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2785" windowHeight="11205" tabRatio="688" activeTab="0"/>
  </bookViews>
  <sheets>
    <sheet name="KRYCÍ LIST" sheetId="13" r:id="rId1"/>
    <sheet name="SO 01A-VN-Bourání" sheetId="28" r:id="rId2"/>
    <sheet name="SO 01B - VN - Nový stav" sheetId="21" r:id="rId3"/>
    <sheet name="SO 02A - UN - Bourání" sheetId="22" r:id="rId4"/>
    <sheet name="SO 02B - UN - Nový stav" sheetId="24" r:id="rId5"/>
    <sheet name="SO 03 Hromosvod" sheetId="9" r:id="rId6"/>
    <sheet name="DPS 01.01. Strojní část" sheetId="1" r:id="rId7"/>
    <sheet name="DPS 01.02. Elektro část" sheetId="8" r:id="rId8"/>
    <sheet name="DPS 01.03. SŘTP" sheetId="11" r:id="rId9"/>
    <sheet name="DPS 02.01. Strojní část" sheetId="5" r:id="rId10"/>
    <sheet name="DPS 02.02. Elektro část" sheetId="10" r:id="rId11"/>
    <sheet name="DPS 02.03. SŘTP" sheetId="12" r:id="rId12"/>
    <sheet name="VRN" sheetId="25" r:id="rId13"/>
    <sheet name="ON - Ostatní náklady" sheetId="26" r:id="rId14"/>
    <sheet name="Pokyny pro vyplnění" sheetId="27" r:id="rId15"/>
  </sheets>
  <externalReferences>
    <externalReference r:id="rId18"/>
    <externalReference r:id="rId19"/>
  </externalReferences>
  <definedNames>
    <definedName name="_xlnm._FilterDatabase" localSheetId="13" hidden="1">'ON - Ostatní náklady'!$C$76:$K$76</definedName>
    <definedName name="_xlnm._FilterDatabase" localSheetId="1" hidden="1">'SO 01A-VN-Bourání'!$C$94:$K$1307</definedName>
    <definedName name="_xlnm._FilterDatabase" localSheetId="2" hidden="1">'SO 01B - VN - Nový stav'!$C$100:$K$2422</definedName>
    <definedName name="_xlnm._FilterDatabase" localSheetId="3" hidden="1">'SO 02A - UN - Bourání'!$C$86:$K$239</definedName>
    <definedName name="_xlnm._FilterDatabase" localSheetId="4" hidden="1">'SO 02B - UN - Nový stav'!$C$87:$K$177</definedName>
    <definedName name="_xlnm._FilterDatabase" localSheetId="12" hidden="1">'VRN'!$C$75:$K$75</definedName>
    <definedName name="Dodavka">'[1]Rekapitulace'!$G$10</definedName>
    <definedName name="HZS">'[1]Rekapitulace'!$I$10</definedName>
    <definedName name="Mont">'[1]Rekapitulace'!$H$10</definedName>
    <definedName name="_xlnm.Print_Area" localSheetId="7">'DPS 01.02. Elektro část'!$A$1:$H$15</definedName>
    <definedName name="_xlnm.Print_Area" localSheetId="8">'DPS 01.03. SŘTP'!$A$1:$H$17</definedName>
    <definedName name="_xlnm.Print_Area" localSheetId="10">'DPS 02.02. Elektro část'!$A$1:$H$14</definedName>
    <definedName name="_xlnm.Print_Area" localSheetId="11">'DPS 02.03. SŘTP'!$A$1:$H$17</definedName>
    <definedName name="_xlnm.Print_Area" localSheetId="0">'KRYCÍ LIST'!$A$1:$B$54</definedName>
    <definedName name="_xlnm.Print_Area" localSheetId="13">'ON - Ostatní náklady'!$C$4:$J$32,'ON - Ostatní náklady'!$C$38:$J$58,'ON - Ostatní náklady'!$C$64:$K$96</definedName>
    <definedName name="_xlnm.Print_Area" localSheetId="14">'Pokyny pro vyplnění'!$B$2:$K$69,'Pokyny pro vyplnění'!$B$72:$K$116,'Pokyny pro vyplnění'!$B$119:$K$184,'Pokyny pro vyplnění'!$B$187:$K$207</definedName>
    <definedName name="_xlnm.Print_Area" localSheetId="1">'SO 01A-VN-Bourání'!$C$4:$J$36,'SO 01A-VN-Bourání'!$C$42:$J$74,'SO 01A-VN-Bourání'!$C$80:$K$1307</definedName>
    <definedName name="_xlnm.Print_Area" localSheetId="2">'SO 01B - VN - Nový stav'!$C$4:$J$36,'SO 01B - VN - Nový stav'!$C$42:$J$80,'SO 01B - VN - Nový stav'!$C$86:$K$2422</definedName>
    <definedName name="_xlnm.Print_Area" localSheetId="3">'SO 02A - UN - Bourání'!$C$4:$J$36,'SO 02A - UN - Bourání'!$C$42:$J$66,'SO 02A - UN - Bourání'!$C$72:$K$239</definedName>
    <definedName name="_xlnm.Print_Area" localSheetId="4">'SO 02B - UN - Nový stav'!$C$4:$J$36,'SO 02B - UN - Nový stav'!$C$42:$J$67,'SO 02B - UN - Nový stav'!$C$73:$K$177</definedName>
    <definedName name="_xlnm.Print_Area" localSheetId="5">'SO 03 Hromosvod'!$A$1:$H$23</definedName>
    <definedName name="_xlnm.Print_Area" localSheetId="12">'VRN'!$C$4:$J$32,'VRN'!$C$38:$J$57,'VRN'!$C$63:$K$83</definedName>
    <definedName name="PocetMJ">'[2]krycí list'!$G$6</definedName>
    <definedName name="PSV">'[1]Rekapitulace'!$F$10</definedName>
    <definedName name="SazbaDPH2">'[2]krycí list'!$C$32</definedName>
    <definedName name="VRN">'[1]Rekapitulace'!$H$23</definedName>
    <definedName name="_xlnm.Print_Titles" localSheetId="1">'SO 01A-VN-Bourání'!$94:$94</definedName>
    <definedName name="_xlnm.Print_Titles" localSheetId="2">'SO 01B - VN - Nový stav'!$100:$100</definedName>
    <definedName name="_xlnm.Print_Titles" localSheetId="3">'SO 02A - UN - Bourání'!$86:$86</definedName>
    <definedName name="_xlnm.Print_Titles" localSheetId="4">'SO 02B - UN - Nový stav'!$87:$87</definedName>
    <definedName name="_xlnm.Print_Titles" localSheetId="5">'SO 03 Hromosvod'!$1:$2</definedName>
    <definedName name="_xlnm.Print_Titles" localSheetId="6">'DPS 01.01. Strojní část'!$6:$6</definedName>
    <definedName name="_xlnm.Print_Titles" localSheetId="9">'DPS 02.01. Strojní část'!$6:$6</definedName>
    <definedName name="_xlnm.Print_Titles" localSheetId="12">'VRN'!$75:$75</definedName>
    <definedName name="_xlnm.Print_Titles" localSheetId="13">'ON - Ostatní náklady'!$76:$76</definedName>
  </definedNames>
  <calcPr calcId="152511"/>
</workbook>
</file>

<file path=xl/comments7.xml><?xml version="1.0" encoding="utf-8"?>
<comments xmlns="http://schemas.openxmlformats.org/spreadsheetml/2006/main">
  <authors>
    <author>SHDP</author>
  </authors>
  <commentList>
    <comment ref="B142" authorId="0">
      <text>
        <r>
          <rPr>
            <b/>
            <sz val="8"/>
            <rFont val="Tahoma"/>
            <family val="2"/>
          </rPr>
          <t>SHDP:</t>
        </r>
        <r>
          <rPr>
            <sz val="8"/>
            <rFont val="Tahoma"/>
            <family val="2"/>
          </rPr>
          <t xml:space="preserve">
</t>
        </r>
      </text>
    </comment>
  </commentList>
</comments>
</file>

<file path=xl/sharedStrings.xml><?xml version="1.0" encoding="utf-8"?>
<sst xmlns="http://schemas.openxmlformats.org/spreadsheetml/2006/main" count="32021" uniqueCount="3027">
  <si>
    <t>Ocelové víko nádrže VN</t>
  </si>
  <si>
    <t>-Průměr víka: 2200mm</t>
  </si>
  <si>
    <t>Víko bude vybaveno následujícími hrdly a otvory:</t>
  </si>
  <si>
    <t>-Hrdlo DN300 PN2,5/10 – příruba pro osazení jímače bioplynu, výška příruby nad víkem VN 150mm</t>
  </si>
  <si>
    <t>-Hrdlo DN150 PN 2,5/10 – příruba pro osazení kapalinové pojistky, výška příruby nad víkem nádrže VN 150mm</t>
  </si>
  <si>
    <t>-Hrdlo DN150 PN 2,5/10 – příruba pro osazení mechanické pojistky, výška příruby nad víkem nádrže VN 150mm</t>
  </si>
  <si>
    <t>-potrubí DN 300 (fí 306x3), pro osazení kontrolního průhledítka, výška potrubí 150mm, dodávka včetně odnímatelného poklopu</t>
  </si>
  <si>
    <t>-4x otvor pro potrubí míchání bioplynem DN 40</t>
  </si>
  <si>
    <t>Provozní přetlak  plynu v nádrži 2,2 kPa</t>
  </si>
  <si>
    <t>Havarijní přetlak plynu v nádrži  3,5kPa (při otevření mechanické pojistky)</t>
  </si>
  <si>
    <t>-1ks víko, průměr 2200mm, včetně připojovacích přírub a otvorů</t>
  </si>
  <si>
    <t>Materiálové provedení:</t>
  </si>
  <si>
    <t>nerez ocel 1.4571</t>
  </si>
  <si>
    <t>Jímač bioplynu JBP – DN300 PN2,5/10 – DN150 PN2,5/10 – 2,2 – 850/300/1200/2400</t>
  </si>
  <si>
    <t>Vzdálenost osy hrdla H2 nad hrdlem H1: 850 mm</t>
  </si>
  <si>
    <t>Vzdálenost hrdla H2 od osy jímače: 300 mm</t>
  </si>
  <si>
    <t>Vzdálenost mezi hrdly H1 a H3: 1200 mm</t>
  </si>
  <si>
    <t>Vzdálenost vyústění odvzdušnění nad hrdlem H1: 2400 mm</t>
  </si>
  <si>
    <t>Hrdla:</t>
  </si>
  <si>
    <t>1ks Vstup bioplynu: příruba DN300 PN2,5/10</t>
  </si>
  <si>
    <t>1ks Výstup bioplynu: příruba DN150 PN2,5/10</t>
  </si>
  <si>
    <t>1ks Odvzdušnění DN65 s návarkem pro odvzdušněním G1/2“</t>
  </si>
  <si>
    <t>1ks odběr vzorků G3/8“ včetně uzávěrů</t>
  </si>
  <si>
    <t>1ks měření tlaku G1/2“ včetně uzávěru</t>
  </si>
  <si>
    <t>1ks – potrubí dávkování odpěňovače včetně izolovaného boxu</t>
  </si>
  <si>
    <t>Materiál: nerez 1.4301</t>
  </si>
  <si>
    <t>Zařízení pro samočinné jištění provozního přetlaku a podtlaku plynového prostoru membránového plynojemu na 1,5 násobek provozního přetlaku a 0,2 násobek provozního podtlaku.</t>
  </si>
  <si>
    <t>médium bioplyn o teplotě cca 45 ° C</t>
  </si>
  <si>
    <t>provozní přetlak 2,2 kPa</t>
  </si>
  <si>
    <t>max.. pojistný přetlak 3,3 kPa</t>
  </si>
  <si>
    <t>max. pojistný podtlak 0,44 kPa</t>
  </si>
  <si>
    <t>Max. průtok 100 m3 / h</t>
  </si>
  <si>
    <t>připojovací rozměr DN 150, PN 10</t>
  </si>
  <si>
    <t>materiál nerez ocel</t>
  </si>
  <si>
    <t>Včetně:</t>
  </si>
  <si>
    <t>- Stavoznak</t>
  </si>
  <si>
    <t>- napouštěcí a vypouštěcí hrdla, kulové kohouty, výstupní potrubí DN 150, nemrznoucí směs</t>
  </si>
  <si>
    <t>Hrdla: 1 ks vstup plynu DN 150 PN 10</t>
  </si>
  <si>
    <t>1 ks odběr vzorků 1 / 2 "včetně uzávěru a zátky</t>
  </si>
  <si>
    <t>1 ks vypouštění náplně 1 / 2 "včetně uzávěru a zátky</t>
  </si>
  <si>
    <t>1 ks přepad nastavení hladiny 1 / 2 "včetně uzávěru</t>
  </si>
  <si>
    <t>1 ks plnění 2 "včetně zátky</t>
  </si>
  <si>
    <t>2 ks přípojka pro stavoznak 1 / 2 "</t>
  </si>
  <si>
    <t xml:space="preserve"> Materiál: nerez 17240</t>
  </si>
  <si>
    <t>Mechanická pojistka - montáž</t>
  </si>
  <si>
    <t>Nastavený odfukový tlak – 3,5 kPa.</t>
  </si>
  <si>
    <t>Jmenovitý rozměr připojovacího hrdla: DN 150 PN 10</t>
  </si>
  <si>
    <t>Celková hmotnost zařízení: při odfukovém tlaku 3 kPa - 59 kg.</t>
  </si>
  <si>
    <t xml:space="preserve">       při odfukovém tlaku 5 kPa - 73 kg</t>
  </si>
  <si>
    <t>Kontrolní průhledítko DN300</t>
  </si>
  <si>
    <t>Kontrolní průhledítko, pro instalaci do potrubí fí 300mm</t>
  </si>
  <si>
    <t>Dodávka včetně:</t>
  </si>
  <si>
    <t>integrovaný čistícím zařízením: stěrač a</t>
  </si>
  <si>
    <t>vodní trysková trubka (mat.: VA), se zpětnou</t>
  </si>
  <si>
    <t>klapkou, ventilem a adaptérem rychlospojky</t>
  </si>
  <si>
    <t>pro přípoj hadice; okenní sklo ø250 / 15 mm,</t>
  </si>
  <si>
    <t>prstencové těsnění NBR-guma, vše</t>
  </si>
  <si>
    <t>v kontaktu s plynem je z nerezavějící oceli</t>
  </si>
  <si>
    <t>tr. V4A, na stírání průzoru je středová</t>
  </si>
  <si>
    <t>rotační stěrka s rukojetí. Kružnice stírání Ø</t>
  </si>
  <si>
    <t>230 mm.</t>
  </si>
  <si>
    <t>- Inspekční svítidlo do Ex-zóny, ATEX II 2GEx (zóna 1 +2), 230 V, 50 W, hliníkové pouzdro s tlačítkovým vypínačem a s integrovaným trafem 230 / 12V.</t>
  </si>
  <si>
    <t>Potrubí a armatury</t>
  </si>
  <si>
    <t>Potrubí odvodu bioplynu z VN DN 150 a potrubí míchání bioplynem DN 80 1kpl sestávající se z:</t>
  </si>
  <si>
    <t>Klapka uzavírací bezpřírubová DN 150, PN10, s ruční pákou,</t>
  </si>
  <si>
    <t>médium: bioplyn, pracovní přetlak 3,5 kPa, teplota do 50°C</t>
  </si>
  <si>
    <t>Trubka DN150(154x2), nerez</t>
  </si>
  <si>
    <t>Trubka DN80(88,9x3,2), nerez</t>
  </si>
  <si>
    <t>Trubka DN40(48,3x2), nerez</t>
  </si>
  <si>
    <t>Příruba plochá přivařovací MTL  DN 40 PN2,5/10 (pro trubku 48,3mm),  nerez 1.4301</t>
  </si>
  <si>
    <t xml:space="preserve">Izolace nerezového potrubí DN 80 </t>
  </si>
  <si>
    <t>Sestávající se z:</t>
  </si>
  <si>
    <t xml:space="preserve">Izolace potrubí tl.50mm do venkovního prostředí v provedení: minerální vlna+ Al plech </t>
  </si>
  <si>
    <t>rozsah izolovaného potrubí: trubka f 88,9x3 v délce cca 1,5 m, materiálové provedení nerez</t>
  </si>
  <si>
    <t>prostředí: venkovní</t>
  </si>
  <si>
    <t xml:space="preserve">médium: bioplyn ,teplota média cca  20°C </t>
  </si>
  <si>
    <t>teplota okolí -20 až +30°C</t>
  </si>
  <si>
    <t>materiálové provedení izolovaného potrubí: nerez</t>
  </si>
  <si>
    <t xml:space="preserve">Izolace nerezového potrubí DN 150 </t>
  </si>
  <si>
    <t>rozsah izolovaného potrubí: trubka f 154x2 v délce cca 1,5 m, materiálové provedení nerez</t>
  </si>
  <si>
    <t>Potrubí bezpečnostního přepadu 1kpl sestávající se z:</t>
  </si>
  <si>
    <t>Trubka DN200(206x3), nerez</t>
  </si>
  <si>
    <t>Koleno 90°, R=1,5D, DN 200 (206x3), nerez 1.4301</t>
  </si>
  <si>
    <t>Prodloužení potrubí provozní vody 1kpl sestávající se z:</t>
  </si>
  <si>
    <t>Trubka DN25(33,7x2,6), mat.tř.11</t>
  </si>
  <si>
    <t>Objímka dvoušroubová s gumovou výstelkou pro potrubí 33,7, pozink</t>
  </si>
  <si>
    <t>Závitová tyč M8, pozink</t>
  </si>
  <si>
    <t>Matice M8, pozink</t>
  </si>
  <si>
    <t>Podložka fí 9, pozink</t>
  </si>
  <si>
    <t>Prodloužení potrubí odpěňovače 1kpl sestávající se z:</t>
  </si>
  <si>
    <t>PE hadička 10/8, bílá</t>
  </si>
  <si>
    <t>PE spojka pro hadičku 10/8</t>
  </si>
  <si>
    <t>Chránička PVC fí 25</t>
  </si>
  <si>
    <t>Kotvení potrubí bioplynu DN 150 a DN80 na strop nového vrchlíku</t>
  </si>
  <si>
    <t>Demontáže</t>
  </si>
  <si>
    <t>Trvalé Demontáže:</t>
  </si>
  <si>
    <t>-Demontáž stávajících ocelových vík</t>
  </si>
  <si>
    <t>-Demontáž stávající kapalinové pojistky (z pojistky bude šetrně demontováno kapacitní snímač LCA750A, B</t>
  </si>
  <si>
    <t>-Demontáž stávající klapky z jímače bioplynu</t>
  </si>
  <si>
    <t>-Demontáž stávající klapky z mechanické pojistky</t>
  </si>
  <si>
    <t>Dočasné (šetrné)  demontáže:</t>
  </si>
  <si>
    <t>-Šetrná demontáž mechanické pojistky včetně indukčního čidla LCA 752A,B a tlakového čidla PC753, PC 754</t>
  </si>
  <si>
    <t>-Šetrná demontáž společného potrubí míchání bioplynem DN 80 včetně odvětrání, odboček a klapek DN 40 + izolace, L=10m</t>
  </si>
  <si>
    <t>-Šetrná demontáž potrubí odběru bioplynu DN 150+ izolace, L=10m</t>
  </si>
  <si>
    <t>-Šetrná demontáž potrubí odpěňovače, včetně chráničky, L=10m</t>
  </si>
  <si>
    <t>-Šetrná demontáž potrubí havarijního přepadu DN 200 L=2x10m včetně kotvení za účelem zhotovení nové izolace stěn VN</t>
  </si>
  <si>
    <t>Ostatní</t>
  </si>
  <si>
    <t>Mobilní hydraulická plošina</t>
  </si>
  <si>
    <t>odplynění potrubí</t>
  </si>
  <si>
    <t>odvzdušnění potrubí</t>
  </si>
  <si>
    <t>tlaková zkouška a revize plynovodu</t>
  </si>
  <si>
    <t>Vystavení odborně závazného stanoviska TIČR strojně technologické části  (plynotěsnost nádrže)</t>
  </si>
  <si>
    <t>Ostatní náklady</t>
  </si>
  <si>
    <t>kpl</t>
  </si>
  <si>
    <t>m</t>
  </si>
  <si>
    <t>Montáž a dodávka celkem</t>
  </si>
  <si>
    <r>
      <t xml:space="preserve"> </t>
    </r>
    <r>
      <rPr>
        <u val="single"/>
        <sz val="11"/>
        <color theme="1"/>
        <rFont val="Calibri"/>
        <family val="2"/>
        <scheme val="minor"/>
      </rPr>
      <t>Dodávka včetně:</t>
    </r>
  </si>
  <si>
    <r>
      <t>Kapalinová pojistka DN150 PN2,5/16 - 2,2 - 3,3 - 0,44  kPa</t>
    </r>
    <r>
      <rPr>
        <sz val="11"/>
        <color theme="1"/>
        <rFont val="Calibri"/>
        <family val="2"/>
        <scheme val="minor"/>
      </rPr>
      <t xml:space="preserve"> </t>
    </r>
  </si>
  <si>
    <r>
      <t xml:space="preserve">-kontrolní průhledítko (inspekční průzor) </t>
    </r>
    <r>
      <rPr>
        <sz val="11"/>
        <color rgb="FF222222"/>
        <rFont val="Calibri"/>
        <family val="2"/>
        <scheme val="minor"/>
      </rPr>
      <t>RD 300 s</t>
    </r>
  </si>
  <si>
    <r>
      <t>-</t>
    </r>
    <r>
      <rPr>
        <sz val="11"/>
        <color rgb="FF222222"/>
        <rFont val="Calibri"/>
        <family val="2"/>
        <scheme val="minor"/>
      </rPr>
      <t xml:space="preserve"> držák svítidla pohyblivý v 2 osách pro ATEX svítidla, materiál: nerezová ocel 304</t>
    </r>
  </si>
  <si>
    <t>Celkem Kč bez DPH</t>
  </si>
  <si>
    <t>-Demontáž části odvětrávacího potrubí DN200 tř. 11</t>
  </si>
  <si>
    <t>2ks průhledítko 2 1/2"</t>
  </si>
  <si>
    <t>01.01</t>
  </si>
  <si>
    <t>01.02</t>
  </si>
  <si>
    <t>01.03</t>
  </si>
  <si>
    <t>01.04</t>
  </si>
  <si>
    <t>01.05</t>
  </si>
  <si>
    <t>02.01</t>
  </si>
  <si>
    <t>02.02</t>
  </si>
  <si>
    <t>02.03</t>
  </si>
  <si>
    <t>02.04</t>
  </si>
  <si>
    <t>02.05</t>
  </si>
  <si>
    <t>03.01</t>
  </si>
  <si>
    <t>03.02</t>
  </si>
  <si>
    <t>04.01</t>
  </si>
  <si>
    <t>04.02</t>
  </si>
  <si>
    <t>04.03</t>
  </si>
  <si>
    <t>04.04</t>
  </si>
  <si>
    <t>04.05</t>
  </si>
  <si>
    <t>04.06</t>
  </si>
  <si>
    <t>Náklady jinde neuvedené pro možnost doplnění uchazečem o veřejnou zakázku</t>
  </si>
  <si>
    <t>MJ</t>
  </si>
  <si>
    <t>Materiál</t>
  </si>
  <si>
    <t>Montáž</t>
  </si>
  <si>
    <t>1.01</t>
  </si>
  <si>
    <t>Kabel JYTY-O 2x1</t>
  </si>
  <si>
    <t>Kabel JYTY-O 3x1</t>
  </si>
  <si>
    <t>Kabel CYKY-J 3x1,5</t>
  </si>
  <si>
    <t>Kabel CYKY-J 7x1,5</t>
  </si>
  <si>
    <t>Zemnící pásek FeZn 30x4</t>
  </si>
  <si>
    <t>Spojka pásek-drát</t>
  </si>
  <si>
    <t>Zemnící drát AlMgSi 8 mm</t>
  </si>
  <si>
    <t>Svorka zkušební</t>
  </si>
  <si>
    <t>Podpěra vedení na kovové střechy</t>
  </si>
  <si>
    <t>Kabel CYKY-J 3x2,5</t>
  </si>
  <si>
    <t>Svítidlo nástěnné žárovkové s ochranným krytem</t>
  </si>
  <si>
    <t>Žlab kabelový plastový 60x40</t>
  </si>
  <si>
    <t>Žlab kabelový nerezový 50x50</t>
  </si>
  <si>
    <t>Trubka plastová tuhá 20mm</t>
  </si>
  <si>
    <t>Trubka plastová ohebná 20mm</t>
  </si>
  <si>
    <t>Trubka plastová ohebná 20mm, UV odolná</t>
  </si>
  <si>
    <t>-kotevní body zábradlí (samotné zábradlí je dodávkou stavby)</t>
  </si>
  <si>
    <t>Demontáž ostatního nepotřebného materiálu</t>
  </si>
  <si>
    <t>1.08</t>
  </si>
  <si>
    <t>1.07</t>
  </si>
  <si>
    <t>1.06</t>
  </si>
  <si>
    <t>1.05</t>
  </si>
  <si>
    <t>1.04</t>
  </si>
  <si>
    <t>Opětovná montáž stávajících měření</t>
  </si>
  <si>
    <t>1.03</t>
  </si>
  <si>
    <t>Demontáž stávajících měření</t>
  </si>
  <si>
    <t>1.02</t>
  </si>
  <si>
    <t>Opětovná montáž stávajících pohonů</t>
  </si>
  <si>
    <t>Demontáž stávajících pohonů</t>
  </si>
  <si>
    <t>1.16</t>
  </si>
  <si>
    <t>1.15</t>
  </si>
  <si>
    <t>1.14</t>
  </si>
  <si>
    <t>1.13</t>
  </si>
  <si>
    <t>1.12</t>
  </si>
  <si>
    <t>1.11</t>
  </si>
  <si>
    <t>1.10</t>
  </si>
  <si>
    <t>1.09</t>
  </si>
  <si>
    <t>Celkem</t>
  </si>
  <si>
    <t>sada</t>
  </si>
  <si>
    <t>Drobný materiál (svorky, vývodky, štítky apod.)</t>
  </si>
  <si>
    <t>revize plynovodu</t>
  </si>
  <si>
    <t>kus</t>
  </si>
  <si>
    <t>množství</t>
  </si>
  <si>
    <t>j.cena</t>
  </si>
  <si>
    <t>cena celkem</t>
  </si>
  <si>
    <t>Sestava izolovaných tyčí výška 3,5m, vzdálenost 1,5m</t>
  </si>
  <si>
    <t>č.pol.</t>
  </si>
  <si>
    <t>Zásuvka 230VAC, jednoduchá s krytem, bílá</t>
  </si>
  <si>
    <t>Vypínač č.7, bílý</t>
  </si>
  <si>
    <t>Vypínač č.6, bílý</t>
  </si>
  <si>
    <t>Popis</t>
  </si>
  <si>
    <t>Mladá Boleslav ČOV II - rekonstrukce VN</t>
  </si>
  <si>
    <t>SO 03 - Elektrostavební část + Hromosvod</t>
  </si>
  <si>
    <t>DPS 01.01 - Strojně-technologická část</t>
  </si>
  <si>
    <t>PS 01 - Rekonstrukce VN I</t>
  </si>
  <si>
    <t>Materiál/
j.cena</t>
  </si>
  <si>
    <t>Montáž/ j.cena</t>
  </si>
  <si>
    <t>Materiál
cena celkem</t>
  </si>
  <si>
    <t>Montáž
cena celkem</t>
  </si>
  <si>
    <t>DPS 01.02 - Elektrotechnologická část</t>
  </si>
  <si>
    <t>DPS 01.03 - SŘTP</t>
  </si>
  <si>
    <t>PS 02 - Rekonstrukce VN II</t>
  </si>
  <si>
    <t>DPS 02.01 - Strojně-technologická část</t>
  </si>
  <si>
    <t>01 - STROJE A ZAŘÍZENÍ</t>
  </si>
  <si>
    <t>02 - POTRUBÍ A ARMATURY</t>
  </si>
  <si>
    <t>03 - DEMONTÁŽE</t>
  </si>
  <si>
    <t>04 - OSTATNÍ</t>
  </si>
  <si>
    <t>DPS 02.02 - Elektrotechnologická část</t>
  </si>
  <si>
    <t>DPS 02.03 - SŘTP</t>
  </si>
  <si>
    <t>Kapacitní snímač CLS 200
Délka sondy : 2500 mm
Procesní připojení : 1" NPT
Napájení : 230 VAC
Výstup : beznapěťový kontakt</t>
  </si>
  <si>
    <t xml:space="preserve">R E K A P I T U L A C E   O D H A D U  N Á K L A D Ů </t>
  </si>
  <si>
    <t>Stupeň dokumentace:</t>
  </si>
  <si>
    <t xml:space="preserve">Akce č. </t>
  </si>
  <si>
    <t>11-5113-0100</t>
  </si>
  <si>
    <t>CZ - CPA ( klasifikace produkce )</t>
  </si>
  <si>
    <t>41.00.40</t>
  </si>
  <si>
    <t>CZ - NUTS (kód místa plnění)</t>
  </si>
  <si>
    <t>CZ0207</t>
  </si>
  <si>
    <t>celkem bez DPH</t>
  </si>
  <si>
    <t>ČOV Mladá Boleslav II - rekonstrukce vyhnívacích nádrží</t>
  </si>
  <si>
    <t xml:space="preserve">SO Celkem  </t>
  </si>
  <si>
    <t>DSP 01.01 - Strojně-technologická část</t>
  </si>
  <si>
    <t>DSP 01.02 - Elektrotechnologická část</t>
  </si>
  <si>
    <t>DSP 01.03 - SŘTP</t>
  </si>
  <si>
    <t>DSP 02.01 - Strojně technologická část</t>
  </si>
  <si>
    <t>DSP 02.02 - Elektrotechnologická část</t>
  </si>
  <si>
    <t>DSP 02.03 - SŘTP</t>
  </si>
  <si>
    <t xml:space="preserve">PS Celkem  </t>
  </si>
  <si>
    <t>SO+PS celkem</t>
  </si>
  <si>
    <t>SO+PS+VRN celkem</t>
  </si>
  <si>
    <t>ON - Ostatní náklady</t>
  </si>
  <si>
    <t>Ostatní náklady celkem</t>
  </si>
  <si>
    <t>Celkem bez DPH (SO+PS+VRN+ON)</t>
  </si>
  <si>
    <t>DPH 21%</t>
  </si>
  <si>
    <t>Celkem včetně DPH</t>
  </si>
  <si>
    <t>Datum : červen 2015</t>
  </si>
  <si>
    <t>DSP+DVZ</t>
  </si>
  <si>
    <t xml:space="preserve">Název stavby:                </t>
  </si>
  <si>
    <t>Mladá Boleslav ČOV  II - rekonstrukce VN</t>
  </si>
  <si>
    <t>-Demontáž jímače bioplynu (z jímače bude šetrně demontováno potrubí odvodu bioplynu DN 150 a dále hadička odpěňovače)</t>
  </si>
  <si>
    <t xml:space="preserve">-návarek G1“ pro osazení kapacitního čidla měření výšky hladiny ve VN, s odbočkou proplachu G ¾“. </t>
  </si>
  <si>
    <t>SO 01A - Rekonstrukce VNI a VNII - Bourání</t>
  </si>
  <si>
    <t>SO 01B- Rekonstrukce VNI a VNII - Nový stav</t>
  </si>
  <si>
    <t>SO 02A - Úpravy na uskladňovací nádrži - Bourání</t>
  </si>
  <si>
    <t>SO 02B - Úpravy na uskladňovací nádrži - Nový stav</t>
  </si>
  <si>
    <t>List obsahuje:</t>
  </si>
  <si>
    <t>1) Krycí list soupisu</t>
  </si>
  <si>
    <t>2) Rekapitulace</t>
  </si>
  <si>
    <t>3) Soupis prací</t>
  </si>
  <si>
    <t>Zpět na list:</t>
  </si>
  <si>
    <t>Rekapitulace stavby</t>
  </si>
  <si>
    <t>{834F4CF1-9067-4021-AAFA-FB9258FA63B5}</t>
  </si>
  <si>
    <t>2</t>
  </si>
  <si>
    <t>KRYCÍ LIST SOUPISU</t>
  </si>
  <si>
    <t>v ---  níže se nacházejí doplnkové a pomocné údaje k sestavám  --- v</t>
  </si>
  <si>
    <t>False</t>
  </si>
  <si>
    <t>Stavba:</t>
  </si>
  <si>
    <t>DSP+DPS Mladá Boleslav ČOV II - Rekonstrukce vyhnívacích nádrží</t>
  </si>
  <si>
    <t>Objekt:</t>
  </si>
  <si>
    <t>SO 01 - Rekonstrukce VNI a VNII - Bourání</t>
  </si>
  <si>
    <t>Soupis:</t>
  </si>
  <si>
    <t>KSO:</t>
  </si>
  <si>
    <t>814 14</t>
  </si>
  <si>
    <t>CC-CZ:</t>
  </si>
  <si>
    <t>12511</t>
  </si>
  <si>
    <t>Místo:</t>
  </si>
  <si>
    <t>Mladá Boleslav</t>
  </si>
  <si>
    <t>Datum:</t>
  </si>
  <si>
    <t>06/2015</t>
  </si>
  <si>
    <t>CZ-CPV:</t>
  </si>
  <si>
    <t>45454100-5</t>
  </si>
  <si>
    <t>CZ-CPA:</t>
  </si>
  <si>
    <t>Zadavatel:</t>
  </si>
  <si>
    <t>VAK Mladá Boleslav, a.s.</t>
  </si>
  <si>
    <t>Poznámka:</t>
  </si>
  <si>
    <t>Je-li v názvu položky v kontrolním rozpočtu nebo v soupisu prací uvedena v kolonce "Popis" obchodní značka jakéhokoliv materiálu, výrobku nebo technologie, má tento název pouze informativní charakter.
Pro ocenění a následně pro realizaci je možné použít jiný materiál, výrobek nebo technologii, se srovnatelnými nebo lepšími užitnými vlastnostmi, které odpovídají požadavkům dokumentace.</t>
  </si>
  <si>
    <t>Cena bez DPH</t>
  </si>
  <si>
    <t>Základ daně</t>
  </si>
  <si>
    <t>Sazba daně</t>
  </si>
  <si>
    <t>Výše daně</t>
  </si>
  <si>
    <t>DPH</t>
  </si>
  <si>
    <t>základní</t>
  </si>
  <si>
    <t>snížená</t>
  </si>
  <si>
    <t>zákl. přenesená</t>
  </si>
  <si>
    <t>sníž. přenesená</t>
  </si>
  <si>
    <t>nulová</t>
  </si>
  <si>
    <t>Cena s DPH</t>
  </si>
  <si>
    <t>v</t>
  </si>
  <si>
    <t>CZK</t>
  </si>
  <si>
    <t>REKAPITULACE ČLENĚNÍ SOUPISU PRACÍ</t>
  </si>
  <si>
    <t>Kód dílu - Popis</t>
  </si>
  <si>
    <t>Cena celkem [CZK]</t>
  </si>
  <si>
    <t>Náklady soupisu celkem</t>
  </si>
  <si>
    <t>-1</t>
  </si>
  <si>
    <t>HSV - Práce a dodávky HSV</t>
  </si>
  <si>
    <t xml:space="preserve">    1 - Zemní práce</t>
  </si>
  <si>
    <t xml:space="preserve">    6 - Úpravy povrchů, podlahy a osazování výplní</t>
  </si>
  <si>
    <t xml:space="preserve">    9 - Ostatní konstrukce a práce-bourání</t>
  </si>
  <si>
    <t xml:space="preserve">      99 - Přesun hmot</t>
  </si>
  <si>
    <t xml:space="preserve">    997 - Přesun sutě</t>
  </si>
  <si>
    <t>PSV - Práce a dodávky PSV</t>
  </si>
  <si>
    <t xml:space="preserve">    712 - Povlakové krytiny</t>
  </si>
  <si>
    <t xml:space="preserve">    713 - Izolace tepelné</t>
  </si>
  <si>
    <t xml:space="preserve">    762 - Konstrukce tesařské</t>
  </si>
  <si>
    <t xml:space="preserve">    764 - Konstrukce klempířské</t>
  </si>
  <si>
    <t xml:space="preserve">    767 - Konstrukce zámečnické</t>
  </si>
  <si>
    <t>M - Práce a dodávky M</t>
  </si>
  <si>
    <t xml:space="preserve">    33-M - Montáže dopr.zaříz.,sklad. zař. a váh</t>
  </si>
  <si>
    <t>OST - Ostatní</t>
  </si>
  <si>
    <t>PČ</t>
  </si>
  <si>
    <t>Typ</t>
  </si>
  <si>
    <t>Kód</t>
  </si>
  <si>
    <t>Množství</t>
  </si>
  <si>
    <t>J.cena [CZK]</t>
  </si>
  <si>
    <t>Cena celkem
[CZK]</t>
  </si>
  <si>
    <t>Cenová soustava</t>
  </si>
  <si>
    <t>Poznámka</t>
  </si>
  <si>
    <t>J. Nh [h]</t>
  </si>
  <si>
    <t>Nh celkem [h]</t>
  </si>
  <si>
    <t>J. hmotnost
[t]</t>
  </si>
  <si>
    <t>Hmotnost
celkem [t]</t>
  </si>
  <si>
    <t>J. suť [t]</t>
  </si>
  <si>
    <t>Suť Celkem [t]</t>
  </si>
  <si>
    <t>D</t>
  </si>
  <si>
    <t>HSV</t>
  </si>
  <si>
    <t>Práce a dodávky HSV</t>
  </si>
  <si>
    <t>1</t>
  </si>
  <si>
    <t>0</t>
  </si>
  <si>
    <t>ROZPOCET</t>
  </si>
  <si>
    <t>Zemní práce</t>
  </si>
  <si>
    <t>K</t>
  </si>
  <si>
    <t>113106121</t>
  </si>
  <si>
    <t>Rozebrání dlažeb komunikací pro pěší z betonových nebo kamenných dlaždic</t>
  </si>
  <si>
    <t>m2</t>
  </si>
  <si>
    <t>CS ÚRS 2015 01</t>
  </si>
  <si>
    <t>4</t>
  </si>
  <si>
    <t>-548131831</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</si>
  <si>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</si>
  <si>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</si>
  <si>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</si>
  <si>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</si>
  <si>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</si>
  <si>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ROZEBRÁNÍ OKAPOVÝCH CHODNÍKŮ KOLEM NÁDRŽÍ</t>
  </si>
  <si>
    <t>VČ.PODKLADNÍ VRSTVY</t>
  </si>
  <si>
    <t>"půdorysná plocha chodníku kolem obou VN - S"26,0</t>
  </si>
  <si>
    <t>"půdorysná plocha chodníku od VN směrem k UN"5,9</t>
  </si>
  <si>
    <t>Součet</t>
  </si>
  <si>
    <t xml:space="preserve">POZN.: nutná šetrná demontáž - dlaždice pro zpětné použití </t>
  </si>
  <si>
    <t>115101201</t>
  </si>
  <si>
    <t>Čerpání vody na dopravní výšku do 10 m průměrný přítok do 500 l/min</t>
  </si>
  <si>
    <t>hod</t>
  </si>
  <si>
    <t>762685884</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</si>
  <si>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</si>
  <si>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</si>
  <si>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VYČERPÁNÍ VODY PO ČIŠTĚNÍ TLAKOVOU VODOU</t>
  </si>
  <si>
    <t>"odhad HIPa stavby= 8hodin jedna nádrž"8+8</t>
  </si>
  <si>
    <t>POZN.: předpokládá se odčerpání skrz revizní otvor, pouze do areálové kanalizace vzdálené max. 10m od objektů VN</t>
  </si>
  <si>
    <t>3</t>
  </si>
  <si>
    <t>115101301</t>
  </si>
  <si>
    <t>Pohotovost čerpací soupravy pro dopravní výšku do 10 m přítok do 500 l/min</t>
  </si>
  <si>
    <t>den</t>
  </si>
  <si>
    <t>1570429075</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</si>
  <si>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</si>
  <si>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</si>
  <si>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"odhad HIPa stavby= 8hodin jedna nádrž"1+1</t>
  </si>
  <si>
    <t>121112111</t>
  </si>
  <si>
    <t>Sejmutí ornice tl vrstvy do 150 mm ručně s vodorovným přemístěním do 50 m</t>
  </si>
  <si>
    <t>m3</t>
  </si>
  <si>
    <t>-139662314</t>
  </si>
  <si>
    <t>Sejmutí ornice ručně s vodorovným přemístěním do 50 m na dočasné či trvalé skládky nebo na hromady v místě upotřebení tloušťky vrstvy do 150 mm</t>
  </si>
  <si>
    <t>viz T.Z. 1.8.1 - SEJMUTÍ HUMÓZNÍ VRSTVY NA PLOŠE STAVENIŠTĚ</t>
  </si>
  <si>
    <t>SEJMUTÍ S PŘESUNEM K NALOŽENÍ</t>
  </si>
  <si>
    <t>"plocha dle výměry v TZ x tl.vrstvy"660*0,15</t>
  </si>
  <si>
    <t>5</t>
  </si>
  <si>
    <t>162301101</t>
  </si>
  <si>
    <t>Vodorovné přemístění do 500 m výkopku/sypaniny z horniny tř. 1 až 4</t>
  </si>
  <si>
    <t>1153759744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</si>
  <si>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</si>
  <si>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</si>
  <si>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viz T.Z. 1.8.1 - SEJMUTÍ HUMÓZNÍ VRTSVY NA PLOŠE STAVENIŠTĚ</t>
  </si>
  <si>
    <t>PŘESUN NA MEZIDEPONII</t>
  </si>
  <si>
    <t>6</t>
  </si>
  <si>
    <t>167101101</t>
  </si>
  <si>
    <t>Nakládání výkopku z hornin tř. 1 až 4 do 100 m3</t>
  </si>
  <si>
    <t>-875405640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</si>
  <si>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</si>
  <si>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</si>
  <si>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PRO ODVOZ NA MEZIDEPONII</t>
  </si>
  <si>
    <t>7</t>
  </si>
  <si>
    <t>171201201</t>
  </si>
  <si>
    <t>Uložení sypaniny na skládky</t>
  </si>
  <si>
    <t>1486007772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</si>
  <si>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</si>
  <si>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viz T.Z. 1.8.1 - SEJMUTÍ HUMŹNÍ VRSTVY NA PLOŠE STAVENIŠTĚ</t>
  </si>
  <si>
    <t>ULOŽENÍ NA MEZIDEPONII</t>
  </si>
  <si>
    <t>Úpravy povrchů, podlahy a osazování výplní</t>
  </si>
  <si>
    <t>8</t>
  </si>
  <si>
    <t>619991011</t>
  </si>
  <si>
    <t>Obalení konstrukcí a prvků fólií přilepenou lepící páskou</t>
  </si>
  <si>
    <t>519139306</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</si>
  <si>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</si>
  <si>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</si>
  <si>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DEMONTÁŽ HORNÍ ČÁSTI VÝSTUPNÍ VĚŽE</t>
  </si>
  <si>
    <t>ZAJIŠTĚNÍ VNĚ OBJEKTU FOLIÍ PROTI PRAŠNOSTI</t>
  </si>
  <si>
    <t>VNĚJŠÍ ROZMĚRY:</t>
  </si>
  <si>
    <t>"stěna Z"25</t>
  </si>
  <si>
    <t>"stěna V"25</t>
  </si>
  <si>
    <t>"stěna J"10</t>
  </si>
  <si>
    <t>"stěna S"10</t>
  </si>
  <si>
    <t>"půdorys+0,5m"25</t>
  </si>
  <si>
    <t>95*1,05263 'Přepočtené koeficientem množství</t>
  </si>
  <si>
    <t>9</t>
  </si>
  <si>
    <t>Ostatní konstrukce a práce-bourání</t>
  </si>
  <si>
    <t>938902122</t>
  </si>
  <si>
    <t>Čištění ploch betonových konstrukcí tlakovou vodou</t>
  </si>
  <si>
    <t>1837312729</t>
  </si>
  <si>
    <t>Čištění nádrží, ploch dřevěných nebo betonových konstrukcí, potrubí ploch betonových konstrukcí tlakovou vodou</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</si>
  <si>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</si>
  <si>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OMYTÍ VNITŘNÍCH POVRCHŮ NÁDRŽÍ PŘED ZAHÁJANÍM SANAČNÍCH PRACÍ</t>
  </si>
  <si>
    <t>VN1</t>
  </si>
  <si>
    <t>"vnitřní stěny nádrže"(2*pi*5,0)*17,05</t>
  </si>
  <si>
    <t>"dno nádrže"pi*5,0*5,0</t>
  </si>
  <si>
    <t>VN2</t>
  </si>
  <si>
    <t>10</t>
  </si>
  <si>
    <t>941111112</t>
  </si>
  <si>
    <t>Montáž lešení řadového trubkového lehkého s podlahami zatížení do 200 kg/m2 š do 0,9 m v do 25 m</t>
  </si>
  <si>
    <t>125979974</t>
  </si>
  <si>
    <t>Montáž lešení řadového trubkového lehkého pracovního s podlahami s provozním zatížením tř. 3 do 200 kg/m2 šířky tř. W06 od 0,6 do 0,9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</si>
  <si>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</si>
  <si>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t>
  </si>
  <si>
    <t xml:space="preserve">Poznámka k položce:
Lešení pro provedení např.:
demontáž opláštění z plechů; demontáž obručí; demontáž kotevních úhelníků oro obruče; demontáž části tepelné izolace; demontáž části výstupní věže; osazení nových kotev obručí; nové obruče; nová tepelná izolace stěn+ vrácení plechů opláštění; nová nástavba výstupní věže atd. </t>
  </si>
  <si>
    <t xml:space="preserve">LEŠENÍ PRO BOURÁNÍ I NOVÝ STAV </t>
  </si>
  <si>
    <t>LEŠENÍ ŘADOVÉ PO OBVODU VENKOVNÍCH STĚN NÁDRŽÍ</t>
  </si>
  <si>
    <t>"obvod lešení s odečtenou plochou výstupní věže x výška užitná pro nový stav"37,7*17,0</t>
  </si>
  <si>
    <t>"obvod lešení v prostoru nad spojovacím objektem UN-oblouk x v.nad objektem"37,7*13,1</t>
  </si>
  <si>
    <t>"lešení do výšky spojovacího objektu"(19,2+11,5)*3,9</t>
  </si>
  <si>
    <t>NAVÝŠENÍ PRO NOVOU NÁSTAVBU VĚŽE</t>
  </si>
  <si>
    <t>"užší část věže + přidaná šířka x výška"2,4*3,5</t>
  </si>
  <si>
    <t>"širší část věže + přidaná šířka x výška"6,0*3,5</t>
  </si>
  <si>
    <t>"boční strany nástavby"2*8,1*3,5</t>
  </si>
  <si>
    <t>11</t>
  </si>
  <si>
    <t>941111212</t>
  </si>
  <si>
    <t>Příplatek k lešení řadovému trubkovému lehkému s podlahami š 0,9 m v 25 m za první a ZKD den použití</t>
  </si>
  <si>
    <t>-1419209543</t>
  </si>
  <si>
    <t>Montáž lešení řadového trubkového lehkého pracovního s podlahami s provozním zatížením tř. 3 do 200 kg/m2 Příplatek za první a každý další den použití lešení k ceně -1112</t>
  </si>
  <si>
    <t>1340,6*45 'Přepočtené koeficientem množství</t>
  </si>
  <si>
    <t>12</t>
  </si>
  <si>
    <t>941111812</t>
  </si>
  <si>
    <t>Demontáž lešení řadového trubkového lehkého s podlahami zatížení do 200 kg/m2 š do 0,9 m v do 25 m</t>
  </si>
  <si>
    <t>1263434786</t>
  </si>
  <si>
    <t>Demontáž lešení řadového trubkového lehkého pracovního s podlahami s provozním zatížením tř. 3 do 200 kg/m2 šířky tř. W06 od 0,6 do 0,9 m, výšky přes 10 do 25 m</t>
  </si>
  <si>
    <t xml:space="preserve">Poznámka k souboru cen:
1. Demontáž lešení řadového trubkového lehkého výšky přes 25 m se oceňuje individuálně. </t>
  </si>
  <si>
    <t>13</t>
  </si>
  <si>
    <t>943211112</t>
  </si>
  <si>
    <t>Montáž lešení prostorového rámového lehkého s podlahami zatížení do 200 kg/m2 v do 25 m</t>
  </si>
  <si>
    <t>-960290904</t>
  </si>
  <si>
    <t>Montáž lešení prostorového rámového lehkého pracovního s podlahami s provozním zatížením tř. 3 do 200 kg/m2, výšky přes 10 do 25 m</t>
  </si>
  <si>
    <t xml:space="preserve">Poznámka k souboru cen:
1. Montáž lešení prostorového rámového lehkého výšky přes 25 m se oceňuje individuálně. </t>
  </si>
  <si>
    <t>BOURÁNÍ+NOVÝ STAV</t>
  </si>
  <si>
    <t>NOVÝ ŽB VRCHLÍK</t>
  </si>
  <si>
    <t>LEŠENÍ PRO BOURACÍ PRÁCE+SANACE+VÝSTAVBU NOVÉHO STROPU</t>
  </si>
  <si>
    <t>"plocha půdorysná věže x výška užit.lešení"(pi*5,0*5,0)*17,0</t>
  </si>
  <si>
    <t>14</t>
  </si>
  <si>
    <t>943211212</t>
  </si>
  <si>
    <t>Příplatek k lešení prostorovému rámovému lehkému s podlahami v do 25 m za první a ZKD den použití</t>
  </si>
  <si>
    <t>337079678</t>
  </si>
  <si>
    <t>Montáž lešení prostorového rámového lehkého pracovního s podlahami Příplatek za první a každý další den použití lešení k ceně -1112</t>
  </si>
  <si>
    <t>LEŠENÍ PRO BOURACÍ PRÁCE+SANACE</t>
  </si>
  <si>
    <t>2670,354*90 'Přepočtené koeficientem množství</t>
  </si>
  <si>
    <t>15</t>
  </si>
  <si>
    <t>943211812</t>
  </si>
  <si>
    <t>Demontáž lešení prostorového rámového lehkého s podlahami zatížení do 200 kg/m2 v do 25 m</t>
  </si>
  <si>
    <t>-1835422333</t>
  </si>
  <si>
    <t>Demontáž lešení prostorového rámového lehkého pracovního s podlahami s provozním zatížením tř. 3 do 200 kg/m2, výšky přes 10 do 25 m</t>
  </si>
  <si>
    <t xml:space="preserve">Poznámka k souboru cen:
1. Demontáž lešení prostorového rámového lehkého výšky přes 25 m se oceňuje individuálně. </t>
  </si>
  <si>
    <t>16</t>
  </si>
  <si>
    <t>949101111</t>
  </si>
  <si>
    <t>Lešení pomocné pro objekty pozemních staveb s lešeňovou podlahou v do 1,9 m zatížení do 150 kg/m2</t>
  </si>
  <si>
    <t>-1553244990</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</si>
  <si>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</si>
  <si>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</si>
  <si>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PRO BOURÁNÍ I PRO NOVÝ STAV</t>
  </si>
  <si>
    <t>LEŠENÍ PRO PROVEDENÍ SANAČNÍCH PRACÍ S2</t>
  </si>
  <si>
    <t>(SANACE STROPU VÝSTUPNÍ VĚŽE)</t>
  </si>
  <si>
    <t>"půrysná plocha podlaží"20,4</t>
  </si>
  <si>
    <t>17</t>
  </si>
  <si>
    <t>949101112</t>
  </si>
  <si>
    <t>Lešení pomocné pro objekty pozemních staveb s lešeňovou podlahou v do 3,5 m zatížení do 150 kg/m2</t>
  </si>
  <si>
    <t>1173925643</t>
  </si>
  <si>
    <t>Lešení pomocné pracovní pro objekty pozemních staveb pro zatížení do 150 kg/m2, o výšce lešeňové podlahy přes 1,9 do 3,5 m</t>
  </si>
  <si>
    <t>OPRAVA VENKOVNÍ OMÍTKY OBJEKTU MEZI VN2 A UN</t>
  </si>
  <si>
    <t>LEŠENÍ PRO OPRAVU OMÍTKY - OTLUČENÍ</t>
  </si>
  <si>
    <t>"půdorysná plocha podél průčelí"8,0</t>
  </si>
  <si>
    <t>18</t>
  </si>
  <si>
    <t>952901221</t>
  </si>
  <si>
    <t>Vyčištění budov průmyslových objektů při jakékoliv výšce podlaží</t>
  </si>
  <si>
    <t>1612505620</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</si>
  <si>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</si>
  <si>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</si>
  <si>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VYČIŠTĚNÍ VÝSTUPNÍ VĚŽE PO SKONČENÍ BOURACÍCH PRACÍ</t>
  </si>
  <si>
    <t>MEZI VN1+VN2</t>
  </si>
  <si>
    <t>"plocha půdorysná vnější - plocha na kótě +14,40"13,6</t>
  </si>
  <si>
    <t>"podlaží na kótě +12,0"20,4</t>
  </si>
  <si>
    <t>"podlaží na kótě +9,6"20,4</t>
  </si>
  <si>
    <t>19</t>
  </si>
  <si>
    <t>952903112</t>
  </si>
  <si>
    <t>Vyčištění objektů ČOV, nádrží, žlabů a kanálů při v do 3,5 m</t>
  </si>
  <si>
    <t>-1017207098</t>
  </si>
  <si>
    <t>Vyčištění objektů čistíren odpadních vod, nádrží, žlabů nebo kanálů světlé výšky prostoru do 3,5 m</t>
  </si>
  <si>
    <t xml:space="preserve">Poznámka k souboru cen: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</si>
  <si>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VYČIŠTĚNÍ NÁDRŽE PŘED ZAHÁJENÍM BOURACÍCH PRACÍ</t>
  </si>
  <si>
    <t>VN1+VN2</t>
  </si>
  <si>
    <t>"plocha půdorysná vnější"105,5+105,5</t>
  </si>
  <si>
    <t>Mezisoučet</t>
  </si>
  <si>
    <t>VYČIŠTĚNÍ NÁDRŽE PO SKONČENÍ BOURACÍCH PRACÍ</t>
  </si>
  <si>
    <t>20</t>
  </si>
  <si>
    <t>952903119</t>
  </si>
  <si>
    <t>Příplatek za vyčištění prostor v nad 3,5 m u čištění objektů ČOV, nádrží, žlabů a kanálů</t>
  </si>
  <si>
    <t>1358188291</t>
  </si>
  <si>
    <t>Vyčištění objektů čistíren odpadních vod, nádrží, žlabů nebo kanálů Příplatek k ceně za vyčištění prostorů v přes 3,5 m</t>
  </si>
  <si>
    <t>"plocha půdorysná vnější x počet výšek 3,5m"(105,5+105,5)*4</t>
  </si>
  <si>
    <t>21</t>
  </si>
  <si>
    <t>962042320</t>
  </si>
  <si>
    <t>Bourání zdiva nadzákladového z betonu prostého do 1 m3</t>
  </si>
  <si>
    <t>-1023584343</t>
  </si>
  <si>
    <t>Bourání zdiva z betonu prostého nadzákladového objemu do 1 m3</t>
  </si>
  <si>
    <t xml:space="preserve">Poznámka k souboru cen:
1. Bourání pilířů o průřezu přes 0,36 m2 se oceňuje cenami -2320 a - 2321 jako bourání zdiva     nadzákladového z betonu prostého. </t>
  </si>
  <si>
    <t>ODBOURÁNÍ PŘIZDÍVKY ROZŠÍŘENÍ STĚN POD ZVONY</t>
  </si>
  <si>
    <t>NA VNITŘNÍM LÍCI OBVODOVÝCH STĚN NÁDRŽÍ</t>
  </si>
  <si>
    <t>"obvod stěny x tl. x v."30,95*0,15*1,2</t>
  </si>
  <si>
    <t>22</t>
  </si>
  <si>
    <t>965042141</t>
  </si>
  <si>
    <t>Bourání podkladů pod dlažby nebo mazanin betonových nebo z litého asfaltu tl do 100 mm pl přes 4 m2</t>
  </si>
  <si>
    <t>746799096</t>
  </si>
  <si>
    <t>Bourání podkladů pod dlažby nebo litých celistvých podlah a mazanin betonových nebo z litého asfaltu tl. do 100 mm, plochy přes 4 m2</t>
  </si>
  <si>
    <t>ODSTRANĚNÍ CEMENT.POTĚRU Z PROSTORU OKOLO ZVONŮ</t>
  </si>
  <si>
    <t>CEMENTOVÝ POTĚR VE SPÁDU 20-50mm</t>
  </si>
  <si>
    <t>"půdorysná plocha mimo plochy balkonu x tl.průměr."8,5*0,04</t>
  </si>
  <si>
    <t>23</t>
  </si>
  <si>
    <t>965042241</t>
  </si>
  <si>
    <t>Bourání podkladů pod dlažby nebo mazanin betonových nebo z litého asfaltu tl přes 100 mm pl pře 4 m2</t>
  </si>
  <si>
    <t>1592082447</t>
  </si>
  <si>
    <t>Bourání podkladů pod dlažby nebo litých celistvých podlah a mazanin betonových nebo z litého asfaltu tl. přes 100 mm, plochy přes 4 m2</t>
  </si>
  <si>
    <t>VYBOURÁNÍ SPÁDOVÉ MAZANINY NA DNĚ NÁDRŽE TL.50-300mm</t>
  </si>
  <si>
    <t>"půdorysná plocha nádrže x tl.mazaniny průměrná"78,3*0,175</t>
  </si>
  <si>
    <t>24</t>
  </si>
  <si>
    <t>965044121</t>
  </si>
  <si>
    <t>Bourání podkladů pod dlažby nebo betonových mazanin s rabicovým pletivem ve střešních konstrukcích</t>
  </si>
  <si>
    <t>-1155162117</t>
  </si>
  <si>
    <t>Bourání podkladů pod dlažby nebo litých celistvých podlah a mazanin betonových s potěrem nebo teracem tl. do 40 mm, s rabicovým pletivem ve střešních konstrukcích</t>
  </si>
  <si>
    <t>ODBOURÁNÍ POTĚRU NA OCHOZU KOLEM ZVONU</t>
  </si>
  <si>
    <t>"půdorysná plocha vč.plochy balkonu"36,1</t>
  </si>
  <si>
    <t>25</t>
  </si>
  <si>
    <t>965049111</t>
  </si>
  <si>
    <t>Příplatek k bourání betonových mazanin za bourání se svařovanou sítí tl do 100 mm</t>
  </si>
  <si>
    <t>-1096616767</t>
  </si>
  <si>
    <t>Bourání podkladů pod dlažby nebo litých celistvých podlah a mazanin Příplatek k cenám za bourání mazanin betonových se svařovanou sítí, tl. do 100 mm</t>
  </si>
  <si>
    <t>"půdorysná plocha mimo plochy balkonu x tl.ptůměr."8,5*0,04</t>
  </si>
  <si>
    <t>26</t>
  </si>
  <si>
    <t>966054121</t>
  </si>
  <si>
    <t>Vybourání částí ŽB říms vyložených do 500 mm</t>
  </si>
  <si>
    <t>-858991284</t>
  </si>
  <si>
    <t>Vybourání částí říms ze železobetonu vyložených do 500 mm</t>
  </si>
  <si>
    <t>ODSTRANĚNÍ "BALKONU" - PŘEČNÍVAJÍCÍ ŘÍMSY PO OBVODU ZNONŮ</t>
  </si>
  <si>
    <t>"římsa mimo plochu stropu výstupní věže"31,3</t>
  </si>
  <si>
    <t>ODSTRANĚNÍ ŘÍMSY UVNITŘ NÁDRŽÍ (na kótě +13,2)</t>
  </si>
  <si>
    <t>"římsa uvnitř nádrže - obvod vnitří"31,5</t>
  </si>
  <si>
    <t xml:space="preserve">POZN.: BOURÁNÍ KONZOLY PŘIZPŮSOBIT TECHNOLOGICKÉMU POSTUPU BETONÁŽE </t>
  </si>
  <si>
    <t>A ŘEŠENÍ PODEPŘENÍ BEDNĚNÍ PRO BETONÁŽ VRCHLÍKU</t>
  </si>
  <si>
    <t>27</t>
  </si>
  <si>
    <t>966071122</t>
  </si>
  <si>
    <t>Demontáž ocelových kcí hmotnosti do 10 t z profilů hmotnosti do 30 kg/m</t>
  </si>
  <si>
    <t>t</t>
  </si>
  <si>
    <t>-407311650</t>
  </si>
  <si>
    <t>Demontáž ocelových konstrukcí profilů hmotnosti přes 13 do 30 kg/m, hmotnosti konstrukce přes 5 do 10 t</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</si>
  <si>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</si>
  <si>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DEMONTÁŽ OCELOVÝCH KONSTRUKCÍ ZVONU</t>
  </si>
  <si>
    <t>dále viz výpis dle tabulky v příl.D.1.5:</t>
  </si>
  <si>
    <t>"P6 7m2, hm.48kg/m2"7*0,048</t>
  </si>
  <si>
    <t>"P10 0,03m2, hm.80kg/m2"0,03*0,080</t>
  </si>
  <si>
    <t>"P4 160m2, hm.32kg/m2"160*0,032</t>
  </si>
  <si>
    <t>"30x5 16mb, hm.1,18kg/mb"16,0*0,00118</t>
  </si>
  <si>
    <t>"D12 1,6m, hm.0,88kg/mb"1,6*0,0009</t>
  </si>
  <si>
    <t>"TR 219x6,3, 3,7mb, hm.33,05kg/mb"3,7*0,03305</t>
  </si>
  <si>
    <t>"L 65x6 37mb, hm.5,91kg/mb"37*0,00591</t>
  </si>
  <si>
    <t>"L 80x8 33mb, hm.7,34kg/mb"33*0,00734</t>
  </si>
  <si>
    <t>"U140 32mb, hm.16kg/mb"32*0,016</t>
  </si>
  <si>
    <t>"U120 4,8mb, hm.13,3kg/mb"4,8*0,0133</t>
  </si>
  <si>
    <t>"U80 83,0mb, hm.8,65kg/mb"83*0,00865</t>
  </si>
  <si>
    <t xml:space="preserve">"kotevní prvky 3% +5% rezerva nezakreslených kcí" 7,355*0,08 </t>
  </si>
  <si>
    <t>28</t>
  </si>
  <si>
    <t>966072123R</t>
  </si>
  <si>
    <t>Demontáž opláštění stěn ocelových kcí z tvarovaných ocelových plechů budov v do 24 m k opětovnému použití</t>
  </si>
  <si>
    <t>R-položka</t>
  </si>
  <si>
    <t>-502627490</t>
  </si>
  <si>
    <t>Demontáž opláštění stěn ocelové konstrukce z tvarovaných ocelových plechů, výšky budovy přes 12 do 24 m</t>
  </si>
  <si>
    <t>ODSTRANĚNÍ FASÁDNÍHO AL PLECHU</t>
  </si>
  <si>
    <t>ZE STĚN VYHNÍVACÍCH NÁDRŽÍ</t>
  </si>
  <si>
    <t>"délka oblouku x výška"30,0*14,5</t>
  </si>
  <si>
    <t>"odečet plochy fasády v místě objektu mezi VN2 a UN"-7,4*3,5</t>
  </si>
  <si>
    <t xml:space="preserve">POZN.: nutná šetrná demontáž, plechy budou znovu použity! </t>
  </si>
  <si>
    <t xml:space="preserve">POZN.: předpokládáme náhradu cca 15% plechů, zbylých 85% bude uloženo k opětovnému namontování </t>
  </si>
  <si>
    <t>zpět k montáži cca = 717m2</t>
  </si>
  <si>
    <t>29</t>
  </si>
  <si>
    <t>966073123</t>
  </si>
  <si>
    <t>Demontáž krytiny ocelových střech z tvarovaných ocelových plechů šroubovaných budov v do 24 m</t>
  </si>
  <si>
    <t>-1812530866</t>
  </si>
  <si>
    <t>Demontáž krytiny střech ocelových konstrukcí z tvarovaných ocelových plechů, výšky budovy přes 12 do 24 m</t>
  </si>
  <si>
    <t xml:space="preserve">Poznámka k souboru cen:
1. Ceny jsou určeny pro ocenění demontáže krytiny střech se šroubovanými i nýtovanými spoji. 2. Ceny nelze použít pro ocenění demontáže krytiny střech zděných, betonových, případně jiných     konstrukcí; tyto se ocení příslušnými cenami katalogu 800-764 Konstrukce klempířské, případně     800-765 Konstrukce pokrývačské. </t>
  </si>
  <si>
    <t>DEMONTÁŽ OPLECHOVÁNÍ ZVONU</t>
  </si>
  <si>
    <t>"půdorysná plocha x koeficient oblouku"(pi*5,0*5,0)*1,03</t>
  </si>
  <si>
    <t>"odečet vrchlíku"-pi*0,72*0,72</t>
  </si>
  <si>
    <t xml:space="preserve">POZN.: plech do šrotu </t>
  </si>
  <si>
    <t>30</t>
  </si>
  <si>
    <t>1908577899</t>
  </si>
  <si>
    <t>ODSTRANĚNÍ STROPNÍCH TRAPÉZOVÝCH PLECHŮ VSŽ</t>
  </si>
  <si>
    <t>ZE STROPU VÝSTUPNÍ VĚŽE</t>
  </si>
  <si>
    <t>"půdorysná plocha vrchní krytiny"2,4*5,75</t>
  </si>
  <si>
    <t>ZE STROPNÍHO PODHLEDU VÝSTUPNÍ VĚŽE</t>
  </si>
  <si>
    <t>"půdorysná plocha podhledu"2,2*5,75</t>
  </si>
  <si>
    <t>31</t>
  </si>
  <si>
    <t>966074131</t>
  </si>
  <si>
    <t>Demontáž prosvětlovacích pásů stěn z ocelových rámů s výplní dvojitým sklem pl do 5 m2</t>
  </si>
  <si>
    <t>-1779316025</t>
  </si>
  <si>
    <t>Demontáž prosvětlovacích pásů stěn ocelových konstrukcí z ocelových rámů, s výplní dvojitým sklem, plochy otvoru do 5 m2</t>
  </si>
  <si>
    <t xml:space="preserve">Poznámka k souboru cen:
1. V cenách jsou započteny i náklady na demontáž olištování. 2. Ceny nelze použít pro ocenění demontáže prosvětlovacích pásů ve zděných, betonových, případně     jiných konstrukcí; tyto se ocení příslušnými cenami části B01 katalogu 800-767 Zámečnické     konstrukce a katalogu 800-781 Zasklívání. </t>
  </si>
  <si>
    <t xml:space="preserve">DEMONTÁŽ OKEN Z COPILITU </t>
  </si>
  <si>
    <t>"stěna Z - okno nad dveřmi"0,95*0,5</t>
  </si>
  <si>
    <t>"stěna V - okno nad dveřmi"0,95*0,5</t>
  </si>
  <si>
    <t>32</t>
  </si>
  <si>
    <t>1895915386</t>
  </si>
  <si>
    <t xml:space="preserve">DEMONTÁŽ VSTUPNÍCH DVEŘÍ DO VÝSTUPNÍ VĚŽE </t>
  </si>
  <si>
    <t xml:space="preserve">DEMONTÁŽ PÁSKU Z COPILITU NAD DVEŘMI </t>
  </si>
  <si>
    <t>"okno nad dveřmi"1,6*0,4</t>
  </si>
  <si>
    <t>33</t>
  </si>
  <si>
    <t>966074132</t>
  </si>
  <si>
    <t>Demontáž prosvětlovacích pásů stěn z ocelových rámů s výplní dvojitým sklem pl do 10 m2</t>
  </si>
  <si>
    <t>274255869</t>
  </si>
  <si>
    <t>Demontáž prosvětlovacích pásů stěn ocelových konstrukcí z ocelových rámů, s výplní dvojitým sklem, plochy otvoru přes 5 do 10 m2</t>
  </si>
  <si>
    <t>"stěna Z - okno s odečtem okna otevíratelného"4,8*1,6-(1,2*0,9)</t>
  </si>
  <si>
    <t>"stěna J - okno na celou výšku"2,45*2,6</t>
  </si>
  <si>
    <t>"stěna V - okno spodní"(4,8)*1,6</t>
  </si>
  <si>
    <t>"stěna S - okno na celou výšku"2,45*2,6</t>
  </si>
  <si>
    <t>34</t>
  </si>
  <si>
    <t>966082018</t>
  </si>
  <si>
    <t>Demontáž odvětrávané fasády stěn s ocelovou jednosměrnou konstrukcí</t>
  </si>
  <si>
    <t>-254528281</t>
  </si>
  <si>
    <t>Demontáž předvěšené odvětrávané fasády s nosnou konstrukcí jednosměrnou ocelovou stěn</t>
  </si>
  <si>
    <t xml:space="preserve">Poznámka k souboru cen:
1. Ceny jsou určeny pro kompletní demontáž, tj. demontáž opláštění, tepelné izolace a nosné     konstrukce. </t>
  </si>
  <si>
    <t>ODSTRANĚNÍ FASÁDNÍHO PLECHU KOB DO ŠROTU</t>
  </si>
  <si>
    <t>VNĚJŠÍ STĚNY VĚŽE</t>
  </si>
  <si>
    <t>"stěna Z - spodní část plechové fasády-pod oknem"(5,9-0,9)*0,90</t>
  </si>
  <si>
    <t>"stěna Z - horní část fasády - nad oknem"5,9*0,65</t>
  </si>
  <si>
    <t>"stěna J - pás nad oknem"2,45*0,65</t>
  </si>
  <si>
    <t>"stěna V - pás pod oknem"(5,9-0,9)*0,90</t>
  </si>
  <si>
    <t>"stěna V - pás nad oknem"zde je to pás z plechu hladkého</t>
  </si>
  <si>
    <t>"stěna S - pás nad oknem"2,45*0,65</t>
  </si>
  <si>
    <t>POZN.: tato část plechů je určena do šrotu</t>
  </si>
  <si>
    <t>35</t>
  </si>
  <si>
    <t>967023693</t>
  </si>
  <si>
    <t>Přisekání kamenných nebo jiných ploch s tvrdým povrchem pl přes 2 m2</t>
  </si>
  <si>
    <t>126161732</t>
  </si>
  <si>
    <t>Přisekání (špicování) ploch kamenných nebo jiných s tvrdým povrchem pro nové povrchové vrstvy, plochy přes 2 m2</t>
  </si>
  <si>
    <t xml:space="preserve">Poznámka k souboru cen:
1. Množství jednotek se určuje v m2 upravované plochy nové povrchové úpravy. </t>
  </si>
  <si>
    <t>PLOŠNÉ ÚPRAVY ODBOURANÝCH STĚN</t>
  </si>
  <si>
    <t>"obvod stěny x v."30,95*1,2</t>
  </si>
  <si>
    <t>36</t>
  </si>
  <si>
    <t>968072244</t>
  </si>
  <si>
    <t>Vybourání kovových rámů oken jednoduchých včetně křídel pl do 1 m2</t>
  </si>
  <si>
    <t>-1097641438</t>
  </si>
  <si>
    <t>Vybourání kovových rámů oken s křídly, dveřních zárubní, vrat, stěn, ostění nebo obkladů okenních rámů s křídly jednoduchých, plochy do 1 m2</t>
  </si>
  <si>
    <t xml:space="preserve">Poznámka k souboru cen:
1. V cenách -2244 až -2559 jsou započteny i náklady na vyvěšení křídel. 2. Cenou -2641 se oceňuje i vybourání nosné ocelové konstrukce pro sádrokartonové příčky. </t>
  </si>
  <si>
    <t>DEMONTÁŽ OTEVRÍTALENÉHO OKNA</t>
  </si>
  <si>
    <t>"stěna Z - okno dvojkřídlé otevíratelné"(1,2*0,9)</t>
  </si>
  <si>
    <t>37</t>
  </si>
  <si>
    <t>298504356</t>
  </si>
  <si>
    <t>DEMONTÁŽ OKEN Z COPILITU - RÁMY</t>
  </si>
  <si>
    <t>38</t>
  </si>
  <si>
    <t>591454220</t>
  </si>
  <si>
    <t>DEMONTÁŽ PÁSKU Z COPILITU NAD DVEŘMI - RÁMY</t>
  </si>
  <si>
    <t>39</t>
  </si>
  <si>
    <t>968072247</t>
  </si>
  <si>
    <t>Vybourání kovových rámů oken jednoduchých včetně křídel pl přes 4 m2</t>
  </si>
  <si>
    <t>4425509</t>
  </si>
  <si>
    <t>Vybourání kovových rámů oken s křídly, dveřních zárubní, vrat, stěn, ostění nebo obkladů okenních rámů s křídly jednoduchých, plochy přes 4 m2</t>
  </si>
  <si>
    <t>"stěna Z - okno s odečtem okna otevíratelného"4,8*1,6</t>
  </si>
  <si>
    <t>"stěna V - okno spodní"4,8*1,6</t>
  </si>
  <si>
    <t>40</t>
  </si>
  <si>
    <t>968072455</t>
  </si>
  <si>
    <t>Vybourání kovových dveřních zárubní pl do 2 m2</t>
  </si>
  <si>
    <t>1255924656</t>
  </si>
  <si>
    <t>Vybourání kovových rámů oken s křídly, dveřních zárubní, vrat, stěn, ostění nebo obkladů dveřních zárubní, plochy do 2 m2</t>
  </si>
  <si>
    <t>DEMONTÁŽ DVEŘÍ PŘÍSTŘEŠKU MEZI VRCHLÍKY VN1 A VN2</t>
  </si>
  <si>
    <t>"2x dveře 900x1970mm"2*(1,0*2,05)</t>
  </si>
  <si>
    <t>41</t>
  </si>
  <si>
    <t>968072558</t>
  </si>
  <si>
    <t>Vybourání kovových vrat pl do 5 m2</t>
  </si>
  <si>
    <t>581833903</t>
  </si>
  <si>
    <t>Vybourání kovových rámů oken s křídly, dveřních zárubní, vrat, stěn, ostění nebo obkladů vrat, mimo posuvných a skládacích, plochy do 5 m2</t>
  </si>
  <si>
    <t>VYBOURÁNÍ VRAT VE STUPU K USAZOVACÍ NÁDRŽI</t>
  </si>
  <si>
    <t>"dvoukřídlá vrata 1,8x2,5m"1,8*2,5</t>
  </si>
  <si>
    <t>POZN.: vrata v kovové zárubni vybourávaná ze stěny, vč. vyvěšení křídel</t>
  </si>
  <si>
    <t>42</t>
  </si>
  <si>
    <t>974049167</t>
  </si>
  <si>
    <t>Vysekání rýh v betonových zdech hl do 150 mm š do 300 mm</t>
  </si>
  <si>
    <t>-1834486633</t>
  </si>
  <si>
    <t>Vysekání rýh v betonových zdech do hl. 150 mm a šířky do 300 mm</t>
  </si>
  <si>
    <t>VYBOURÁNÍ OZUBU PO OBVODU ZHLAVÍ STĚN VN</t>
  </si>
  <si>
    <t>"délka vysekaného ozubu po celém obvodu"32,4</t>
  </si>
  <si>
    <t>43</t>
  </si>
  <si>
    <t>976082141</t>
  </si>
  <si>
    <t>Vybourání objímek, držáků nebo věšáků ze zdiva betonového</t>
  </si>
  <si>
    <t>2146224245</t>
  </si>
  <si>
    <t>Vybourání drobných zámečnických a jiných konstrukcí objímek, držáků, věšáků, záclonových konzol, lustrových skob apod., ze zdiva betonového</t>
  </si>
  <si>
    <t>VYBOURÁNÍ STUPADEL UVNITŘ NÁDRŽÍ</t>
  </si>
  <si>
    <t>"počet dle řezu A-A´"9</t>
  </si>
  <si>
    <t>44</t>
  </si>
  <si>
    <t>977211111</t>
  </si>
  <si>
    <t>Řezání ŽB kcí hl do 200 mm stěnovou pilou do průměru výztuže 16 mm</t>
  </si>
  <si>
    <t>209701304</t>
  </si>
  <si>
    <t>Řezání železobetonových konstrukcí stěnovou pilou do průměru řezané výztuže 16 mm hloubka řezu do 200 mm</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</si>
  <si>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</si>
  <si>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ODŘEZÁNÍ "BALKONU" - PŘEČNÍVAJÍCÍ ŘÍMSY PO OBVODU ZNONŮ</t>
  </si>
  <si>
    <t>"římsa mimo plochu stropu výstupní věže"25,8</t>
  </si>
  <si>
    <t>"odřezání v místě přechodů balkonu na plochu stropu"0,9+1,1</t>
  </si>
  <si>
    <t>45</t>
  </si>
  <si>
    <t>977211112</t>
  </si>
  <si>
    <t>Řezání ŽB kcí hl do 350 mm stěnovou pilou do průměru výztuže 16 mm</t>
  </si>
  <si>
    <t>1893024668</t>
  </si>
  <si>
    <t>Řezání železobetonových konstrukcí stěnovou pilou do průměru řezané výztuže 16 mm hloubka řezu od 200 do 350 mm</t>
  </si>
  <si>
    <t>46</t>
  </si>
  <si>
    <t>977312112</t>
  </si>
  <si>
    <t>Řezání stávajících betonových mazanin vyztužených hl do 100 mm</t>
  </si>
  <si>
    <t>782984638</t>
  </si>
  <si>
    <t>Řezání stávajících betonových mazanin s vyztužením hloubky přes 50 do 100 mm</t>
  </si>
  <si>
    <t>VYBOURÁNÍ SPÁDOVÉ MAZANINY DNA NÁDRŽE TL.30-300mm</t>
  </si>
  <si>
    <t>ODŘEZÁNÍ PO OBVODU NÁDRŽÍ - OZUB DO TL.100mm</t>
  </si>
  <si>
    <t>"obvod podlahy uvnitř nádže - obvod ozubu"30,8</t>
  </si>
  <si>
    <t>47</t>
  </si>
  <si>
    <t>977312114</t>
  </si>
  <si>
    <t>Řezání stávajících betonových mazanin vyztužených hl do 200 mm</t>
  </si>
  <si>
    <t>1079290549</t>
  </si>
  <si>
    <t>Řezání stávajících betonových mazanin s vyztužením hloubky přes 150 do 200 mm</t>
  </si>
  <si>
    <t>VYBOURÁNÍ SPÁDOVÉ MAZANINY TL.30-300mm</t>
  </si>
  <si>
    <t>ODŘEZÁNÍ PO OBVODU NÁDRŽÍ - VNĚJŠÍ HRANA OZUBU TL.200mm</t>
  </si>
  <si>
    <t>"obvod podlahy uvnitř nádže"31,5</t>
  </si>
  <si>
    <t>48</t>
  </si>
  <si>
    <t>978036141</t>
  </si>
  <si>
    <t>Otlučení cementových omítek vnějších ploch rozsahu do 30 %</t>
  </si>
  <si>
    <t>-394438922</t>
  </si>
  <si>
    <t>Otlučení cementových omítek vnějších ploch s vyškrabáním spar zdiva a s očištěním povrchu, v rozsahu přes 20 do 30 %</t>
  </si>
  <si>
    <t>"pohledová plocha průčelí"24,0</t>
  </si>
  <si>
    <t>49</t>
  </si>
  <si>
    <t>979054441</t>
  </si>
  <si>
    <t>Očištění vybouraných z desek nebo dlaždic s původním spárováním z kameniva těženého</t>
  </si>
  <si>
    <t>2022653840</t>
  </si>
  <si>
    <t>Očištění vybouraných prvků komunikací od spojovacího materiálu s odklizením a uložením očištěných hmot a spojovacího materiálu na skládku na vzdálenost do 10 m dlaždic, desek nebo tvarovek s původním vyplněním spár kamenivem těženým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</si>
  <si>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</si>
  <si>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VČ.PODKLADNÍ VRSTVY - OČIŠTĚNÍ DLAŽDIC PRO ZPĚTNÉ POUŽITÍ</t>
  </si>
  <si>
    <t>50</t>
  </si>
  <si>
    <t>985112112</t>
  </si>
  <si>
    <t>Odsekání degradovaného betonu stěn tl do 30 mm</t>
  </si>
  <si>
    <t>-1984676894</t>
  </si>
  <si>
    <t>Odsekání degradovaného betonu stěn, tloušťky přes 10 do 30 mm</t>
  </si>
  <si>
    <t xml:space="preserve">Poznámka k souboru cen:
1. V ceně -2111 až -2133 jsou započteny i náklady na odstranění degradovaného betonu ručním     pneumatickým kladivem s dočištěním k obnažení betonářské výztuže a jejím ručním očištěním. </t>
  </si>
  <si>
    <t xml:space="preserve">S1 - SANACE ŽB STĚN VN NÁDRŽÍ </t>
  </si>
  <si>
    <t>1) PŘEDÚPRAVA POVRCHU</t>
  </si>
  <si>
    <t>GEOMETRICKY OHRANIČENÉ ODBOURÁNÍ DEGRADOVANÝCH VRSTEV (40% plochy)</t>
  </si>
  <si>
    <t>"vnitřní stěny nádrže x 40% plochy"(2*pi*5,0)*17,05*0,4</t>
  </si>
  <si>
    <t>51</t>
  </si>
  <si>
    <t>985112122</t>
  </si>
  <si>
    <t>Odsekání degradovaného betonu líce kleneb a podhledů tl do 30 mm</t>
  </si>
  <si>
    <t>-1638996085</t>
  </si>
  <si>
    <t>Odsekání degradovaného betonu líce kleneb a podhledů, tloušťky přes 10 do 30 mm</t>
  </si>
  <si>
    <t>S2 - SANACE STROPU VÝSTUPNÍ VĚŽE</t>
  </si>
  <si>
    <t>GEOMETRICKY OHRANIČENÉ ODBOURÁNÍ DEGRADOVANÝCH VRSTEV (20% plochy)</t>
  </si>
  <si>
    <t>"půdorys stropních ploch x 20% plochy"(8,0)*0,2</t>
  </si>
  <si>
    <t>"2x plocha zhlaví obvod.stěn v místě výstupní věže x 20% plochy"2*1,6*0,2</t>
  </si>
  <si>
    <t>52</t>
  </si>
  <si>
    <t>985112132</t>
  </si>
  <si>
    <t>Odsekání degradovaného betonu rubu kleneb a podlah tl do 30 mm</t>
  </si>
  <si>
    <t>244477187</t>
  </si>
  <si>
    <t>Odsekání degradovaného betonu rubu kleneb a podlah, tloušťky přes 10 do 30 mm</t>
  </si>
  <si>
    <t>S3 - PŘEDÚPRAVA POVRCHU DNA VN NÁDRŽÍ</t>
  </si>
  <si>
    <t>"půdorysná plocha dna nádrže x 20% plochy"(pi*5,0*5,0)*0,2</t>
  </si>
  <si>
    <t>53</t>
  </si>
  <si>
    <t>985112193</t>
  </si>
  <si>
    <t>Příplatek k odsekání  degradovaného betonu za plochu do 10 m2 jednotlivě</t>
  </si>
  <si>
    <t>1917954086</t>
  </si>
  <si>
    <t>Odsekání degradovaného betonu Příplatek k cenám za plochu do 10 m2 jednotlivě</t>
  </si>
  <si>
    <t>54</t>
  </si>
  <si>
    <t>985121101</t>
  </si>
  <si>
    <t>Tryskání degradovaného betonu stěn a rubu kleneb sušeným pískem</t>
  </si>
  <si>
    <t>-1321631398</t>
  </si>
  <si>
    <t>Tryskání degradovaného betonu stěn, rubu kleneb a podlah křemičitým pískem sušeným</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</si>
  <si>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</si>
  <si>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OTRYSKÁNÍ VVP 800-1250 Barů S ABRAZIVEM (100% plochy)</t>
  </si>
  <si>
    <t>"půdorysná plocha dna nádrže"(pi*5,0*5,0)</t>
  </si>
  <si>
    <t>55</t>
  </si>
  <si>
    <t>985121121</t>
  </si>
  <si>
    <t>Tryskání degradovaného betonu stěn a rubu kleneb vodou pod tlakem do 300 barů</t>
  </si>
  <si>
    <t>1676009895</t>
  </si>
  <si>
    <t>Tryskání degradovaného betonu stěn, rubu kleneb a podlah vodou pod tlakem do 300 barů</t>
  </si>
  <si>
    <t>OPLACH POVRCHU TLAKOVOU VODOU (100% plochy)</t>
  </si>
  <si>
    <t>56</t>
  </si>
  <si>
    <t>985121123</t>
  </si>
  <si>
    <t>Tryskání degradovaného betonu stěn a rubu kleneb vodou pod tlakem do 2500 barů</t>
  </si>
  <si>
    <t>-610426254</t>
  </si>
  <si>
    <t>Tryskání degradovaného betonu stěn, rubu kleneb a podlah vodou pod tlakem přes 1 250 do 2 500 barů</t>
  </si>
  <si>
    <t>OTRYSKÁNÍ VVP 800-1500 Barů (100% plochy)</t>
  </si>
  <si>
    <t>57</t>
  </si>
  <si>
    <t>985121201</t>
  </si>
  <si>
    <t>Tryskání degradovaného betonu líce kleneb sušeným pískem</t>
  </si>
  <si>
    <t>-1605890139</t>
  </si>
  <si>
    <t>Tryskání degradovaného betonu líce kleneb a podhledů křemičitým pískem sušeným</t>
  </si>
  <si>
    <t>OTRYSKÁNÍ VVP 800-1500 Barů S ABRAZIVEM (100% plochy)</t>
  </si>
  <si>
    <t>"půdorys stropních ploch"(8,0)</t>
  </si>
  <si>
    <t>"2x plocha zhlaví obvod.stěn v místě výstupní věže "2*1,6</t>
  </si>
  <si>
    <t>58</t>
  </si>
  <si>
    <t>985121912</t>
  </si>
  <si>
    <t>Příplatek k tryskání degradovaného betonu za plochu do 10 m2 jednotlivě</t>
  </si>
  <si>
    <t>1824223052</t>
  </si>
  <si>
    <t>Tryskání degradovaného betonu Příplatek k cenám za plochu do 10 m2 jednotlivě</t>
  </si>
  <si>
    <t>59</t>
  </si>
  <si>
    <t>985131211</t>
  </si>
  <si>
    <t>Očištění ploch stěn, rubu kleneb a podlah sušeným křemičitým pískem</t>
  </si>
  <si>
    <t>-1867058095</t>
  </si>
  <si>
    <t>Očištění ploch stěn, rubu kleneb a podlah tryskání pískem sušeným</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</si>
  <si>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</si>
  <si>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OTRYSKÁNÍ OBNAŽENÉ VÝZTUŽE (40% plochy)</t>
  </si>
  <si>
    <t>60</t>
  </si>
  <si>
    <t>985131311</t>
  </si>
  <si>
    <t>Ruční dočištění ploch stěn, rubu kleneb a podlah ocelových kartáči</t>
  </si>
  <si>
    <t>331412436</t>
  </si>
  <si>
    <t>Očištění ploch stěn, rubu kleneb a podlah ruční dočištění ocelovými kartáči</t>
  </si>
  <si>
    <t>RUČNÍ DOČIŠTĚNÍ OBNAŽENÉ VÝZTUŽE (40% plochy)</t>
  </si>
  <si>
    <t>61</t>
  </si>
  <si>
    <t>985132211</t>
  </si>
  <si>
    <t>Očištění ploch líce kleneb a podhledů  sušeným křemičitým pískem</t>
  </si>
  <si>
    <t>1823328154</t>
  </si>
  <si>
    <t>Očištění ploch líce kleneb a podhledů tryskání pískem sušeným</t>
  </si>
  <si>
    <t>OTRYSKÁNÍ OBNAŽENÉ VÝZTUŽ (20% plochy)</t>
  </si>
  <si>
    <t>62</t>
  </si>
  <si>
    <t>985132311</t>
  </si>
  <si>
    <t>Ruční dočištění ploch líce kleneb a podhledů ocelových kartáči</t>
  </si>
  <si>
    <t>-323463261</t>
  </si>
  <si>
    <t>Očištění ploch líce kleneb a podhledů ruční dočištění ocelovými kartáči</t>
  </si>
  <si>
    <t>RUČNÍ DOČIŠTĚNÍ OBNAŽENÉ VÝZTUŽ (20% plochy)</t>
  </si>
  <si>
    <t>63</t>
  </si>
  <si>
    <t>985139112</t>
  </si>
  <si>
    <t>Příplatek k očištění ploch za plochu do 10 m2 jednotlivě</t>
  </si>
  <si>
    <t>1452614647</t>
  </si>
  <si>
    <t>Očištění ploch Příplatek k cenám za plochu do 10 m2 jednotlivě</t>
  </si>
  <si>
    <t>64</t>
  </si>
  <si>
    <t>-169825108</t>
  </si>
  <si>
    <t>65</t>
  </si>
  <si>
    <t>9854000r6</t>
  </si>
  <si>
    <t>Sanace - odvětrání při tryskání zabránění průvanu po provedení nanesení sanačních vrstev</t>
  </si>
  <si>
    <t>-2089129643</t>
  </si>
  <si>
    <t>"VN1"1</t>
  </si>
  <si>
    <t>"VN2"1</t>
  </si>
  <si>
    <t>66</t>
  </si>
  <si>
    <t>985422132</t>
  </si>
  <si>
    <t>Injektáž trhlin š do 2 mm v ŽB kcích tl do 200 mm epoxidem včetně vrtů</t>
  </si>
  <si>
    <t>-1405155588</t>
  </si>
  <si>
    <t>Injektáž trhlin v betonových nebo železobetonových konstrukcích nízkotlaká do 0,6 MP s injektážními jehlami vloženými do vrtů včetně jejich vyvrtání epoxidovou injektážní hmotou šířka trhlin přes 1 do 2 mm tloušťka konstrukce přes 100 do 200 mm</t>
  </si>
  <si>
    <t xml:space="preserve">Poznámka k souboru cen:
1. Šířka trhlin je určena šířkou trhliny na povrchu konstrukce. 2. Množství měrných jednotek se určuje v m délky trhliny. 3. Cenami lze oceňovat injektáž suchých trhlin. Injektáž mokrých trhlin a trhlin s tlakovou vodou     se oceňuje individuálně. 4. V cenách jsou započteny i náklady na:     a) vyčištění trhlin,     b) úpravu trhlin před injektáží epoxidem (temování). 5. V cenách -2111 až -2323 jsou započteny i náklady na:     a) vyvrtání otvorů pro injektážní jehly včetně vyčištění vrtu - je uvažováno 6 vrtů na 1 m         trhliny,     b) hrubé zapravení otvorů po injektážních jehlách. 6. V cenách nejsou započteny náklady na zednické zapravení trhlin a opravu omítek, které se oceňují     cenami katalogu 801-4 Budovy a haly - oprava a údržba. </t>
  </si>
  <si>
    <t>TLAKOVÁ INJEKTÁŽ TRHLIN Z VNĚJŠÍHO LÍCE (40mb dle statika)</t>
  </si>
  <si>
    <t>"VN1+VN21"40</t>
  </si>
  <si>
    <t>67</t>
  </si>
  <si>
    <t>9855629R2</t>
  </si>
  <si>
    <t>Zajištění ochrany stávajících technologických zařízení</t>
  </si>
  <si>
    <t>-1679283479</t>
  </si>
  <si>
    <t>OCHRANA STÁVAJÍCÍCH TECHNOLOG.ZAŘÍZENÍ</t>
  </si>
  <si>
    <t>POTRUBÍ A ARMATURY PONECHÁVANÉ BĚHEM REKONSTRUKCE NA MÍSTĚ</t>
  </si>
  <si>
    <t>"naceněno odborným odhadem hlavního stav.projektanta"1</t>
  </si>
  <si>
    <t>68</t>
  </si>
  <si>
    <t>986000R1</t>
  </si>
  <si>
    <t>Akustické trasování povrchu</t>
  </si>
  <si>
    <t>860585852</t>
  </si>
  <si>
    <t>TRASOVÁNÍ KONSTRUKCE PRO ODHALENÍ DUTIN (100% plochy)</t>
  </si>
  <si>
    <t>PŘED ZAHÁJENÍM SANAČNÍCH PRACÍ</t>
  </si>
  <si>
    <t>99</t>
  </si>
  <si>
    <t>Přesun hmot</t>
  </si>
  <si>
    <t>69</t>
  </si>
  <si>
    <t>998142251</t>
  </si>
  <si>
    <t>Přesun hmot pro nádrže, jímky, zásobníky a jámy betonové monolitické v do 25 m</t>
  </si>
  <si>
    <t>-17482185</t>
  </si>
  <si>
    <t>Přesun hmot pro nádrže, jímky, zásobníky a jámy pozemní mimo zemědělství se svislou nosnou konstrukcí monolitickou betonovou tyčovou nebo plošnou vodorovná dopravní vzdálenost do 50 m výšky do 25 m</t>
  </si>
  <si>
    <t xml:space="preserve">Poznámka k souboru cen:
1. Přesun hmot pro sila a zásobníky prováděné do posuvného bednění se oceňuje cenami části A 03     tohoto ceníku. </t>
  </si>
  <si>
    <t>997</t>
  </si>
  <si>
    <t>Přesun sutě</t>
  </si>
  <si>
    <t>70</t>
  </si>
  <si>
    <t>997006006</t>
  </si>
  <si>
    <t>Drcení stavebního odpadu z demolic ze zdiva z betonu prostého s dopravou do 100 m a naložením</t>
  </si>
  <si>
    <t>1516107841</t>
  </si>
  <si>
    <t>Drcení stavebního odpadu z demolic s dopravou na vzdálenost do 100 m a naložením do drtícího zařízení ze zdiva betonového</t>
  </si>
  <si>
    <t xml:space="preserve">Poznámka k souboru cen:
1. V cenách jsou započteny i náklady na případné oddělení kovového odpadu (např. výztuže). </t>
  </si>
  <si>
    <t>DRCENÍ VĚTŠÍ SUTI</t>
  </si>
  <si>
    <t>"PROSTÝ BETON"24,512</t>
  </si>
  <si>
    <t>71</t>
  </si>
  <si>
    <t>997006007</t>
  </si>
  <si>
    <t>Drcení stavebního odpadu z demolic ze zdiva z betonu železového s dopravou do 100 m a naložením</t>
  </si>
  <si>
    <t>93854287</t>
  </si>
  <si>
    <t>Drcení stavebního odpadu z demolic s dopravou na vzdálenost do 100 m a naložením do drtícího zařízení ze zdiva železobetonového</t>
  </si>
  <si>
    <t xml:space="preserve">DRCENÍ SUTI PRO ODVOZ NA FINÁLNÍ SKLÁDKU </t>
  </si>
  <si>
    <t>"ŽELEZOBETON"88,297</t>
  </si>
  <si>
    <t xml:space="preserve">POZN.: uvažováno drcení pouze pro suť s většími kusy </t>
  </si>
  <si>
    <t>72</t>
  </si>
  <si>
    <t>997013111</t>
  </si>
  <si>
    <t>Vnitrostaveništní doprava suti a vybouraných hmot pro budovy v do 6 m s použitím mechanizace</t>
  </si>
  <si>
    <t>-61344132</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</si>
  <si>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</si>
  <si>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</si>
  <si>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 xml:space="preserve">SHOZ SUTI PRO ODVOZ NA FINÁLNÍ SKLÁDKU </t>
  </si>
  <si>
    <t>"SMĚSNÉ"43,274</t>
  </si>
  <si>
    <t>"ŽELEZOBETON"271,603</t>
  </si>
  <si>
    <t>73</t>
  </si>
  <si>
    <t>997013116</t>
  </si>
  <si>
    <t>Vnitrostaveništní doprava suti a vybouraných hmot pro budovy v do 21 m s použitím mechanizace</t>
  </si>
  <si>
    <t>-209776252</t>
  </si>
  <si>
    <t>Vnitrostaveništní doprava suti a vybouraných hmot vodorovně do 50 m svisle s použitím mechanizace pro budovy a haly výšky přes 18 do 21 m</t>
  </si>
  <si>
    <t>PŘESUN SUTI V RÁMCI STAVENIŠTĚ</t>
  </si>
  <si>
    <t>"DŘEVO"8,471</t>
  </si>
  <si>
    <t>"IZOLAČNÍ HMOTY"0,349</t>
  </si>
  <si>
    <t>"KOVY, PLECHY, OCEL"24,748</t>
  </si>
  <si>
    <t>"LEPENKY"0,528</t>
  </si>
  <si>
    <t>"SKLO"1,431</t>
  </si>
  <si>
    <t>74</t>
  </si>
  <si>
    <t>997013312</t>
  </si>
  <si>
    <t>Montáž a demontáž shozu suti v do 20 m</t>
  </si>
  <si>
    <t>-373356813</t>
  </si>
  <si>
    <t>Shoz suti montáž a demontáž shozu výšky přes 10 do 20 m</t>
  </si>
  <si>
    <t xml:space="preserve">Poznámka k souboru cen:
1. Shozy vyšší než 75 m se oceňují individuálně. 2. Výškou se rozumí vzdálenost od vyústění shozu do úrovně plnícího trychtýře. </t>
  </si>
  <si>
    <t>INSTALACE SHOZU SUZI ZE STŘECH NÁDRŽÍ</t>
  </si>
  <si>
    <t>"1x shoz dl."18</t>
  </si>
  <si>
    <t>75</t>
  </si>
  <si>
    <t>997013322</t>
  </si>
  <si>
    <t>Příplatek k shozu suti v do 20 m za první a ZKD den použití</t>
  </si>
  <si>
    <t>195162402</t>
  </si>
  <si>
    <t>Shoz suti montáž a demontáž shozu výšky Příplatek za první a každý další den použití shozu k ceně -3312</t>
  </si>
  <si>
    <t>SHOZ SUZI ZE STŘECH NÁDRŽÍ</t>
  </si>
  <si>
    <t>36*30 'Přepočtené koeficientem množství</t>
  </si>
  <si>
    <t>76</t>
  </si>
  <si>
    <t>997013501</t>
  </si>
  <si>
    <t>Odvoz suti a vybouraných hmot na skládku nebo meziskládku do 1 km se složením</t>
  </si>
  <si>
    <t>2115018994</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</si>
  <si>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</si>
  <si>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</si>
  <si>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PŘESUN SUTI NA STAVENIŠTNÍ MEZIDEPONII</t>
  </si>
  <si>
    <t>POZN.: přesun suti a demontovaných hmot na staveništní mezideponii a k drcení</t>
  </si>
  <si>
    <t>77</t>
  </si>
  <si>
    <t>POZN.: odvoz kovovévo šrotu uvažován pouze na staveništní mezideponii, zde ponechat provozovateli</t>
  </si>
  <si>
    <t>78</t>
  </si>
  <si>
    <t>148898048</t>
  </si>
  <si>
    <t>PŘESUN SUTI NA FINÁLNÍ SKLÁDKU (první km)</t>
  </si>
  <si>
    <t>79</t>
  </si>
  <si>
    <t>997221561</t>
  </si>
  <si>
    <t>Vodorovná doprava suti z kusových materiálů do 1 km</t>
  </si>
  <si>
    <t>-660936014</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</si>
  <si>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</si>
  <si>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</si>
  <si>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PŘESUN DLAŽDIC Z OKAP.CHODNÍKŮ K ULOŽENÍ PRO ZPĚTNÉ POUŽITÍ</t>
  </si>
  <si>
    <t>"viz tonáž u demontáže"8,135</t>
  </si>
  <si>
    <t>POZN.: nutné opatrné nakládání s demontovanými dlaždicemi</t>
  </si>
  <si>
    <t>80</t>
  </si>
  <si>
    <t>997221562R</t>
  </si>
  <si>
    <t xml:space="preserve">Vodorovná doprava fasádních plechů </t>
  </si>
  <si>
    <t>-1710867796</t>
  </si>
  <si>
    <t>PŘESUN FASÁDNÍCH PLECHŮ K ULOŽENÍ PRO ZPĚTNÉ POUŽITÍ</t>
  </si>
  <si>
    <t>"uvažováno s 85% využitelnosti původních plechů - tonáž suti demontáže x 85%"2,532*0,85</t>
  </si>
  <si>
    <t xml:space="preserve">POZN.: od tonáže demontovaných fasádních plechů odečteno 15% uvažované jako poškozené </t>
  </si>
  <si>
    <t>81</t>
  </si>
  <si>
    <t>997221612</t>
  </si>
  <si>
    <t>Nakládání vybouraných hmot na dopravní prostředky pro vodorovnou dopravu</t>
  </si>
  <si>
    <t>1078879886</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</si>
  <si>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</si>
  <si>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</si>
  <si>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NALOŽENÍ DLAŽDIC Z OKAP.CHODNÍKŮ K ULOŽENÍ PRO ZPĚTNÉ POUŽITÍ</t>
  </si>
  <si>
    <t>82</t>
  </si>
  <si>
    <t>997221613R</t>
  </si>
  <si>
    <t>Nakládání demontovaných fasádních plechů na dopravní prostředky pro vodorovnou dopravu</t>
  </si>
  <si>
    <t>651625954</t>
  </si>
  <si>
    <t>PSV</t>
  </si>
  <si>
    <t>Práce a dodávky PSV</t>
  </si>
  <si>
    <t>712</t>
  </si>
  <si>
    <t>Povlakové krytiny</t>
  </si>
  <si>
    <t>83</t>
  </si>
  <si>
    <t>712300831</t>
  </si>
  <si>
    <t>Odstranění povlakové krytiny střech do 10° jednovrstvé</t>
  </si>
  <si>
    <t>1986699104</t>
  </si>
  <si>
    <t>Odstranění ze střech plochých do 10 st. krytiny povlakové jednovrstvé</t>
  </si>
  <si>
    <t>ODSTRANĚNÍ STŘEŠNÍ LEPENKY Z PROSTORU OKOLO ZVONŮ</t>
  </si>
  <si>
    <t>"půdorysná plocha mimo plochy balkonu"8,5</t>
  </si>
  <si>
    <t>"vytažení na stěny VN"7,5*0,35</t>
  </si>
  <si>
    <t>"vytažení na stěny výstupní věže"5,9*0,35</t>
  </si>
  <si>
    <t>84</t>
  </si>
  <si>
    <t>712300833</t>
  </si>
  <si>
    <t>Odstranění povlakové krytiny střech do 10° třívrstvé</t>
  </si>
  <si>
    <t>1206797547</t>
  </si>
  <si>
    <t>Odstranění ze střech plochých do 10 st. krytiny povlakové třívrstvé</t>
  </si>
  <si>
    <t>ODSTRANĚNÍ HYDROIZOL.FOLIE PVC Z PROSTORU OKOLO ZVONŮ</t>
  </si>
  <si>
    <t>713</t>
  </si>
  <si>
    <t>Izolace tepelné</t>
  </si>
  <si>
    <t>85</t>
  </si>
  <si>
    <t>713110811</t>
  </si>
  <si>
    <t>Odstranění tepelné izolace stropů volně kladených z vláknitých materiálů tl do 100 mm</t>
  </si>
  <si>
    <t>258608124</t>
  </si>
  <si>
    <t>Odstranění tepelné izolace běžných stavebních konstrukcí z rohoží, pásů, dílců, desek, bloků stropů nebo podhledů volně kladených z vláknitých materiálů,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</si>
  <si>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</si>
  <si>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IZOCHRANU Z PROSTORU OKOLO ZVONŮ</t>
  </si>
  <si>
    <t>86</t>
  </si>
  <si>
    <t>713110843</t>
  </si>
  <si>
    <t>Odstranění tepelné izolace stropů lepené z vláknitých materiálů tl přes 100 mm</t>
  </si>
  <si>
    <t>-991915054</t>
  </si>
  <si>
    <t>Odstranění tepelné izolace běžných stavebních konstrukcí z rohoží, pásů, dílců, desek, bloků stropů nebo podhledů připevněných lepením z vláknitých materiálů, tloušťka izolace přes 100 mm</t>
  </si>
  <si>
    <t>ODSTRANĚNÍ STROPNÍCH VRSTEV VÝSTUPNÍ VĚŽE</t>
  </si>
  <si>
    <t>"půdorysná plocha tepelné izolace mezi trapézovými plechy"2,4*5,75</t>
  </si>
  <si>
    <t>87</t>
  </si>
  <si>
    <t>713130811</t>
  </si>
  <si>
    <t>Odstranění tepelné izolace stěn volně kladených z vláknitých materiálů tl do 100 mm</t>
  </si>
  <si>
    <t>952544003</t>
  </si>
  <si>
    <t>Odstranění tepelné izolace běžných stavebních konstrukcí z rohoží, pásů, dílců, desek, bloků stěn a příček volně kladených z vláknitých materiálů, tloušťka izolace do 100 mm</t>
  </si>
  <si>
    <t>ODSTRANĚNÍ TEPELNÉ IZOLACE ZE STĚN VN</t>
  </si>
  <si>
    <t>V MÍSTĚ POD ODBOURÁVANÝM PŘEVISEM</t>
  </si>
  <si>
    <t>"délka oblouku x výška dle řezu A-A´"28,7*0,5</t>
  </si>
  <si>
    <t>88</t>
  </si>
  <si>
    <t>713130831</t>
  </si>
  <si>
    <t>Odstranění tepelné izolace stěn přibité nebo nastřelené z vláknitých materiálů tl do 100 mm</t>
  </si>
  <si>
    <t>986387362</t>
  </si>
  <si>
    <t>Odstranění tepelné izolace běžných stavebních konstrukcí z rohoží, pásů, dílců, desek, bloků stěn a příček připevněných přibitím nebo nastřelením z vláknitých materiálů, tloušťka izolace do 100 mm</t>
  </si>
  <si>
    <t xml:space="preserve">IZOLACE VNĚJŠÍCH STĚN </t>
  </si>
  <si>
    <t>"stěna V - pás nad oknem"5,9*0,25</t>
  </si>
  <si>
    <t>89</t>
  </si>
  <si>
    <t>713151811</t>
  </si>
  <si>
    <t>Odstranění tepelné izolace střech šikmých mezi krokve volně kladených z vláknitých tl do 100 mm</t>
  </si>
  <si>
    <t>1229686052</t>
  </si>
  <si>
    <t>Odstranění tepelné izolace běžných stavebních konstrukcí z rohoží, pásů, dílců, desek, bloků střech šikmých nebo nadstřešních částí mezi krokve nebo pod krokve volně položených z vláknitých materiálů, tloušťka izolace do 100 mm</t>
  </si>
  <si>
    <t>DEMONTÁŽ OCELOVÝCH ZVONŮ NAD NÁDRŽEMI</t>
  </si>
  <si>
    <t>ODSTRANĚNÍ MINERÁLNÍ PLSTI</t>
  </si>
  <si>
    <t>ZVON VN1</t>
  </si>
  <si>
    <t>"svislé stěny zvonu - obvod x výška izolace"již bylo odstraněno investorem</t>
  </si>
  <si>
    <t>ZVON VN2</t>
  </si>
  <si>
    <t>762</t>
  </si>
  <si>
    <t>Konstrukce tesařské</t>
  </si>
  <si>
    <t>90</t>
  </si>
  <si>
    <t>762331811</t>
  </si>
  <si>
    <t>Demontáž vázaných kcí krovů z hranolů průřezové plochy do 120 cm2</t>
  </si>
  <si>
    <t>-1108758326</t>
  </si>
  <si>
    <t>Demontáž vázaných konstrukcí krovů sklonu do 60 st. z hranolů, hranolků, fošen, průřezové plochy do 120 cm2</t>
  </si>
  <si>
    <t>DEMONTÁŽ KROVU ZVONU - KONSTRUKCE Z ŘEZIVA</t>
  </si>
  <si>
    <t>VÝMĚRY DLE TABULKY VE VÝKRESE D.1.5</t>
  </si>
  <si>
    <t>"32x hranol 100x100mm, dl.2,7m"32*2,7</t>
  </si>
  <si>
    <t>"16x hranol 100x100mm, dl.1,5m"16*1,5</t>
  </si>
  <si>
    <t>"32x hranol 100x100mm, dl.0,98m"již odstraněno investorem</t>
  </si>
  <si>
    <t xml:space="preserve">"rezerva neřešených podrobností (10%)"110,4*0,1 </t>
  </si>
  <si>
    <t>91</t>
  </si>
  <si>
    <t>762335822R</t>
  </si>
  <si>
    <t xml:space="preserve">Demontáž dřevěných obručí z prken </t>
  </si>
  <si>
    <t>-2122232225</t>
  </si>
  <si>
    <t>Demontáž vázaných konstrukcí krovů sklonu do 60 st. krokví rovnoběžných s okapem (vlašských) na ocelový podklad, průřezové plochy do 120 cm2</t>
  </si>
  <si>
    <t>DEMONTÁŽ PRKENNÝCH OBRUČÍ PO OBVODU STĚN NÁDRŽÍ</t>
  </si>
  <si>
    <t>"počet obručí x délka oblouku"12*29,6</t>
  </si>
  <si>
    <t>"počet obručí x délka oblouku nad úrovní spoj.objektu u UN"9*29,6</t>
  </si>
  <si>
    <t>"obruče v nižší části věže 3 oblouky J průčelí"3*6,69</t>
  </si>
  <si>
    <t>"obruče v nižší části věže 3 oblouky S průčelí"3*15,3</t>
  </si>
  <si>
    <t>92</t>
  </si>
  <si>
    <t>762341811</t>
  </si>
  <si>
    <t>Demontáž bednění střech z prken</t>
  </si>
  <si>
    <t>2092926199</t>
  </si>
  <si>
    <t>Demontáž bednění a laťování bednění střech rovných, obloukových, sklonu do 60 st. se všemi nadstřešními konstrukcemi z prken hrubých, hoblovaných tl. do 32 mm</t>
  </si>
  <si>
    <t>DEMONTÁŽ BEDNĚNÍ PRKEN KROVU ZVONU</t>
  </si>
  <si>
    <t xml:space="preserve">"vnější kruhový pás - půdorys x koef.sklonu"62,7*1,03 </t>
  </si>
  <si>
    <t>"vnitřní kruhový  pás - půdorys x koef.sklonu"15,2*1,02</t>
  </si>
  <si>
    <t>"vnější kruhový pás - půdorys x koef.sklonu"62,7*1,03</t>
  </si>
  <si>
    <t>93</t>
  </si>
  <si>
    <t>762511264</t>
  </si>
  <si>
    <t>Podlahové kce podkladové z desek OSB tl 18 mm nebroušených na pero a drážku šroubovaných</t>
  </si>
  <si>
    <t>-414519950</t>
  </si>
  <si>
    <t>Podlahové konstrukce podkladové z dřevoštěpkových desek OSB jednovrstvých šroubovaných na pero a drážku nebroušených, tloušťky desky 18 mm</t>
  </si>
  <si>
    <t xml:space="preserve">Poznámka k souboru cen:
1. V cenách -1123 až -2225 podlahové konstrukce podkladové z desek OSB a CETRIS jsou započteny i     náklady na dodávku spojovacích prostředků, na tyto položky se nevztahuje ocenění dodávky     spojovacích prostředků položka 762 59-5001. </t>
  </si>
  <si>
    <t>PROVIZORNÍ ZAKRYTÍ PODLAHY PROTI ŠÍŘENÍ PRACHU</t>
  </si>
  <si>
    <t>"překrytí půdorysné plochy sestupního ramene"1,25*4,5</t>
  </si>
  <si>
    <t>94</t>
  </si>
  <si>
    <t>M</t>
  </si>
  <si>
    <t>283220410</t>
  </si>
  <si>
    <t>-1442563973</t>
  </si>
  <si>
    <t>5,625*1,15 'Přepočtené koeficientem množství</t>
  </si>
  <si>
    <t>95</t>
  </si>
  <si>
    <t>998762103</t>
  </si>
  <si>
    <t>Přesun hmot tonážní pro kce tesařské v objektech v do 24 m</t>
  </si>
  <si>
    <t>131313851</t>
  </si>
  <si>
    <t>Přesun hmot pro konstrukce tesařské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</si>
  <si>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</si>
  <si>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</si>
  <si>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</si>
  <si>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96</t>
  </si>
  <si>
    <t>764001801</t>
  </si>
  <si>
    <t>Demontáž podkladního plechu do suti</t>
  </si>
  <si>
    <t>-1113063348</t>
  </si>
  <si>
    <t>Demontáž klempířských konstrukcí podkladního plechu do suti</t>
  </si>
  <si>
    <t>ODSTRANĚNÍ PODKLADNÍHO PLECHU 200x100x1mm</t>
  </si>
  <si>
    <t>(viz detail "B", např.příl. D.1.6)</t>
  </si>
  <si>
    <t>"vnitřní strana po obvodu zvonu"31,9</t>
  </si>
  <si>
    <t>"vnější strana po obvodu zvonu"35,7</t>
  </si>
  <si>
    <t>"vnitřní strana  po obvodu zvonu"31,9</t>
  </si>
  <si>
    <t>97</t>
  </si>
  <si>
    <t>764001843</t>
  </si>
  <si>
    <t>Demontáž krytiny ze šablon k dalšímu použití</t>
  </si>
  <si>
    <t>382408987</t>
  </si>
  <si>
    <t>Demontáž klempířských konstrukcí krytiny ze šablon k dalšímu použití</t>
  </si>
  <si>
    <t>DEMONTÁŽ OKAPNIC (KRYCÍ PLECH POD OKNY)</t>
  </si>
  <si>
    <t>"stěna Z - okapnice spodní hrany velkého okna "(5,9-0,9)*0,10</t>
  </si>
  <si>
    <t>"stěna Z - okapnice horní hrany velkého okna "(5,9)*0,10</t>
  </si>
  <si>
    <t>"stěna J - okapnice horní"2,4*0,10</t>
  </si>
  <si>
    <t>"stěna V - okapnice spodní hrany velkého okna"(5,9-0,9)*0,10</t>
  </si>
  <si>
    <t>"stěna V - okapnice horní hrany velkého okna "(5,9)*0,10</t>
  </si>
  <si>
    <t>"stěna S - okapnice horní"2,4*0,10</t>
  </si>
  <si>
    <t>98</t>
  </si>
  <si>
    <t>764002811</t>
  </si>
  <si>
    <t>Demontáž okapového plechu do suti v krytině povlakové</t>
  </si>
  <si>
    <t>216990303</t>
  </si>
  <si>
    <t>Demontáž klempířských konstrukcí okapového plechu do suti, v krytině povlakové</t>
  </si>
  <si>
    <t>DEMONTÁŽ OPLECHOVÁNÍ OKAPOVÉ HRANY</t>
  </si>
  <si>
    <t>(viz řez 3-3´ příl.D.1.4 )</t>
  </si>
  <si>
    <t>"(viz výpis materiálu v dokumentaci skutečného provedení)"4,7</t>
  </si>
  <si>
    <t>764002841</t>
  </si>
  <si>
    <t>Demontáž oplechování horních ploch zdí a nadezdívek do suti</t>
  </si>
  <si>
    <t>-1884615392</t>
  </si>
  <si>
    <t>Demontáž klempířských konstrukcí oplechování horních ploch zdí a nadezdívek do suti</t>
  </si>
  <si>
    <t>ODSTRANĚNÍ KLEMPÍŘSKÉHO ZAKONČENÍ ATIKY</t>
  </si>
  <si>
    <t>NA STŘEŠE VÝSTUPNÍ VĚŽE</t>
  </si>
  <si>
    <t>"délka atiky celkem"14,15</t>
  </si>
  <si>
    <t>100</t>
  </si>
  <si>
    <t>764002861</t>
  </si>
  <si>
    <t>Demontáž oplechování říms a ozdobných prvků do suti</t>
  </si>
  <si>
    <t>-1332198659</t>
  </si>
  <si>
    <t>Demontáž klempířských konstrukcí oplechování říms do suti</t>
  </si>
  <si>
    <t>DEMONTÁŽ LEMOVÁNÍ VSTUPNÍCH OTVORŮ DO NÁDRŽÍ</t>
  </si>
  <si>
    <t>NA KÓTĚ +0,50m</t>
  </si>
  <si>
    <t>(viz výpis materiálu v dokumentaci skutečného provedení)</t>
  </si>
  <si>
    <t>"Al.plech RŠ250mm"1,1</t>
  </si>
  <si>
    <t>"Al.plech RŠ150mm"3,3</t>
  </si>
  <si>
    <t>101</t>
  </si>
  <si>
    <t>764002871</t>
  </si>
  <si>
    <t>Demontáž lemování zdí do suti</t>
  </si>
  <si>
    <t>-966799784</t>
  </si>
  <si>
    <t>Demontáž klempířských konstrukcí lemování zdí do suti</t>
  </si>
  <si>
    <t>ODSTRANĚNÍ LEMOVÁNÍ NADSTŘEŠNÍCH ZDÍ RŠ 250mm</t>
  </si>
  <si>
    <t>(viz detail "B", příl.D.1.6)</t>
  </si>
  <si>
    <t>"lemování po obvodu nádrže"31,3</t>
  </si>
  <si>
    <t>"lemování stěny výstupní věže"5,9</t>
  </si>
  <si>
    <t>767</t>
  </si>
  <si>
    <t>Konstrukce zámečnické</t>
  </si>
  <si>
    <t>102</t>
  </si>
  <si>
    <t>767134802</t>
  </si>
  <si>
    <t>Demontáž oplechování stěn šroubovaných</t>
  </si>
  <si>
    <t>-1120394877</t>
  </si>
  <si>
    <t>Demontáž stěn a příček z plechu oplechování stěn plechy šroubovanými</t>
  </si>
  <si>
    <t>ODSTRANĚNÍ OBLOŽENÍ STĚN Z TENKÝCH PLECHŮ</t>
  </si>
  <si>
    <t>VNITŘNÍ STĚNY VĚŽE</t>
  </si>
  <si>
    <t>"stěna Z - spodní část -pod oknem"(5,9-0,9)*1,0</t>
  </si>
  <si>
    <t>"stěna J - pás nad oknem"0,4</t>
  </si>
  <si>
    <t>"stěna V - pás pod oknem"(5,9-0,9)*1,0</t>
  </si>
  <si>
    <t>"stěna V - pás nad oknem"5,9*0,65</t>
  </si>
  <si>
    <t>"stěna S - pás nad oknem"0,4</t>
  </si>
  <si>
    <t>VNĚJŠÍ STĚNY</t>
  </si>
  <si>
    <t>103</t>
  </si>
  <si>
    <t>767691832</t>
  </si>
  <si>
    <t>Vyvěšení nebo zavěšení kovových křídel vrat do 4 m2</t>
  </si>
  <si>
    <t>2015365597</t>
  </si>
  <si>
    <t>Vyvěšení nebo zavěšení kovových křídel – ostatní práce s případným uložením a opětovným zavěšením po provedení stavebních změn vrat, plochy do 4 m2</t>
  </si>
  <si>
    <t>VYVĚŠENÍ VRAT VE STUPU VÝSTUPNÍ VĚŽE</t>
  </si>
  <si>
    <t>"dvoukřídlá vrata"2</t>
  </si>
  <si>
    <t>POZN.: pouze vyvěšení křídel vrat z ocelových jeklů</t>
  </si>
  <si>
    <t>104</t>
  </si>
  <si>
    <t>767996701</t>
  </si>
  <si>
    <t>Demontáž atypických zámečnických konstrukcí řezáním hmotnosti jednotlivých dílů do 50 kg</t>
  </si>
  <si>
    <t>kg</t>
  </si>
  <si>
    <t>-1084224189</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</si>
  <si>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</si>
  <si>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</si>
  <si>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OBSLUŽNÉ LÁVKY</t>
  </si>
  <si>
    <t>"hmotnost dle půdorysu +15,00"525,8</t>
  </si>
  <si>
    <t xml:space="preserve">"kotevní prvky 8% rezerva nezakreslených kcí" 525,8*0,08 </t>
  </si>
  <si>
    <t>POZN.: zábradlí kolem vrcholového vstupu vrchlíku je součástí této tonáže</t>
  </si>
  <si>
    <t>105</t>
  </si>
  <si>
    <t>-2035352294</t>
  </si>
  <si>
    <t xml:space="preserve">DEMONTÁŽ OCHRANNÉHO ZÁBRADLÍ PO OBVODU ZVONU </t>
  </si>
  <si>
    <t>"hmotnost dle půdorysu +15,00"380,1</t>
  </si>
  <si>
    <t xml:space="preserve">"kotevní prvky 8% rezerva nezakreslených kcí" 380,1*0,08 </t>
  </si>
  <si>
    <t>"hmotnost dle půdorysu +15,00"380</t>
  </si>
  <si>
    <t xml:space="preserve">"kotevní prvky 8% rezerva nezakreslených kcí"380,1*0,08 </t>
  </si>
  <si>
    <t>106</t>
  </si>
  <si>
    <t>-1266092827</t>
  </si>
  <si>
    <t>DEMONTÁŽ KOMUNIKAČNÍ LÁVKY Z VN2 NA UN</t>
  </si>
  <si>
    <t>"hmotnost dle půdorysu +15,00"115,9</t>
  </si>
  <si>
    <t xml:space="preserve">"kotevní prvky 8% rezerva nezakreslených kcí" 115,9*0,08 </t>
  </si>
  <si>
    <t>107</t>
  </si>
  <si>
    <t>1980331193</t>
  </si>
  <si>
    <t>VYBOURÁNÍ SCHODIŠŤOVÉHO ZÁBRADLÍ UVNITŘ VÝSTUPNÍ VĚŽE</t>
  </si>
  <si>
    <t>"mb madla z trubek 44,5x2,6 = 3,43kg/mb"(3,6+1,2)*3,43</t>
  </si>
  <si>
    <t>"sloupků x dl. z trubek 44,5x2,6 = 3,43kg/mb"(5*1,1)*3,43</t>
  </si>
  <si>
    <t>"vodorovná výplň z trubek 28x2,6 = 1,73kg/mb"2*(3,6+1,2)*1,73</t>
  </si>
  <si>
    <t>"kotevní prvky 8%"51,937*0,08</t>
  </si>
  <si>
    <t>108</t>
  </si>
  <si>
    <t>342799347</t>
  </si>
  <si>
    <t>VYBOURÁNÍ SCHODIŠŤOVÉ PODESTY UVNITŘ VÝSTUPNÍ VĚŽE</t>
  </si>
  <si>
    <t>"plech vroubkovaný tl.5mm - hm.43,3kg/m2"(6,2)*43,3</t>
  </si>
  <si>
    <t>"příčný profil U160 - 17,4kg/mb"2,0*17,4</t>
  </si>
  <si>
    <t>"příčný profil U120 - 12,4kg/mb"2,0*12,4</t>
  </si>
  <si>
    <t>"podélný profil U160 - 17,4kg/mb"3,65*17,4</t>
  </si>
  <si>
    <t>"kotevní prvky 8%"391,57*0,08</t>
  </si>
  <si>
    <t>109</t>
  </si>
  <si>
    <t>1717382980</t>
  </si>
  <si>
    <t>NOSNÁ KONSTRUKCE VRCHNÍ ČÁSTI VĚŽE</t>
  </si>
  <si>
    <t>1) ROHOVÉ STOJKY ZE SVAŘENCŮ U120</t>
  </si>
  <si>
    <t>"4x roh vyšší - průčelí Z+V ze dvou svařenců U120 (12,4kg/mb) v dl.2,95m"4*2*2,95*12,4</t>
  </si>
  <si>
    <t>2) HORIZONTÁLNÍ NOSNÁ KONSTRUKCE</t>
  </si>
  <si>
    <t>"2x nosník podélný - průčelí Z+V ze dvou svařenců U120 (12,4kg/mb) v dl.5,5m"2*2*5,5*12,4</t>
  </si>
  <si>
    <t>"2x nosník podélný - průčelí S+J z jedné traverzy U120 (12,4kg/mb) v dl.2,0m"2*1*2,0*12,4</t>
  </si>
  <si>
    <t>"2x nosník podélný v úrovni atiky - průčelí Z+V z jedné traverzy U120 v dl.5,5"2*1*5,5*12,4</t>
  </si>
  <si>
    <t>"2x nosník příčný v úrovni atiky - průčelí S+J z jedné traverzy U120 v dl.2,0"2*1*2,0*12,4</t>
  </si>
  <si>
    <t>3) VNITŘNÍ VÝPLŇ Z ÚHELNÍKŮ 60x40x3</t>
  </si>
  <si>
    <t>"vnitřní rámy mezi nosnými konstrukcemi - uvažováno 7,09kg/mb"</t>
  </si>
  <si>
    <t>"průčelí Z"(5,5+(5*0,27)+2,5+2,5+0,9+1,2+4,5+(3*0,95))*7,09</t>
  </si>
  <si>
    <t>"průčelí V"(5,5+(5*0,15)+(2*2,5)+0,9+4,5+(3*0,95))*7,09</t>
  </si>
  <si>
    <t>"průčelí J - vodorovné rozteče"2*2,0*7,09</t>
  </si>
  <si>
    <t>"průčelí S - vodorovné rozteče"2*2,0*7,09</t>
  </si>
  <si>
    <t>4) VENKOVNÍ LEMOVÁNÍ NAD PODLAHOU Z L50/30/5</t>
  </si>
  <si>
    <t>"viz řez B-B´podél dvou stěn výstupní věže"(5,85+5,85)*2,97</t>
  </si>
  <si>
    <t>"REZERVA pro nezakreslené kce.10%"1181,781*0,1</t>
  </si>
  <si>
    <t>110</t>
  </si>
  <si>
    <t>-1756197221</t>
  </si>
  <si>
    <t>ODSTRANĚNÍ KOVOVÝCH DRŽÁKŮ (viz detail "A", příl.D.1.6</t>
  </si>
  <si>
    <t>"kusů obručí x počet svislých traverz (dle projektanta) x rozm. x hm držáku"12*12*(0,2*0,1*64)</t>
  </si>
  <si>
    <t>"kusů obručí x počet svislých traverz (dle projektanta) x rozm. x hm držáku"12*10*(0,2*0,1*64)</t>
  </si>
  <si>
    <t>111</t>
  </si>
  <si>
    <t>-719584766</t>
  </si>
  <si>
    <t>DEMONTÁŽ RÁMU VRAT VE STUPU VÝSTUPNÍ VĚŽE</t>
  </si>
  <si>
    <t>" rám vrat 1,5x2,0m z jeklů cca 60x60x5 (8,39kg/mb)"(1,5+2,0+2,0)*8,39</t>
  </si>
  <si>
    <t>POZN.: vrata v rámu z jeklů - vyřezání rámu z oc.konstrukce,  vyvěšení křídel samostatně</t>
  </si>
  <si>
    <t>Práce a dodávky M</t>
  </si>
  <si>
    <t>33-M</t>
  </si>
  <si>
    <t>Montáže dopr.zaříz.,sklad. zař. a váh</t>
  </si>
  <si>
    <t>112</t>
  </si>
  <si>
    <t>330010168R</t>
  </si>
  <si>
    <t>Kolový jeřáb (příjezd, práce, 2 jeřábníci, odjezd)</t>
  </si>
  <si>
    <t>-2093721725</t>
  </si>
  <si>
    <t>POMOCNÝ JEŘÁB PRO DEMONTÁŽE</t>
  </si>
  <si>
    <t>"1x komplet "1</t>
  </si>
  <si>
    <t>OST</t>
  </si>
  <si>
    <t>113</t>
  </si>
  <si>
    <t>997013801</t>
  </si>
  <si>
    <t>Poplatek za uložení stavebního betonového odpadu na skládce (skládkovné)</t>
  </si>
  <si>
    <t>262144</t>
  </si>
  <si>
    <t>-2016794446</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</si>
  <si>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</si>
  <si>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</si>
  <si>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ULOŽENÍ SUTI NA FINÁLNÍ SKLÁDKU </t>
  </si>
  <si>
    <t>114</t>
  </si>
  <si>
    <t>997013802</t>
  </si>
  <si>
    <t>Poplatek za uložení stavebního železobetonového odpadu na skládce (skládkovné)</t>
  </si>
  <si>
    <t>-985095536</t>
  </si>
  <si>
    <t>Poplatek za uložení stavebního odpadu na skládce (skládkovné) železobetonového</t>
  </si>
  <si>
    <t>115</t>
  </si>
  <si>
    <t>997013804</t>
  </si>
  <si>
    <t>Poplatek za uložení stavebního odpadu ze skla na skládce (skládkovné)</t>
  </si>
  <si>
    <t>-626820928</t>
  </si>
  <si>
    <t>Poplatek za uložení stavebního odpadu na skládce (skládkovné) ze skla</t>
  </si>
  <si>
    <t>116</t>
  </si>
  <si>
    <t>997013811</t>
  </si>
  <si>
    <t>Poplatek za uložení stavebního dřevěného odpadu na skládce (skládkovné)</t>
  </si>
  <si>
    <t>697696146</t>
  </si>
  <si>
    <t>Poplatek za uložení stavebního odpadu na skládce (skládkovné) dřevěného</t>
  </si>
  <si>
    <t>117</t>
  </si>
  <si>
    <t>997013814</t>
  </si>
  <si>
    <t>Poplatek za uložení stavebního odpadu z izolačních hmot na skládce (skládkovné)</t>
  </si>
  <si>
    <t>367017511</t>
  </si>
  <si>
    <t>Poplatek za uložení stavebního odpadu na skládce (skládkovné) z izolačních materiálů</t>
  </si>
  <si>
    <t>118</t>
  </si>
  <si>
    <t>997013831</t>
  </si>
  <si>
    <t>Poplatek za uložení stavebního směsného odpadu na skládce (skládkovné)</t>
  </si>
  <si>
    <t>-1916042956</t>
  </si>
  <si>
    <t>Poplatek za uložení stavebního odpadu na skládce (skládkovné) směsného</t>
  </si>
  <si>
    <t>"hodinová sazba odborným odhadem (3týdny)"3*40</t>
  </si>
  <si>
    <t>VÝROBA SVAŘENÝCH KONSTRUKCÍ</t>
  </si>
  <si>
    <t>NOVÁ OC.KONSTRUKCE VĚŽE A SCHODIŠTĚ</t>
  </si>
  <si>
    <t xml:space="preserve">viz PŘÍLOHA D.1.17 </t>
  </si>
  <si>
    <t>Hodinové zúčtovací sazby profesí HSV provádění konstrukcí inženýrských a dopravních staveb svářeč kvalifikovaný</t>
  </si>
  <si>
    <t>-1573205868</t>
  </si>
  <si>
    <t>512</t>
  </si>
  <si>
    <t>Hodinová zúčtovací sazba svářeč kvalifikovaný</t>
  </si>
  <si>
    <t>HZS1442</t>
  </si>
  <si>
    <t>189</t>
  </si>
  <si>
    <t>Hodinové zúčtovací sazby profesí HSV provádění konstrukcí inženýrských a dopravních staveb svářeč</t>
  </si>
  <si>
    <t>2141311520</t>
  </si>
  <si>
    <t>Hodinová zúčtovací sazba svářeč</t>
  </si>
  <si>
    <t>HZS1441</t>
  </si>
  <si>
    <t>188</t>
  </si>
  <si>
    <t>Hodinové zúčtovací sazby</t>
  </si>
  <si>
    <t>HZS</t>
  </si>
  <si>
    <t xml:space="preserve">POMOCNÝ JEŘÁB PRO MONTÁŽE NOVÝCH ZAŘÍZENÍ A METERIÁLŮ </t>
  </si>
  <si>
    <t>685292718</t>
  </si>
  <si>
    <t>187</t>
  </si>
  <si>
    <t>"+10% rezerva" 40,934*0,1</t>
  </si>
  <si>
    <t>"36 plechů 205x140mm, hm.=1,36kg/kus, (RP=0,05917m2/kus)"36*0,05917*1,08</t>
  </si>
  <si>
    <t>Z13 - DOPLŇKY OCELOVÉ VÝSTUPNÍ VĚŽE</t>
  </si>
  <si>
    <t>"78 plechů 205x140mm, hm.=1,36kg/kus, (RP=0,05917m2/kus)"78*0,05917*1,08</t>
  </si>
  <si>
    <t>Z12 - DOPLŇKY OCELOVÉ VÝSTUPNÍ VĚŽE</t>
  </si>
  <si>
    <t>"+10% rezerva" 30,59*0,1</t>
  </si>
  <si>
    <t>"ZV4c - plech tl.6mm - 4x čtyřstěn obvodu 0,35m dl.0,5m RP=0,35m2/mb, (48kg/m2)"4*(0,5*0,35)</t>
  </si>
  <si>
    <t>SVAŘENCE Z PÁSOVINY TL.6mm (tř. IV)</t>
  </si>
  <si>
    <t>"ZV17 - 2x podesta 1,1x2,34m RP=5,182m2/kus (43,3Kg/m2)"2*5,182</t>
  </si>
  <si>
    <t>"ZV15 - 1x podesta 1,05x2,2m RP=4,653m2/kus (43,3Kg/m2)"1*4,653</t>
  </si>
  <si>
    <t>"ZV13 - 1x podesta 1,0x1,29m RP=2,603m2/kus (43,3Kg/m2)"1*2,603</t>
  </si>
  <si>
    <t>"ZV11 - 18x stupeň 260/5mm dl.0,77m, RP=0,411m2/kus (43,3Kg/m2)"18*0,411</t>
  </si>
  <si>
    <t>ŽEBÍRKOVÝ PLECH TL.5mm (tř. IV)</t>
  </si>
  <si>
    <t>"ZV10 - 4x plech 200/8mm dl.2,92m, RP=1,218m2/kus (62,8Kg/m2)"4*(1,218)</t>
  </si>
  <si>
    <t>SCHODNICE  (tř. IV)</t>
  </si>
  <si>
    <t>PRO PRVKY IV.TŘÍDY</t>
  </si>
  <si>
    <t>Odmaštění ocelových konstrukcí třídy IV</t>
  </si>
  <si>
    <t>416165534</t>
  </si>
  <si>
    <t>789124240</t>
  </si>
  <si>
    <t>186</t>
  </si>
  <si>
    <t>"+10% rezerva"72,407*0,1</t>
  </si>
  <si>
    <t>"334 plechů 250x100x6mm, hm.=1,18kg/kus, (RP=0,0521m2/kus)"334*0,0521</t>
  </si>
  <si>
    <t>"334 nerovnostranných L profilů 100x50x6, dl.0,166m, hm.=6,84kg/mb (RP=0,319m2/m)"334*0,166*0,319</t>
  </si>
  <si>
    <t>Z11 - DRŽÁK DŘEVĚNÝCH OBRUČÍ</t>
  </si>
  <si>
    <t>"58 destiček 200x200x10mm z plechu (RP=0,088m2/kus)"58*0,088</t>
  </si>
  <si>
    <t>"58 profilů IPN100, dl.0,29m (RP=0,370m2/m)"58*0,29*0,37*1,08</t>
  </si>
  <si>
    <t>Z10 - KOTVENÍ PAŽDÍKŮ</t>
  </si>
  <si>
    <t>"29 profilů IPN100, dl.2,2m (RP=0,370m2/mb"29*2,2*0,37*1,08</t>
  </si>
  <si>
    <t xml:space="preserve">ODMAŠTĚNÍ PROFILŮ </t>
  </si>
  <si>
    <t>Z9 - PRODLOUŽENÍ STÁVAJÍCÍCH PAŽDÍKŮ</t>
  </si>
  <si>
    <t>ZÁMEČNICKÉ PRVKY</t>
  </si>
  <si>
    <t>Odmaštění ocelových konstrukcí třídy III</t>
  </si>
  <si>
    <t>94739802</t>
  </si>
  <si>
    <t>789123240</t>
  </si>
  <si>
    <t>185</t>
  </si>
  <si>
    <t>"+10% rezerva"91,725*0,1</t>
  </si>
  <si>
    <t>"ZV22 - délka dle projektanta x RP=0,170m2/mb"(85,47)*0,170*1,08</t>
  </si>
  <si>
    <t>ZAVĚTROVÁNÍ Z PÁSOVINY 80/5</t>
  </si>
  <si>
    <t>"ZV21 - délka dle projektanta x RP=0,208m2/mb"(18,35)*0,208*1,08</t>
  </si>
  <si>
    <t>PŘÍDAVNÉ OKOPOVÉ PLECHY</t>
  </si>
  <si>
    <t>"ZV19 - 4x pásovina 60/5mm dl.1,6m, RP=0,209m2/kus (2,59kg/mb)"4*0,209</t>
  </si>
  <si>
    <t>"ZV18- 8x pásovina 60/5mm dl.1,03m, RP=0,135m2/kus (2,59kg/mb)"8*0,135</t>
  </si>
  <si>
    <t>"ZV16- 3x pásovina 60/5mm dl.0,84m, RP=0,110m2/kus (2,59kg/mb)"3*0,110</t>
  </si>
  <si>
    <t>"ZV14- 3x pásovina 60/5mm dl.0,84m, RP=0,110m2/kus (2,59kg/mb)"3*0,110</t>
  </si>
  <si>
    <t>VÝZTUHY PODEST Z PÁSOVINY 60/5 (tř. III)</t>
  </si>
  <si>
    <t>"ZV12 - 36x pásovina 45/5mm dl.0,77m, RP=0,077m2/kus (39,3kg/m2)"36*(0,077)</t>
  </si>
  <si>
    <t>VÝZTUHY Z PÁSOVINY 45/5 (tř. III)</t>
  </si>
  <si>
    <t>"ZV7 - 2x  U100 dl.2,2m RP=0,372m2/mb"2*(2,2*0,372)</t>
  </si>
  <si>
    <t>U100 (tř. III):</t>
  </si>
  <si>
    <t>"ZV8 - 2x  U120 dl.1,98m RP=0,429m2/mb"2*(1,98*0,429)</t>
  </si>
  <si>
    <t>"ZV6 - 6x svařenec 2x U120 dl.5,48m RP=0,429m2/mb"6*2*(5,48*0,429)</t>
  </si>
  <si>
    <t>"ZV5 - 6x svařenec 2x U120 dl.1,98m RP=0,429m2/mb"6*2*(1,98*0,429)</t>
  </si>
  <si>
    <t>"ZV4b - 2x svařenec 2x U120 dl.5,87m RP=0,429m2/mb"2*2*(5,87*0,429)</t>
  </si>
  <si>
    <t>"ZV4a - 2x svařenec 2x U120 dl.5,68m RP=0,429m2/mb"2*2*(5,68*0,429)</t>
  </si>
  <si>
    <t>"ZV3 - 1x  U120 dl.0,85m RP=0,429m2/mb"1*(0,85*0,429)</t>
  </si>
  <si>
    <t>U120 (tř. III):</t>
  </si>
  <si>
    <t>"ZV9 - 1x  U160 dl.1,98m RP=0,545m2/mb"1*(1,98*0,545)</t>
  </si>
  <si>
    <t>"ZV2 - 1x  U160 dl.4,55m RP=0,545m2/mb"1*(4,55*0,545)</t>
  </si>
  <si>
    <t>"ZV1 - 1x  U160 dl.1,98m RP=0,545m2/mb"1*(1,98*0,545)</t>
  </si>
  <si>
    <t>U160 (tř. III):</t>
  </si>
  <si>
    <t>PRO PRVKY III.TŘÍDY</t>
  </si>
  <si>
    <t>-961802906</t>
  </si>
  <si>
    <t>184</t>
  </si>
  <si>
    <t xml:space="preserve">"+10% rezerva"2,85*0,1 </t>
  </si>
  <si>
    <t>"ZV20 - délka dle projektanta x RP=0,140m2/mb"(9+1,05+8*1,1)*0,140*1,08</t>
  </si>
  <si>
    <t>ZÁBRADLÍ Z TRUBEK 44,5x2,5 (tř. II)</t>
  </si>
  <si>
    <t>PRO PRVKY II.TŘÍDY</t>
  </si>
  <si>
    <t>Úpravy povrchů pod nátěry ocelových konstrukcí třídy II očištění odmaštěním</t>
  </si>
  <si>
    <t>1774025688</t>
  </si>
  <si>
    <t>Odmaštění ocelových konstrukcí třídy II</t>
  </si>
  <si>
    <t>789122240</t>
  </si>
  <si>
    <t>183</t>
  </si>
  <si>
    <t>"+10% rezerva" 1,954*0,1</t>
  </si>
  <si>
    <t>"ZV20 - délka dle projektanta x RP=0,09m2/mb"(2*9+2*1,05)*0,09*1,08</t>
  </si>
  <si>
    <t>ZÁBRADLÍ Z TRUBEK 28x2,5 (tř. I)</t>
  </si>
  <si>
    <t>PRO PRVKY I.TŘÍDY</t>
  </si>
  <si>
    <t>Úpravy povrchů pod nátěry ocelových konstrukcí třídy I očištění odmaštěním</t>
  </si>
  <si>
    <t>-757172306</t>
  </si>
  <si>
    <t>Odmaštění ocelových konstrukcí třídy I</t>
  </si>
  <si>
    <t>789121240</t>
  </si>
  <si>
    <t>182</t>
  </si>
  <si>
    <t>"+10% rezerva"79,692*0,1</t>
  </si>
  <si>
    <t xml:space="preserve">OČIŠTĚNÍ PROFILŮ </t>
  </si>
  <si>
    <t xml:space="preserve">Poznámka k souboru cen:
1. Ceny nejsou určeny pro oceňování úprav povrchů příslušenství zařízení (žebříky, žlaby, zábradlí,     vestavby, míchadla, topné hady a registry, přepážky, obvodové žlaby apod.); tyto práce lze oceňovat     podle své povahy příslušnými cenami úprav povrchů ocelových konstrukcí nebo potrubí. </t>
  </si>
  <si>
    <t>Úpravy povrchů pod nátěry zařízení s povrchem členitým odstranění rzi a nečistot mechanizovaným čištěním stupeň přípravy St 3, stupeň zrezivění C</t>
  </si>
  <si>
    <t>2036833672</t>
  </si>
  <si>
    <t>Čištění mechanizované zařízení členitých C na St 3</t>
  </si>
  <si>
    <t>789112142</t>
  </si>
  <si>
    <t>181</t>
  </si>
  <si>
    <t>"+10% rezerva"127,119*0,1</t>
  </si>
  <si>
    <t>ZÁBRADLÍ Z TRUBEK 28x2,5</t>
  </si>
  <si>
    <t>ZÁBRADLÍ Z TRUBEK 44,5x2,5</t>
  </si>
  <si>
    <t>"ZV16- 3x pásovina 60/5mm dl.0,84m, RP=0,110m2/kus (2,59/mb)"3*0,110</t>
  </si>
  <si>
    <t>VÝZTUHY PODEST Z PÁSOVINY 60/5</t>
  </si>
  <si>
    <t>VÝZTUHY Z PÁSOVINY 45/5</t>
  </si>
  <si>
    <t>SVAŘENCE Z PÁSOVINY TL.6mm</t>
  </si>
  <si>
    <t>ŽEBÍRKOVÝ PLECH TL.5mm</t>
  </si>
  <si>
    <t>SCHODNICE</t>
  </si>
  <si>
    <t>U100:</t>
  </si>
  <si>
    <t>U120:</t>
  </si>
  <si>
    <t>U160:</t>
  </si>
  <si>
    <t>-106757865</t>
  </si>
  <si>
    <t>180</t>
  </si>
  <si>
    <t>Povrchové úpravy ocelových konstrukcí a technologických zařízení</t>
  </si>
  <si>
    <t>789</t>
  </si>
  <si>
    <t>"dl. oblouku x výška"6,7*5,3</t>
  </si>
  <si>
    <t>ZATEPLENÍ STĚNY NÁDRŽE VN2 VE SPOJOVACÍM OBJEKTU U UN</t>
  </si>
  <si>
    <t>"přesah vrchlíku - dl.oblouku x šířka přesahu"3,3*0,35</t>
  </si>
  <si>
    <t>"stěny v nastavené části výstupní věže"3,3*(2,15+0,5)</t>
  </si>
  <si>
    <t>"stěny v původní výstupní věži - dl.oblouku x výška"6,5*14,4</t>
  </si>
  <si>
    <t>"stěny v suterénu - dl.oblouku x výška"5,9*2,4</t>
  </si>
  <si>
    <t>stěny VN2:</t>
  </si>
  <si>
    <t>stěny VN1:</t>
  </si>
  <si>
    <t>MALBY NOVÉHO KONTAKTNÍHO ZATEPLENÍ</t>
  </si>
  <si>
    <t>KONTAKTNÍ ZATEPLOVACÍ SYSTÉM UVNITŘ VÝSTUPNÍ VĚŽE</t>
  </si>
  <si>
    <t>Malby vápenné dvojnásobné, bílé v místnostech výšky přes 5,00 m</t>
  </si>
  <si>
    <t>1920632417</t>
  </si>
  <si>
    <t>Dvojnásobné bílé vápenné malby v místnostech výšky přes 5,00 m</t>
  </si>
  <si>
    <t>784312025</t>
  </si>
  <si>
    <t>179</t>
  </si>
  <si>
    <t>"strop vstupního objektu - půdorys"21</t>
  </si>
  <si>
    <t>"stěna VN2"malba již v rámci položky malby na KZS = 0,00</t>
  </si>
  <si>
    <t>"stěna J - odečet vstupu do nižší úrovně"-2,1*2,0</t>
  </si>
  <si>
    <t>"stěna J - úsek mimo podestu"2,7*5,5</t>
  </si>
  <si>
    <t>"stěna J - úsek pod podestou"4,7*2,1</t>
  </si>
  <si>
    <t>"čelní hrana podeesty - dl x v"6,9*0,3</t>
  </si>
  <si>
    <t>"spodní strana podesty - půdorys"11,5</t>
  </si>
  <si>
    <t>"stěna UN nezateplená nad podestou - dl.oblouku x v"6,7*3,1"</t>
  </si>
  <si>
    <t>"stěna UN nezateplená pod podestou - dl.oblouku x v"6,7*2,25"</t>
  </si>
  <si>
    <t>"stěna komory S - dl x v (vč.okna)"2,7*5,4</t>
  </si>
  <si>
    <t>VSTUP MEZI VN2 A UN:</t>
  </si>
  <si>
    <t>POZN.: zateplené stěny nádrže jsou vymalovány v rámci položky malby KZS</t>
  </si>
  <si>
    <t>"podzemní stěna J-V - dl x v"1,9*2,5</t>
  </si>
  <si>
    <t>"podzemní stěna J-Z - dl x v"1,9*2,5</t>
  </si>
  <si>
    <t>"podzemní stěna S - dl x v"2,4*2,5</t>
  </si>
  <si>
    <t>VSTUP MEZI VN1 A VN2:</t>
  </si>
  <si>
    <t>MALBY PŮVODNÍCH STĚN VSTUPNÍCH OBJEKTŮ</t>
  </si>
  <si>
    <t>Malby vápenné dvojnásobné, bílé v místnostech výšky přes 3,80 do 5,00 m</t>
  </si>
  <si>
    <t>-336743214</t>
  </si>
  <si>
    <t>Dvojnásobné bílé vápenné malby v místnostech výšky do 5,00 m</t>
  </si>
  <si>
    <t>784312023</t>
  </si>
  <si>
    <t>178</t>
  </si>
  <si>
    <t>Dokončovací práce - malby</t>
  </si>
  <si>
    <t>784</t>
  </si>
  <si>
    <t>ODSTRANĚNÍ MALBY PŮVODNÍCH STĚN VSTUPNÍCH OBJEKTŮ</t>
  </si>
  <si>
    <t>Odstranění nátěrů z omítek stěn oškrabáním s obroušením</t>
  </si>
  <si>
    <t>2083464197</t>
  </si>
  <si>
    <t>783801812</t>
  </si>
  <si>
    <t>177</t>
  </si>
  <si>
    <t>ODSTRANĚNÍ MALBY PŮVODNÍCH STROPŮ VSTUPNÍHO OBJEKTU</t>
  </si>
  <si>
    <t>Odstranění nátěrů z omítek stropů oškrabáním s obroušením</t>
  </si>
  <si>
    <t>1846204794</t>
  </si>
  <si>
    <t>783801811</t>
  </si>
  <si>
    <t>176</t>
  </si>
  <si>
    <t>"nabetonované stěny - počet řad x dl.oblouku"2*33,3*3*0,196</t>
  </si>
  <si>
    <t>"stáv.stěny nádrže  - řady nad úrovní spoj.objektu"9*30,3*3*0,196</t>
  </si>
  <si>
    <t>"stávající stěny nádrže - řady na úrovni spoj.objektu - J"3*7,2*3*0,196</t>
  </si>
  <si>
    <t>"stávající stěny nádrže - řady na úrovni spoj.objektu - S"3*15,6*3*0,196</t>
  </si>
  <si>
    <t>"nabetonované stěny - počet řad x dl.oblouku x 3 prkna x r."2*33,3*3*0,196</t>
  </si>
  <si>
    <t>"stávající stěny nádrže - počet řad x délka oblouků x 3 prkna x RŠ"12*30,3*3*0,196</t>
  </si>
  <si>
    <t xml:space="preserve">VNĚJŠÍ KOTVENÍ DESEK TEPELNÉ IZOLACE </t>
  </si>
  <si>
    <t xml:space="preserve">OSAZENÍ DŘEVĚNÝCH OBRUČÍ </t>
  </si>
  <si>
    <t xml:space="preserve">Poznámka k souboru cen:
1. Povrchovou úpravou dřeva v interiéru se myslí ochrana dřeva v třídách ohrožení 1 a 2 dle ČSN EN     335-1 a 335-2, tj. chráněné před povětrností a vyluhováním vodou. </t>
  </si>
  <si>
    <t>Nátěry tesařských kcí proti dřevokazným houbám, hmyzu a plísním preventivní dvojnásobné v exteriéru</t>
  </si>
  <si>
    <t>-1432883410</t>
  </si>
  <si>
    <t>783783312</t>
  </si>
  <si>
    <t>175</t>
  </si>
  <si>
    <t>"PRŮČELÍ S - 6x okno cca 2,5x2,3 - z obou stran"2*6*(2,5+2,5+2,3+2,3)*0,10</t>
  </si>
  <si>
    <t>"PRŮČELÍ J - rámy oken okolo dveří RŠ=0,10"2*(2,0+2,0+1,45)*0,10</t>
  </si>
  <si>
    <t>"PRŮČELÍ J - 6x okno cca 6,5x2,3m - z obou stran"2*6*(6,5+6,5+2,3+2,3)*0,10</t>
  </si>
  <si>
    <t>9) RÁMY OKEN RŠ 0,10m/2mb</t>
  </si>
  <si>
    <t>"rám pod podestou +14,400 - průčelí J+S (U160)"(6,9+2,7)*0,545*1,2</t>
  </si>
  <si>
    <t>"rám pod podestou +12,000 - průčelí J+S"(6,9+2,7)*0,487*1,2</t>
  </si>
  <si>
    <t>"rám pod podestou +9,600 - průčelí J+S"(6,9+2,7)*0,487*1,2</t>
  </si>
  <si>
    <t>"rám pod podestou +7,200  - průčelí J+S"(6,9+2,7)*0,487*1,2</t>
  </si>
  <si>
    <t>"rám pod podestou +4,800 - průčelí J+S"(6,9+2,7)*0,487*1,2</t>
  </si>
  <si>
    <t>"rám pod podestou +2,400 - průčelí J+S"(6,9+2,7)*0,487*1,2</t>
  </si>
  <si>
    <t xml:space="preserve">POZN.: vnější část nutno natírat z venkovní strany! </t>
  </si>
  <si>
    <t>POZN.: RŠ S U140 = 0,487m2/mb, přidáno 20% pro lemování podél oken</t>
  </si>
  <si>
    <t>8) TRAVERZY U140 VNĚJŠÍHO PLÁŠTĚ</t>
  </si>
  <si>
    <t>"podesta +14,40 - 1 podélný profily U160 (RŠ=0,545)"1*2,2*0,545</t>
  </si>
  <si>
    <t>"podesta +14,40 - 1 podélný profil U100"1*2,2*0,372</t>
  </si>
  <si>
    <t>"podesta +12,00 - 2 podélné profily U100"2*2,2*0,372</t>
  </si>
  <si>
    <t>"podesta +9,600 - 2 podélné profily U100"2*2,2*0,372</t>
  </si>
  <si>
    <t>"podesta +7,200 - 2 podélné profily U100"2*2,2*0,372</t>
  </si>
  <si>
    <t>"podesta +4,800 - 2 podélné profily U100"2*2,2*0,372</t>
  </si>
  <si>
    <t>"podesta +2,400 - 2 podélné profily U100"2*2,2*0,372</t>
  </si>
  <si>
    <t>"podesta 0,000 - 2 podélné profily U100"2*2,2*0,372</t>
  </si>
  <si>
    <t>"podesta -1,800 - 2 podélné profily U100"2*2,1*0,372</t>
  </si>
  <si>
    <t>POZN.: RŠ U100 = 0,372m2/mb</t>
  </si>
  <si>
    <t>7) ROZNÁŠECÍ KONSTRUKCE PODEST Z U100</t>
  </si>
  <si>
    <t>"délka dle projektanta x RP=0,208m2/mb"(18,35)*0,208</t>
  </si>
  <si>
    <t>6) OKOPOVÉ PLECHY</t>
  </si>
  <si>
    <t>"z kóty +12,000 na kótu +14,400- 14stupňů z obou stran x dl x rš"14*2*0,9*0,3</t>
  </si>
  <si>
    <t>"z kóty +9,600 na kótu +12,000- 14stupňů z obou stran x dl x rš"14*2*0,9*0,3</t>
  </si>
  <si>
    <t>"z kóty +7,200 na kótu +9,600- 14stupňů z obou stran x dl x rš"14*2*0,9*0,3</t>
  </si>
  <si>
    <t>"z kóty +4,800 na kótu +7,200- 14stupňů z obou stran x dl x rš"14*2*0,9*0,3</t>
  </si>
  <si>
    <t>"z kóty +2,400 na kótu +4,800- 14stupňů z obou stran x dl x rš"14*2*0,9*0,3</t>
  </si>
  <si>
    <t>"z kóty 0,000 na kótu +2,400- 14stupňů z obou stran x dl x rš"14*2*0,9*0,3</t>
  </si>
  <si>
    <t>"z kóty -1,800 na kótu 0,000-10stupňů z obou stran x dl x rš"10*2*0,9*0,3</t>
  </si>
  <si>
    <t>"z kóty -2,340 na -1,800 - 2stupně z obou stran dl x š"2*2*0,9*0,27</t>
  </si>
  <si>
    <t xml:space="preserve">5) SCHODIŠŤOVÉ STUPNĚ </t>
  </si>
  <si>
    <t>POZN.: zesílení plechů spodní pásovinou je uvažováno jako 20% plochy a přidáno k ploše plechů</t>
  </si>
  <si>
    <t>"podesta +14,40"2*(1,1*2,2)*1,20</t>
  </si>
  <si>
    <t>"podesta +12,00"2*(1,1*2,2)*1,20</t>
  </si>
  <si>
    <t>"podesta +9,600"2*(1,1*2,2)*1,20</t>
  </si>
  <si>
    <t>"podesta +7,200"2*(1,1*2,2)*1,20</t>
  </si>
  <si>
    <t>"podesta +4,800"2*(1,1*2,2)*1,20</t>
  </si>
  <si>
    <t>"podesta +2,400"2*(1,1*2,2)*1,20</t>
  </si>
  <si>
    <t>"podesta 0,000"2*(0,85*2,2)*1,20</t>
  </si>
  <si>
    <t>"podesta -1,800 - z obou stran+20% spodní zesílení pásovinou"2*(1,0*2,1)*1,20</t>
  </si>
  <si>
    <t xml:space="preserve">4) PODESTOVÉ PLECHY </t>
  </si>
  <si>
    <t>"z kóty +12,000 na kótu +14,400 - dvě schodnice z obou stran"2*2*4,4*0,15</t>
  </si>
  <si>
    <t>"z kóty +9,600 na kótu +12,000 - dvě schodnice z obou stran"2*2*4,4*0,15</t>
  </si>
  <si>
    <t>"z kóty +7,200 na kótu +9,600 - dvě schodnice z obou stran"2*2*4,4*0,15</t>
  </si>
  <si>
    <t>"z kóty +4,800 na kótu +7,200 - dvě schodnice z obou stran"2*2*4,4*0,15</t>
  </si>
  <si>
    <t>"z kóty +2,400 na kótu +4,800 - dvě schodnice z obou stran"2*2*4,4*0,15</t>
  </si>
  <si>
    <t>"z kóty 0,000 na kótu +2,400 - dvě schodnice z obou stran "2*2*4,4*0,15</t>
  </si>
  <si>
    <t>"z kóty -1,800 na kótu 0,000 - dvě schodnice z obou stran"2*2*0,432</t>
  </si>
  <si>
    <t>"z kóty -2,340 na -1,800 - dvě schodnice z obou stran"2*2*(0,35)</t>
  </si>
  <si>
    <t>3) SCHODNICE VÝSTUPNÍ VĚŽE</t>
  </si>
  <si>
    <t>NENÍ V ZADÁNÍ</t>
  </si>
  <si>
    <t>2) ZÁBRADLÍ SPOJOVACÍHO OBJEKTU MEZI VN2 A UN</t>
  </si>
  <si>
    <t>"podesta +14,40"3,0*1,1</t>
  </si>
  <si>
    <t>"z kóty +12,000 na kótu +14,400"2*(4,4*1,1)</t>
  </si>
  <si>
    <t>"podesta +12,00"2*(4,0*1,1)+(0,2*1,1)</t>
  </si>
  <si>
    <t>"z kóty +9,600 na kótu +12,000"2*(4,4*1,1)</t>
  </si>
  <si>
    <t>"podesta +9,600"2*(4,0*1,1)+(0,2*1,1)</t>
  </si>
  <si>
    <t>"z kóty +7,200 na kótu +9,600"2*(4,4*1,1)</t>
  </si>
  <si>
    <t>"podesta +7,200"2*(4,0*1,1)+(0,2*1,1)</t>
  </si>
  <si>
    <t>"z kóty +4,800 na kótu +7,200"2*(4,4*1,1)</t>
  </si>
  <si>
    <t>"podesta +4,800"2*(4,0*1,1)+(0,2*1,1)</t>
  </si>
  <si>
    <t>"z kóty +2,400 na kótu +4,800"2*(4,4*1,1)</t>
  </si>
  <si>
    <t>"podesta +2,400"2*(4,0*1,1)+(0,2*1,1)</t>
  </si>
  <si>
    <t>"z kóty 0,000 na kótu +2,400 "2*(4,4*1,1)</t>
  </si>
  <si>
    <t>"podesta 0,000"2*(1,0*1,1)+(0,2*1,1)</t>
  </si>
  <si>
    <t>"z kóty -1,800 na kótu 0,000"2*(3,0*1,1)</t>
  </si>
  <si>
    <t>"podesta -1,800"(4,0*1,1)+(0,15*1,1)</t>
  </si>
  <si>
    <t>"z kóty -2,340 na -1,800"2*(0,7*1,1)</t>
  </si>
  <si>
    <t>1) ZÁBRADLÍ VÝSTUPNÍ VĚŽE</t>
  </si>
  <si>
    <t>NÁTĚRY STÁVAJÍCÍ OCELOVÉ KONSTRUKCE</t>
  </si>
  <si>
    <t>Nátěry ocelových konstrukcí syntetické na vzduchu schnoucí standardními barvami konstrukcí lehkých "C" nebo velmi lehkých "CC" dvojnásobné</t>
  </si>
  <si>
    <t>-1853390540</t>
  </si>
  <si>
    <t>Nátěry syntetické OK lehkých "C" barva standardní dvojnásobné</t>
  </si>
  <si>
    <t>783125130</t>
  </si>
  <si>
    <t>174</t>
  </si>
  <si>
    <t>"4x sloup na celou výšku věže ze svařenců 2xU120"4*14,7*0,48</t>
  </si>
  <si>
    <t>POZN.: RŠ SVAŘENCE U120 = 0,480m2/mb</t>
  </si>
  <si>
    <t>2) OBVODOVÉ RÁMY SVISLÉ ZE SVAŘENCŮ U120 (STŘEDNĚ TĚŽKÉ)</t>
  </si>
  <si>
    <t>"rám pod podestou +14,400 - 2 podélné + 2 příčné x rš"(2*5,5*0,48)+(2*2,0*0,48)</t>
  </si>
  <si>
    <t>"rám pod podestou +12,000 - 2 podélné + 2 příčné x rš"(2*5,5*0,48)+(2*2,0*0,48)</t>
  </si>
  <si>
    <t>"rám pod podestou +9,600 - 2 podélné + 2 příčné x rš"(2*5,5*0,48)+(2*2,0*0,48)</t>
  </si>
  <si>
    <t>"rám pod podestou +7,200 - 2 podélné + 2 příčné x rš"(2*5,5*0,48)+(2*2,0*0,48)</t>
  </si>
  <si>
    <t>"rám pod podestou +4,800 - 2 podélné + 2 příčné x rš"(2*5,5*0,48)+(2*2,0*0,48)</t>
  </si>
  <si>
    <t>"rám pod podestou +2,400 - 2 podélné + 2 příčné x rš"(2*5,5*0,48)+(2*2,0*0,48)</t>
  </si>
  <si>
    <t>"rám pod podestou 0,000 - 2 podélné svařence x rš"2*5,3*0,48</t>
  </si>
  <si>
    <t>1) OBVODOVÉ RÁMY VODOROVNÉ ZE SVAŘENCŮ U120 (STŘEDNĚ TĚŽKÉ)</t>
  </si>
  <si>
    <t>STŘEDNĚ TĚŽKÉ KCE SVAŘENCŮ</t>
  </si>
  <si>
    <t>Nátěry ocelových konstrukcí syntetické na vzduchu schnoucí standardními barvami konstrukcí středních "B" dvojnásobné</t>
  </si>
  <si>
    <t>1019607260</t>
  </si>
  <si>
    <t>Nátěry syntetické OK středních "B" barva standardní dvojnásobné</t>
  </si>
  <si>
    <t>783124120</t>
  </si>
  <si>
    <t>173</t>
  </si>
  <si>
    <t>POZN.: nové oc.kce natřít epoxidovým nátěrovým systémem tloušťky minimálně 200 µm!!!</t>
  </si>
  <si>
    <t>POZN.: projektant specifikuje nátěr polyuretanový či epoxidový</t>
  </si>
  <si>
    <t>"+10% rezerva"35,938*0,1</t>
  </si>
  <si>
    <t>PLECHY A PÁSOVINA</t>
  </si>
  <si>
    <t>Nátěry ocelových konstrukcí syntetické na vzduchu schnoucí dražšími barvami (např. Düfa, …) konstrukcí plnostěnných "D" matný povrch 3x antikorozní, 1x základní 3x email</t>
  </si>
  <si>
    <t>440417382</t>
  </si>
  <si>
    <t>Nátěry syntetické OK střední "D" barva dražší matný povrch 3x antikorozní, 1x základní, 3x email</t>
  </si>
  <si>
    <t>783121189</t>
  </si>
  <si>
    <t>172</t>
  </si>
  <si>
    <t>Nátěry ocelových konstrukcí syntetické na vzduchu schnoucí dražšími barvami (např. Düfa, …) konstrukcí lehkých "C" nebo velmi lehkých "CC" základní antikorozní</t>
  </si>
  <si>
    <t>172575919</t>
  </si>
  <si>
    <t>Nátěry syntetické OK lehkých "C" barva dražší základní antikorozní</t>
  </si>
  <si>
    <t>783121170</t>
  </si>
  <si>
    <t>171</t>
  </si>
  <si>
    <t>Nátěry ocelových konstrukcí syntetické na vzduchu schnoucí dražšími barvami (např. Düfa, …) konstrukcí lehkých "C" nebo velmi lehkých "CC" matný povrch 3x antikorozní, 1x základní 3x email</t>
  </si>
  <si>
    <t>1485564099</t>
  </si>
  <si>
    <t>Nátěry syntetické OK lehkých "C" barva dražší matný povrch 3x antikorozní, 1x základní, 3x email</t>
  </si>
  <si>
    <t>783121169</t>
  </si>
  <si>
    <t>170</t>
  </si>
  <si>
    <t>"rezerva 10%"91,181*0,1</t>
  </si>
  <si>
    <t>-359548689</t>
  </si>
  <si>
    <t>169</t>
  </si>
  <si>
    <t>NÁTĚR PROFILŮ ZÁKLADNÍ+VRCHNÍ</t>
  </si>
  <si>
    <t>Nátěry ocelových konstrukcí syntetické na vzduchu schnoucí dražšími barvami (např. Düfa, …) konstrukcí lehkých "C" nebo velmi lehkých "CC" lesklý povrch 1x antikorozní, 1x základní 1x email</t>
  </si>
  <si>
    <t>-1045250341</t>
  </si>
  <si>
    <t>Nátěry syntetické OK lehkých "C" barva dražší lesklý povrch 1x antikorozní, 1x základní, 1x email</t>
  </si>
  <si>
    <t>783121151</t>
  </si>
  <si>
    <t>168</t>
  </si>
  <si>
    <t>Nátěry ocelových konstrukcí syntetické na vzduchu schnoucí dražšími barvami (např. Düfa, …) konstrukcí středních "B" základní antikorozní</t>
  </si>
  <si>
    <t>46766625</t>
  </si>
  <si>
    <t>Nátěry syntetické OK střední "B" barva dražší základní antikorozní</t>
  </si>
  <si>
    <t>783121150</t>
  </si>
  <si>
    <t>167</t>
  </si>
  <si>
    <t>Odstranění starých nátěrů z ocelových kontrukcí lehkých "C" nebo velmi lehkých "CC" okartáčováním</t>
  </si>
  <si>
    <t>574785226</t>
  </si>
  <si>
    <t>Odstranění nátěrů okartáčováním z ocelových konstrukcí lehkých "C" nebo velmi lehkých"CC"</t>
  </si>
  <si>
    <t>783103801</t>
  </si>
  <si>
    <t>166</t>
  </si>
  <si>
    <t>Odstranění starých nátěrů z ocelových kontrukcí středních "B" okartáčováním</t>
  </si>
  <si>
    <t>-650575802</t>
  </si>
  <si>
    <t>Odstranění nátěrů okartáčováním z ocelových konstrukcí středních "B"</t>
  </si>
  <si>
    <t>783102801</t>
  </si>
  <si>
    <t>165</t>
  </si>
  <si>
    <t>Dokončovací práce - nátěry</t>
  </si>
  <si>
    <t>783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</si>
  <si>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</si>
  <si>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Přesun hmot pro zámečnické konstrukce stanovený z hmotnosti přesunovaného materiálu vodorovná dopravní vzdálenost do 50 m v objektech výšky přes 12 do 24 m</t>
  </si>
  <si>
    <t>-642019864</t>
  </si>
  <si>
    <t>Přesun hmot tonážní pro zámečnické konstrukce v objektech v do 24 m</t>
  </si>
  <si>
    <t>998767103</t>
  </si>
  <si>
    <t>164</t>
  </si>
  <si>
    <t>2*1,05 'Přepočtené koeficientem množství</t>
  </si>
  <si>
    <t>"2x potrubí 711x5mm- "2*1,0</t>
  </si>
  <si>
    <t>MONTÁŽ OC. PROSTUPU - TRUBNÍ ČÁST</t>
  </si>
  <si>
    <t>STROP VN1+VN2</t>
  </si>
  <si>
    <t>UP1 - REVIZNÍ VSTUP ŽLB STROPEM VRCHLÍKU</t>
  </si>
  <si>
    <t>Trubka DN700 (711x5), nerez 1.4571</t>
  </si>
  <si>
    <t>-1859501512</t>
  </si>
  <si>
    <t>R062</t>
  </si>
  <si>
    <t>163</t>
  </si>
  <si>
    <t>"rukojeť R12 dl 0,6m x 2+2kusy (0,888kg/mb)"4*0,6*0,888*1,08/1000</t>
  </si>
  <si>
    <t>MONTÁŽ OC. PROSTUPU - MADLA</t>
  </si>
  <si>
    <t>Poznámka k položce:
Hmotnost: 0,888kg/m</t>
  </si>
  <si>
    <t>-1716505914</t>
  </si>
  <si>
    <t>tyč nerezová kruhová 1.4571  D 12 mm</t>
  </si>
  <si>
    <t>13010010NR</t>
  </si>
  <si>
    <t>162</t>
  </si>
  <si>
    <t>"2x plech 900x900x5mm"(2*0,9*0,9)*40*1,08/1000</t>
  </si>
  <si>
    <t>MONTÁŽ OC. PROSTUPU - KOTEVNÍ PŘÍRUBA</t>
  </si>
  <si>
    <t>1171190677</t>
  </si>
  <si>
    <t>plech nerezový 5 x 1000 x 1000 mm (č.mat.1.4571)</t>
  </si>
  <si>
    <t>137566005R</t>
  </si>
  <si>
    <t>161</t>
  </si>
  <si>
    <t>"zaslepovací příruba TYP 05 dle 1092-1+A1"1+1</t>
  </si>
  <si>
    <t>MONTÁŽ OC. PROSTUPU - ZASLEPENÍ PŘÍRUBOU</t>
  </si>
  <si>
    <t>Příruba zaslepovací DN700, PN10, nerez 1.4571</t>
  </si>
  <si>
    <t>-134594924</t>
  </si>
  <si>
    <t>Příruba zaslepovací DN700, PN10,  nerez 1.4571</t>
  </si>
  <si>
    <t>RZ007</t>
  </si>
  <si>
    <t>160</t>
  </si>
  <si>
    <t>"přivařovací příruba TYP 011 dle ČSN 1092-1+A1"1+1</t>
  </si>
  <si>
    <t>STROP VN1+VN2 - NAVAŘENÁ PŘÍRUBA</t>
  </si>
  <si>
    <t>MONTÁŽ OC. PROSTUPU</t>
  </si>
  <si>
    <t>Příruba přivařovací DN700, PN10, nerez 1.4571  vč. šroubů matic a těsnění</t>
  </si>
  <si>
    <t>1176658238</t>
  </si>
  <si>
    <t>Příruba přivařovací DN700, PN10, 711x5, nerez 1.4571 vč. šroubů matic a těsnění</t>
  </si>
  <si>
    <t>R007</t>
  </si>
  <si>
    <t>159</t>
  </si>
  <si>
    <t>"šrouby, matice, podložky 24x M27, prořezy (10%)"342,197*0,1</t>
  </si>
  <si>
    <t>"rukojeť R14 dl 0,6m x 2kusy (0,888kg/mb)"2*0,6*0,888</t>
  </si>
  <si>
    <t>"zaslepovací příruba TYP 05 dle 1092-1+A1"183,0</t>
  </si>
  <si>
    <t>"přivařovací příruba TYP 011 dle ČSN 1092-1+A1"75,8</t>
  </si>
  <si>
    <t>"plech 900x900x5mm"((0,9*0,9)-(pi*0,35*0,35))*40</t>
  </si>
  <si>
    <t>"potrubí 711x5mm- DL.=750mm"87,1*0,75</t>
  </si>
  <si>
    <t>STROP VN2</t>
  </si>
  <si>
    <t>STROP VN1</t>
  </si>
  <si>
    <t>Montáž ostatních atypických konstrukcí hmotnosti přes 250 do 500 kg</t>
  </si>
  <si>
    <t>735718019</t>
  </si>
  <si>
    <t xml:space="preserve">Montáž trubních dílců svařovaných </t>
  </si>
  <si>
    <t>7679951NR</t>
  </si>
  <si>
    <t>158</t>
  </si>
  <si>
    <t>"kotevní prstenec vrchlíku VN2 - hm.dle tabulky zámečnických prvků"192,2/1000*1,08</t>
  </si>
  <si>
    <t>"kotevní prstenec vrchlíku VN1 - hm.dle tabulky zámečnických prvků"192,2/1000*1,08</t>
  </si>
  <si>
    <t>Z1 - KOTEVNÍ PRSTENEC</t>
  </si>
  <si>
    <t xml:space="preserve">nerezový plech (1.4571) tl. 8 mm, svařenec vnější d1800 mm, plynotěsné svary, hmotnost 192,2 kg/1kus
</t>
  </si>
  <si>
    <t>-1837390499</t>
  </si>
  <si>
    <t>plech nerezový 8 x 2000 x 1000 mm (č.mat.1.4571)</t>
  </si>
  <si>
    <t>137566008R</t>
  </si>
  <si>
    <t>157</t>
  </si>
  <si>
    <t>"kotevní prstenec vrchlíku VN2 - hm.dle tabulky zámečnických prvků"192,2</t>
  </si>
  <si>
    <t>"kotevní prstenec vrchlíku VN1 - hm.dle tabulky zámečnických prvků"192,2</t>
  </si>
  <si>
    <t xml:space="preserve">Poznámka k souboru cen:
1. Určení cen se řídí hmotností jednotlivě montovaného dílu konstrukce. </t>
  </si>
  <si>
    <t xml:space="preserve">nerezový plech (1.4571) tl. 8 mm, svařenec vnější d1800 mm, plynotěsné svary, hmotnost 192,2 kg
</t>
  </si>
  <si>
    <t>-1830601570</t>
  </si>
  <si>
    <t>Montáž atypických zámečnických konstrukcí hmotnosti do 250 kg</t>
  </si>
  <si>
    <t>767995116</t>
  </si>
  <si>
    <t>156</t>
  </si>
  <si>
    <t>"29 profilů IPN100, dl.2,2m"29*2,2*8,34*1,08/1000</t>
  </si>
  <si>
    <t>Poznámka k položce:
Hmotnost: 8,34 kg/m</t>
  </si>
  <si>
    <t>ocel profilová v jakosti 11 375 ocel profilová I IPN h=100 mm</t>
  </si>
  <si>
    <t>951053674</t>
  </si>
  <si>
    <t>ocel profilová IPN, v jakosti 11 375, h=100 mm</t>
  </si>
  <si>
    <t>130107120</t>
  </si>
  <si>
    <t>155</t>
  </si>
  <si>
    <t>"29 profilů IPN100, dl.2,2m"29*2,2*8,34</t>
  </si>
  <si>
    <t xml:space="preserve">prodloužení stávajících paždíků, válcovaný profil I 100, ocel s 235JR se zaručenou svařitelností, 8,34 kg/m, délka 2,2 m, 29 ks, hmotnost celkem 532,1 kg
</t>
  </si>
  <si>
    <t>20333552</t>
  </si>
  <si>
    <t>Montáž atypických zámečnických konstrukcí hmotnosti do 20 kg</t>
  </si>
  <si>
    <t>767995113</t>
  </si>
  <si>
    <t>154</t>
  </si>
  <si>
    <t>"36 plechů 205x140mm, hm.=1,36kg/kus, (RP=0,05917m2/kus)"36*1,36*1,08/1000</t>
  </si>
  <si>
    <t>Poznámka k položce:
Hmotnost 96 kg/kus</t>
  </si>
  <si>
    <t>plechy tlusté hladké - tabule jakost oceli S 235JR  (11 375.1) 6  x 1000 x 2000 mm</t>
  </si>
  <si>
    <t>1036548054</t>
  </si>
  <si>
    <t>plech tlustý hladký jakost S 235 JR, 6x1000x2000 mm</t>
  </si>
  <si>
    <t>136112200</t>
  </si>
  <si>
    <t>153</t>
  </si>
  <si>
    <t>"36 plechů 205x140mm, hm.=1,36kg/kus, (RP=0,05917m2/kus)"36*1,36</t>
  </si>
  <si>
    <t xml:space="preserve">plech 6-205x140 mm, ocel S 235JR se zaručenou svařitelností, 1,36 kg/ks, 78 ks, přivařit k ocelové konstrukci výstupní věže
hmotnost celkem 106,1 kg
</t>
  </si>
  <si>
    <t>1484138233</t>
  </si>
  <si>
    <t>Montáž atypických zámečnických konstrukcí hmotnosti do 5 kg</t>
  </si>
  <si>
    <t>767995Z13R</t>
  </si>
  <si>
    <t>152</t>
  </si>
  <si>
    <t>"78 plechů 205x140mm, hm.=1,36kg/kus, (RP=0,05917m2/kus)"78*1,36*1,08/1000</t>
  </si>
  <si>
    <t>-1546916038</t>
  </si>
  <si>
    <t>151</t>
  </si>
  <si>
    <t>"78 plechů 205x140mm, hm.=1,36kg/kus, (RP=0,05917m2/kus)"78*1,36</t>
  </si>
  <si>
    <t>-694575919</t>
  </si>
  <si>
    <t>767995Z12R</t>
  </si>
  <si>
    <t>150</t>
  </si>
  <si>
    <t>"334 plechů 250x100x6mm, hm.=1,18kg/kus, (RP=0,0521m2/kus)"334*1,18*1,08/1000</t>
  </si>
  <si>
    <t>1245172684</t>
  </si>
  <si>
    <t>149</t>
  </si>
  <si>
    <t>"334 nerovnostranných L profilů 100x50x6, dl.0,166m, hm.=6,84kg/mb (RP=0,319m2/m)"334*0,166*6,84*1,08/1000</t>
  </si>
  <si>
    <t>Poznámka k položce:
Hmotnost: 6,84 kg/m</t>
  </si>
  <si>
    <t>ocel profilová v jakosti 11 375 ocel profilová L úhelníky nerovnostranné 100 x 50 x 6 mm</t>
  </si>
  <si>
    <t>-772639237</t>
  </si>
  <si>
    <t>úhelník ocelový nerovnostranný, v jakosti 11 375, 100 x 50 x 6 mm</t>
  </si>
  <si>
    <t>130105218R</t>
  </si>
  <si>
    <t>148</t>
  </si>
  <si>
    <t>"334 plechů 250x100x6mm, hm.=1,18kg/kus, (RP=0,0521m2/kus)"334*1,18</t>
  </si>
  <si>
    <t>"334 nerovnostranných L profilů 100x50x6, dl.0,166m, hm.=6,84kg/mb (RP=0,319m2/m)"334*0,166*6,84</t>
  </si>
  <si>
    <t xml:space="preserve">držák dřevěných obručí, ocel S 235JR se zaručenou svařitelností:
- l 100x50x6, 6,84 kg/m, délka 0,166 m, 334 ks, přivařit k z9, hmotnost 379,3 kg;
- plech 6-250x100 mm, 1,18 kg/ks, 334 ks, ohnout do U a přivařit k I 100x50x6, hmotnost 394,2 kg
hmotnost celkem 773,5 kg
</t>
  </si>
  <si>
    <t>-1838144842</t>
  </si>
  <si>
    <t>767995Z11R</t>
  </si>
  <si>
    <t>147</t>
  </si>
  <si>
    <t>"58 destiček 200x200x10mm z plechu"58*0,20*0,20*80*1,08/1000</t>
  </si>
  <si>
    <t>Poznámka k položce:
Hmotnost 160 kg/kus, / (80kg/m2)</t>
  </si>
  <si>
    <t>plechy tlusté hladké - tabule jakost oceli S 235JR  (11 375.1) 10  x 1000 x 2000 mm</t>
  </si>
  <si>
    <t>64859013</t>
  </si>
  <si>
    <t>plech tlustý hladký jakost S 235 JR, 10x1000x2000 mm</t>
  </si>
  <si>
    <t>136112280</t>
  </si>
  <si>
    <t>146</t>
  </si>
  <si>
    <t>"58 profilů IPN100, dl.0,29m"58*0,29*8,34*1,08/1000</t>
  </si>
  <si>
    <t>-794392010</t>
  </si>
  <si>
    <t>145</t>
  </si>
  <si>
    <t>"58 destiček 200x200x10mm z plechu"58*0,20*0,20*80</t>
  </si>
  <si>
    <t>"58 profilů IPN100, dl.0,29m"58*0,29*8,34</t>
  </si>
  <si>
    <t xml:space="preserve">kotvení paždíků, ocel S 235JR se zaručenou svařitelností:
- válcovaný profil I 100, 8,34 kg/m, délka 0,29 m, 58 ks, přivařit k plechu 10, hmotnost 140,3 kg;
- plech 10-200x200 mm, 3,14 kg/ks, 58 ks, hmotnost 182,2 kg,
hmotnost celkem 322,5 kg
</t>
  </si>
  <si>
    <t>174203034</t>
  </si>
  <si>
    <t>767995Z10R</t>
  </si>
  <si>
    <t>144</t>
  </si>
  <si>
    <t>"viz samostatná příloha D.1.19 - 9kusů kotevních prvků naceněno dle nabídky"9</t>
  </si>
  <si>
    <t>ZÁCHYTNÝ SYSTÉM</t>
  </si>
  <si>
    <t>D+M záchytný střešní systém 6x kotvení KP101  + 3x kotvení KP102</t>
  </si>
  <si>
    <t>-2012300026</t>
  </si>
  <si>
    <t>D+M záchytného střešního systému</t>
  </si>
  <si>
    <t>767000001R</t>
  </si>
  <si>
    <t>143</t>
  </si>
  <si>
    <t>"hmotnost dle tabulky zámečnických prvků"252,2</t>
  </si>
  <si>
    <t>Z5 - LÁVKA MEZI VN2 A UN</t>
  </si>
  <si>
    <t>ZÁMEČNICKÉ KONSTRUKCE</t>
  </si>
  <si>
    <t>Poznámka k položce:
poznámka:
charakteristické zatížení 2,5 kn.m-2/.
dílenské výkresy jsou součástí dokumentace zhotovitele.
před výrobou ověřit rozměry na stavbě.
součástí dodávky jsou i veškeré nutné pomocné konstrukce, prvky a práce (včetně úklidu), potřebné nátěry, vodivá propojení se zemní soustavou, atd. dále všechny doplňkové prvky jako např. kotvení, příponky, hmoždinky, šroubové spoje, chemické kotvy včetně vrtání.
práce budou provedeny podle:
- čsn 75 0748 žebříky pevně zabudované v objektech vodovodů a kanalizací
- tnv 75 0747 ochranná zábradlí na objektech vodovodů a kanalizací</t>
  </si>
  <si>
    <t xml:space="preserve">obslužná lávka z nerezu 1.4301, šířka 0,9 m, délka 2,40 m:
- podélník tr 100x60x5, 12,395kg/m, délka 2,40 m, 2 ks, hmotnost 59,5 kg;
- příčník tr 100x60x5, 12,395kg/m, délka 0,78 m, 5 ks, hmotnost 48,4 kg;
- pororošt výšky 35 mm, oka 50/50 mm, nosný pásek 35/4 mm protiskluzové provedení, nosná délka 0,9 m, 31 kg.m-2/, plocha 1,5 m2/, hmotnost 46,5 kg;
- sloupek 3, tyč 60x10, 4,71 kg/m, 1,3 m, 6 ks, hmotnost 36,8 kg;
- kotevní plech 2, tyč 60x10, 4,71 kg/m, 0,10 m, 12 ks, hmotnost 5,7 kg; 
- madlo trubka ?48,3x4, 4,437 kg/m, délka 3,80 m, 1 ks, hmotnost 16,9 kg;
- výplň trubka ?28x3, 1,878 kg/m, délka 7,60 m, 1 ks, hmotnost 14,3 kg;
- zábradelní zarážka 2, plech 120x3 mm, 2,83 kg/m, délka 3,80 m, 1 ks, hmotnost 10,8 kg;
- zarážka pororoštu tyč 70x4 mm, 2,20 kg/m, délka 0,78 m, 2 ks, hmotnost 3,5 kg;
- kotevní plech 5, plech 5 - 250x250 mm, 2,45 kg/ks, 4 ks, hmotnost 9,8 kg;
hmotnost celkem: 252,2 kg
</t>
  </si>
  <si>
    <t>-1381435204</t>
  </si>
  <si>
    <t>D+M 1x kompletní obslužná lávka z nerezu 1.4301 mezi nádržemi VN2 a UN, š.900mm, dl.=2400mm</t>
  </si>
  <si>
    <t>76785100Z5</t>
  </si>
  <si>
    <t>142</t>
  </si>
  <si>
    <t>"VN2 - hmotnost dle tabulky zámečnických prvků"649,5</t>
  </si>
  <si>
    <t>Z4 - LÁVKA NA STŘEŠE VN2</t>
  </si>
  <si>
    <t xml:space="preserve">Poznámka k položce:
poznámka:
charakteristické zatížení 2,5 kn.m-2/.
dílenské výkresy jsou součástí dokumentace zhotovitele.
před výrobou ověřit rozměry na stavbě.
součástí dodávky jsou i veškeré nutné pomocné konstrukce, prvky a práce (včetně úklidu), potřebné nátěry, vodivá propojení se zemní soustavou, atd. dále všechny doplňkové prvky jako např. kotvení, příponky, hmoždinky, šroubové spoje, chemické kotvy včetně vrtání.
práce budou provedeny podle:
- čsn 75 0748 žebříky pevně zabudované v objektech vodovodů a kanalizací
- tnv 75 0747 ochranná zábradlí na objektech vodovodů a kanalizací
</t>
  </si>
  <si>
    <t xml:space="preserve">obslužná lávka z nerezu 1.4301, šířka 0,9 m, délka 4,99 m:
- podélník U160, 19,69kg/m, délka 4,99 m, 2 ks, hmotnost 196,5 kg;
- příčník U160, 19,69kg/m, délka 1,00 m, 1 ks, hmotnost 19,7 kg;
- příčník TR 80x50x4, 8,063kg/m, délka 0,90 m, 4 ks, hmotnost 29,1 kg;
- pororošt výšky 35 mm, oka 50/50 mm, nosný pásek 35/4 mm protiskluzové provedení, nosná délka 0,9 m, 31 kg.m-2/, plocha 4,5 m2/, hmotnost 139,5 kg;
- sloupek 2, tyč 60x10, 4,71 kg/m, 1,3 m, 12 ks, hmotnost 73,5 kg;
- kotevní plech 1, tyč 60x10, 4,71 kg/m, 0,16 m, 24 ks, hmotnost 18,1 kg; 
- madlo trubka d48,3x4, 4,437 kg/m, délka 10,00 m, 1 ks, hmotnost 44,4 kg;
- výplň trubka d28x3, 1,878 kg/m, délka 20,00 m, 1 ks, hmotnost 37,6 kg;
- zábradelní zarážka 2, plech 120x3 mm, 2,83 kg/m, délka 10,00 m, 1 ks, hmotnost 28,3 kg;
- zarážka pororoštu plech 195x5 mm, 7,654 kg/m, délka 0,95 m, 1 ks, hmotnost 7,3 kg; 
- kotevní plech, tyč 180x8 mm, 11,30 kg/m, délka 0,90 m, 1 ks, hmotnost 10,2 kg;
- kotevní plech 5, 6, plech 5 - 250x250 mm, 2,45 kg/ks, 12 ks, hmotnost 29,4 kg;
- TR1, 2, trubka d108x4, 10,542 kg/m, délka 1,5 m, 1 ks, hmotnost 15,9 kg.
hmotnost celkem: 649,5 kg
</t>
  </si>
  <si>
    <t>-926644714</t>
  </si>
  <si>
    <t>D+M 1x kompletní obslužná lávka z nerezu 1.4301 na střeše nádrže, š.900mm, dl.=4990mm</t>
  </si>
  <si>
    <t>76785100Z4</t>
  </si>
  <si>
    <t>141</t>
  </si>
  <si>
    <t>"VN2 - hmotnost dle tabulky zámečnických prvků"664,3</t>
  </si>
  <si>
    <t>"VN1 - hmotnost dle tabulky zámečnických prvků"664,3</t>
  </si>
  <si>
    <t>Z3 - LÁVKA NA STŘEŠE VN</t>
  </si>
  <si>
    <t xml:space="preserve">obslužná lávka z nerezu 1.4301, šířka 0,9 m, délka 5,45 m:
- podélník U160, 19,69kg/m, délka 5,45 m, 1 ks, hmotnost 107,4 kg;
- podélník U160, 19,69kg/m, délka 5,00 m, 1 ks, hmotnost 98,5 kg;
- příčník U160, 19,69kg/m, délka 1,00 m, 1 ks, hmotnost 19,7 kg;
- příčník TR 80x50x4, 8,063kg/m, délka 0,90 m, 4 ks, hmotnost 29,1 kg;
- pororošt výšky 35 mm, oka 50/50 mm, nosný pásek 35/4 mm protiskluzové provedení, nosná délka 0,9 m, 31 kg.m-2/, plocha 4,5 m2/, hmotnost 139,5 kg;
- sloupek 2, tyč 60x10, 4,71 kg/m, 1,3 m, 12 ks, hmotnost 73,5 kg;
- kotevní plech 1, tyč 60x10, 4,71 kg/m, 0,16 m, 24 ks, hmotnost 18,1 kg; 
- madlo trubka ?48,3x4, 4,437 kg/m, délka 10,45 m, 1 ks, hmotnost 46,4 kg;
- výplň trubka d28x3, 1,878 kg/m, délka 20,90 m, 1 ks, hmotnost 39,3 kg;
- zábradelní zarážka 2, plech 120x3 mm, 2,83 kg/m, délka 10,45 m, 1 ks, hmotnost 29,6 kg;
- zarážka pororoštu plech 195x5 mm, 7,654 kg/m, délka 0,95 m, 1 ks, hmotnost 7,3 kg; 
- zarážka pororoštu tyč 70x4 mm, 2,20 kg/m, délka 1,00 m, 1 ks, hmotnost 2,2 kg;
- kotevní plech 5, 6, plech 5 - 250x250 mm, 2,45 kg/ks, 12 ks, hmotnost 29,4 kg;
- TR3, 4, trubka d108x4, 10,542 kg/m, délka 2,3 m, 1 ks, hmotnost 24,3 kg.
HMOTNOST CELKEM: (2x)664,3 kg
</t>
  </si>
  <si>
    <t>-808419467</t>
  </si>
  <si>
    <t>D+M 2x kompletní obslužná lávka z nerezu 1.4301 na střeše nádrže, š.900mm, dl.=5450mm</t>
  </si>
  <si>
    <t>76785100Z3</t>
  </si>
  <si>
    <t>140</t>
  </si>
  <si>
    <t>POZN.: osazení vrat do cihelného zdiva</t>
  </si>
  <si>
    <t>"vstup k usazovací nádrži"1</t>
  </si>
  <si>
    <t>D3P - VCHODOVÁ VRATA DO OBJEKTU MEZI VN A UN</t>
  </si>
  <si>
    <t>VRATA NOVÁ HLINÍKOVÁ</t>
  </si>
  <si>
    <t xml:space="preserve">vrata jmenovité (průchozí) rozměry 1750x2480 s asymetrickými křídly, hlavní křídlo s průchozí šířkou 900 mm, plná z hliníkových profilů včetně rámu, vrchní kování a zámková cylindrická vložka, délka vložky dle typu křídla a požadavku investora, fixace křídel v otevřené poloze, křídlo se zámkem opatřit samozavíračem, venkovní povrch barva hnědá RAL 8003, vnitřní povrch bílá, tepelně izolační výplň u/celk = 1,5 w/m2k
</t>
  </si>
  <si>
    <t>119513447</t>
  </si>
  <si>
    <t xml:space="preserve">vrata hliníková dvoukřídlá 1750x2480mm zateplená, plná, vč.zárubně, kování, vložky, fixace, samozavírače </t>
  </si>
  <si>
    <t>553447100R</t>
  </si>
  <si>
    <t>139</t>
  </si>
  <si>
    <t xml:space="preserve">Poznámka k souboru cen:
1. V cenách -1126 a -1131 nejsou započteny náklady na zajištění přívodu elektrické energie; tyto se     oceňují cenami části A 04 Montáž vodičů měďěných katalogu 800-741 Elektromontážní práce, nebo části     A 08 katalogu 21-M Elektromontážní práce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</si>
  <si>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Montáž vrat garážových otvíravých do ocelové zárubně z dílů, plochy do 6 m2</t>
  </si>
  <si>
    <t>1923199581</t>
  </si>
  <si>
    <t>Montáž vrat garážových otočných do ocelové zárubně plochy do 6 m2</t>
  </si>
  <si>
    <t>767651210</t>
  </si>
  <si>
    <t>138</t>
  </si>
  <si>
    <t>"vstup do výstupní věže"1</t>
  </si>
  <si>
    <t xml:space="preserve">D2L - VCHODOVÁ VRATA DO VÝSTUPNÍ VĚŽE </t>
  </si>
  <si>
    <t xml:space="preserve">vrata jmenovité (průchozí) rozměry 1450x2100 s asymetrickými křídly, hlavní křídlo s průchozí šířkou 900 mm, plná z hliníkových profilů včetně rámu, vrchní kování a zámková cylindrická vložka, délka vložky dle typu křídla a požadavku investora, fixace křídel v otevřené poloze, křídlo se zámkem opatřit samozavíračem, venkovní povrch barva hnědá RAKL 8003, vnitřní povrch bílá, tepelně izolační výplň u/celk = 1,5 w/m2k
</t>
  </si>
  <si>
    <t>-1237903749</t>
  </si>
  <si>
    <t>vrata hliníková vchodové dvoukřídlová 1450 x 2100 mm, zateplená, plná, vč.zárubně, kování, vložky, fixace křídel, samozavírač</t>
  </si>
  <si>
    <t>553413110R</t>
  </si>
  <si>
    <t>137</t>
  </si>
  <si>
    <t>POZN.: montáž vrat do ocelové konstrukce</t>
  </si>
  <si>
    <t xml:space="preserve">D2P - VCHODOVÁ VRATA DO VÝSTUPNÍ VĚŽE </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</si>
  <si>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</si>
  <si>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Montáž dveří ocelových vchodových dvoukřídlové bez nadsvětlíku</t>
  </si>
  <si>
    <t>1033833130</t>
  </si>
  <si>
    <t>Montáž dveří ocelových vchodových dvoukřídlových bez nadsvětlíku</t>
  </si>
  <si>
    <t>767640221</t>
  </si>
  <si>
    <t>136</t>
  </si>
  <si>
    <t>"Z22 - tenkostěnný profil C140/1,5 - 8kusů dl.5,48m=8*5,48*1,08="47,4</t>
  </si>
  <si>
    <t xml:space="preserve">ROZNÁŠECÍ KONSTRUKCE NÁSTAVBY OCEL.VĚŽE </t>
  </si>
  <si>
    <t>ZÁMEČNICKÉ PRVKY TENKOSTĚNNÉ</t>
  </si>
  <si>
    <t>Poznámka k položce:
Hmotnost: 3,77 kg/m</t>
  </si>
  <si>
    <t>profily ocelové tenkostěnné otevřené tvaru C symetrické profily tvaru C symetrické  140x50x1,5</t>
  </si>
  <si>
    <t>-880560347</t>
  </si>
  <si>
    <t>154315190R</t>
  </si>
  <si>
    <t>135</t>
  </si>
  <si>
    <t>"Z22 - tenkostěnný profil C140/1,5 - 8kusů dl.5,48m"8*5,48</t>
  </si>
  <si>
    <t>Montáž z profilů tenkostěnných rozpětí do 5500 mm</t>
  </si>
  <si>
    <t>-1360609745</t>
  </si>
  <si>
    <t xml:space="preserve">Montáž konstrukcí z tenkostěnných profilů dl do 5500 mm </t>
  </si>
  <si>
    <t>767321259R</t>
  </si>
  <si>
    <t>134</t>
  </si>
  <si>
    <t>"Z24 - tenkostěnný profil C140/1,5 - 4kusy dl.3,21m=4*3,21*1,08="14</t>
  </si>
  <si>
    <t>-1117821893</t>
  </si>
  <si>
    <t>133</t>
  </si>
  <si>
    <t>"Z24 - tenkostěnný profil C140/1,5 - 4kusy dl.3,21m"4*3,21</t>
  </si>
  <si>
    <t>Montáž z profilů tenkostěnných rozpětí do 4000 mm</t>
  </si>
  <si>
    <t>364560947</t>
  </si>
  <si>
    <t>Montáž konstrukcí z tenkostěnných profilů dl do 4000 mm</t>
  </si>
  <si>
    <t>767321249R</t>
  </si>
  <si>
    <t>132</t>
  </si>
  <si>
    <t>"Z25 - tenkostěnný profil C140/1,5 - 4kusy dl.2,11m=4*2,11*1,08="9,2</t>
  </si>
  <si>
    <t>"Z20 - tenkostěnný profil C140/1,5 - 2kusy dl.1,94m=2*1,94*1,08="4,2</t>
  </si>
  <si>
    <t>"Z14 - tenkostěnný profil C140/1,5 - 16kusů dl.1,98m=16*1,98*1,08="34,3</t>
  </si>
  <si>
    <t>-1203444927</t>
  </si>
  <si>
    <t>131</t>
  </si>
  <si>
    <t>"Z25 - tenkostěnný profil C140/1,5 - 4kusy dl.2,11m"4*2,11</t>
  </si>
  <si>
    <t>"Z20 - tenkostěnný profil C140/1,5 - 2kusy dl.1,94m"2*1,94</t>
  </si>
  <si>
    <t>"Z14 - tenkostěnný profil C140/1,5 - 16kusů dl.1,98m"16*1,98</t>
  </si>
  <si>
    <t>Montáž z profilů tenkostěnných bez zasklení, rozpětí do 2400 mm</t>
  </si>
  <si>
    <t>1688676379</t>
  </si>
  <si>
    <t xml:space="preserve">Montáž konstrukcí z tenkostěnných profilů dl do 2400 mm </t>
  </si>
  <si>
    <t>767321229R</t>
  </si>
  <si>
    <t>130</t>
  </si>
  <si>
    <t>"Z23 - tenkostěnný profil C140/1,5 - 4kusy dl.1,05m=4*1,05*1,08"4,5</t>
  </si>
  <si>
    <t>"Z21 - tenkostěnný profil C140/1,5 - 2kusy dl.0,89m=2*0,89*1,08"2,0</t>
  </si>
  <si>
    <t>"Z19 - tenkostěnný profil C140/1,5 - 2kusy dl.0,35m=2*0,35*1,08"0,8</t>
  </si>
  <si>
    <t>"Z18 - tenkostěnný profil C140/1,5 - 2kusy dl.1,35m=2*1,35*1,08"3,0</t>
  </si>
  <si>
    <t>"Z17 - tenkostěnný profil C140/1,5 - 4kusy dl.0,72m=4*0,72*1,08"3,1</t>
  </si>
  <si>
    <t>"Z16 - tenkostěnný profil C140/1,5 - 6kusů dl.0,55m=6*0,55*1,08"3,6</t>
  </si>
  <si>
    <t>"Z15 - tenkostěnný profil C140/1,5 - 4kusy dl.0,4m=4*0,4*1,08"1,7</t>
  </si>
  <si>
    <t>Poznámka k položce:
Hmotnost: 3,47 kg/m</t>
  </si>
  <si>
    <t>-1512477970</t>
  </si>
  <si>
    <t>129</t>
  </si>
  <si>
    <t>"Z23 - tenkostěnný profil C140/1,5 - 4kusy dl.1,05m"4*1,05</t>
  </si>
  <si>
    <t>"Z21 - tenkostěnný profil C140/1,5 - 2kusy dl.0,89m"2*0,89</t>
  </si>
  <si>
    <t>"Z19 - tenkostěnný profil C140/1,5 - 2kusy dl.0,35m"2*0,35</t>
  </si>
  <si>
    <t>"Z18 - tenkostěnný profil C140/1,5 - 2kusy dl.1,35m"2*1,35</t>
  </si>
  <si>
    <t>"Z17 - tenkostěnný profil C140/1,5 - 4kusy dl.0,72m"4*0,72</t>
  </si>
  <si>
    <t>"Z16 - tenkostěnný profil C140/1,5 - 6kusů dl.0,55m"6*0,55</t>
  </si>
  <si>
    <t>"Z15 - tenkostěnný profil C140/1,5 - 4kusy dl.0,4m"4*0,4</t>
  </si>
  <si>
    <t>Montáž profilů tenkostěnných rozpětí do 1800 mm</t>
  </si>
  <si>
    <t>1935605444</t>
  </si>
  <si>
    <t xml:space="preserve">Montáž konstrukcí z tenkostěnných profilů dl do 1800 mm </t>
  </si>
  <si>
    <t>7673212190R</t>
  </si>
  <si>
    <t>128</t>
  </si>
  <si>
    <t>"hmotnost dle tabulky zámečnických prvků"88,8</t>
  </si>
  <si>
    <t>Z7 - ZÁBRADLÍ NA VRCHLÍKU VN2</t>
  </si>
  <si>
    <t xml:space="preserve">zábradlí z nerezu 1.4301, výška 1,1 m, délka 4,8 m:
- sloupek 1, tyč 60x10, 4,71 kg/m, 1,1 m, 7 ks, hmotnost 36,3 kg;
- patní deska, tyč 60x8, 3,77 kg/m, 0,15 m, 7 ks, hmotnost 4,0 kg; 
- madlo trubka d48,3x4, 4,437 kg/m, délka 4,80 m, 1 ks, hmotnost 21,3 kg;
- výplň trubka d28x3, 1,878 kg/m, délka 9,60 m, 1 ks, hmotnost 18,1 kg;
- zábradelní zarážka 1, plech 80x3 mm, 1,888 kg/m, délka 4,80 m, 1 ks, hmotnost 9,1 kg.
hmotnost celkem: 88,8 kg
</t>
  </si>
  <si>
    <t>1094075086</t>
  </si>
  <si>
    <t>D+M zábradlí z nerezu 1.4301 na vrchlíku střechy, v.=1,1m, dl.4,8m</t>
  </si>
  <si>
    <t>7671650Z7</t>
  </si>
  <si>
    <t>127</t>
  </si>
  <si>
    <t>"hmotnost dle tabulky zámečnických prvků"94,1</t>
  </si>
  <si>
    <t>Z6 - ZÁBRADLÍ NA VRCHLÍKU VN1</t>
  </si>
  <si>
    <t xml:space="preserve">zábradlí z nerezu 1.4301, výška 1,1 m, délka 5,9 m:
- sloupek 1, tyč 60x10, 4,71 kg/m, 1,1 m, 6 ks, hmotnost 31,1 kg;
- patní deska, tyč 60x8, 3,77 kg/m, 0,15 m, 6 ks, hmotnost 3,4 kg; 
- madlo trubka d48,3x4, 4,437 kg/m, délka 5,90 m, 1 ks, hmotnost 26,2 kg;
- výplň trubka d28x3, 1,878 kg/m, délka 11,80 m, 1 ks, hmotnost 22,2 kg;
- zábradelní zarážka 1, plech 80x3 mm, 1,888 kg/m, délka 5,90 m, 1 ks, hmotnost 11,2 kg.
hmotnost celkem: 94,1 kg
</t>
  </si>
  <si>
    <t>-393398820</t>
  </si>
  <si>
    <t>D+M zábradlí z nerezu 1.4301 na vrchlíku střechy, v.=1,1m, dl.5,9m</t>
  </si>
  <si>
    <t>7671650Z6</t>
  </si>
  <si>
    <t>126</t>
  </si>
  <si>
    <t>"žebřík dl. 3,95m - celková hmotnost dle tabulk zám.prvků"89,3</t>
  </si>
  <si>
    <t>Z2 - NEREZOVÝ ŽEBŘÍK S OCHRANNÝM KOŠEM</t>
  </si>
  <si>
    <t xml:space="preserve">žebřík s ochranným košem z nerezu 1.4301, šířka 0,6 m, délka koše 1,51 m; délka žebříku 3,81 m:
- štěřín TK 48,3x45, 4,437 kg/m, délka 3,81 m, 2 ks, hmotnost 33,8 kg;
- bezpečnostní příčle, 0,97 kg/ks, délka 0,60 m, 9 ks, hmotnost 8,7 kg;
- třmen koše tyč plochá 50x8, 3,14 kg/m, délka 1,9 m, 2 ks, hmotnost 12,0 kg;
- třmen koše tyč plochá 50x8, 3,14 kg/m, délka 2,5 m, 1 ks, hmotnost 7,9 kg;
- podélník koše tyč plochá 50x5, 1,96 kg/m, délka 1,51 m, 3 ks, hmotnost 8,9 kg;
- podélník koše tyč plochá 50x5, 1,96 kg/m, délka 2,65 m, 2 ks, hmotnost 10,4 kg;
- kotevní plech 3 (detail "h") - plech 8-180x180, 2,05 kg/ks, 2 ks, hmotnost 4,1 kg;
- kotevní plech 4 (detail "h") - plech 8-185x150, 1,75 kg/ks, 2 ks, hmotnost 3,5 kg;
hmotnost celkem: 89,3 kg 
</t>
  </si>
  <si>
    <t>-465237576</t>
  </si>
  <si>
    <t>D+M nerezový žebřík s ochranným košem</t>
  </si>
  <si>
    <t>76700000ZR</t>
  </si>
  <si>
    <t>125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</si>
  <si>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</si>
  <si>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Přesun hmot pro konstrukce truhlářské stanovený z hmotnosti přesunovaného materiálu vodorovná dopravní vzdálenost do 50 m v objektech výšky přes 12 do 24 m</t>
  </si>
  <si>
    <t>-1716665319</t>
  </si>
  <si>
    <t>Přesun hmot tonážní pro konstrukce truhlářské v objektech v do 24 m</t>
  </si>
  <si>
    <t>998766103</t>
  </si>
  <si>
    <t>124</t>
  </si>
  <si>
    <t>"z obou stran výstupní věže"2</t>
  </si>
  <si>
    <t>D1L, D1P - DVEŘE VÝSTUPU NA STŘECHU VN1 A VN2</t>
  </si>
  <si>
    <t>DVEŘE NOVÉ PLASTOVÉ</t>
  </si>
  <si>
    <t xml:space="preserve">dveře jmenovité (průchozí) rozměry 900x1970, plastové jednokřídlové 1/3 zasklení včetně rámové zárubně, vrchní kování klika - klika a zámková cylindrická vložka, fixace polohy otevření, tepelně izolační výplň u/celk = 1,5 w/m2k
</t>
  </si>
  <si>
    <t>735933591</t>
  </si>
  <si>
    <t>dveře plastové 1křídlové 90x197 cm 1/3 zasklení, zateplené vč.zárubně, kování a zámkové vložky</t>
  </si>
  <si>
    <t>611441700R</t>
  </si>
  <si>
    <t>123</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</si>
  <si>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</si>
  <si>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Montáž zárubní plastových rámových, pro dveře jednokřídlové, šířky do 900 mm</t>
  </si>
  <si>
    <t>68221519</t>
  </si>
  <si>
    <t>Montáž zárubní rámových pro dveře jednokřídlové šířky do 900 mm</t>
  </si>
  <si>
    <t>766681114</t>
  </si>
  <si>
    <t>122</t>
  </si>
  <si>
    <t>Konstrukce truhlářské</t>
  </si>
  <si>
    <t>766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</si>
  <si>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</si>
  <si>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Přesun hmot pro konstrukce klempířské stanovený z hmotnosti přesunovaného materiálu vodorovná dopravní vzdálenost do 50 m v objektech výšky přes 12 do 24 m</t>
  </si>
  <si>
    <t>-888113676</t>
  </si>
  <si>
    <t>Přesun hmot tonážní pro konstrukce klempířské v objektech v do 24 m</t>
  </si>
  <si>
    <t>998764103</t>
  </si>
  <si>
    <t>121</t>
  </si>
  <si>
    <t>POZN.: svod bude zaústěn do stávajícího lapače střešních splavenin</t>
  </si>
  <si>
    <t>"výměra dle tabulky klempířských prvků v PD"3,7</t>
  </si>
  <si>
    <t>K5 - DEŠŤOVÝ SVOD</t>
  </si>
  <si>
    <t>KLEMPÍŘSKÉ PRVKY</t>
  </si>
  <si>
    <t>Svod z titanzinkového předzvětralého plechu včetně objímek, kolen a odskoků kruhový, průměru 100 mm</t>
  </si>
  <si>
    <t>322066987</t>
  </si>
  <si>
    <t>Svody kruhové včetně objímek, kolen, odskoků z TiZn předzvětralého plechu průměru 100 mm</t>
  </si>
  <si>
    <t>764548423</t>
  </si>
  <si>
    <t>120</t>
  </si>
  <si>
    <t>"pro 1 svod"1</t>
  </si>
  <si>
    <t xml:space="preserve">K5 - DEŠŤOVÝ SVOD - NAPOJENÍ ŽLABU NA SVOD </t>
  </si>
  <si>
    <t>Žlab podokapní z titanzinkového předzvětralého plechu včetně háků a čel kotlík oválný (trychtýřový), rš žlabu/průměr svodu 330/100 mm</t>
  </si>
  <si>
    <t>368108159</t>
  </si>
  <si>
    <t>Kotlík oválný (trychtýřový) pro podokapní žlaby z TiZn předzvětralého plechu 330/100 mm</t>
  </si>
  <si>
    <t>764541446</t>
  </si>
  <si>
    <t>119</t>
  </si>
  <si>
    <t>"výměra dle tabulky klempířských prvků v PD"2,7</t>
  </si>
  <si>
    <t>K4 - OKAPOVÝ ŽLAB</t>
  </si>
  <si>
    <t>Žlab podokapní z titanzinkového předzvětralého plechu včetně háků a čel půlkruhový rš 330 mm</t>
  </si>
  <si>
    <t>-1780033935</t>
  </si>
  <si>
    <t>Žlab podokapní půlkruhový z TiZn předzvětralého plechu rš 330 mm</t>
  </si>
  <si>
    <t>764541405</t>
  </si>
  <si>
    <t>"výměra dle tabulky klempířských prvků v PD"7,8</t>
  </si>
  <si>
    <t>K2 - OPLECHOVÁNÍ KOUTU SOKLU</t>
  </si>
  <si>
    <t>Lemování zdí z nerezového plechu boční nebo horní rovných, střech s krytinou prejzovou nebo vlnitou rš 600 mm</t>
  </si>
  <si>
    <t>-964633000</t>
  </si>
  <si>
    <t>Lemování rovných zdí střech z Nerezového plechu tl.0,6mm (1.4301) rš 600 mm</t>
  </si>
  <si>
    <t>764341406NR</t>
  </si>
  <si>
    <t>"výměra dle tabulky klempířských prvků v PD"69,0</t>
  </si>
  <si>
    <t>K1 - OPLECHOVÁNÍ OKAPOVÉ HRANY</t>
  </si>
  <si>
    <t>Oplechování střešních prvků z nerezového plechu okapu okapovým plechem střechy oblé ze segmentů rš 750mm</t>
  </si>
  <si>
    <t>1271958792</t>
  </si>
  <si>
    <t>Oplechování oblé okapové hrany z Nerezového plechu tl.0,6mm (1.4301 ) rš 750 mm</t>
  </si>
  <si>
    <t>764242458NR</t>
  </si>
  <si>
    <t>"výměra dle tabulky klempířských prvků v PD"6,2</t>
  </si>
  <si>
    <t xml:space="preserve">K6 - OKAPNIČKA NAD TEP.IZOLACÍ ZEVNITŘ VÝSTUPNÍ VĚŽE  </t>
  </si>
  <si>
    <t>Oplechování střešních prvků z titanzinkového předzvětralého plechu okapu okapovým plechem střechy oblé ze segmentů rš 500 mm</t>
  </si>
  <si>
    <t>-1470900583</t>
  </si>
  <si>
    <t>Oplechování oblé okapové hrany z Nerezového plechu tl.0,6mm (1.4301) rš 500 mm</t>
  </si>
  <si>
    <t>764242456NR</t>
  </si>
  <si>
    <t>"výměra dle tabulky klempířských prvků v PD"3,9</t>
  </si>
  <si>
    <t>K3 - OPLECHOVÁNÍ OKAPU</t>
  </si>
  <si>
    <t>Oplechování střešních prvků z nerezového plechu okapu okapovým plechem střechy rovné rš 500 mm</t>
  </si>
  <si>
    <t>47109878</t>
  </si>
  <si>
    <t>Oplechování rovné okapové hrany z Nerezového plechu tl.0,6mm (1.4301) rš 500 mm</t>
  </si>
  <si>
    <t>764242436NR</t>
  </si>
  <si>
    <t>-1010210969</t>
  </si>
  <si>
    <t>"nabetonované stěny - počet řad x dl.oblouku"2*33,3*3*0,08*0,018</t>
  </si>
  <si>
    <t>"stáv.stěny nádrže  - řady nad úrovní spoj.objektu"9*30,3*3*0,08*0,018</t>
  </si>
  <si>
    <t>"stávající stěny nádrže - řady na úrovni spoj.objektu - J"3*7,2*3*0,08*0,018</t>
  </si>
  <si>
    <t>"stávající stěny nádrže - řady na úrovni spoj.objektu - S"3*15,6*3*0,08*0,018</t>
  </si>
  <si>
    <t>"nabetonované stěny - počet řad x dl.oblouku x 3 prkna x r."2*33,3*3*0,08*0,018</t>
  </si>
  <si>
    <t>"stávající stěny nádrže - počet řad x délka oblouků x 3 prkna x r."12*30,3*3*0,08*0,018</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</si>
  <si>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</si>
  <si>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Spojovací prostředky pro montáž krovu, bednění, laťování, světlíky, klíny</t>
  </si>
  <si>
    <t>-675826957</t>
  </si>
  <si>
    <t>762395000</t>
  </si>
  <si>
    <t>2513,7*1,1 'Přepočtené koeficientem množství</t>
  </si>
  <si>
    <t>"nabetonované stěny - počet řad x dl.oblouku"2*33,3*3</t>
  </si>
  <si>
    <t>"stáv.stěny nádrže  - řady nad úrovní spoj.objektu"9*30,3*3</t>
  </si>
  <si>
    <t>"stávající stěny nádrže - řady na úrovni spoj.objektu - J"3*7,2*3</t>
  </si>
  <si>
    <t>"stávající stěny nádrže - řady na úrovni spoj.objektu - S"3*15,6*3</t>
  </si>
  <si>
    <t>"stávající stěny nádrže - počet řad x délka oblouků"12*30,3*3</t>
  </si>
  <si>
    <t xml:space="preserve">řezivo jehličnaté opracované, prkna krajinová a krajiny řezivo jehličnaté - prkna 18/80mm </t>
  </si>
  <si>
    <t>1780212922</t>
  </si>
  <si>
    <t xml:space="preserve">řezivo jehličnaté prkno 18/80mm </t>
  </si>
  <si>
    <t>605151120R</t>
  </si>
  <si>
    <t>"nabetonované stěny - počet řad x dl.oblouku"2*33,3</t>
  </si>
  <si>
    <t>"stáv.stěny nádrže  - řady nad úrovní spoj.objektu"9*30,3</t>
  </si>
  <si>
    <t>"stávající stěny nádrže - řady na úrovni spoj.objektu - J"3*7,2</t>
  </si>
  <si>
    <t>"stávající stěny nádrže - řady na úrovni spoj.objektu S "3*15,6</t>
  </si>
  <si>
    <t>"stávající stěny nádrže - počet řad x délka oblouků"12*30,3</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</si>
  <si>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</si>
  <si>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Montáž vázaných konstrukcí krovů střech pultových, sedlových, valbových, stanových čtvercového nebo obdélníkového půdorysu, z řeziva hraněného průřezové plochy do 120 cm2</t>
  </si>
  <si>
    <t>-1167429363</t>
  </si>
  <si>
    <t>Montáž vázaných kcí krovů pravidelných z hraněného řeziva průřezové plochy do 120 cm2</t>
  </si>
  <si>
    <t>762332131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</si>
  <si>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</si>
  <si>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Přesun hmot pro izolace tepelné stanovený z hmotnosti přesunovaného materiálu vodorovná dopravní vzdálenost do 50 m v objektech výšky přes 12 m do 24 m</t>
  </si>
  <si>
    <t>-2040858986</t>
  </si>
  <si>
    <t>Přesun hmot tonážní pro izolace tepelné v objektech v do 24 m</t>
  </si>
  <si>
    <t>998713103</t>
  </si>
  <si>
    <t>24*1,02 'Přepočtené koeficientem množství</t>
  </si>
  <si>
    <t>"půdorysná plocha cca x 4kusy/m2"3,0*4</t>
  </si>
  <si>
    <t>plocha u VN2:</t>
  </si>
  <si>
    <t>plocha u VN1:</t>
  </si>
  <si>
    <t>(viz řez B-B a 3-3´)</t>
  </si>
  <si>
    <t>SYSTÉMOVÝ KOTEVNÍ PLECH</t>
  </si>
  <si>
    <t>SPÁDOVÉ DESKY Z PĚNOSKLA</t>
  </si>
  <si>
    <t>NOVÉ POVRCHOVÉ ÚPRAVY PODLAHY V PROSTORU KOLEM VÝSTUPNÍ VĚŽE</t>
  </si>
  <si>
    <t>kotevní plech nerezový 150x150</t>
  </si>
  <si>
    <t>-1617433753</t>
  </si>
  <si>
    <t>kotevní plech nerezový 150x150mm</t>
  </si>
  <si>
    <t>55300011NR</t>
  </si>
  <si>
    <t>6,2*1,2 'Přepočtené koeficientem množství</t>
  </si>
  <si>
    <t>POZN.: pro kruhový tvar a četnost prořezů přidáno 20% materiálu (v koeficientu)</t>
  </si>
  <si>
    <t>"půdorysná plocha cca"3,1</t>
  </si>
  <si>
    <t>(viz řez B-B)</t>
  </si>
  <si>
    <t>347168213</t>
  </si>
  <si>
    <t>634822350</t>
  </si>
  <si>
    <t xml:space="preserve">Poznámka k souboru cen:
1. Množství tepelné izolace střech plochých atikovými pásky k ceně -1211 se určuje v m projektované     délky obložení (bez přesahů) na obvodu ploché střechy. </t>
  </si>
  <si>
    <t>Montáž tepelné izolace střech plochých rohožemi, pásy, deskami, dílci, bloky (izolační materiál ve specifikaci) přilepenými asfaltem za horka zplna, jednovrstvá</t>
  </si>
  <si>
    <t>1052658357</t>
  </si>
  <si>
    <t>Montáž izolace tepelné střech plochých lepené asfaltem plně 1 vrstva rohoží, pásů, dílců, desek</t>
  </si>
  <si>
    <t>713141111</t>
  </si>
  <si>
    <t>76*1,02 'Přepočtené koeficientem množství</t>
  </si>
  <si>
    <t>"1kus plechu na 1mb kruhu - obvod kruhu ca"38</t>
  </si>
  <si>
    <t>PĚNOVÉ SKLO VE DVOU VRSTVÁCH</t>
  </si>
  <si>
    <t>NOVÝ ŽB VRCHLÍK - TEPELNÁ IZOLACE VRCHEM STROPU</t>
  </si>
  <si>
    <t>-1688417328</t>
  </si>
  <si>
    <t>13*1,2 'Přepočtené koeficientem množství</t>
  </si>
  <si>
    <t xml:space="preserve">"půdorysná plocha u VN2"6,5 </t>
  </si>
  <si>
    <t xml:space="preserve">"půdorysná plocha u VN1"6,5 </t>
  </si>
  <si>
    <t xml:space="preserve">NÁBĚHOVÉ KLÍNY V PROSTORU KOLEM VÝSTUPNÍ VĚŽE </t>
  </si>
  <si>
    <t>-368681762</t>
  </si>
  <si>
    <t>634822410</t>
  </si>
  <si>
    <t>475,02*1,2 'Přepočtené koeficientem množství</t>
  </si>
  <si>
    <t>"2x půdorysná plocha x koef.sklonu"2*(113,1*1,05)</t>
  </si>
  <si>
    <t>244223625</t>
  </si>
  <si>
    <t>634822360</t>
  </si>
  <si>
    <t xml:space="preserve">SPÁDOVÉ KLÍNY V PROSTORU KOLEM VÝSTUPNÍ VĚŽE </t>
  </si>
  <si>
    <t>681479496</t>
  </si>
  <si>
    <t>1175,1*1,02 'Přepočtené koeficientem množství</t>
  </si>
  <si>
    <t xml:space="preserve">"odečet stěn spojovacího k UN"-7,5*3,5 </t>
  </si>
  <si>
    <t>"překrytí původní vrstvy tepelné izolace stěn VN"29,4*14,6</t>
  </si>
  <si>
    <t>"překrytí přechodu na silnější zeď - půdorysná plocha"13,5</t>
  </si>
  <si>
    <t>"obvod nového vrchlíku - délka oblouku x výška"30,6*2,025</t>
  </si>
  <si>
    <t>NOVÉ PLOCHY IZOLACÍ V DRUHÉ VRSTVĚ</t>
  </si>
  <si>
    <t>"náhrada odstraněné izolace na vrchu stěny VN"28,8*0,65</t>
  </si>
  <si>
    <t>"obvod nového vrchlíku - délka oblouků x výška"30,0*2,125</t>
  </si>
  <si>
    <t>"obvod nového vrchlíku - délka oblouku x výška"30,0*2,125</t>
  </si>
  <si>
    <t>NOVÉ PLOCHY IZOLACÍ V PRVNÍ VRSTVĚ</t>
  </si>
  <si>
    <t xml:space="preserve">ZATEPLENÍ VNĚJŠÍCH STĚN VN </t>
  </si>
  <si>
    <t>1440402571</t>
  </si>
  <si>
    <t>631481730</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</si>
  <si>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</si>
  <si>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Montáž tepelné izolace stěn rohožemi, pásy, deskami, dílci, bloky (izolační materiál ve specifikaci) přichycením úchytnými dráty a závlačkami</t>
  </si>
  <si>
    <t>-31755845</t>
  </si>
  <si>
    <t>Montáž izolace tepelné stěn přichycením dráty rohoží, pásů, dílců, desek</t>
  </si>
  <si>
    <t>713131121</t>
  </si>
  <si>
    <t>Přesun hmot pro povlakové krytiny stanovený z hmotnosti přesunovaného materiálu vodorovná dopravní vzdálenost do 50 m v objektech výšky přes 12 do 24 m</t>
  </si>
  <si>
    <t>-1208152081</t>
  </si>
  <si>
    <t>Přesun hmot tonážní tonážní pro krytiny povlakové v objektech v do 24 m</t>
  </si>
  <si>
    <t>998712103</t>
  </si>
  <si>
    <t>1,5*1,3 'Přepočtené koeficientem množství</t>
  </si>
  <si>
    <t xml:space="preserve">POZN.: překrytí = 15%, pro kruhový tvar a množství prořezů přidáno dalších 15% materiálu (v koeficientu=1,3) </t>
  </si>
  <si>
    <t>"obvod plochy u stěn x výška"3,0*0,25</t>
  </si>
  <si>
    <t xml:space="preserve">VYTAŽENÍ VRCHNÍHO PÁSU NA STĚNY </t>
  </si>
  <si>
    <t>457337044</t>
  </si>
  <si>
    <t>628522580</t>
  </si>
  <si>
    <t>Provedení povlakové krytiny střech samostatným vytažením izolačního povlaku pásy přitavením na konstrukce převyšující úroveň střechy, NAIP</t>
  </si>
  <si>
    <t>1168899047</t>
  </si>
  <si>
    <t>Provedení povlakové krytiny vytažením na konstrukce pásy přitavením NAIP</t>
  </si>
  <si>
    <t>712841559</t>
  </si>
  <si>
    <t>2,34*1,3 'Přepočtené koeficientem množství</t>
  </si>
  <si>
    <t>"délka věže x výška vytažení izolace"5,85*0,2</t>
  </si>
  <si>
    <t>směrem k VN2</t>
  </si>
  <si>
    <t>směrem k VN1</t>
  </si>
  <si>
    <t xml:space="preserve">VYTAŽENÍ ASF.KRYTINY NA STĚNY VĚŽE </t>
  </si>
  <si>
    <t>NOVÁ NÁSTAVBY VÝSTUPNÍ VĚŽE</t>
  </si>
  <si>
    <t>-1289474969</t>
  </si>
  <si>
    <t>-1607159218</t>
  </si>
  <si>
    <t xml:space="preserve">PENETRAČNÍ NÁTĚR VYTAŽENÝ NA STĚNY </t>
  </si>
  <si>
    <t>výrobky asfaltové izolační a zálivkové hmoty asfalty oxidované stavebně-izolační k penetraci suchých a očištěných podkladů pod asfaltové izolační krytiny a izolace ALP/9 bal 9 kg</t>
  </si>
  <si>
    <t>-1524940589</t>
  </si>
  <si>
    <t>111631500</t>
  </si>
  <si>
    <t>Provedení povlakové krytiny střech samostatným vytažením izolačního povlaku za studena na konstrukce převyšující úroveň střechy, nátěrem lakem asfaltovým</t>
  </si>
  <si>
    <t>-973966946</t>
  </si>
  <si>
    <t>Provedení povlakové krytiny vytažením na konstrukce za studena lakem asfaltovým</t>
  </si>
  <si>
    <t>712811102</t>
  </si>
  <si>
    <t>-1701293366</t>
  </si>
  <si>
    <t>-2061439981</t>
  </si>
  <si>
    <t>6,2*0,0015 'Přepočtené koeficientem množství</t>
  </si>
  <si>
    <t>PĚNOVÉ SKLO - ZÁTĚR POVRCHU HORKÝM ASFALTEM</t>
  </si>
  <si>
    <t>-1430447887</t>
  </si>
  <si>
    <t>111613460</t>
  </si>
  <si>
    <t xml:space="preserve">Poznámka k souboru cen:
1. Povlakové krytiny střech jednotlivě do 10 m2 se oceňují skladebně cenou příslušné izolace a     cenou 712 49-9095 Příplatek za plochu do 10 m2. </t>
  </si>
  <si>
    <t>Provedení povlakové krytiny střech šikmých přes 10 st. do 30 st. natěradly a tmely za horka nátěrem asfaltovým</t>
  </si>
  <si>
    <t>908315654</t>
  </si>
  <si>
    <t>Provedení povlakové krytiny střech do 30° za horka nátěrem asfaltovým</t>
  </si>
  <si>
    <t>712421132</t>
  </si>
  <si>
    <t>250,51*0,0015 'Přepočtené koeficientem množství</t>
  </si>
  <si>
    <t>"půdorysná plocha x koef.sklonu"(113,1*1,05)</t>
  </si>
  <si>
    <t>1148100145</t>
  </si>
  <si>
    <t>-1283396043</t>
  </si>
  <si>
    <t>17*0,001 'Přepočtené koeficientem množství</t>
  </si>
  <si>
    <t>"půdorysná plocha cca"8,5</t>
  </si>
  <si>
    <t>PENETRAČNÍ NÁTĚR</t>
  </si>
  <si>
    <t>80708299</t>
  </si>
  <si>
    <t>Provedení povlakové krytiny střech šikmých přes 10 st. do 30 st. natěradly a tmely za studena nátěrem lakem asfaltovým</t>
  </si>
  <si>
    <t>-2008001820</t>
  </si>
  <si>
    <t>Provedení povlakové krytiny střech do 30° za studena lakem asfaltovým</t>
  </si>
  <si>
    <t>712411102</t>
  </si>
  <si>
    <t>233,73*0,001 'Přepočtené koeficientem množství</t>
  </si>
  <si>
    <t>"půdorysná plocha s odečtem prostupu x koef.sklonu"(111,3*1,05)</t>
  </si>
  <si>
    <t>NOVÝ ŽB VRCHLÍK - PENETRAČNÍ NÁTĚR POD TEPELNOU IZOLACÍ</t>
  </si>
  <si>
    <t>-1001352146</t>
  </si>
  <si>
    <t>677187692</t>
  </si>
  <si>
    <t>6,2*1,3 'Přepočtené koeficientem množství</t>
  </si>
  <si>
    <t>1x NATAVENÝ VRCHNÍ PÁS</t>
  </si>
  <si>
    <t>1605005225</t>
  </si>
  <si>
    <t>1x NATAVENÝ SPODNÍ PÁS</t>
  </si>
  <si>
    <t>692618725</t>
  </si>
  <si>
    <t>628526740</t>
  </si>
  <si>
    <t>"půdorysná plocha cca"3,1*2</t>
  </si>
  <si>
    <t>2x NATAVENÍ</t>
  </si>
  <si>
    <t xml:space="preserve">Poznámka k souboru cen:
1. Povlakové krytiny střech jednotlivě do 10 m2 se oceňují skladebně cenou příslušné izolace a     cenou 712 39-9097 Příplatek za plochu do 10 m2. </t>
  </si>
  <si>
    <t>Provedení povlakové krytiny střech do 10° pásy NAIP přitavením v plné ploše</t>
  </si>
  <si>
    <t>-788849183</t>
  </si>
  <si>
    <t>712341559</t>
  </si>
  <si>
    <t>249,766*1,3 'Přepočtené koeficientem množství</t>
  </si>
  <si>
    <t>"u VN2 - půdorysná plocha"(3,3)</t>
  </si>
  <si>
    <t>"u VN1 - půdorysná plocha"(3,3)</t>
  </si>
  <si>
    <t>PLOCHA STŘECHY OKOLO VÝSTUPNÍ VĚŽE</t>
  </si>
  <si>
    <t>"půdorysná plocha x koef.sklonu a rozvin.šíře"(113,1*1,075)</t>
  </si>
  <si>
    <t>NOVÝ ŽB VRCHLÍK -VRCHNÍ ASF.KRYTINA VRCHLÍKU</t>
  </si>
  <si>
    <t>-1921979052</t>
  </si>
  <si>
    <t>1x NATAVENÝ SPODNÍ PÁS BEZ POSYPU</t>
  </si>
  <si>
    <t>-1886346647</t>
  </si>
  <si>
    <t>"u VN2 - 2x půdorysná plocha"2*(3,3)</t>
  </si>
  <si>
    <t>"u VN1 - 2x půdorysná plocha"2*(3,3)</t>
  </si>
  <si>
    <t>"2x půdorysná plocha x koef.sklonu a rozvin.šíře"2*(113,1*1,075)</t>
  </si>
  <si>
    <t>2X NATAVENÍ PÁSŮ</t>
  </si>
  <si>
    <t>-1912959386</t>
  </si>
  <si>
    <t>Přesun hmot pro nádrže a jímky ČOV, zásobníky a jámy mimo zemědělských betonové v do 25 m</t>
  </si>
  <si>
    <t>1855256620</t>
  </si>
  <si>
    <t>998</t>
  </si>
  <si>
    <t>NAKLÁDÁNÍ FASÁDNÍCH PLECHŮ PRO ZPĚTNÉ POUŽITÍ</t>
  </si>
  <si>
    <t>-1497023166</t>
  </si>
  <si>
    <t>"odhad tonáže - plocha v m2 x hm.m2dlaždic"31,9*132/1000</t>
  </si>
  <si>
    <t>NALOŽENÍ DLAŽDIC Z OKAP.CHODNÍKŮ  PRO ZPĚTNÉ POUŽITÍ</t>
  </si>
  <si>
    <t>-1014196054</t>
  </si>
  <si>
    <t>PŘESUN FASÁDNÍCH PLECHŮ PRO ZPĚTNÉ POUŽITÍ</t>
  </si>
  <si>
    <t>1902411565</t>
  </si>
  <si>
    <t>PŘESUN DLAŽDIC Z OKAP.CHODNÍKŮ  PRO ZPĚTNÉ POUŽITÍ</t>
  </si>
  <si>
    <t>1442849961</t>
  </si>
  <si>
    <t>KONTROLA HOTOVÉ SANOVANÉ PLOCHY</t>
  </si>
  <si>
    <t>2) NANESENÍ NOVÝCH VRSTEV</t>
  </si>
  <si>
    <t>171596427</t>
  </si>
  <si>
    <t>"půdorys stropních ploch  x 20% plochy"(8,0)*0,2</t>
  </si>
  <si>
    <t>OCHRANNÝ NÁTĚR ODHALENÉ VÝZTUŽE (20% plochy)</t>
  </si>
  <si>
    <t xml:space="preserve">Poznámka k souboru cen:
1. Množství měrných jednotek se určuje v m2 rozvinuté betonové plochy, na které se výztuž ošetřuje.     Je uvažováno 10 bm výztuže na 1 m2 plochy. </t>
  </si>
  <si>
    <t>Ochranný nátěr betonářské výztuže Příplatek k cenám za plochu do 10 m2 jednotlivě</t>
  </si>
  <si>
    <t>6576343</t>
  </si>
  <si>
    <t>Příplatek k cenám ochranného nátěru výztuže za plochu do 10 m2 jednotlivě</t>
  </si>
  <si>
    <t>985321912</t>
  </si>
  <si>
    <t>Ochranný nátěr betonářské výztuže 1 vrstva tloušťky 1 mm na cementové bázi stěn, líce kleneb a podhledů</t>
  </si>
  <si>
    <t>-358642508</t>
  </si>
  <si>
    <t>Ochranný nátěr výztuže na cementové bázi stěn, líce kleneb a podhledů 1 vrstva tl 1 mm</t>
  </si>
  <si>
    <t>985321111</t>
  </si>
  <si>
    <t>OCHRANNÝ NÁTĚR ODHALENÉ VÝZTUŽE (40% plochy)</t>
  </si>
  <si>
    <t>546119656</t>
  </si>
  <si>
    <t>CELOPLOŠNÁ SANACE MALTOU TL.15mm (100% plochy)</t>
  </si>
  <si>
    <t>Celoplošná sanace jemnozrnnou vodotěsnou maltou k vyrovnání betonových ploch stěn tl 15 mm</t>
  </si>
  <si>
    <t>-1691955998</t>
  </si>
  <si>
    <t>985312RS15</t>
  </si>
  <si>
    <t>"2x plocha zhlaví obvod.stěn v místě výstupní věže"2*1,6</t>
  </si>
  <si>
    <t>"půdorys stropních ploch"8,0</t>
  </si>
  <si>
    <t xml:space="preserve">Poznámka k souboru cen:
1. V cenách nejsou započteny náklady na ochranný nátěr, které se oceňují souborem cen 985 32-4     Ochranný nátěr betonu. </t>
  </si>
  <si>
    <t>Stěrka k vyrovnání ploch reprofilovaného betonu Příplatek k cenám za plochu do 10 m2 jednotlivě</t>
  </si>
  <si>
    <t>-691439452</t>
  </si>
  <si>
    <t>Příplatek ke stěrce pro vyrovnání betonových ploch za plochu do 10 m2 jednotlivě</t>
  </si>
  <si>
    <t>985312192</t>
  </si>
  <si>
    <t>Celoplošná sanace maltou na beton tl.15mm nanášená stříkáním</t>
  </si>
  <si>
    <t>152115540</t>
  </si>
  <si>
    <t>985312R15</t>
  </si>
  <si>
    <t>"2x plocha zhlaví obvod.stěn v místě výstupní věžě x 20% plochy"2*1,6*0,2</t>
  </si>
  <si>
    <t>REPROFILACE ODSEKANÝCH ČÁSTÍ (20% plochy)</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</si>
  <si>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</si>
  <si>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Reprofilace betonu sanačními maltami na cementové bázi ručně Příplatek k cenám za plochu do 10 m2 jednotlivě</t>
  </si>
  <si>
    <t>-553437048</t>
  </si>
  <si>
    <t>Příplatek při reprofilaci sanačními maltami za plochu do 10 m2 jednotlivě</t>
  </si>
  <si>
    <t>985311912</t>
  </si>
  <si>
    <t>Reprofilace betonu sanačními maltami na cementové bázi ručně líce kleneb a podhledů, tloušťky přes 10 do 20 mm</t>
  </si>
  <si>
    <t>-478873807</t>
  </si>
  <si>
    <t>Reprofilace líce kleneb a podhledů cementovými sanačními maltami tl 20 mm</t>
  </si>
  <si>
    <t>985311212</t>
  </si>
  <si>
    <t>REPROFILACE VYSEKANÝCH ČÁSTÍ (40% plochy)</t>
  </si>
  <si>
    <t>Reprofilace betonu sanačními maltami na cementové bázi ručně stěn, tloušťky přes 10 do 20 mm</t>
  </si>
  <si>
    <t>705711938</t>
  </si>
  <si>
    <t>Reprofilace stěn cementovými sanačními maltami tl 20 mm</t>
  </si>
  <si>
    <t>985311112</t>
  </si>
  <si>
    <t>Očištění ploch stěn, rubu kleneb a podlah tlakovou vodou</t>
  </si>
  <si>
    <t>-1199985060</t>
  </si>
  <si>
    <t>985131111</t>
  </si>
  <si>
    <t>1486922590</t>
  </si>
  <si>
    <t>"VN1+VN2 - odborný odhad"2</t>
  </si>
  <si>
    <t xml:space="preserve">PODEPŘENÍ BEDNĚNÍ STROPNÍ DESKY </t>
  </si>
  <si>
    <t>Podchycení stropů pro osazení nosníků dřevěnou výztuhou v. podchycení do 3,5 m, a při zatížení hmotností do 750 kg/m</t>
  </si>
  <si>
    <t>-568047646</t>
  </si>
  <si>
    <t>Montáž+použití+demontáž podchycení stropního bednění pro nový žlb strop vyhnívací nádrže</t>
  </si>
  <si>
    <t>975043101R</t>
  </si>
  <si>
    <t>"VN2 ZHLAVÍ"132</t>
  </si>
  <si>
    <t>"VN1 ZHLAVÍ"132</t>
  </si>
  <si>
    <t>VIZ VÝKRES VÝZTUŽE D.1.18 - POL.23 - VÝZTUŽ VLEPENÁ NA CHEM.KOTVY</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</si>
  <si>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</si>
  <si>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Kotvy chemické s vyvrtáním otvoru do betonu, železobetonu nebo tvrdého kamene chemická patrona, velikost M 16, hloubka 125 mm</t>
  </si>
  <si>
    <t>-998783717</t>
  </si>
  <si>
    <t>Kotvy chemickou patronou M 16 hl 125 mm do betonu, ŽB nebo kamene s vyvrtáním otvoru</t>
  </si>
  <si>
    <t>953961214</t>
  </si>
  <si>
    <t>"ZV10 - 4x plech 200/8 dl.2,92m, RP=1,218m2/mb (62,8Kg/m2)"4*(2,92*0,2*62,8)/1000*1,08</t>
  </si>
  <si>
    <t>Poznámka k položce:
Hmotnost 62,8 kg/m2</t>
  </si>
  <si>
    <t>plechy tlusté hladké - tabule jakost oceli S 235JR  (11 375.1) 8  x 1000 x 2000 mm</t>
  </si>
  <si>
    <t>822172132</t>
  </si>
  <si>
    <t>plech tlustý hladký jakost S 235 JR, 8x1000x2000 mm</t>
  </si>
  <si>
    <t>136112202R8</t>
  </si>
  <si>
    <t>"ZV7 - 2x  U100 dl.2,2m RP=0,372m2/mb"2*(2,2*10,6)/1000*1,08</t>
  </si>
  <si>
    <t>Poznámka k položce:
Hmotnost: 10,60 kg/m</t>
  </si>
  <si>
    <t>ocel profilová v jakosti 11 375 ocel profilová U UPN h=100 mm</t>
  </si>
  <si>
    <t>982053707</t>
  </si>
  <si>
    <t>ocel profilová UPN, v jakosti 11 375, h=100 mm</t>
  </si>
  <si>
    <t>130108160</t>
  </si>
  <si>
    <t>"ZV8 - 2x  U120 dl.1,98m RP=0,429m2/mb"2*(1,98*13,3)/1000*1,08</t>
  </si>
  <si>
    <t>"ZV6 - 6x svařenec 2x U120 dl.5,48m RP=0,429m2/mb"6*2*(5,48*13,3)/1000*1,08</t>
  </si>
  <si>
    <t>"ZV5 - 6x svařenec 2x U120 dl.1,98m RP=0,429m2/mb"6*2*(1,98*13,3)/1000*1,08</t>
  </si>
  <si>
    <t>"ZV4b - 2x svařenec 2x U120 dl.5,87m RP=0,429m2/mb"2*2*(5,87*13,3)/1000*1,08</t>
  </si>
  <si>
    <t>"ZV4a - 2x svařenec 2x U120 dl.5,68m RP=0,429m2/mb"2*2*(5,68*13,3)/1000*1,08</t>
  </si>
  <si>
    <t>"ZV3 - 1x  U120 dl.0,85m RP=0,429m2/mb"1*(0,85*13,3)/1000*1,08</t>
  </si>
  <si>
    <t>Poznámka k položce:
Hmotnost: 13,3 kg/m</t>
  </si>
  <si>
    <t>ocel profilová v jakosti 11 375 ocel profilová U UPN h=120 mm</t>
  </si>
  <si>
    <t>1152281169</t>
  </si>
  <si>
    <t>ocel profilová UPN, v jakosti 11 375, h=120 mm</t>
  </si>
  <si>
    <t>130108180</t>
  </si>
  <si>
    <t>"ZV9 - 1x  U160 dl.1,98m RP=0,545m2/mb"1*(1,98*18,9)/1000*1,08</t>
  </si>
  <si>
    <t>"ZV2 - 1x  U160 dl.4,55m RP=0,545m2/mb"1*(4,55*18,9)/1000*1,08</t>
  </si>
  <si>
    <t>"ZV1 - 1x  U160 dl.1,98m RP=0,545m2/mb"1*(1,98*18,9)/1000*1,08</t>
  </si>
  <si>
    <t>Poznámka k položce:
Hmotnost: 18,90 kg/m</t>
  </si>
  <si>
    <t>ocel profilová v jakosti 11 375 ocel profilová U UPN h=160 mm</t>
  </si>
  <si>
    <t>-1482997799</t>
  </si>
  <si>
    <t>ocel profilová UPN, v jakosti 11 375, h=160 mm</t>
  </si>
  <si>
    <t>130108220</t>
  </si>
  <si>
    <t>"ZV4c-plech tl.6mm-4x čtyřstěn obv.0,35m dl.0,5m,hm.48kg/m2, RP=0,35m2/mb"4*(0,35*0,5*48)/1000*1,08</t>
  </si>
  <si>
    <t>Poznámka k položce:
Hmotnost 48 kg/m2</t>
  </si>
  <si>
    <t>-1684841763</t>
  </si>
  <si>
    <t>"ZV22 - délka dle projektanta x hm.(3,3kg/mb), RP=0,170m2/mb"(85,47)*3,30*1,08/1000</t>
  </si>
  <si>
    <t>Poznámka k položce:
Hmotnost: 3,3 kg/m</t>
  </si>
  <si>
    <t>ocel profilová v jakosti 11 375 ocel profilová plochá konstrukční ocel válcovaná za tepla 80 x 5 mm</t>
  </si>
  <si>
    <t>-245541482</t>
  </si>
  <si>
    <t>tyč ocelová plochá, v jakosti 11 375, 80 x 5  mm</t>
  </si>
  <si>
    <t>130102660</t>
  </si>
  <si>
    <t>"ZV19 - 4x pásovina 60/5mm dl.1,6m, RP=0,209m2/kus (2,59kg/mb)"4*(1,6*2,59)/1000*1,08</t>
  </si>
  <si>
    <t>"ZV18- 8x pásovina 60/5mm dl.1,03m, RP=0,135m2/kus (2,59kg/mb)"8*(1,03*2,59)/1000*1,08</t>
  </si>
  <si>
    <t>"ZV16- 3x pásovina 60/5mm dl.0,84m, RP=0,110m2/kus (2,59kg/mb)"3*(0,84*2,59)/1000*1,08</t>
  </si>
  <si>
    <t>"ZV14- 3x pásovina 60/5mm dl.0,84m, RP=0,110m2/kus (2,59kg/mb)"3*(0,84*2,59)/1000*1,08</t>
  </si>
  <si>
    <t>Poznámka k položce:
Hmotnost: 2,59 kg/m</t>
  </si>
  <si>
    <t>ocel profilová v jakosti 11 375 ocel profilová plochá konstrukční ocel válcovaná za tepla 60 x 5 mm</t>
  </si>
  <si>
    <t>922031951</t>
  </si>
  <si>
    <t>tyč ocelová plochá, v jakosti 11 375, 60 x 5  mm</t>
  </si>
  <si>
    <t>130102400</t>
  </si>
  <si>
    <t>"ZV12 - 36x pásovina 45/5mm dl.0,77m, RP=0,077m2/kus (39,3kg/m2)"36*(0,045*0,77*39,3)/1000*1,08</t>
  </si>
  <si>
    <t>Poznámka k položce:
Hmotnost: 39,3 kg/m2</t>
  </si>
  <si>
    <t>ocel profilová v jakosti 11 375 ocel pásová válcovaná za studena 45 x 5  mm</t>
  </si>
  <si>
    <t>406995640</t>
  </si>
  <si>
    <t>ocel pásová válcovaná za studena 45 x 5  mm</t>
  </si>
  <si>
    <t>130103R45</t>
  </si>
  <si>
    <t>"ZV21 - délka dle projektanta x hm.(3,14kg/mb), RP=0,208m2/mb"(18,35)*3,14*1,08/1000</t>
  </si>
  <si>
    <t>Poznámka k položce:
Hmotnost 64 kg/kus</t>
  </si>
  <si>
    <t>plechy tlusté hladké - tabule jakost oceli S 235JR  (11 375.1) 4  x 1000 x 2000 mm</t>
  </si>
  <si>
    <t>1070369853</t>
  </si>
  <si>
    <t>plech tlustý hladký jakost S 235 JR, 4x1000x2000 mm</t>
  </si>
  <si>
    <t>136112140</t>
  </si>
  <si>
    <t>"ZV17 - 2x podesta 1,1x2,34m RP=5,182m2/kus (43,3Kg/m2)"2*(1,1*2,34*43,3)/1000*1,08</t>
  </si>
  <si>
    <t>"ZV15 - 1x podesta 1,05x2,2m RP=4,653m2/kus (43,3Kg/m2)"1*(1,05*2,2*43,3)/1000*1,08</t>
  </si>
  <si>
    <t>"ZV13 - 1x podesta 1,0x1,29m RP=2,603m2/kus (43,3Kg/m2)"1*(1,0*1,29*43,3)/1000*1,08</t>
  </si>
  <si>
    <t>"ZV11 - 18x stupeň 260/5mm dl.0,77m, RP=0,411m2/kus (43,3Kg/m2)"18*(0,26*0,77*43,3)/1000*1,08</t>
  </si>
  <si>
    <t>Poznámka k položce:
Hmotnost 43,3kg/m2</t>
  </si>
  <si>
    <t>plechy tlusté žebrované - tabule jakost oceli S 235JR  (11 375.1) 5  x 1000 x 2000 mm</t>
  </si>
  <si>
    <t>-956272462</t>
  </si>
  <si>
    <t>plech tlustý žebírkový jakost S 235 JR, 5x1000x2000 mm</t>
  </si>
  <si>
    <t>1361121R5Z</t>
  </si>
  <si>
    <t>"ZV20 - délka dle projektanta x hm.(1,57kg/mb), RP=0,09m2/mb"(2*9+2*1,05)</t>
  </si>
  <si>
    <t>trubky bezešvé hladké válcované za tepla v jakosti 11 353 vnější D x tloušťka stěny 28 x 2,5 mm</t>
  </si>
  <si>
    <t>266952584</t>
  </si>
  <si>
    <t>trubka ocelová bezešvá hladká jakost 11 353, 28 x 2,5 mm</t>
  </si>
  <si>
    <t>140110125R</t>
  </si>
  <si>
    <t>"ZV20 - délka dle projektanta x hm.(2,59kg/mb), RP=0,140m2/mb"(9+1,05+8*1,1)</t>
  </si>
  <si>
    <t>trubky bezešvé hladké válcované za tepla v jakosti 11 353 vnější D x tloušťka stěny 44,5 x 2,5 mm</t>
  </si>
  <si>
    <t>746018529</t>
  </si>
  <si>
    <t>trubka ocelová bezešvá hladká jakost 11 353, 44,5 x 2,5 mm</t>
  </si>
  <si>
    <t>140110244R</t>
  </si>
  <si>
    <t>"+5% rezerva"3,35*0,05</t>
  </si>
  <si>
    <t xml:space="preserve">ZAVĚTROVÁNÍ PÁSOVINOU 80/5 </t>
  </si>
  <si>
    <t>"ZV20 - délka dle projektanta x hm.(1,57kg/mb), RP=0,09m2/mb"(2*9+2*1,05)*1,57*1,08/1000</t>
  </si>
  <si>
    <t>"ZV20 - délka dle projektanta x hm.(2,59kg/mb), RP=0,140m2/mb"(9+1,05+8*1,1)*2,59*1,08/1000</t>
  </si>
  <si>
    <t>"ZV12 - 36x pásovina 45/5mm dl.0,77m, RP=0,077m2/kus (39,3kg/m2)"36*(0,045*0,77*39,3)/1000</t>
  </si>
  <si>
    <t>"ZV4c - plech tl.6mm-4x čtyřstěn obv.0,35m dl.0,5m RP=0,35m2/mb, (48kg/m2)"4*(0,35*0,5*48)/1000</t>
  </si>
  <si>
    <t>"ZV17 - 2x podesta 1,1x2,34m RP=5,182m2/kus (43,3Kg/m2)"2*(1,1*2,34*43,3)/1000</t>
  </si>
  <si>
    <t>"ZV15 - 1x podesta 1,05x2,2m RP=4,653m2/kus (43,3Kg/m2)"1*(1,05*2,2*43,3)/1000</t>
  </si>
  <si>
    <t>"ZV13 - 1x podesta 1,0x1,29m RP=2,603m2/kus (43,3Kg/m2)"1*(1,0*1,29*43,3)/1000</t>
  </si>
  <si>
    <t>"ZV11 - 18x stupeň 260/5mm dl.0,77m, RP=0,411m2/kus (43,3Kg/m2)"18*(0,26*0,77*43,3)/1000</t>
  </si>
  <si>
    <t>"ZV10 - 4x plech 200/8mm dl.2,92m, RP=1,218m2/kus (62,8Kg/m2)"4*(2,92*0,2*62,8)/1000</t>
  </si>
  <si>
    <t>"ZV7 - 2x  U100 dl.2,2m RP=0,372m2/mb"2*(2,2*10,6)/1000</t>
  </si>
  <si>
    <t>"ZV8 - 2x  U120 dl.1,98m RP=0,429m2/mb"2*(1,98*13,3)/1000</t>
  </si>
  <si>
    <t>"ZV6 - 6x svařenec 2x U120 dl.5,48m RP=0,429m2/mb"6*2*(5,48*13,3)/1000</t>
  </si>
  <si>
    <t>"ZV5 - 6x svařenec 2x U120 dl.1,98m RP=0,429m2/mb"6*2*(1,98*13,3)/1000</t>
  </si>
  <si>
    <t>"ZV4b - 2x svařenec 2x U120 dl.5,87m RP=0,429m2/mb"2*2*(5,87*13,3)/1000</t>
  </si>
  <si>
    <t>"ZV4a - 2x svařenec 2x U120 dl.5,68m RP=0,429m2/mb"2*2*(5,68*13,3)/1000</t>
  </si>
  <si>
    <t>"ZV3 - 1x  U120 dl.0,85m RP=0,429m2/mb"1*(0,85*13,3)/1000</t>
  </si>
  <si>
    <t>"ZV9 - 1x  U160 dl.1,98m RP=0,545m2/mb"1*(1,98*18,9)/1000</t>
  </si>
  <si>
    <t>"ZV2 - 1x  U160 dl.4,55m RP=0,545m2/mb"1*(4,55*18,9)/1000</t>
  </si>
  <si>
    <t>"ZV1 - 1x  U160 dl.1,98m RP=0,545m2/mb"1*(1,98*18,9)/1000</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</si>
  <si>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</si>
  <si>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Montáž atypických ocelových konstrukcí profilů hmotnosti do 13 kg/m, hmotnosti konstrukce přes 2,5 do 5 t</t>
  </si>
  <si>
    <t>-1785293773</t>
  </si>
  <si>
    <t>Montáž atypických ocelových kcí hmotnosti do 5 t z profilů hmotnosti do 13 kg/m</t>
  </si>
  <si>
    <t>953946113</t>
  </si>
  <si>
    <t>"VN2"9</t>
  </si>
  <si>
    <t>"VN1"9</t>
  </si>
  <si>
    <t>Z26 - NOVÁ STUPADLA POD REVIZNÍMI VSTUPY DO NÁDRŽÍ</t>
  </si>
  <si>
    <t>nerezovová stupadla tř.oc 1.4541</t>
  </si>
  <si>
    <t>1138725717</t>
  </si>
  <si>
    <t>stupadlo nerezové tř.oc 1.4541</t>
  </si>
  <si>
    <t>5524380NR</t>
  </si>
  <si>
    <t>Z26 - NOVÁ STUPADLA POD REVIZNÍM VSTUPEM DO NÁDRŽÍ</t>
  </si>
  <si>
    <t>Osazování kovových předmětů stupadel z betonářské oceli nebo litinových</t>
  </si>
  <si>
    <t>84291434</t>
  </si>
  <si>
    <t>Osazování stupadel z betonářské oceli nebo litinových nádrže</t>
  </si>
  <si>
    <t>953171031</t>
  </si>
  <si>
    <t>"plocha půdorysná vnější x počet výšek á 3,5m"(105,5+105,5)*5</t>
  </si>
  <si>
    <t>VYČIŠTĚNÍ NÁDRŽE PŘED PŘEDÁNÍM DOKONČENÉ STAVBY</t>
  </si>
  <si>
    <t>1302914833</t>
  </si>
  <si>
    <t>1593779786</t>
  </si>
  <si>
    <t>"podlaží na kótě -2,40"24,2</t>
  </si>
  <si>
    <t>"podlaží na kótě +/-0,00"24,2</t>
  </si>
  <si>
    <t>VYČIŠTĚNÍ OBJEKTU MEZI NÁDRŽEMI VN2 A UN</t>
  </si>
  <si>
    <t>"podlaží na kótě -2,40"20,6</t>
  </si>
  <si>
    <t>"podlaží na kótě +/-0,00"20,6</t>
  </si>
  <si>
    <t>"podlaží na kótě +2,40"16,8</t>
  </si>
  <si>
    <t>"podlaží na kótě +7,20"16,8</t>
  </si>
  <si>
    <t>"podlaží na kótě +9,60"16,8</t>
  </si>
  <si>
    <t>"podlaží na kótě +12,00"16,8</t>
  </si>
  <si>
    <t>"podlaží na kótě +14,40"16,8</t>
  </si>
  <si>
    <t>"plocha půdorysná vnější - plocha na kótě +17,55"16,6</t>
  </si>
  <si>
    <t>VYČIŠTĚNÍ VÝSTUPNÍ VĚŽE PŘED PŘEDÁNÍM DOKONČENÉ STAVBY</t>
  </si>
  <si>
    <t>-1474877748</t>
  </si>
  <si>
    <t>LEŠENÍ PRO OPRAVU OMÍTKY - VYSPRAVENÍ + NÁTĚR</t>
  </si>
  <si>
    <t>1850500694</t>
  </si>
  <si>
    <t>"odhadem 4+3dní"7</t>
  </si>
  <si>
    <t>VNĚJŠÍ FASÁDA</t>
  </si>
  <si>
    <t>PLOŠINA PRO NÁTĚR OCEL.KONSTRUKCE VÝSTUPNÍ VĚŽE</t>
  </si>
  <si>
    <t>Teleskopická hydraulická montážní plošina na samohybném podvozku, s otočným košem výšky zdvihu do 21 m</t>
  </si>
  <si>
    <t>-670737517</t>
  </si>
  <si>
    <t>Teleskopická hydraulická montážní plošina výška zdvihu do 21 m</t>
  </si>
  <si>
    <t>945412112</t>
  </si>
  <si>
    <t>"dl. stěny x výška"6,7*(5,4-1,8)</t>
  </si>
  <si>
    <t>LEŠENÍ PRO PROVEDENÍ ZATEPLENÍ V MÍSTNOSTI MEZI VN2 A UN</t>
  </si>
  <si>
    <t>"cca dl.oblouku x výška lešení"6,0*18,0</t>
  </si>
  <si>
    <t>LEŠENÍ PRO PROVEDENÍ ZATEPLENÍ OMÍTKY A MALBY</t>
  </si>
  <si>
    <t>-459286539</t>
  </si>
  <si>
    <t>240,12*60 'Přepočtené koeficientem množství</t>
  </si>
  <si>
    <t>-2016087945</t>
  </si>
  <si>
    <t>331097665</t>
  </si>
  <si>
    <t xml:space="preserve">POZN.: k položce není připočítána voda, uvažuje se s použitím vyčištěné odpadní vody z odtoku ČOV </t>
  </si>
  <si>
    <t>"půdorys x výška nádrže"pi*5,0*5,0*18,75</t>
  </si>
  <si>
    <t>OBJEM NÁDRŽE VN2</t>
  </si>
  <si>
    <t>OBJEM NÁDRŽE VN1</t>
  </si>
  <si>
    <t>ZKOUŠKA VODOTĚSNOSTI</t>
  </si>
  <si>
    <t>Provedení zkoušky vodotěsnosti a plynotěsnosti vyhnívací nádrže do 1000 m3</t>
  </si>
  <si>
    <t>1651600210</t>
  </si>
  <si>
    <t>Provedení zkoušky vodotěsnosti a plynotěsnosti vyhnívací nádrže nad 1000m3</t>
  </si>
  <si>
    <t>933901512R</t>
  </si>
  <si>
    <t>"krátký chodník od vchodu výstupní věže k vstupu k UN"5,9</t>
  </si>
  <si>
    <t>"souvislý chodník okolo obou nádrží"26,1</t>
  </si>
  <si>
    <t>NOVÝ OKAPOVÝ CHODNÍK PODÉL NÁDRŽÍ</t>
  </si>
  <si>
    <t>Okapový chodník z betonových vymývaných dlaždic tl 50 mm kladených do písku se zalitím spár MC</t>
  </si>
  <si>
    <t>-830131322</t>
  </si>
  <si>
    <t>Okapový chodník z betonových vymývaných dlaždic tl 60 mm kladených do písku se zalitím spár MC</t>
  </si>
  <si>
    <t>637211321R</t>
  </si>
  <si>
    <t>"půdorysná plocha dna nádrže x průměr.tl.mazaniny"(pi*5,0*5,0)*0,175</t>
  </si>
  <si>
    <t>M2 - MAZANINA TL.50-300mm</t>
  </si>
  <si>
    <t>NOVÉ DNO NÁDRŽÍ</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</si>
  <si>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</si>
  <si>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Příplatek k cenám mazanin za úpravu povrchu mazaniny přehlazením, mazanina tl. přes 120 do 240 mm</t>
  </si>
  <si>
    <t>-1002609889</t>
  </si>
  <si>
    <t>Příplatek k mazanině tl do 240 mm za přehlazení povrchu</t>
  </si>
  <si>
    <t>631319013</t>
  </si>
  <si>
    <t>Mazanina z betonu prostého tř. C 20/25 XC1, XA1</t>
  </si>
  <si>
    <t>-1637954679</t>
  </si>
  <si>
    <t>Mazanina z betonu prostého tř. C 20/25  XA1</t>
  </si>
  <si>
    <t>631311135R</t>
  </si>
  <si>
    <t>VRCHNÍ NÁTĚR</t>
  </si>
  <si>
    <t>Ochranný nátěr vnějších omítaných ploch nanášený ručně dvojnásobný, včetně penetrace odolný vůči povětrnostním vlivům a UV záření, jakéhokoliv odstínu silikonový stěn</t>
  </si>
  <si>
    <t>-1288024151</t>
  </si>
  <si>
    <t>Nátěr silikonový dvojnásobný vnějších omítaných stěn včetně penetrace provedený ručně</t>
  </si>
  <si>
    <t>622611133</t>
  </si>
  <si>
    <t>SYSTÉMOVÁ OMÍTKA</t>
  </si>
  <si>
    <t>Omítka tenkovrstvá silikonová vnějších ploch probarvená, včetně penetrace podkladu zrnitá, tloušťky 3,0 mm stěn</t>
  </si>
  <si>
    <t>1580893472</t>
  </si>
  <si>
    <t>Tenkovrstvá silikonová zrnitá omítka tl. 3,0 mm včetně penetrace vnějších stěn</t>
  </si>
  <si>
    <t>622531031</t>
  </si>
  <si>
    <t>Oprava cementové škrábané omítky vnějších ploch stěn, v rozsahu opravované plochy přes 10 do 30%</t>
  </si>
  <si>
    <t>651623949</t>
  </si>
  <si>
    <t>Oprava cementové škrábané omítky vnějších stěn v rozsahu do 30%</t>
  </si>
  <si>
    <t>622335202</t>
  </si>
  <si>
    <t>270,83*1,15 'Přepočtené koeficientem množství</t>
  </si>
  <si>
    <t>POZN.: pro obloukový tvar a složitost konstrukce koeficient ztratného materiálu zvýšen na 15%</t>
  </si>
  <si>
    <t>828045992</t>
  </si>
  <si>
    <t>283759500</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</si>
  <si>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</si>
  <si>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Montáž kontaktního zateplení z polystyrenových desek nebo z kombinovaných desek na vnější stěny, tloušťky desek přes 80 do 120 mm</t>
  </si>
  <si>
    <t>-1135021521</t>
  </si>
  <si>
    <t>Montáž zateplení vnějších stěn z polystyrénových desek tl do 120 mm</t>
  </si>
  <si>
    <t>622211021</t>
  </si>
  <si>
    <t>"z kóty +15,980 na kótu +17,550"2*0,8</t>
  </si>
  <si>
    <t>"z kóty +14,400 na kótu +15,980"2*0,8</t>
  </si>
  <si>
    <t>"z kóty +12,000 na kótu +14,400"2*0,9</t>
  </si>
  <si>
    <t>"z kóty +9,600 na kótu +12,000"2*0,9</t>
  </si>
  <si>
    <t>"z kóty +7,200 na kótu +9,600"2*0,9</t>
  </si>
  <si>
    <t>"z kóty +4,800 na kótu +7,200"2*0,9</t>
  </si>
  <si>
    <t>"z kóty +2,400 na kótu +4,800"2*0,9</t>
  </si>
  <si>
    <t>"z kóty 0,000 na kótu +2,400 "2*0,9</t>
  </si>
  <si>
    <t>"z kóty -1,800 na kótu 0,000"2*0,9</t>
  </si>
  <si>
    <t>"z kóty -2,340 na -1,800"2*1,0</t>
  </si>
  <si>
    <t>BEZPEČNOSTNÍ NÁTĚR SCHOD.STUPŇŮ</t>
  </si>
  <si>
    <t>Zakrytí vnitřních ploch před znečištěním včetně pozdějšího odkrytí rámů oken a dveří, keramických soklů oblepením malířskou páskou</t>
  </si>
  <si>
    <t>-545858572</t>
  </si>
  <si>
    <t>Bezpečnostní nátěr (šikmé žluto-černé pruhy) hrany prvního a posledního stupně každého ramene schodiště výstupní věže</t>
  </si>
  <si>
    <t>619991021R</t>
  </si>
  <si>
    <t>312,568*1,2 'Přepočtené koeficientem množství</t>
  </si>
  <si>
    <t>POZN.: pro kruhový tvar vrchlíku a pracnost přidáno 20% materiálu (v koeficientu)</t>
  </si>
  <si>
    <t>"vrchní prstenec"(pi*0,900*0,900)-(pi*0,75*0,75)</t>
  </si>
  <si>
    <t>"vnitřní bednění vstupního otvoru vrchu vrchlíku - obvod x výška"(2*pi*0,75*0,5)</t>
  </si>
  <si>
    <t>"odečet vstupního otvoru na vrcholu vrchlíku"(-pi*0,75*0,75)</t>
  </si>
  <si>
    <t>"půdorysná plocha vrchlíku x koef.sklonu"(pi*5,0*5,0)*1,05</t>
  </si>
  <si>
    <t>2) STROPNÍ KONSTRUKCE</t>
  </si>
  <si>
    <t>"obvod x výška svislé části - vnitřní strana"31,5*2,3</t>
  </si>
  <si>
    <t>1) SVISLÉ STĚNY</t>
  </si>
  <si>
    <t>V1 - VÝSTELKA BEDNĚNÍ</t>
  </si>
  <si>
    <t>obklad vnitřní betonové konstrukce deskami SURE GRIP BLACK, tl. 3mm</t>
  </si>
  <si>
    <t>-1314450713</t>
  </si>
  <si>
    <t>Plastová výstelka PE vložená do bednění tl.3mm</t>
  </si>
  <si>
    <t>615981111R</t>
  </si>
  <si>
    <t>POZN.: materiál a výroba nerezového prostupy jsou naceněny v oddílu 767 konstrukce zámečnické</t>
  </si>
  <si>
    <t>"osazení prostupu do stropů VN1+VN2"1+1</t>
  </si>
  <si>
    <t>OSAZENÍ OC. PROSTUPŮ</t>
  </si>
  <si>
    <t xml:space="preserve">Poznámka k souboru cen:
1. V cenách nejsou započteny náklady na ocelové trouby. Jejich dodání se oceňuje ve specifikaci. </t>
  </si>
  <si>
    <t>Osazování prostupů z ocelových trub nad DN 600</t>
  </si>
  <si>
    <t>-52773219</t>
  </si>
  <si>
    <t>454811112</t>
  </si>
  <si>
    <t>LOŽE POD DLAŽDICE</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</si>
  <si>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</si>
  <si>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Podklad nebo lože pod dlažbu (přídlažbu) v ploše vodorovné nebo ve sklonu do 1:5, tloušťky od 30 do 100 mm z kameniva těženého</t>
  </si>
  <si>
    <t>24979444</t>
  </si>
  <si>
    <t>Podklad nebo lože pod dlažbu vodorovný nebo do sklonu 1:5 z kameniva těženého tl do 100 mm</t>
  </si>
  <si>
    <t>451577777</t>
  </si>
  <si>
    <t>"1x komplet"1</t>
  </si>
  <si>
    <t>S2 - STROPNÍ TEPELNÉ PANELY - SYSTÉMOVÉ PRVKY</t>
  </si>
  <si>
    <t>NOVÁ NÁSTAVBA VÝSTUPNÍ VĚŽE</t>
  </si>
  <si>
    <t xml:space="preserve">Prvky dle detailů G1-G8,  zejména prvky oplechování a lemování stropních panelů </t>
  </si>
  <si>
    <t>567537914</t>
  </si>
  <si>
    <t>systémové prvky detailů opláštění panelů střešních</t>
  </si>
  <si>
    <t>2837400KSR</t>
  </si>
  <si>
    <t>16,2*1,0494 'Přepočtené koeficientem množství</t>
  </si>
  <si>
    <t>"rozměry dle PD"2,7*6,0</t>
  </si>
  <si>
    <t>S2 - STROPNÍ TEPELNÉ PANELY</t>
  </si>
  <si>
    <t xml:space="preserve">střešní systémový tepelně izolační panel s jádrem z polyuretanu tl. 160 mm s viditelným upevňovacím prvkem a trapézovým profilem na vnější straně, ocelový plech oboustranně žárově pozinkovaný s finální povrchovou ochranou polyesterovým lakem tl. 25 mí m, vnitřní plech tl. 0,4 mm, vnější plech tl. 0,6 mm
</t>
  </si>
  <si>
    <t>504192985</t>
  </si>
  <si>
    <t>panely stropní tepelně izolační s povrchovou úpravou trapézových plechů a výplní PUR pěnou tl.jádra 160mm</t>
  </si>
  <si>
    <t>2837640KSR1</t>
  </si>
  <si>
    <t xml:space="preserve">Poznámka k souboru cen:
1. Ceny nelze použít pro ocenění montáže krytiny střech zděných, betonových, případně jiných     konstrukcí; tyto se ocení příslušnými cenami katalogu 800-764 Konstrukce klempířské, případně     800-765 Konstrukce pokrývačské. </t>
  </si>
  <si>
    <t>Montáž krytiny střech ocelových konstrukcí ze sendvičových panelů šroubovaných, výšky budovy přes 12 do 24 m</t>
  </si>
  <si>
    <t>659733694</t>
  </si>
  <si>
    <t>Montáž krytiny ocelových střech ze sendvičových panelů šroubovaných budov v do 24 m</t>
  </si>
  <si>
    <t>444151113</t>
  </si>
  <si>
    <t>Vodorovné konstrukce</t>
  </si>
  <si>
    <t>"viz objem kompletní konstrukce vrchlíku x hm.výztuže/m3 vč.prořezů"103,698*0,190</t>
  </si>
  <si>
    <t>NOVÝ ŽB VRCHLÍK - VÝZTUŽ</t>
  </si>
  <si>
    <t>Výztuž kompletních konstrukcí ČOV, nádrží nebo vodojemů z betonářské oceli 10 505</t>
  </si>
  <si>
    <t>1887911906</t>
  </si>
  <si>
    <t>380361006</t>
  </si>
  <si>
    <t>POZN.: Podepření bednění stropní konstrukce je řešeno R-položkou "podchycení bednění stropu" v dílu 9</t>
  </si>
  <si>
    <t>"viz položka zřízení bednění"258,241</t>
  </si>
  <si>
    <t>NOVÝ ŽB VRCHLÍK - BEDNĚNÍ</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</si>
  <si>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</si>
  <si>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Bednění kompletních konstrukcí ČOV, nádrží nebo vodojemů neomítaných ploch zaoblených odstranění</t>
  </si>
  <si>
    <t>-1809899524</t>
  </si>
  <si>
    <t>380356242</t>
  </si>
  <si>
    <t>"již v rámci svislé stěny"0,000</t>
  </si>
  <si>
    <t>3) OZUB V MÍSTĚ NAPOJENÍ NA STÁV.KCI</t>
  </si>
  <si>
    <t>"bednění přesahu - balkonku - svislá hrana - obvod x výška"36,6*0,15</t>
  </si>
  <si>
    <t>"bednění přesahu uvnitř věže - balkonek - půdorys x koef.sklonu"1,15*1,05</t>
  </si>
  <si>
    <t>"bednění přesahu přes vnější zeď - balkonek - půdorys prstence x koef.sklonu"22,5*1,05</t>
  </si>
  <si>
    <t>"vnější bednění vstupního otvoru vrchu vrchlíku - obvod x výška"(2*pi*1,05*0,25)</t>
  </si>
  <si>
    <t>"obvod x výška svislé části - vnější strana"33,3*2,125</t>
  </si>
  <si>
    <t>Bednění kompletních konstrukcí ČOV, nádrží nebo vodojemů neomítaných ploch zaoblených zřízení</t>
  </si>
  <si>
    <t>1072451342</t>
  </si>
  <si>
    <t>380356241</t>
  </si>
  <si>
    <t>"půdorysná plocha prstence x výška"4,8*0,3</t>
  </si>
  <si>
    <t>"přesah uvnitř věže - balkonek - půdorys x tl. x koef."1,15*0,15*1,05</t>
  </si>
  <si>
    <t>"přesah přes vnější zeď  - balkonek - půdorys prstence x tl x koef."22,5*0,15*1,05</t>
  </si>
  <si>
    <t>"odečet vstupního otvoru na vrcholu vrchlíku"(-pi*0,75*0,75*0,3)</t>
  </si>
  <si>
    <t>"půdorysná plocha vrchlíku x tl.stropu x koef.sklonu"(pi*5,3*5,3*0,3)*1,05</t>
  </si>
  <si>
    <t>"půdorysná plocha prstence x výška svislé části"9,708*2,0</t>
  </si>
  <si>
    <t>M1 - NOVÝ ŽB VRCHLÍK</t>
  </si>
  <si>
    <t>Kompletní konstrukce čistíren odpadních vod, nádrží, vodojemů, kanálů z betonu železového bez výztuže a bednění pro prostředí s mrazovými cykly C 30/37 XC1, XA1, tl. přes 150 do 300 mm</t>
  </si>
  <si>
    <t>430201125</t>
  </si>
  <si>
    <t>Kompletní konstrukce ČOV, nádrží nebo vodojemů ze ŽB tř. C 30/37 XC1, XA1 tl do 300 mm</t>
  </si>
  <si>
    <t>380326244R</t>
  </si>
  <si>
    <t>316,8*2,71 'Přepočtené koeficientem množství</t>
  </si>
  <si>
    <t>"+10% rezerva na prořezy"288*0,1</t>
  </si>
  <si>
    <t>"chybí dokoupit"1005-717</t>
  </si>
  <si>
    <t>uvažuje ke zpětnému použití cca = 844-127 = 717m2</t>
  </si>
  <si>
    <t>z této výměry odečítáme předpokládaných 15% již nepoužitelných =  -127m2</t>
  </si>
  <si>
    <t>původní výměra odstraněných plechů KOB 1003 = 844m2</t>
  </si>
  <si>
    <t>VÝPOČET.: 100% plochy trapézových plechů v novém stavu = 1005m2</t>
  </si>
  <si>
    <t>ZPĚTNÁ MONTÁŽ HLINÍKOVÝCH PLECHŮ KOB 1003</t>
  </si>
  <si>
    <t xml:space="preserve">Poznámka k položce:
hmotnost plechu tl.0,7mm uvažována 2,71kg/m2 </t>
  </si>
  <si>
    <t>501353848</t>
  </si>
  <si>
    <t>194264780</t>
  </si>
  <si>
    <t>"odečet stěn spojovacího objektu k UN"-6,6*3,5</t>
  </si>
  <si>
    <t>"vnější stěny nádrže pod kótou +14,40"30,5*14,6</t>
  </si>
  <si>
    <t>"vnější stěny nádrže nad kótou + 14,40"33,5*2,05</t>
  </si>
  <si>
    <t>"vnější stěny nádrže nad kótou +14,40"33,5*2,05</t>
  </si>
  <si>
    <t>100% PLOCHY</t>
  </si>
  <si>
    <t xml:space="preserve">Poznámka k souboru cen:
1. Ceny nelze použít pro ocenění montáže opláštění zděných, betonových, případně jiných konstrukcí;     tyto se ocení příslušnými cenami katalogu 801-1 Budovy a haly – zděné a monolitické, příp.cenami     katalogu 800-767 Konstrukce zámečnické. </t>
  </si>
  <si>
    <t>Montáž opláštění stěn ocelové konstrukce z tvarovaných ocelových plechů šroubovaných, výšky budovy přes 12 do 24 m</t>
  </si>
  <si>
    <t>410126754</t>
  </si>
  <si>
    <t>Montáž opláštění stěn ocelových kcí z tvarovaných ocelových plechů šroubovaných budov v do 24 m</t>
  </si>
  <si>
    <t>342171113</t>
  </si>
  <si>
    <t>S1 - STĚNOVÉ TEPELNÉ PANELY - SYSTÉMOVÉ PRVKY</t>
  </si>
  <si>
    <t xml:space="preserve">Prvky dle detailů G1-G8,  zejména prvky oplechování a lemování stěnových panelů </t>
  </si>
  <si>
    <t>-215187881</t>
  </si>
  <si>
    <t xml:space="preserve">systémové prvky detailů opláštění panelů stěnových </t>
  </si>
  <si>
    <t>2837600KSR</t>
  </si>
  <si>
    <t>89*1,1236 'Přepočtené koeficientem množství</t>
  </si>
  <si>
    <t>"stěna V -spodní část"(2,5*2,7)</t>
  </si>
  <si>
    <t>"stěna V - horní část"(5,8*3,3)</t>
  </si>
  <si>
    <t>"stěna Z - spodní část"(2,5*2,7)</t>
  </si>
  <si>
    <t>"stěna Z - horní část"(5,8*3,5)</t>
  </si>
  <si>
    <t>"stěna J"(2,4*6,05)+(2*0,8*2,7)</t>
  </si>
  <si>
    <t>"stěna S"(2,4*6,05)+(2*0,5*2,7)</t>
  </si>
  <si>
    <t>S1 - STĚNOVÉ TEPELNÉ PANELY</t>
  </si>
  <si>
    <t xml:space="preserve">stěnový systémový tepelně izolační panel s jádrem z polyuretanu tl. 60 mm se skrytým upevňovacím prvkem kladený vertikálně, ocelový plech oboustranně žárově pozinkovaný s finální povrchovou ochranou polyesterovým lakem tl. 25 mí m, vnitřní plech tl. 0,4 mm, vnější plech tl. 0,6 mm
</t>
  </si>
  <si>
    <t>-695527165</t>
  </si>
  <si>
    <t>panely stěnové tepelně izolační s povrchovou úpravou trapézových plechů a výplní PUR pěnou tl.jádra 60mm</t>
  </si>
  <si>
    <t>2837640KSR</t>
  </si>
  <si>
    <t>Montáž opláštění stěn ocelové konstrukce ze sendvičových panelů šroubovaných, výšky budovy přes 12 do 24 m</t>
  </si>
  <si>
    <t>-1943043873</t>
  </si>
  <si>
    <t>Montáž opláštění stěn ocelových kcí ze sendvičových panelů šroubovaných budov v do 24 m</t>
  </si>
  <si>
    <t>342151113</t>
  </si>
  <si>
    <t>Svislé a kompletní konstrukce</t>
  </si>
  <si>
    <t>660*0,03 'Přepočtené koeficientem množství</t>
  </si>
  <si>
    <t>"plocha dle výměry v TZ"660</t>
  </si>
  <si>
    <t>ZALOŽENÍ NOVÉHO TRÁVNÍKU</t>
  </si>
  <si>
    <t>viz T.Z. 1.8.1 - ROZPROSTŘENÍ HUMÓZNÍ VRSTVY</t>
  </si>
  <si>
    <t>Zalití rostlin vodou plochy záhonů jednotlivě přes 20 m2</t>
  </si>
  <si>
    <t>-263476961</t>
  </si>
  <si>
    <t>Zalití rostlin vodou plocha přes 20 m2</t>
  </si>
  <si>
    <t>185804312</t>
  </si>
  <si>
    <t xml:space="preserve">Poznámka k souboru cen:
1. V cenách jsou započteny i náklady spojené s případným naložením odpadu na dopravní prostředek,     odvozem do 20 km, se složením a na vysbírání případných odpadků ze záhonů nebo trávníků. 2. V cenách nejsou započteny náklady na uložení odpadu na skládku. </t>
  </si>
  <si>
    <t>Vypletí v rovině nebo na svahu do 1:5 trávníku po výsevu</t>
  </si>
  <si>
    <t>-573221177</t>
  </si>
  <si>
    <t>Vypletí záhonu trávníku po výsevu s naložením a odvozem odpadu do 20 km v rovině a svahu do 1:5</t>
  </si>
  <si>
    <t>185804215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</si>
  <si>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</si>
  <si>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Ošetření trávníku shrabáním v rovině a svahu do 1:5</t>
  </si>
  <si>
    <t>60279366</t>
  </si>
  <si>
    <t>185803111</t>
  </si>
  <si>
    <t>660*0,015 'Přepočtené koeficientem množství</t>
  </si>
  <si>
    <t>osiva pícnin směsi travní balení obvykle 25 kg parková</t>
  </si>
  <si>
    <t>-1943998081</t>
  </si>
  <si>
    <t>osivo směs travní parková</t>
  </si>
  <si>
    <t>005724100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</si>
  <si>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</si>
  <si>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na půdě předem připravené plochy do 1000 m2 výsevem včetně utažení parkového v rovině nebo na svahu do 1:5</t>
  </si>
  <si>
    <t>1421162560</t>
  </si>
  <si>
    <t>Založení parkového trávníku výsevem plochy do 1000 m2 v rovině a ve svahu do 1:5</t>
  </si>
  <si>
    <t>181411131</t>
  </si>
  <si>
    <t>ROZPROSTŘENÍ ZEMINY PRO NOVÝ TRÁVNÍK</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</si>
  <si>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</si>
  <si>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Rozprostření a urovnání ornice v rovině nebo ve svahu sklonu do 1:5 při souvislé ploše přes 500 m2, tl. vrstvy přes 100 do 150 mm</t>
  </si>
  <si>
    <t>339325101</t>
  </si>
  <si>
    <t>Rozprostření ornice tl vrstvy do 150 mm pl přes 500 m2 v rovině nebo ve svahu do 1:5</t>
  </si>
  <si>
    <t>181301112</t>
  </si>
  <si>
    <t>NALOŽENÍ PRO ODVOZ ZPĚT K ROZPROSTŘENÍ</t>
  </si>
  <si>
    <t>-2123871536</t>
  </si>
  <si>
    <t>ODVOZ ZPĚT K ROZPROSTŘENÍ</t>
  </si>
  <si>
    <t>-1764310955</t>
  </si>
  <si>
    <t>"plocha dle výměry v TZ - přepočet na ´ha´"660/10000</t>
  </si>
  <si>
    <t>PRVNÍ POKOSENÍ NOVÉHO TRÁVNÍKU</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</si>
  <si>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</si>
  <si>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Kosení s ponecháním na místě ve vegetačním období travního porostu středně hustého</t>
  </si>
  <si>
    <t>-1289922114</t>
  </si>
  <si>
    <t>ha</t>
  </si>
  <si>
    <t>Kosení ve vegetačním období travního porostu středně hustého</t>
  </si>
  <si>
    <t>111103202</t>
  </si>
  <si>
    <t>HZS - Hodinové zúčtovací sazby</t>
  </si>
  <si>
    <t xml:space="preserve">    789 - Povrchové úpravy ocelových konstrukcí a technologických zařízení</t>
  </si>
  <si>
    <t xml:space="preserve">    784 - Dokončovací práce - malby</t>
  </si>
  <si>
    <t xml:space="preserve">    783 - Dokončovací práce - nátěry</t>
  </si>
  <si>
    <t xml:space="preserve">    766 - Konstrukce truhlářské</t>
  </si>
  <si>
    <t xml:space="preserve">    998 - Přesun hmot</t>
  </si>
  <si>
    <t xml:space="preserve">    4 - Vodorovné konstrukce</t>
  </si>
  <si>
    <t xml:space="preserve">    3 - Svislé a kompletní konstrukce</t>
  </si>
  <si>
    <t>SO 01 - Rekonstrukce VNI a VNII - Nový stav</t>
  </si>
  <si>
    <t>{64010EDB-534C-497A-B30D-1B96D7D05D07}</t>
  </si>
  <si>
    <t>"SMĚS"0,664</t>
  </si>
  <si>
    <t>ULOŽENÍ SUTI NA FINÁLNÍ SKLÁDKU</t>
  </si>
  <si>
    <t>USKLADŇOVACÍ NÁDRŽ</t>
  </si>
  <si>
    <t>-361659873</t>
  </si>
  <si>
    <t>"ŽLB"3,045+0,061+2,595</t>
  </si>
  <si>
    <t xml:space="preserve">"kotevní prvky 8% rezerva nezakreslených kcí" 794,6*0,08 </t>
  </si>
  <si>
    <t>"vnitřní zábradlí (hm.dle projektanta)"380,5</t>
  </si>
  <si>
    <t>"vnější zábradlí (hm.dle projektanta)"414,1</t>
  </si>
  <si>
    <t>DEMONTÁŽ OCHRANNÉHO ZÁBRADLÍ ZHLAVÍ NÁDRŽE</t>
  </si>
  <si>
    <t>"KOV"0,858</t>
  </si>
  <si>
    <t>Odvoz suti na skládku a vybouraných hmot nebo meziskládku do 1 km se složením</t>
  </si>
  <si>
    <t>18*14 'Přepočtené koeficientem množství</t>
  </si>
  <si>
    <t>"1x shoz dl.:"18</t>
  </si>
  <si>
    <t>"suť z vybourané mazaniny"3,045+0,061</t>
  </si>
  <si>
    <t>"půdorysná plocha zhlaví nádrže x 40%"34,6*0,4</t>
  </si>
  <si>
    <t xml:space="preserve">S4 - SANACE OCHOZU UN </t>
  </si>
  <si>
    <t>844046126</t>
  </si>
  <si>
    <t>-595729506</t>
  </si>
  <si>
    <t>"půdorysná plocha zhlaví nádrže"34,6</t>
  </si>
  <si>
    <t>-1137379599</t>
  </si>
  <si>
    <t>"půdorysná plocha zhlaví nádrže x tl.průměr."34,6*0,04</t>
  </si>
  <si>
    <t>RESP. ODSTRANĚNÍ CEMENT.POTĚRU TL.30-50mm</t>
  </si>
  <si>
    <t>ODBOURÁNÍ STÁVAJÍCÍ BETONOVÉ MAZANINY (100% plochy)</t>
  </si>
  <si>
    <t>"půdorysná plocha zhlaví - (vnější obvod)"113,1</t>
  </si>
  <si>
    <t>OČIŠTĚNÍ ZHLAVÍ PO ODBOURÁNÍ POTĚRU</t>
  </si>
  <si>
    <t>68,2*7 'Přepočtené koeficientem množství</t>
  </si>
  <si>
    <t>"vnitřní závradlí - obvod"32,1</t>
  </si>
  <si>
    <t>"vnější zábradlí - obvod"36,1</t>
  </si>
  <si>
    <t>PROVIZORNÍ ZÁBRADLÍ PO DEMONTÁŽÍ PŮVODNÍHO</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</si>
  <si>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</si>
  <si>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Montáž ochranného zábradlí trubkového Příplatek za první a každý další den použití zábradlí k ceně -1111</t>
  </si>
  <si>
    <t>1407233990</t>
  </si>
  <si>
    <t>Příplatek k ochrannému zábradlí trubkovému na vnějších stranách objektů za první a ZKD den použití</t>
  </si>
  <si>
    <t>944111211</t>
  </si>
  <si>
    <t>POZN.: ochranné zábradlí po dobu sanačních prací na zhlaví nádrže</t>
  </si>
  <si>
    <t>Montáž ochranného zábradlí trubkového na vnějších volných stranách objektů odkloněného od svislice do 15 st.</t>
  </si>
  <si>
    <t>597081400</t>
  </si>
  <si>
    <t>Montáž ochranného zábradlí trubkového na vnějších stranách objektů odkloněného od svislice do 15°</t>
  </si>
  <si>
    <t>944111111</t>
  </si>
  <si>
    <t>{7D009332-5A0C-46B3-8F31-01BA2077A28C}</t>
  </si>
  <si>
    <t>{F0E78A4C-47D7-473C-A082-5D460BD3E67F}</t>
  </si>
  <si>
    <t xml:space="preserve">    777 - Podlahy lité</t>
  </si>
  <si>
    <t>317353111</t>
  </si>
  <si>
    <t>Bednění říms opěrných zdí a valů přímých, zalomených nebo zakřivených zřízení</t>
  </si>
  <si>
    <t>-1201569157</t>
  </si>
  <si>
    <t>Bednění říms opěrných zdí a valů jakéhokoliv tvaru přímých, zalomených nebo jinak zakřivených zřízení</t>
  </si>
  <si>
    <t xml:space="preserve">Poznámka k souboru cen:
1. V cenách nejsou započteny náklady na podpěrné konstrukce pod bedněním říms. Tyto práce se     oceňují příslušnými cenami katalogu 800-3 Lešení. </t>
  </si>
  <si>
    <t>BETON VE SPÁDU 30-50mm NA ZHLAVÍ VRCHNÍCH STĚN NÁDRŽE</t>
  </si>
  <si>
    <t>BEDNĚNÍ OKRAJŮ POTĚRU</t>
  </si>
  <si>
    <t>"podél vnějšího obvodu kruhu"37,7*0,2</t>
  </si>
  <si>
    <t>"podél vnitřního obvodu kruhu"31,5*0,2</t>
  </si>
  <si>
    <t>317353112</t>
  </si>
  <si>
    <t>Bednění říms opěrných zdí a valů přímých, zalomených nebo zakřivených odstranění</t>
  </si>
  <si>
    <t>-739317361</t>
  </si>
  <si>
    <t>Bednění říms opěrných zdí a valů jakéhokoliv tvaru přímých, zalomených nebo jinak zakřivených odstranění</t>
  </si>
  <si>
    <t>632450123</t>
  </si>
  <si>
    <t>Vyrovnávací cementový potěr tl do 40 mm ze suchých směsí provedený v pásu</t>
  </si>
  <si>
    <t>-188965116</t>
  </si>
  <si>
    <t>Potěr cementový vyrovnávací ze suchých směsí v pásu o průměrné (střední) tl. přes 30 do 40 mm</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</si>
  <si>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</si>
  <si>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BETON VE SPÁDU 30-50mm NA ZUHLAVÍ VRCHNÍCH STĚN NÁDRŽE</t>
  </si>
  <si>
    <t>638986846</t>
  </si>
  <si>
    <t>OČIŠTĚNÍ ZHLAVÍ PŘED PŘEDÁNÍM DOKONČENÉ STAVBY</t>
  </si>
  <si>
    <t>459460382</t>
  </si>
  <si>
    <t>OPLACH TLAKOVOU VODOU</t>
  </si>
  <si>
    <t>985311315</t>
  </si>
  <si>
    <t>Reprofilace rubu kleneb a podlah cementovými sanačními maltami tl 50 mm</t>
  </si>
  <si>
    <t>1090864180</t>
  </si>
  <si>
    <t>Reprofilace betonu sanačními maltami na cementové bázi ručně rubu kleneb a podlah, tloušťky přes 40 do 50 mm</t>
  </si>
  <si>
    <t>CELOPLOŠNÁ HRUBOZRNNÁ MALTA NA BETON 30-50mm  (100% plochy)</t>
  </si>
  <si>
    <t>"půdorysná plocha zhlaví nádrže "34,6</t>
  </si>
  <si>
    <t>985321112</t>
  </si>
  <si>
    <t>Ochranný nátěr výztuže na cementové bázi rubu kleneb a podlah 1 vrstva tl 1 mm</t>
  </si>
  <si>
    <t>-1662012299</t>
  </si>
  <si>
    <t>Ochranný nátěr betonářské výztuže 1 vrstva tloušťky 1 mm na cementové bázi rubu kleneb a podlah</t>
  </si>
  <si>
    <t>-1062512731</t>
  </si>
  <si>
    <t>7671650Z8</t>
  </si>
  <si>
    <t>D+M zábradlí z nerezu 1.4301 na zhlaví uskladňovací nádrže, v.=1,1m, dl.68,5m</t>
  </si>
  <si>
    <t>-1995165878</t>
  </si>
  <si>
    <t xml:space="preserve">zábradlí z nerezu 1.4301, výška 1,1 m, délka vnější 36,1 m, délka vnitřní 32,4 m, délka celkem 68,5 m:
- sloupek 1, tyč 60x10, 4,71 kg/m, 1,1 m, 70 ks, hmotnost 362,7 kg;
- patní deska, tyč 60x8, 3,77 kg/m, 0,15 m, 70 ks, hmotnost 40,0 kg; 
- madlo trubka d48,3x4, 4,437 kg/m, délka 68,50 m, 1 ks, hmotnost 304,0 kg;
- výplň trubka d28x3, 1,878 kg/m, délka 137,00 m, 1 ks, hmotnost 257,3 kg;
- zábradelní zarážka 1, plech 80x3 mm, 1,888 kg/m, délka 68,50 m, 1 ks, hmotnost 129,4 kg.
hmotnost celkem: 1093,4 kg
</t>
  </si>
  <si>
    <t>Poznámka k položce:
poznámka:
charakteristické zatížení 2,5 kn.m-2/.
dílenské výkresy jsou součástí dokumentace zhotovitele.
před výrobou ověřit rozměry na stavbě.
součástí dodávky jsou i veškeré nutné pomocné konstrukce, prvky a práce (včetně úklidu), potřebné nátěry, vodivá propojení se zemní soustavou, atd. dále všechny doplňkové prvky jako např. kotvení, příponky, hmoždinky, šroubové spoje, chemické kotvy včetně vrtání.
práce budou provedeny podle:
- ČSN 75 0748 žebříky pevně zabudované v objektech vodovodů a kanalizací
- TNV 75 0747 ochranná zábradlí na objektech vodovodů a kanalizací</t>
  </si>
  <si>
    <t>Z8 - ZÁBRADLÍ NA ZHLAVÍ OBVOD.STĚNY UN</t>
  </si>
  <si>
    <t>"hmotnost dle tabulky zámečnických prvků"1093,4</t>
  </si>
  <si>
    <t>417062461</t>
  </si>
  <si>
    <t>777</t>
  </si>
  <si>
    <t>Podlahy lité</t>
  </si>
  <si>
    <t>777615114R</t>
  </si>
  <si>
    <t xml:space="preserve">Nátěry epoxidové podlah betonových dvousložkový nátěr s křemičitým vsypem vč. penetrace </t>
  </si>
  <si>
    <t>360886914</t>
  </si>
  <si>
    <t>Nátěry epoxidové podlah s penetrací betonových s křemičitým vsypem</t>
  </si>
  <si>
    <t>EPOXIDOVÝ NÁTĚR S KŘEMIČITÝM VSYPEM (100% plochy)</t>
  </si>
  <si>
    <t>998777103</t>
  </si>
  <si>
    <t>Přesun hmot tonážní pro podlahy lité v objektech v do 24 m</t>
  </si>
  <si>
    <t>-197161812</t>
  </si>
  <si>
    <t>Přesun hmot pro podlahy lité stanovený z hmotnosti přesunovaného materiálu vodorovná dopravní vzdálenost do 50 m v objektech výšky přes 12 do 24 m</t>
  </si>
  <si>
    <t>{C4B2D918-A2DD-4DBD-B824-EA100D26E4E2}</t>
  </si>
  <si>
    <t>VRN - Vedlejší rozpočtové náklady</t>
  </si>
  <si>
    <t xml:space="preserve">    VRN3 - Zařízení staveniště</t>
  </si>
  <si>
    <t xml:space="preserve">    VRN6 - Územní vlivy</t>
  </si>
  <si>
    <t xml:space="preserve">    VRN7 - Provozní vlivy</t>
  </si>
  <si>
    <t>VRN</t>
  </si>
  <si>
    <t>Vedlejší rozpočtové náklady</t>
  </si>
  <si>
    <t>VRN3</t>
  </si>
  <si>
    <t>Zařízení staveniště</t>
  </si>
  <si>
    <t>030001000</t>
  </si>
  <si>
    <t>1024</t>
  </si>
  <si>
    <t>781543138</t>
  </si>
  <si>
    <t>VRN6</t>
  </si>
  <si>
    <t>Územní vlivy</t>
  </si>
  <si>
    <t>060001000</t>
  </si>
  <si>
    <t>765997325</t>
  </si>
  <si>
    <t>VRN7</t>
  </si>
  <si>
    <t>Provozní vlivy</t>
  </si>
  <si>
    <t>070001000</t>
  </si>
  <si>
    <t>64025201</t>
  </si>
  <si>
    <t>{41B42489-8E4C-4FB7-9F01-8496B5C5110D}</t>
  </si>
  <si>
    <t>ON1</t>
  </si>
  <si>
    <t>Průzkumné, geodetické a projektové práce</t>
  </si>
  <si>
    <t>011524000</t>
  </si>
  <si>
    <t>Kč</t>
  </si>
  <si>
    <t>1517156837</t>
  </si>
  <si>
    <t>012002000R</t>
  </si>
  <si>
    <t>2108427430</t>
  </si>
  <si>
    <t>013244000</t>
  </si>
  <si>
    <t>-727604315</t>
  </si>
  <si>
    <t>013254000</t>
  </si>
  <si>
    <t>-50015871</t>
  </si>
  <si>
    <t>0132540009R</t>
  </si>
  <si>
    <t>-619246462</t>
  </si>
  <si>
    <t>013254003R</t>
  </si>
  <si>
    <t>1743258981</t>
  </si>
  <si>
    <t>ON4</t>
  </si>
  <si>
    <t>Inženýrská činnost</t>
  </si>
  <si>
    <t>042903001R</t>
  </si>
  <si>
    <t>-961606184</t>
  </si>
  <si>
    <t>-726403070</t>
  </si>
  <si>
    <t>043194000R</t>
  </si>
  <si>
    <t>807409132</t>
  </si>
  <si>
    <t>ON9</t>
  </si>
  <si>
    <t>013203002R</t>
  </si>
  <si>
    <t>-460759587</t>
  </si>
  <si>
    <t>013203003R</t>
  </si>
  <si>
    <t>-805039020</t>
  </si>
  <si>
    <t>034403000R</t>
  </si>
  <si>
    <t>-1363988566</t>
  </si>
  <si>
    <t>092103000</t>
  </si>
  <si>
    <t>-1419724390</t>
  </si>
  <si>
    <t>ON6</t>
  </si>
  <si>
    <t>063303000R</t>
  </si>
  <si>
    <t>1268214627</t>
  </si>
  <si>
    <t>Uchazeč:</t>
  </si>
  <si>
    <t>DIČ:</t>
  </si>
  <si>
    <t>IČ:</t>
  </si>
  <si>
    <t>SO 01B - Rekonstrukce vyhnívacích nádrží VN1 a VN2 - Nový stav</t>
  </si>
  <si>
    <t>SO 02 - Úpravy na UN - Bourání</t>
  </si>
  <si>
    <t>SO 02 - Úpravy na UN - Nový stav</t>
  </si>
  <si>
    <t>Položka typu OST</t>
  </si>
  <si>
    <t>Položka typu M</t>
  </si>
  <si>
    <t>Položka typu PSV</t>
  </si>
  <si>
    <t>Položka typu HSV</t>
  </si>
  <si>
    <t>eGTypPolozky</t>
  </si>
  <si>
    <t>Vedlejší a ostatní náklady</t>
  </si>
  <si>
    <t>VON</t>
  </si>
  <si>
    <t>Inženýrský objekt</t>
  </si>
  <si>
    <t>ING</t>
  </si>
  <si>
    <t>Provozní soubor</t>
  </si>
  <si>
    <t>PRO</t>
  </si>
  <si>
    <t>Stavební objekt</t>
  </si>
  <si>
    <t>STA</t>
  </si>
  <si>
    <t>eGTypZakazky</t>
  </si>
  <si>
    <t>Snížená sazba DPH přenesená</t>
  </si>
  <si>
    <t>Základní sazba DPH přenesená</t>
  </si>
  <si>
    <t>Nulová sazba DPH</t>
  </si>
  <si>
    <t>Snížená sazba DPH</t>
  </si>
  <si>
    <t>Základní sazba DPH</t>
  </si>
  <si>
    <t>eGSazbaDPH</t>
  </si>
  <si>
    <t>Význam</t>
  </si>
  <si>
    <t>Hodnota</t>
  </si>
  <si>
    <t>Typ věty</t>
  </si>
  <si>
    <t>Datová věta</t>
  </si>
  <si>
    <t>String</t>
  </si>
  <si>
    <t>Zařazení položky do cenové soustavy</t>
  </si>
  <si>
    <t>N</t>
  </si>
  <si>
    <t>Double</t>
  </si>
  <si>
    <t>Cena celkem vyčíslena jako J.Cena * Množství</t>
  </si>
  <si>
    <t>A</t>
  </si>
  <si>
    <t>Cena celkem</t>
  </si>
  <si>
    <t>Jednotková cena položky</t>
  </si>
  <si>
    <t>J.Cena</t>
  </si>
  <si>
    <t>Množství položky soupisu</t>
  </si>
  <si>
    <t>Měrná jednotka položky</t>
  </si>
  <si>
    <t>Popis položky ze soupisu</t>
  </si>
  <si>
    <t>Kód položky ze soupisu</t>
  </si>
  <si>
    <t>Typ položky soupisu</t>
  </si>
  <si>
    <t>Long</t>
  </si>
  <si>
    <t>Pořadové číslo položky soupisu</t>
  </si>
  <si>
    <t>Přebírá se z Krycího listu soupisu</t>
  </si>
  <si>
    <t>Uchazeč</t>
  </si>
  <si>
    <t>Projektant</t>
  </si>
  <si>
    <t>Zadavatel</t>
  </si>
  <si>
    <t>Date</t>
  </si>
  <si>
    <t>Datum</t>
  </si>
  <si>
    <t>Místo</t>
  </si>
  <si>
    <t>20 + 120</t>
  </si>
  <si>
    <t>Soupis</t>
  </si>
  <si>
    <t>Kód a název objektu</t>
  </si>
  <si>
    <t>Objekt</t>
  </si>
  <si>
    <t>Přebírá se z Rekapitulace stavby</t>
  </si>
  <si>
    <t>Stavba</t>
  </si>
  <si>
    <t>znaků</t>
  </si>
  <si>
    <t>(A/N)</t>
  </si>
  <si>
    <t>atributu</t>
  </si>
  <si>
    <t>Max. počet</t>
  </si>
  <si>
    <t>Povinný</t>
  </si>
  <si>
    <t>Název</t>
  </si>
  <si>
    <t>Soupis prací</t>
  </si>
  <si>
    <t>Cena celkem za díl ze soupisu</t>
  </si>
  <si>
    <t>20 + 100</t>
  </si>
  <si>
    <t>Kód a název dílu ze soupisu</t>
  </si>
  <si>
    <t>Kód a název objektu, přebírá se z Krycího listu soupisu</t>
  </si>
  <si>
    <t>Kód a název objektu, přebírá se z Krycího listu soupisu</t>
  </si>
  <si>
    <t>Rekapitulace členění soupisu prací</t>
  </si>
  <si>
    <t>Cena s DPH za daný soupis</t>
  </si>
  <si>
    <t>Cena s DPH</t>
  </si>
  <si>
    <t>Cena bez DPH za daný soupis</t>
  </si>
  <si>
    <t>Hodnota DPH</t>
  </si>
  <si>
    <t>Základna DPH určena součtem celkové ceny z položek aktuálního soupisu</t>
  </si>
  <si>
    <t>Základna DPH</t>
  </si>
  <si>
    <t>eGSazbaDph</t>
  </si>
  <si>
    <t>Rekapitulace sazeb DPH na položkách aktuálního soupisu</t>
  </si>
  <si>
    <t>Sazba DPH</t>
  </si>
  <si>
    <t>Poznámka k soupisu prací</t>
  </si>
  <si>
    <t>Klasifikace produkce podle činností</t>
  </si>
  <si>
    <t>CZ-CPA</t>
  </si>
  <si>
    <t>Společný slovník pro veřejné zakázky</t>
  </si>
  <si>
    <t>CZ-CPV</t>
  </si>
  <si>
    <t>Klasifikace stavbeních děl</t>
  </si>
  <si>
    <t>CC-CZ</t>
  </si>
  <si>
    <t>Klasifikace stavebního objektu</t>
  </si>
  <si>
    <t>KSO</t>
  </si>
  <si>
    <t>Kód a název soupisu</t>
  </si>
  <si>
    <t>Krycí list soupisu</t>
  </si>
  <si>
    <t>Typ zakázky</t>
  </si>
  <si>
    <t>Cena spolu s DPH za daný objekt</t>
  </si>
  <si>
    <t>Cena bez DPH za daný objekt</t>
  </si>
  <si>
    <t>Název objektu</t>
  </si>
  <si>
    <t>Objektu, Soupis prací</t>
  </si>
  <si>
    <t>Kód objektu</t>
  </si>
  <si>
    <t>Rekapitulace objektů stavby a soupisů prací</t>
  </si>
  <si>
    <t>Celková cena s DPH za celou stavbu</t>
  </si>
  <si>
    <t>Celková cena bez DPH za celou stavbu. Sčítává se ze všech listů.</t>
  </si>
  <si>
    <t>Základna DPH určena součtem celkové ceny z položek soupisů</t>
  </si>
  <si>
    <t>Rekapitulace sazeb DPH u položek soupisů</t>
  </si>
  <si>
    <t>Poznámka k zadání</t>
  </si>
  <si>
    <t>Uchazeč veřejné zakázky</t>
  </si>
  <si>
    <t>DIČ zadavatele zadaní</t>
  </si>
  <si>
    <t>DIČ</t>
  </si>
  <si>
    <t>IČ zadavatele zadaní</t>
  </si>
  <si>
    <t>IČ</t>
  </si>
  <si>
    <t>Zadavatel zadaní</t>
  </si>
  <si>
    <t>Datum vykonaného exportu</t>
  </si>
  <si>
    <t>Místo stavby</t>
  </si>
  <si>
    <t>Název stavby</t>
  </si>
  <si>
    <t>Kód stavby</t>
  </si>
  <si>
    <t>aby pole J.montáž bylo vyplněno nulou. Není však přípustné, aby obě pole - J.materiál, J.Montáž byly u jedné položky vyplněny nulou.</t>
  </si>
  <si>
    <t>neobsahuje žádný materiál je přípustné, aby pole J.materiál bylo vyplněno nulou. V případech, kdy položka neobsahuje žádnou montáž je přípustné,</t>
  </si>
  <si>
    <t>Uchazeč je v tomto případě povinen vyplnit všechna pole J.materiál a pole J.montáž nenulovými kladnými číslicemi. V případech, kdy položka</t>
  </si>
  <si>
    <t xml:space="preserve"> - J.montáž - jednotková cena montáže</t>
  </si>
  <si>
    <t xml:space="preserve"> - J.materiál - jednotková cena materiálu </t>
  </si>
  <si>
    <t>V případě, že sestavy soupisů prací neobsahují pole J.cena, potom ve všech soupisech prací obsahují pole:</t>
  </si>
  <si>
    <t>Poznámka - nepovinný údaj pro položku soupisu</t>
  </si>
  <si>
    <t>- pokud sestavy soupisů prací obsahují pole J.cena, musí být všechna tato pole vyplněna nenulovými kladnými číslicemi</t>
  </si>
  <si>
    <t>J.cena = jednotková cena v sestavě Soupis prací o maximálním počtu desetinných míst uvedených v poli</t>
  </si>
  <si>
    <t>Datum v sestavě Rekapitulace stavby - zde uchazeč vyplní datum vytvoření nabídky</t>
  </si>
  <si>
    <t>Pole IČ a DIČ v sestavě Rekapitulace stavby - zde uchazeč vyplní svoje IČ a DIČ</t>
  </si>
  <si>
    <t xml:space="preserve">Pole Uchazeč v sestavě Rekapitulace stavby - zde uchazeč vyplní svůj název (název subjektu) </t>
  </si>
  <si>
    <t xml:space="preserve">Uchazeč je pro podání nabídky povinen vyplnit žlutě podbarvená pole: </t>
  </si>
  <si>
    <t>modifikovány.</t>
  </si>
  <si>
    <t>Jednotlivé sestavy jsou v souboru provázány. Editovatelné pole jsou zvýrazněny žlutým podbarvením, ostatní pole neslouží k editaci a nesmí být jakkoliv</t>
  </si>
  <si>
    <t xml:space="preserve">Metodika pro zpracování </t>
  </si>
  <si>
    <t>Pokud je k řádku výkazu výměr evidovaný údaj ve sloupci Kód, jedná se o definovaný odkaz, na který se může odvolávat výkaz výměr z jiné položky.</t>
  </si>
  <si>
    <t>Výkaz výměr</t>
  </si>
  <si>
    <t>Poznámka k souboru cen a poznámka zadavatele</t>
  </si>
  <si>
    <t>Plný popis položky</t>
  </si>
  <si>
    <t>Ke každé položce soupisu prací se na samostatných řádcích může zobrazovat:</t>
  </si>
  <si>
    <t>Příslušnost položky do cenové soustavy</t>
  </si>
  <si>
    <t>Celková cena položky daná jako součin množství a j.ceny</t>
  </si>
  <si>
    <t xml:space="preserve">Cena celkem </t>
  </si>
  <si>
    <t>J.cenu položky.</t>
  </si>
  <si>
    <t xml:space="preserve">Jednotková cena položky. Zadaní může obsahovat namísto J.ceny sloupce J.materiál a J.montáž, jejichž součet definuje </t>
  </si>
  <si>
    <t>J.cena</t>
  </si>
  <si>
    <t>Množství v měrné jednotce</t>
  </si>
  <si>
    <t>Zkrácený popis položky</t>
  </si>
  <si>
    <t>Kód položky</t>
  </si>
  <si>
    <t>Typ položky: K - konstrukce, M - materiál, PP - plný popis, PSC - poznámka k souboru cen,  P - poznámka k položce, VV - výkaz výměr</t>
  </si>
  <si>
    <t>TYP</t>
  </si>
  <si>
    <t>Pořadové číslo položky v aktuálním soupisu</t>
  </si>
  <si>
    <t>Pro položky soupisu prací se zobrazují následující informace:</t>
  </si>
  <si>
    <t>inženýrského objektu, provozního souboru, vedlejších a ostatních nákladů.</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</si>
  <si>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</si>
  <si>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stavební díly, funkční díly, případně jiné členění) s rekapitulací nabídkové ceny.</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</si>
  <si>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</si>
  <si>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CC-CZ, CZ-CPV, CZ-CPA a rekapitulaci celkové nabídkové ceny uchazeče za aktuální soupis prací.</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</si>
  <si>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</si>
  <si>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i objekt stavby v případě, že neobsahuje podřízenou zakázku.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</si>
  <si>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</si>
  <si>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Soupis prací pro daný typ objektu</t>
  </si>
  <si>
    <t>Stavební objekt inženýrský</t>
  </si>
  <si>
    <t>Stavební objekt pozemní</t>
  </si>
  <si>
    <t>identifikovat, zda se jedná o objekt nebo soupis prací pro daný objekt:</t>
  </si>
  <si>
    <t>vedlejších a ostatních nákladů a ostatních nákladů s rekapitulací nabídkové ceny za jednotlivé soupisy prací. Na základě údaje Typ je možné</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</si>
  <si>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</si>
  <si>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celkové nabídkové ceny uchazeče.</t>
  </si>
  <si>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</si>
  <si>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rPr>
        <i/>
        <sz val="9"/>
        <rFont val="Trebuchet MS"/>
        <family val="2"/>
      </rPr>
      <t xml:space="preserve">Rekapitulace stavby </t>
    </r>
    <r>
      <rPr>
        <sz val="9"/>
        <rFont val="Trebuchet MS"/>
        <family val="2"/>
      </rPr>
      <t>obsahuje sestavu Rekapitulace stavby a Rekapitulace objektů stavby a soupisů prací.</t>
    </r>
  </si>
  <si>
    <t>ještě samostatné sestavy vymezené orámovaním a nadpisem sestavy.</t>
  </si>
  <si>
    <t>Soubor je složen ze záložky Rekapitulace stavby a záložek s názvem soupisu prací pro jednotlivé objekty ve formátu XLS. Každá ze záložek přitom obsahuje</t>
  </si>
  <si>
    <t>Struktura</t>
  </si>
  <si>
    <t>Struktura údajů, formát souboru a metodika pro zpracování</t>
  </si>
  <si>
    <t>VRN (NUS)</t>
  </si>
  <si>
    <t xml:space="preserve">    ON1 - Průzkumné, geodetické a projektové práce</t>
  </si>
  <si>
    <t xml:space="preserve">    ON4 - Inženýrská činnost</t>
  </si>
  <si>
    <t xml:space="preserve">    ON9 - Ostatní náklady</t>
  </si>
  <si>
    <t xml:space="preserve">    ON6 - Územní vlivy</t>
  </si>
  <si>
    <t>POZN.: výměra = 100% nové plochy trapézových plechů</t>
  </si>
  <si>
    <t xml:space="preserve">POZN.: v ceně je pouze 15% nových dlaždic, pro plochu se uvažuje s navrácením původní dlažby </t>
  </si>
  <si>
    <t>POZN.: nacenit odborným odhadem !</t>
  </si>
  <si>
    <t>POZN.: nutné opatrné nakládání s demontovanými plechy!</t>
  </si>
  <si>
    <t>POZN.: jedná se o tonáže suti z tryskání křemičitým pískem!</t>
  </si>
  <si>
    <t>plech Al profil KOB 1003 přírodní 0,7 x 680 mm</t>
  </si>
  <si>
    <t xml:space="preserve">plechy z hliníku a z jeho slitin tvarované Al profil KOB 1003   </t>
  </si>
  <si>
    <t>deska fasádní polystyrénová EPS 100 F tl.100 mm</t>
  </si>
  <si>
    <t>desky z lehčených plastů desky polystyrénové fasádní typ EPS 100 F  stabilizovaný, samozhášivý objemová hmotnost 20 až 25 kg/m3 tl.100 mm</t>
  </si>
  <si>
    <t xml:space="preserve">pás modifikovaný SBS </t>
  </si>
  <si>
    <t>pás modifikovaný SBS</t>
  </si>
  <si>
    <t xml:space="preserve">pás asfaltovaný modifikovaný SBS </t>
  </si>
  <si>
    <t>pás asfaltovaný modifikovaný SBS</t>
  </si>
  <si>
    <t xml:space="preserve">lak asfaltový </t>
  </si>
  <si>
    <t>výrobky asfaltové izolační a zálivkové hmoty asfalty oxidované stavebně-izolační k penetraci suchých a očištěných podkladů pod asfaltové izolační krytiny a izolace</t>
  </si>
  <si>
    <t>lak asfaltový</t>
  </si>
  <si>
    <t xml:space="preserve">výrobky asfaltové izolační a zálivkové hmoty asfalty oxidované stavebně-izolační k penetraci suchých a očištěných podkladů pod asfaltové izolační krytiny a izolace </t>
  </si>
  <si>
    <t xml:space="preserve">asfalt stavebně-izolační, AOSI </t>
  </si>
  <si>
    <t xml:space="preserve">asfalt stavebně-izolační AOSI </t>
  </si>
  <si>
    <t>asfalt stavebně-izolační, AOSI</t>
  </si>
  <si>
    <t>deska minerální izolační tl. 100 mm</t>
  </si>
  <si>
    <t>vlákno minerální a výrobky z něj (desky, skruže, pásy, rohože, vložkové pytle apod.) z minerální plsti  izolace pro suchou výstavbu deska provětrávané fasády, lehké obvodové zdivo rozměr tl. 100 mm</t>
  </si>
  <si>
    <t>sklo izolační pěnové tl.10 cm</t>
  </si>
  <si>
    <t>sklo pěnové stavební nehořlavé a parotěsné pevnost v tlaku 0,7 MPa, tepelná vodivost 0,040 W/mK tl.10 cm</t>
  </si>
  <si>
    <t>sklo izolační pěnové tl. 15 cm</t>
  </si>
  <si>
    <t>sklo pěnové stavební nehořlavé a parotěsné pevnost v tlaku 0,7 MPa, tepelná vodivost 0,040 W/mK tl.15 cm</t>
  </si>
  <si>
    <t>sklo izolační pěnové tl.9 cm</t>
  </si>
  <si>
    <t>sklo pěnové stavební nehořlavé a parotěsné pevnost v tlaku 0,7 MPa, tepelná vodivost 0,040 W/mK tl.9 cm</t>
  </si>
  <si>
    <t>profil ocel C ohýbaný  symetrický  140x50x1,5 mm</t>
  </si>
  <si>
    <t>profil ocel C ohýbaný  symetrický   140x50x1,5 mm</t>
  </si>
  <si>
    <t>997013501R</t>
  </si>
  <si>
    <t xml:space="preserve">PŘESUN SUTI NA FINÁLNÍ SKLÁDKU </t>
  </si>
  <si>
    <t>Odvoz suti a vybouraných hmot z meziskládky na skládku s naložením a se složením</t>
  </si>
  <si>
    <t>NEOCENĚNÝ SOUPIS PRACÍ</t>
  </si>
  <si>
    <t xml:space="preserve">Uchazeč: </t>
  </si>
  <si>
    <t>viz TP 3.2 - Havarijní a povodňový plán</t>
  </si>
  <si>
    <t>viz TP 4.8 - Zkoušky na nových či rekonstruovaných objektech ČOV</t>
  </si>
  <si>
    <t>043002000R</t>
  </si>
  <si>
    <t>viz TP 4.9 - Individuální, komplexní a garanční zkoušky</t>
  </si>
  <si>
    <t>viz TP 4.4 - Fotodokumentace</t>
  </si>
  <si>
    <t>viz TP 4.11 - Provozní řád</t>
  </si>
  <si>
    <t>viz TP 4.10 - Zkušební provoz</t>
  </si>
  <si>
    <t>viz TP 3.3 - Náklady na dopravní značení a podmínky pro provoz uvnitř areálu ČOV</t>
  </si>
  <si>
    <t>viz TP 4.5 - Ztížené podmínky stavby</t>
  </si>
  <si>
    <t>viz TP 4.2 - Stavebně-technický průzkum</t>
  </si>
  <si>
    <t xml:space="preserve">viz TP 4.6 - Geodetická dokumentace skutečného provedení </t>
  </si>
  <si>
    <t>viz TP 4.3 - Dopracování projektové dokumentace</t>
  </si>
  <si>
    <t>viz TP 4.7 - Dokumentace skutečného provedení stavby</t>
  </si>
  <si>
    <t>viz TP 4.1 - Pasportizace stávajících objektů - inventarizační prohlídky</t>
  </si>
  <si>
    <t>viz TP 4.12 - Doklady požadované k předání a převzetí díla</t>
  </si>
  <si>
    <t>viz TP 3.1 - Zařízení staveniště</t>
  </si>
  <si>
    <t>SOUPIS PRACÍ</t>
  </si>
  <si>
    <t>POZN.: z důvodu tvarové složitosti snímané plochy použita položka ručního snímání</t>
  </si>
  <si>
    <t>944611111</t>
  </si>
  <si>
    <t>Montáž ochranné plachty z textilie z umělých vláken</t>
  </si>
  <si>
    <t>-513939788</t>
  </si>
  <si>
    <t>Montáž ochranné plachty zavěšené na konstrukci lešení z textilie z umělých vláken</t>
  </si>
  <si>
    <t>OCHRANNÁ PLACHTA NA</t>
  </si>
  <si>
    <t>693111420</t>
  </si>
  <si>
    <t>1562939335</t>
  </si>
  <si>
    <t>geotextilie geotextilie netkané GEOFILTEX 63 (polypropylenová vlákna) se základní ÚV stabilizací šíře do 8,8 m 63/ 20  200 g/m2</t>
  </si>
  <si>
    <t>1340,6*1,1189 'Přepočtené koeficientem množství</t>
  </si>
  <si>
    <t>944611811</t>
  </si>
  <si>
    <t>Demontáž ochranné plachty z textilie z umělých vláken</t>
  </si>
  <si>
    <t>1210687178</t>
  </si>
  <si>
    <t>Demontáž ochranné plachty zavěšené na konstrukci lešení z textilie z umělých vláken</t>
  </si>
  <si>
    <t>POZN.: koeficient oblouku je poměr rozvinuté délky oblouku oproti půdorysné délce průmětu oblouku</t>
  </si>
  <si>
    <t>POZN.: do tonáže kovu započteny i KOB plechy uvažované jako poškozené (tj.15% původní plochy)</t>
  </si>
  <si>
    <t>-758788505</t>
  </si>
  <si>
    <t>POZN.: teoreticky uvažováno s odvozem na vzd.21km do prostoru Cihlářského Závodu Horky nad Jizerou, skládka je ovšem věcí zhotovitele</t>
  </si>
  <si>
    <t>POZN.: nutné opatrné nakládání s demontovanými plechy, koef.ceny dvojnásobný</t>
  </si>
  <si>
    <t>POZN.: koeficient sklonu je poměr rozvinuté délky konstrukce ve sklonu oproti půdorysné délce průmětu oblouku</t>
  </si>
  <si>
    <t>fólie z měkčeného polyvinylchloridu a jednoduché výrobky z nich hydroizolační střešní fólie ALKORPLAN (mPVC) fólie ke kotvení  ALKORPLAN šedá s PES výztuží,  šíře 1,05 - 1,6 - 2,1 m ALKORPLAN 35176   1,5 mm</t>
  </si>
  <si>
    <t>POZN.: většinou se jedná o tonáže tryskání křemičitým pískem!</t>
  </si>
  <si>
    <t>SO 01A - Rekonstrukce vyhnívacích nádrží VN1 a VN2 - BOURÁNÍ</t>
  </si>
  <si>
    <t>POZN.: ocenit odborným odhadem</t>
  </si>
  <si>
    <t xml:space="preserve">textilie 200 g/m2 </t>
  </si>
  <si>
    <t>fólie střešní mPVC ke kotvení</t>
  </si>
  <si>
    <t>997013510R</t>
  </si>
  <si>
    <t xml:space="preserve">Odvoz suti a vybouraných hmot na skládku </t>
  </si>
  <si>
    <t>Odvoz suti a vybouraných hmot na skládku se složením</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</si>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</sst>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Kč&quot;_-;\-* #,##0.00\ &quot;Kč&quot;_-;_-* &quot;-&quot;??\ &quot;Kč&quot;_-;_-@_-"/>
    <numFmt numFmtId="164" formatCode="#,##0.0"/>
    <numFmt numFmtId="165" formatCode="#,##0.00\ &quot;Kč&quot;"/>
    <numFmt numFmtId="166" formatCode="#,##0\ &quot;Kč&quot;"/>
    <numFmt numFmtId="167" formatCode="#,##0.000000"/>
    <numFmt numFmtId="168" formatCode="0.0000"/>
    <numFmt numFmtId="169" formatCode="#,##0.00;\-#,##0.00"/>
    <numFmt numFmtId="170" formatCode="0.00%;\-0.00%"/>
    <numFmt numFmtId="171" formatCode="dd\.mm\.yyyy"/>
    <numFmt numFmtId="172" formatCode="#,##0.00000;\-#,##0.00000"/>
    <numFmt numFmtId="173" formatCode="#,##0.000;\-#,##0.000"/>
  </numFmts>
  <fonts count="58">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u val="single"/>
      <sz val="11"/>
      <color theme="1"/>
      <name val="Calibri"/>
      <family val="2"/>
      <scheme val="minor"/>
    </font>
    <font>
      <sz val="11"/>
      <color rgb="FF222222"/>
      <name val="Calibri"/>
      <family val="2"/>
      <scheme val="minor"/>
    </font>
    <font>
      <sz val="11"/>
      <color rgb="FF000000"/>
      <name val="Calibri"/>
      <family val="2"/>
      <scheme val="minor"/>
    </font>
    <font>
      <b/>
      <sz val="12"/>
      <name val="Arial CE"/>
      <family val="2"/>
    </font>
    <font>
      <b/>
      <sz val="10"/>
      <name val="Arial CE"/>
      <family val="2"/>
    </font>
    <font>
      <sz val="10"/>
      <name val="Arial CE"/>
      <family val="2"/>
    </font>
    <font>
      <b/>
      <sz val="14"/>
      <name val="Arial CE"/>
      <family val="2"/>
    </font>
    <font>
      <sz val="8"/>
      <name val="Tahoma"/>
      <family val="2"/>
    </font>
    <font>
      <b/>
      <sz val="8"/>
      <name val="Tahoma"/>
      <family val="2"/>
    </font>
    <font>
      <b/>
      <u val="double"/>
      <sz val="11"/>
      <color theme="1"/>
      <name val="Calibri"/>
      <family val="2"/>
      <scheme val="minor"/>
    </font>
    <font>
      <sz val="8"/>
      <name val="MS Sans Serif"/>
      <family val="2"/>
    </font>
    <font>
      <b/>
      <u val="single"/>
      <sz val="10"/>
      <name val="Arial"/>
      <family val="2"/>
    </font>
    <font>
      <b/>
      <sz val="10"/>
      <color indexed="8"/>
      <name val="Arial CE"/>
      <family val="2"/>
    </font>
    <font>
      <b/>
      <sz val="8"/>
      <name val="Arial"/>
      <family val="2"/>
    </font>
    <font>
      <sz val="8"/>
      <name val="Arial"/>
      <family val="2"/>
    </font>
    <font>
      <b/>
      <sz val="9"/>
      <name val="Arial"/>
      <family val="2"/>
    </font>
    <font>
      <b/>
      <sz val="10"/>
      <name val="Arial"/>
      <family val="2"/>
    </font>
    <font>
      <sz val="9"/>
      <name val="Arial"/>
      <family val="2"/>
    </font>
    <font>
      <b/>
      <sz val="11"/>
      <name val="Arial"/>
      <family val="2"/>
    </font>
    <font>
      <sz val="8"/>
      <name val="Arial CE"/>
      <family val="2"/>
    </font>
    <font>
      <sz val="10"/>
      <name val="Helv"/>
      <family val="2"/>
    </font>
    <font>
      <sz val="11"/>
      <color indexed="8"/>
      <name val="Calibri"/>
      <family val="2"/>
    </font>
    <font>
      <sz val="8"/>
      <name val="Trebuchet MS"/>
      <family val="2"/>
    </font>
    <font>
      <sz val="10"/>
      <name val="Trebuchet MS"/>
      <family val="2"/>
    </font>
    <font>
      <sz val="10"/>
      <color indexed="16"/>
      <name val="Trebuchet MS"/>
      <family val="2"/>
    </font>
    <font>
      <u val="single"/>
      <sz val="8"/>
      <color theme="10"/>
      <name val="Trebuchet MS"/>
      <family val="2"/>
    </font>
    <font>
      <u val="single"/>
      <sz val="10"/>
      <color theme="10"/>
      <name val="Trebuchet MS"/>
      <family val="2"/>
    </font>
    <font>
      <b/>
      <sz val="16"/>
      <name val="Trebuchet MS"/>
      <family val="2"/>
    </font>
    <font>
      <sz val="8"/>
      <color indexed="48"/>
      <name val="Trebuchet MS"/>
      <family val="2"/>
    </font>
    <font>
      <sz val="9"/>
      <color indexed="55"/>
      <name val="Trebuchet MS"/>
      <family val="2"/>
    </font>
    <font>
      <b/>
      <sz val="12"/>
      <name val="Trebuchet MS"/>
      <family val="2"/>
    </font>
    <font>
      <sz val="9"/>
      <name val="Trebuchet MS"/>
      <family val="2"/>
    </font>
    <font>
      <b/>
      <sz val="10"/>
      <name val="Trebuchet MS"/>
      <family val="2"/>
    </font>
    <font>
      <b/>
      <sz val="12"/>
      <color indexed="16"/>
      <name val="Trebuchet MS"/>
      <family val="2"/>
    </font>
    <font>
      <sz val="8"/>
      <color indexed="55"/>
      <name val="Trebuchet MS"/>
      <family val="2"/>
    </font>
    <font>
      <sz val="12"/>
      <color indexed="56"/>
      <name val="Trebuchet MS"/>
      <family val="2"/>
    </font>
    <font>
      <sz val="12"/>
      <name val="Trebuchet MS"/>
      <family val="2"/>
    </font>
    <font>
      <sz val="10"/>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7"/>
      <color indexed="55"/>
      <name val="Trebuchet MS"/>
      <family val="2"/>
    </font>
    <font>
      <sz val="8"/>
      <color indexed="20"/>
      <name val="Trebuchet MS"/>
      <family val="2"/>
    </font>
    <font>
      <sz val="8"/>
      <color indexed="63"/>
      <name val="Trebuchet MS"/>
      <family val="2"/>
    </font>
    <font>
      <sz val="8"/>
      <color indexed="10"/>
      <name val="Trebuchet MS"/>
      <family val="2"/>
    </font>
    <font>
      <sz val="8"/>
      <color indexed="18"/>
      <name val="Trebuchet MS"/>
      <family val="2"/>
    </font>
    <font>
      <i/>
      <sz val="8"/>
      <color indexed="12"/>
      <name val="Trebuchet MS"/>
      <family val="2"/>
    </font>
    <font>
      <b/>
      <sz val="9"/>
      <name val="Trebuchet MS"/>
      <family val="2"/>
    </font>
    <font>
      <b/>
      <sz val="11"/>
      <name val="Trebuchet MS"/>
      <family val="2"/>
    </font>
    <font>
      <sz val="11"/>
      <name val="Trebuchet MS"/>
      <family val="2"/>
    </font>
    <font>
      <i/>
      <sz val="9"/>
      <name val="Trebuchet MS"/>
      <family val="2"/>
    </font>
    <font>
      <b/>
      <sz val="8"/>
      <name val="Calibri"/>
      <family val="2"/>
    </font>
  </fonts>
  <fills count="13">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tint="-0.3499799966812134"/>
        <bgColor indexed="64"/>
      </patternFill>
    </fill>
    <fill>
      <patternFill patternType="solid">
        <fgColor rgb="FF92D050"/>
        <bgColor indexed="64"/>
      </patternFill>
    </fill>
    <fill>
      <patternFill patternType="solid">
        <fgColor theme="8" tint="0.39998000860214233"/>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6"/>
        <bgColor indexed="64"/>
      </patternFill>
    </fill>
  </fills>
  <borders count="73">
    <border>
      <left/>
      <right/>
      <top/>
      <bottom/>
      <diagonal/>
    </border>
    <border>
      <left/>
      <right style="medium"/>
      <top style="medium"/>
      <bottom style="medium"/>
    </border>
    <border>
      <left/>
      <right style="medium"/>
      <top/>
      <bottom style="medium"/>
    </border>
    <border>
      <left/>
      <right style="medium"/>
      <top/>
      <bottom/>
    </border>
    <border>
      <left style="medium"/>
      <right style="medium"/>
      <top/>
      <bottom style="medium"/>
    </border>
    <border>
      <left/>
      <right style="medium"/>
      <top style="medium"/>
      <bottom/>
    </border>
    <border>
      <left/>
      <right/>
      <top style="medium"/>
      <bottom style="medium"/>
    </border>
    <border>
      <left style="medium"/>
      <right style="medium"/>
      <top style="medium"/>
      <bottom style="medium"/>
    </border>
    <border>
      <left style="medium"/>
      <right/>
      <top style="medium"/>
      <bottom style="medium"/>
    </border>
    <border>
      <left style="medium"/>
      <right style="medium"/>
      <top style="medium"/>
      <bottom/>
    </border>
    <border>
      <left style="medium"/>
      <right style="medium"/>
      <top style="thin"/>
      <bottom style="medium"/>
    </border>
    <border>
      <left style="medium"/>
      <right style="medium"/>
      <top style="medium"/>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right/>
      <top/>
      <bottom style="medium"/>
    </border>
    <border>
      <left/>
      <right/>
      <top style="medium"/>
      <bottom/>
    </border>
    <border>
      <left style="medium"/>
      <right/>
      <top style="medium"/>
      <bottom/>
    </border>
    <border>
      <left style="medium"/>
      <right/>
      <top/>
      <bottom/>
    </border>
    <border>
      <left style="medium"/>
      <right/>
      <top/>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medium"/>
      <top style="thin"/>
      <bottom/>
    </border>
    <border>
      <left style="medium"/>
      <right style="medium"/>
      <top/>
      <bottom/>
    </border>
    <border>
      <left style="medium"/>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style="thin"/>
      <right/>
      <top/>
      <bottom/>
    </border>
    <border>
      <left style="thin"/>
      <right/>
      <top/>
      <bottom style="mediu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55"/>
      </top>
      <bottom/>
    </border>
    <border>
      <left/>
      <right style="thin">
        <color indexed="8"/>
      </right>
      <top style="hair">
        <color indexed="55"/>
      </top>
      <bottom/>
    </border>
    <border>
      <left style="hair">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hair">
        <color indexed="55"/>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style="hair">
        <color indexed="55"/>
      </right>
      <top/>
      <bottom style="hair">
        <color indexed="55"/>
      </bottom>
    </border>
    <border>
      <left/>
      <right style="thin"/>
      <top/>
      <bottom style="thin"/>
    </border>
    <border>
      <left/>
      <right/>
      <top/>
      <bottom style="thin"/>
    </border>
    <border>
      <left style="thin"/>
      <right/>
      <top/>
      <bottom style="thin"/>
    </border>
    <border>
      <left/>
      <right style="thin"/>
      <top/>
      <bottom/>
    </border>
    <border>
      <left/>
      <right style="thin"/>
      <top style="thin"/>
      <bottom/>
    </border>
    <border>
      <left/>
      <right/>
      <top style="thin"/>
      <bottom/>
    </border>
    <border>
      <left style="thin"/>
      <right/>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Protection="0">
      <alignment/>
    </xf>
    <xf numFmtId="0" fontId="14" fillId="0" borderId="0">
      <alignment/>
      <protection locked="0"/>
    </xf>
    <xf numFmtId="44" fontId="1" fillId="0" borderId="0" applyFont="0" applyFill="0" applyBorder="0" applyAlignment="0" applyProtection="0"/>
    <xf numFmtId="0" fontId="24" fillId="0" borderId="0">
      <alignment/>
      <protection/>
    </xf>
    <xf numFmtId="0" fontId="25" fillId="0" borderId="0">
      <alignment/>
      <protection/>
    </xf>
    <xf numFmtId="0" fontId="26" fillId="0" borderId="0">
      <alignment/>
      <protection locked="0"/>
    </xf>
    <xf numFmtId="0" fontId="24" fillId="0" borderId="0">
      <alignment/>
      <protection/>
    </xf>
    <xf numFmtId="0" fontId="29" fillId="0" borderId="0" applyNumberFormat="0" applyFill="0" applyBorder="0">
      <alignment/>
      <protection locked="0"/>
    </xf>
    <xf numFmtId="0" fontId="26" fillId="0" borderId="0">
      <alignment/>
      <protection locked="0"/>
    </xf>
    <xf numFmtId="0" fontId="29" fillId="0" borderId="0" applyNumberFormat="0" applyFill="0" applyBorder="0">
      <alignment/>
      <protection locked="0"/>
    </xf>
  </cellStyleXfs>
  <cellXfs count="713">
    <xf numFmtId="0" fontId="0" fillId="0" borderId="0" xfId="0"/>
    <xf numFmtId="0" fontId="0" fillId="0" borderId="0" xfId="0" applyFont="1"/>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0" xfId="0" applyFont="1" applyAlignment="1">
      <alignment horizontal="center"/>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0" fillId="0" borderId="4"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2" fillId="0" borderId="0" xfId="0" applyFont="1"/>
    <xf numFmtId="164" fontId="2" fillId="0" borderId="4" xfId="0" applyNumberFormat="1" applyFont="1" applyBorder="1" applyAlignment="1">
      <alignment horizontal="right" vertical="center" wrapText="1"/>
    </xf>
    <xf numFmtId="164" fontId="0" fillId="0" borderId="0" xfId="0" applyNumberFormat="1" applyFont="1" applyAlignment="1">
      <alignment horizontal="right" wrapText="1"/>
    </xf>
    <xf numFmtId="164" fontId="2" fillId="0" borderId="6" xfId="0" applyNumberFormat="1" applyFont="1" applyBorder="1" applyAlignment="1">
      <alignment horizontal="right" wrapText="1"/>
    </xf>
    <xf numFmtId="3" fontId="2" fillId="0" borderId="6" xfId="0" applyNumberFormat="1" applyFont="1" applyBorder="1" applyAlignment="1">
      <alignment horizontal="right" wrapText="1"/>
    </xf>
    <xf numFmtId="4" fontId="0" fillId="0" borderId="0" xfId="0" applyNumberFormat="1" applyFont="1" applyAlignment="1">
      <alignment horizontal="right" wrapText="1"/>
    </xf>
    <xf numFmtId="49" fontId="3"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0" fillId="0" borderId="0" xfId="0" applyNumberFormat="1" applyFont="1"/>
    <xf numFmtId="49" fontId="2" fillId="0" borderId="6" xfId="0" applyNumberFormat="1" applyFont="1" applyFill="1" applyBorder="1" applyAlignment="1">
      <alignment horizontal="justify" vertical="center" wrapText="1"/>
    </xf>
    <xf numFmtId="49" fontId="3" fillId="0" borderId="7" xfId="0" applyNumberFormat="1" applyFont="1" applyBorder="1" applyAlignment="1">
      <alignment horizontal="center" vertical="center" wrapText="1"/>
    </xf>
    <xf numFmtId="49" fontId="2" fillId="0" borderId="8" xfId="0" applyNumberFormat="1" applyFont="1" applyBorder="1"/>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9" fillId="0" borderId="0" xfId="20" applyFont="1">
      <alignment/>
    </xf>
    <xf numFmtId="165" fontId="9" fillId="0" borderId="0" xfId="20" applyNumberFormat="1" applyFont="1" applyAlignment="1">
      <alignment vertical="top"/>
    </xf>
    <xf numFmtId="0" fontId="9" fillId="0" borderId="0" xfId="20" applyFont="1" applyAlignment="1">
      <alignment horizontal="center" vertical="top"/>
    </xf>
    <xf numFmtId="0" fontId="9" fillId="0" borderId="0" xfId="20" applyFont="1" applyAlignment="1">
      <alignment horizontal="center"/>
    </xf>
    <xf numFmtId="49" fontId="9" fillId="0" borderId="0" xfId="20" applyNumberFormat="1" applyFont="1" applyAlignment="1">
      <alignment vertical="top"/>
    </xf>
    <xf numFmtId="0" fontId="9" fillId="0" borderId="0" xfId="20" applyFont="1" applyFill="1" applyAlignment="1">
      <alignment horizontal="center" vertical="top" wrapText="1"/>
    </xf>
    <xf numFmtId="49" fontId="9" fillId="0" borderId="0" xfId="20" applyNumberFormat="1" applyFont="1" applyAlignment="1">
      <alignment horizontal="center" vertical="top" wrapText="1"/>
    </xf>
    <xf numFmtId="0" fontId="8" fillId="0" borderId="0" xfId="20" applyFont="1" applyBorder="1" applyAlignment="1">
      <alignment horizontal="center" vertical="top"/>
    </xf>
    <xf numFmtId="49" fontId="8" fillId="0" borderId="0" xfId="20" applyNumberFormat="1" applyFont="1" applyBorder="1" applyAlignment="1">
      <alignment horizontal="center" vertical="top"/>
    </xf>
    <xf numFmtId="0" fontId="8" fillId="0" borderId="0" xfId="20" applyFont="1" applyBorder="1" applyAlignment="1">
      <alignment vertical="top"/>
    </xf>
    <xf numFmtId="1" fontId="8" fillId="0" borderId="0" xfId="20" applyNumberFormat="1" applyFont="1" applyBorder="1" applyAlignment="1">
      <alignment horizontal="center" vertical="top"/>
    </xf>
    <xf numFmtId="49" fontId="8" fillId="0" borderId="0" xfId="20" applyNumberFormat="1" applyFont="1" applyBorder="1" applyAlignment="1">
      <alignment horizontal="left" vertical="top"/>
    </xf>
    <xf numFmtId="0" fontId="9" fillId="0" borderId="10" xfId="20" applyFont="1" applyBorder="1" applyAlignment="1">
      <alignment horizontal="center" vertical="top" wrapText="1"/>
    </xf>
    <xf numFmtId="0" fontId="9" fillId="0" borderId="10" xfId="20" applyFont="1" applyBorder="1" applyAlignment="1">
      <alignment vertical="top" wrapText="1"/>
    </xf>
    <xf numFmtId="49" fontId="9" fillId="0" borderId="10" xfId="20" applyNumberFormat="1" applyFont="1" applyBorder="1" applyAlignment="1">
      <alignment vertical="top" wrapText="1"/>
    </xf>
    <xf numFmtId="0" fontId="9" fillId="0" borderId="11" xfId="20" applyFont="1" applyBorder="1" applyAlignment="1">
      <alignment horizontal="center" vertical="top" wrapText="1"/>
    </xf>
    <xf numFmtId="0" fontId="8" fillId="0" borderId="0" xfId="20" applyFont="1" applyAlignment="1">
      <alignment horizontal="center" vertical="center" wrapText="1"/>
    </xf>
    <xf numFmtId="165" fontId="8" fillId="0" borderId="0" xfId="20" applyNumberFormat="1" applyFont="1" applyAlignment="1">
      <alignment vertical="top"/>
    </xf>
    <xf numFmtId="0" fontId="9" fillId="0" borderId="12" xfId="20" applyFont="1" applyFill="1" applyBorder="1" applyAlignment="1">
      <alignment horizontal="center" vertical="top" wrapText="1"/>
    </xf>
    <xf numFmtId="0" fontId="9" fillId="0" borderId="12" xfId="20" applyFont="1" applyFill="1" applyBorder="1">
      <alignment/>
    </xf>
    <xf numFmtId="0" fontId="9" fillId="0" borderId="12" xfId="20" applyFont="1" applyFill="1" applyBorder="1" applyAlignment="1">
      <alignment wrapText="1"/>
    </xf>
    <xf numFmtId="0" fontId="9" fillId="0" borderId="13" xfId="20" applyFont="1" applyFill="1" applyBorder="1" applyAlignment="1">
      <alignment horizontal="center" vertical="top" wrapText="1"/>
    </xf>
    <xf numFmtId="0" fontId="9" fillId="0" borderId="13" xfId="20" applyFont="1" applyFill="1" applyBorder="1">
      <alignment/>
    </xf>
    <xf numFmtId="0" fontId="9" fillId="0" borderId="14" xfId="20" applyFont="1" applyFill="1" applyBorder="1" applyAlignment="1">
      <alignment horizontal="center" vertical="top" wrapText="1"/>
    </xf>
    <xf numFmtId="4" fontId="9" fillId="0" borderId="13" xfId="20" applyNumberFormat="1" applyFont="1" applyFill="1" applyBorder="1" applyAlignment="1">
      <alignment vertical="top"/>
    </xf>
    <xf numFmtId="4" fontId="9" fillId="0" borderId="15" xfId="20" applyNumberFormat="1" applyFont="1" applyFill="1" applyBorder="1" applyAlignment="1">
      <alignment vertical="top"/>
    </xf>
    <xf numFmtId="4" fontId="9" fillId="0" borderId="12" xfId="20" applyNumberFormat="1" applyFont="1" applyFill="1" applyBorder="1" applyAlignment="1">
      <alignment vertical="top"/>
    </xf>
    <xf numFmtId="4" fontId="9" fillId="0" borderId="16" xfId="20" applyNumberFormat="1" applyFont="1" applyFill="1" applyBorder="1" applyAlignment="1">
      <alignment vertical="top"/>
    </xf>
    <xf numFmtId="4" fontId="9" fillId="0" borderId="17" xfId="20" applyNumberFormat="1" applyFont="1" applyFill="1" applyBorder="1" applyAlignment="1">
      <alignment vertical="top"/>
    </xf>
    <xf numFmtId="4" fontId="8" fillId="0" borderId="1" xfId="20" applyNumberFormat="1" applyFont="1" applyBorder="1" applyAlignment="1">
      <alignment vertical="top"/>
    </xf>
    <xf numFmtId="165" fontId="9" fillId="0" borderId="11" xfId="20" applyNumberFormat="1" applyFont="1" applyBorder="1" applyAlignment="1">
      <alignment horizontal="center" vertical="top" wrapText="1"/>
    </xf>
    <xf numFmtId="165" fontId="9" fillId="0" borderId="10" xfId="20" applyNumberFormat="1" applyFont="1" applyBorder="1" applyAlignment="1">
      <alignment horizontal="center" vertical="top" wrapText="1"/>
    </xf>
    <xf numFmtId="49" fontId="9" fillId="0" borderId="11" xfId="20" applyNumberFormat="1" applyFont="1" applyBorder="1" applyAlignment="1" quotePrefix="1">
      <alignment horizontal="center" vertical="top" wrapText="1"/>
    </xf>
    <xf numFmtId="4" fontId="8" fillId="0" borderId="9" xfId="20" applyNumberFormat="1" applyFont="1" applyBorder="1" applyAlignment="1">
      <alignment vertical="top"/>
    </xf>
    <xf numFmtId="0" fontId="9" fillId="0" borderId="18" xfId="20" applyFont="1" applyFill="1" applyBorder="1">
      <alignment/>
    </xf>
    <xf numFmtId="0" fontId="9" fillId="0" borderId="18" xfId="20" applyFont="1" applyFill="1" applyBorder="1" applyAlignment="1">
      <alignment horizontal="center" vertical="top" wrapText="1"/>
    </xf>
    <xf numFmtId="4" fontId="9" fillId="0" borderId="18" xfId="20" applyNumberFormat="1" applyFont="1" applyFill="1" applyBorder="1" applyAlignment="1">
      <alignment vertical="top"/>
    </xf>
    <xf numFmtId="4" fontId="9" fillId="0" borderId="19" xfId="20" applyNumberFormat="1" applyFont="1" applyFill="1" applyBorder="1" applyAlignment="1">
      <alignment vertical="top"/>
    </xf>
    <xf numFmtId="167" fontId="9" fillId="0" borderId="0" xfId="20" applyNumberFormat="1" applyFont="1" applyAlignment="1">
      <alignment vertical="top"/>
    </xf>
    <xf numFmtId="49" fontId="10" fillId="0" borderId="0" xfId="20" applyNumberFormat="1" applyFont="1" applyAlignment="1">
      <alignment vertical="top"/>
    </xf>
    <xf numFmtId="49" fontId="7" fillId="0" borderId="0" xfId="20" applyNumberFormat="1" applyFont="1" applyBorder="1" applyAlignment="1">
      <alignment horizontal="center" vertical="center" wrapText="1"/>
    </xf>
    <xf numFmtId="49" fontId="7" fillId="0" borderId="0" xfId="20" applyNumberFormat="1" applyFont="1" applyBorder="1" applyAlignment="1">
      <alignment horizontal="center" vertical="center"/>
    </xf>
    <xf numFmtId="49" fontId="8" fillId="0" borderId="0" xfId="20" applyNumberFormat="1" applyFont="1" applyBorder="1" applyAlignment="1">
      <alignment horizontal="center" vertical="center" wrapText="1"/>
    </xf>
    <xf numFmtId="49" fontId="7" fillId="0" borderId="0" xfId="20" applyNumberFormat="1" applyFont="1" applyBorder="1" applyAlignment="1">
      <alignment horizontal="center" vertical="center"/>
    </xf>
    <xf numFmtId="0" fontId="8" fillId="0" borderId="0" xfId="20" applyFont="1" applyBorder="1" applyAlignment="1">
      <alignment horizontal="center"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top" wrapText="1"/>
    </xf>
    <xf numFmtId="49" fontId="4" fillId="0" borderId="0" xfId="0" applyNumberFormat="1" applyFont="1" applyBorder="1" applyAlignment="1">
      <alignment horizontal="left" vertical="center" wrapText="1"/>
    </xf>
    <xf numFmtId="49" fontId="0" fillId="0" borderId="0" xfId="0" applyNumberFormat="1" applyFont="1" applyBorder="1" applyAlignment="1">
      <alignment horizontal="justify" vertical="center" wrapText="1"/>
    </xf>
    <xf numFmtId="49" fontId="2" fillId="0" borderId="20" xfId="0" applyNumberFormat="1" applyFont="1" applyBorder="1" applyAlignment="1">
      <alignment horizontal="left" vertical="center" wrapText="1"/>
    </xf>
    <xf numFmtId="164" fontId="0" fillId="0" borderId="21"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16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164" fontId="0" fillId="0" borderId="20" xfId="0" applyNumberFormat="1" applyFont="1" applyBorder="1" applyAlignment="1">
      <alignment horizontal="right" vertical="center" wrapText="1"/>
    </xf>
    <xf numFmtId="3" fontId="0" fillId="0" borderId="20" xfId="0" applyNumberFormat="1" applyFont="1" applyBorder="1" applyAlignment="1">
      <alignment horizontal="right" vertical="center" wrapText="1"/>
    </xf>
    <xf numFmtId="49" fontId="0" fillId="0" borderId="2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0" fillId="0" borderId="20" xfId="0" applyNumberFormat="1" applyFont="1" applyBorder="1" applyAlignment="1">
      <alignment horizontal="justify" vertical="center" wrapText="1"/>
    </xf>
    <xf numFmtId="49" fontId="0" fillId="0" borderId="22"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164" fontId="2" fillId="0" borderId="21" xfId="0" applyNumberFormat="1" applyFont="1" applyBorder="1" applyAlignment="1">
      <alignment horizontal="right" vertical="center" wrapText="1"/>
    </xf>
    <xf numFmtId="49" fontId="0" fillId="0" borderId="23"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2" fillId="0" borderId="12" xfId="0" applyNumberFormat="1" applyFont="1" applyBorder="1" applyAlignment="1">
      <alignment horizontal="justify" vertical="center" wrapText="1"/>
    </xf>
    <xf numFmtId="3" fontId="0" fillId="0" borderId="14" xfId="0" applyNumberFormat="1" applyFont="1" applyBorder="1" applyAlignment="1">
      <alignment horizontal="right" vertical="center" wrapText="1"/>
    </xf>
    <xf numFmtId="3" fontId="0" fillId="0" borderId="17" xfId="0" applyNumberFormat="1" applyFont="1" applyBorder="1" applyAlignment="1">
      <alignment horizontal="right" vertical="center" wrapText="1"/>
    </xf>
    <xf numFmtId="164" fontId="0" fillId="0" borderId="14" xfId="0" applyNumberFormat="1" applyFont="1" applyBorder="1" applyAlignment="1">
      <alignment horizontal="righ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Font="1" applyBorder="1" applyAlignment="1">
      <alignment horizontal="center" vertical="center" wrapText="1"/>
    </xf>
    <xf numFmtId="3" fontId="0" fillId="0" borderId="14" xfId="0" applyNumberFormat="1" applyFont="1" applyFill="1" applyBorder="1" applyAlignment="1">
      <alignment horizontal="right" vertical="center" wrapText="1"/>
    </xf>
    <xf numFmtId="49" fontId="0" fillId="0" borderId="21" xfId="0" applyNumberFormat="1" applyFont="1" applyBorder="1" applyAlignment="1">
      <alignment horizontal="left" vertical="center" wrapText="1"/>
    </xf>
    <xf numFmtId="49" fontId="0" fillId="0" borderId="21" xfId="0" applyNumberFormat="1" applyFont="1" applyBorder="1" applyAlignment="1">
      <alignment horizontal="justify" vertical="center" wrapText="1"/>
    </xf>
    <xf numFmtId="49" fontId="6" fillId="0" borderId="12" xfId="0" applyNumberFormat="1" applyFont="1" applyBorder="1" applyAlignment="1">
      <alignment horizontal="left" vertical="center" wrapText="1"/>
    </xf>
    <xf numFmtId="49" fontId="0" fillId="0" borderId="14" xfId="0" applyNumberFormat="1" applyFont="1" applyBorder="1" applyAlignment="1">
      <alignment horizontal="left" vertical="center" wrapText="1"/>
    </xf>
    <xf numFmtId="49" fontId="2" fillId="0" borderId="24" xfId="0" applyNumberFormat="1" applyFont="1" applyBorder="1"/>
    <xf numFmtId="49" fontId="2" fillId="0" borderId="20" xfId="0" applyNumberFormat="1" applyFont="1" applyFill="1" applyBorder="1" applyAlignment="1">
      <alignment horizontal="justify" vertical="center" wrapText="1"/>
    </xf>
    <xf numFmtId="0" fontId="0" fillId="0" borderId="18" xfId="0" applyFont="1" applyBorder="1" applyAlignment="1">
      <alignment horizontal="center" vertical="center" wrapText="1"/>
    </xf>
    <xf numFmtId="49" fontId="9" fillId="0" borderId="25" xfId="20" applyNumberFormat="1" applyFont="1" applyFill="1" applyBorder="1" applyAlignment="1">
      <alignment horizontal="center" vertical="top" wrapText="1"/>
    </xf>
    <xf numFmtId="49" fontId="9" fillId="0" borderId="26" xfId="20" applyNumberFormat="1" applyFont="1" applyFill="1" applyBorder="1" applyAlignment="1">
      <alignment horizontal="center" vertical="top" wrapText="1"/>
    </xf>
    <xf numFmtId="49" fontId="9" fillId="0" borderId="27" xfId="20" applyNumberFormat="1" applyFont="1" applyFill="1" applyBorder="1" applyAlignment="1">
      <alignment horizontal="center" vertical="top" wrapText="1"/>
    </xf>
    <xf numFmtId="49" fontId="9" fillId="0" borderId="28" xfId="20" applyNumberFormat="1" applyFont="1" applyBorder="1" applyAlignment="1">
      <alignment vertical="top" wrapText="1"/>
    </xf>
    <xf numFmtId="0" fontId="9" fillId="0" borderId="28" xfId="20" applyFont="1" applyBorder="1" applyAlignment="1">
      <alignment vertical="top" wrapText="1"/>
    </xf>
    <xf numFmtId="0" fontId="9" fillId="0" borderId="28" xfId="20" applyFont="1" applyBorder="1" applyAlignment="1">
      <alignment horizontal="center" vertical="top" wrapText="1"/>
    </xf>
    <xf numFmtId="165" fontId="9" fillId="0" borderId="28" xfId="20" applyNumberFormat="1" applyFont="1" applyBorder="1" applyAlignment="1">
      <alignment horizontal="center" vertical="top" wrapText="1"/>
    </xf>
    <xf numFmtId="4" fontId="8" fillId="0" borderId="29" xfId="20" applyNumberFormat="1" applyFont="1" applyBorder="1" applyAlignment="1">
      <alignment vertical="top"/>
    </xf>
    <xf numFmtId="0" fontId="9" fillId="0" borderId="12" xfId="20" applyFont="1" applyFill="1" applyBorder="1" applyAlignment="1">
      <alignment vertical="top" wrapText="1"/>
    </xf>
    <xf numFmtId="0" fontId="9" fillId="0" borderId="12" xfId="20" applyFont="1" applyBorder="1">
      <alignment/>
    </xf>
    <xf numFmtId="0" fontId="9" fillId="0" borderId="13" xfId="20" applyFont="1" applyFill="1" applyBorder="1" applyAlignment="1">
      <alignment vertical="top" wrapText="1"/>
    </xf>
    <xf numFmtId="49" fontId="9" fillId="0" borderId="30" xfId="20" applyNumberFormat="1" applyFont="1" applyFill="1" applyBorder="1" applyAlignment="1">
      <alignment horizontal="center" vertical="top" wrapText="1"/>
    </xf>
    <xf numFmtId="0" fontId="9" fillId="0" borderId="14" xfId="20" applyFont="1" applyFill="1" applyBorder="1" applyAlignment="1">
      <alignment vertical="top" wrapText="1"/>
    </xf>
    <xf numFmtId="2" fontId="9" fillId="0" borderId="13" xfId="20" applyNumberFormat="1" applyFont="1" applyFill="1" applyBorder="1" applyAlignment="1">
      <alignment horizontal="right"/>
    </xf>
    <xf numFmtId="2" fontId="9" fillId="0" borderId="12" xfId="20" applyNumberFormat="1" applyFont="1" applyFill="1" applyBorder="1" applyAlignment="1">
      <alignment horizontal="right"/>
    </xf>
    <xf numFmtId="2" fontId="9" fillId="0" borderId="18" xfId="20" applyNumberFormat="1" applyFont="1" applyFill="1" applyBorder="1" applyAlignment="1">
      <alignment horizontal="right"/>
    </xf>
    <xf numFmtId="2" fontId="9" fillId="0" borderId="13" xfId="20" applyNumberFormat="1" applyFont="1" applyFill="1" applyBorder="1" applyAlignment="1">
      <alignment horizontal="right" vertical="top" wrapText="1"/>
    </xf>
    <xf numFmtId="2" fontId="9" fillId="0" borderId="12" xfId="20" applyNumberFormat="1" applyFont="1" applyFill="1" applyBorder="1" applyAlignment="1">
      <alignment horizontal="right" vertical="top" wrapText="1"/>
    </xf>
    <xf numFmtId="2" fontId="9" fillId="0" borderId="12" xfId="20" applyNumberFormat="1" applyFont="1" applyBorder="1" applyAlignment="1">
      <alignment horizontal="right"/>
    </xf>
    <xf numFmtId="2" fontId="9" fillId="0" borderId="14" xfId="20" applyNumberFormat="1" applyFont="1" applyFill="1" applyBorder="1" applyAlignment="1">
      <alignment horizontal="right" vertical="top" wrapText="1"/>
    </xf>
    <xf numFmtId="49" fontId="9" fillId="0" borderId="9" xfId="20" applyNumberFormat="1" applyFont="1" applyBorder="1" applyAlignment="1" quotePrefix="1">
      <alignment horizontal="center" vertical="top" wrapText="1"/>
    </xf>
    <xf numFmtId="0" fontId="9" fillId="0" borderId="9" xfId="20" applyFont="1" applyBorder="1" applyAlignment="1">
      <alignment horizontal="center" vertical="top" wrapText="1"/>
    </xf>
    <xf numFmtId="165" fontId="9" fillId="0" borderId="9" xfId="20" applyNumberFormat="1" applyFont="1" applyBorder="1" applyAlignment="1">
      <alignment horizontal="center" vertical="top" wrapText="1"/>
    </xf>
    <xf numFmtId="49" fontId="9" fillId="0" borderId="9" xfId="20" applyNumberFormat="1" applyFont="1" applyBorder="1" applyAlignment="1">
      <alignment vertical="top" wrapText="1"/>
    </xf>
    <xf numFmtId="0" fontId="9" fillId="0" borderId="9" xfId="20" applyFont="1" applyBorder="1" applyAlignment="1">
      <alignment vertical="top" wrapText="1"/>
    </xf>
    <xf numFmtId="0" fontId="9" fillId="0" borderId="12" xfId="20" applyFont="1" applyBorder="1" applyAlignment="1">
      <alignment horizontal="center" vertical="top"/>
    </xf>
    <xf numFmtId="2" fontId="9" fillId="0" borderId="12" xfId="20" applyNumberFormat="1" applyFont="1" applyBorder="1" applyAlignment="1">
      <alignment horizontal="right" vertical="top"/>
    </xf>
    <xf numFmtId="49" fontId="6"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2" xfId="0" applyNumberFormat="1" applyFont="1" applyBorder="1" applyAlignment="1">
      <alignment horizontal="justify" vertical="center" wrapText="1"/>
    </xf>
    <xf numFmtId="0" fontId="0" fillId="0" borderId="0" xfId="0" applyFont="1" applyAlignment="1">
      <alignment horizont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wrapText="1"/>
    </xf>
    <xf numFmtId="49" fontId="0" fillId="0" borderId="13" xfId="0" applyNumberFormat="1" applyFont="1" applyBorder="1" applyAlignment="1">
      <alignment horizontal="left" vertical="center" wrapText="1"/>
    </xf>
    <xf numFmtId="0" fontId="0" fillId="0" borderId="13" xfId="0" applyFont="1" applyBorder="1" applyAlignment="1">
      <alignment horizontal="center" vertical="center" wrapText="1"/>
    </xf>
    <xf numFmtId="0" fontId="2" fillId="0" borderId="20" xfId="0" applyFont="1" applyBorder="1" applyAlignment="1">
      <alignment horizontal="center" wrapText="1"/>
    </xf>
    <xf numFmtId="164" fontId="2" fillId="0" borderId="20" xfId="0" applyNumberFormat="1" applyFont="1" applyBorder="1" applyAlignment="1">
      <alignment horizontal="right" wrapText="1"/>
    </xf>
    <xf numFmtId="3" fontId="2" fillId="0" borderId="20" xfId="0" applyNumberFormat="1" applyFont="1" applyBorder="1" applyAlignment="1">
      <alignment horizontal="right" wrapText="1"/>
    </xf>
    <xf numFmtId="3" fontId="2" fillId="0" borderId="2" xfId="0" applyNumberFormat="1" applyFont="1" applyBorder="1" applyAlignment="1">
      <alignment horizontal="right" wrapText="1"/>
    </xf>
    <xf numFmtId="49" fontId="2" fillId="0" borderId="13" xfId="0" applyNumberFormat="1" applyFont="1" applyBorder="1" applyAlignment="1">
      <alignment horizontal="justify" vertical="center" wrapText="1"/>
    </xf>
    <xf numFmtId="49" fontId="0" fillId="0" borderId="14" xfId="0" applyNumberFormat="1" applyFont="1" applyBorder="1" applyAlignment="1">
      <alignment horizontal="justify"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9" fontId="2" fillId="0" borderId="3" xfId="0" applyNumberFormat="1" applyFont="1" applyBorder="1" applyAlignment="1">
      <alignment horizontal="left" vertical="center" wrapText="1"/>
    </xf>
    <xf numFmtId="0" fontId="2" fillId="0" borderId="3" xfId="0" applyFont="1" applyBorder="1" applyAlignment="1">
      <alignment horizontal="center" vertical="center" wrapText="1"/>
    </xf>
    <xf numFmtId="49" fontId="0" fillId="0" borderId="18" xfId="0" applyNumberFormat="1" applyFont="1" applyBorder="1" applyAlignment="1">
      <alignment horizontal="left" vertical="center" wrapText="1"/>
    </xf>
    <xf numFmtId="49" fontId="2" fillId="0" borderId="1" xfId="0" applyNumberFormat="1" applyFont="1" applyBorder="1" applyAlignment="1">
      <alignment horizontal="justify" vertical="center" wrapText="1"/>
    </xf>
    <xf numFmtId="49" fontId="0" fillId="0" borderId="31" xfId="0" applyNumberFormat="1" applyFont="1" applyBorder="1" applyAlignment="1">
      <alignment horizontal="left" vertical="center" wrapText="1"/>
    </xf>
    <xf numFmtId="4" fontId="0" fillId="0" borderId="15"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4" fontId="0" fillId="0" borderId="16" xfId="0" applyNumberFormat="1" applyFont="1" applyBorder="1" applyAlignment="1">
      <alignment horizontal="right" vertical="center" wrapText="1"/>
    </xf>
    <xf numFmtId="4" fontId="2" fillId="0" borderId="4" xfId="0" applyNumberFormat="1" applyFont="1" applyBorder="1" applyAlignment="1">
      <alignment horizontal="right" wrapText="1"/>
    </xf>
    <xf numFmtId="4" fontId="2" fillId="0" borderId="7" xfId="0" applyNumberFormat="1" applyFont="1" applyBorder="1" applyAlignment="1">
      <alignment horizontal="right" wrapText="1"/>
    </xf>
    <xf numFmtId="4" fontId="2" fillId="0" borderId="13" xfId="0" applyNumberFormat="1" applyFont="1" applyBorder="1" applyAlignment="1">
      <alignment horizontal="right" vertical="center" wrapText="1"/>
    </xf>
    <xf numFmtId="4" fontId="2" fillId="0" borderId="12" xfId="0" applyNumberFormat="1" applyFont="1" applyBorder="1" applyAlignment="1">
      <alignment horizontal="right" vertical="center" wrapText="1"/>
    </xf>
    <xf numFmtId="2" fontId="2" fillId="0" borderId="9" xfId="0" applyNumberFormat="1" applyFont="1" applyBorder="1" applyAlignment="1">
      <alignment horizontal="right" vertical="center" wrapText="1"/>
    </xf>
    <xf numFmtId="2" fontId="0" fillId="0" borderId="3" xfId="0" applyNumberFormat="1" applyFont="1" applyBorder="1" applyAlignment="1">
      <alignment horizontal="right" vertical="center" wrapText="1"/>
    </xf>
    <xf numFmtId="2" fontId="2" fillId="0" borderId="2" xfId="0" applyNumberFormat="1" applyFont="1" applyBorder="1" applyAlignment="1">
      <alignment horizontal="right" vertical="center" wrapText="1"/>
    </xf>
    <xf numFmtId="2" fontId="0" fillId="0" borderId="2" xfId="0" applyNumberFormat="1" applyFont="1" applyBorder="1" applyAlignment="1">
      <alignment horizontal="right" vertical="center" wrapText="1"/>
    </xf>
    <xf numFmtId="2" fontId="2" fillId="0" borderId="33" xfId="0" applyNumberFormat="1" applyFont="1" applyBorder="1" applyAlignment="1">
      <alignment horizontal="right" vertical="center" wrapText="1"/>
    </xf>
    <xf numFmtId="2" fontId="0" fillId="0" borderId="33" xfId="0" applyNumberFormat="1" applyFont="1" applyBorder="1" applyAlignment="1">
      <alignment horizontal="right" vertical="center" wrapText="1"/>
    </xf>
    <xf numFmtId="2" fontId="0" fillId="0" borderId="34" xfId="0" applyNumberFormat="1" applyFont="1" applyBorder="1" applyAlignment="1">
      <alignment horizontal="right" vertical="center" wrapText="1"/>
    </xf>
    <xf numFmtId="2" fontId="0" fillId="0" borderId="31" xfId="0" applyNumberFormat="1" applyFont="1" applyBorder="1" applyAlignment="1">
      <alignment horizontal="right" vertical="center" wrapText="1"/>
    </xf>
    <xf numFmtId="2" fontId="0" fillId="0" borderId="35" xfId="0" applyNumberFormat="1" applyFont="1" applyBorder="1" applyAlignment="1">
      <alignment horizontal="right" vertical="center" wrapText="1"/>
    </xf>
    <xf numFmtId="2" fontId="0" fillId="0" borderId="21" xfId="0" applyNumberFormat="1" applyFont="1" applyBorder="1" applyAlignment="1">
      <alignment horizontal="right" vertical="center" wrapText="1"/>
    </xf>
    <xf numFmtId="2" fontId="0" fillId="0" borderId="5" xfId="0" applyNumberFormat="1" applyFont="1" applyBorder="1" applyAlignment="1">
      <alignment horizontal="right" vertical="center" wrapText="1"/>
    </xf>
    <xf numFmtId="2" fontId="0" fillId="0" borderId="12" xfId="0" applyNumberFormat="1" applyFont="1" applyBorder="1" applyAlignment="1">
      <alignment horizontal="right" vertical="center" wrapText="1"/>
    </xf>
    <xf numFmtId="2" fontId="0" fillId="0" borderId="36"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20" xfId="0" applyNumberFormat="1" applyFont="1" applyBorder="1" applyAlignment="1">
      <alignment horizontal="right" vertical="center" wrapText="1"/>
    </xf>
    <xf numFmtId="2" fontId="0" fillId="0" borderId="13" xfId="0" applyNumberFormat="1" applyFont="1" applyBorder="1" applyAlignment="1">
      <alignment horizontal="right" vertical="center" wrapText="1"/>
    </xf>
    <xf numFmtId="2" fontId="0" fillId="0" borderId="14" xfId="0" applyNumberFormat="1" applyFont="1" applyBorder="1" applyAlignment="1">
      <alignment horizontal="right" vertical="center" wrapText="1"/>
    </xf>
    <xf numFmtId="2" fontId="0" fillId="0" borderId="37" xfId="0" applyNumberFormat="1" applyFont="1" applyBorder="1" applyAlignment="1">
      <alignment horizontal="right" vertical="center" wrapText="1"/>
    </xf>
    <xf numFmtId="2" fontId="0" fillId="0" borderId="18" xfId="0" applyNumberFormat="1" applyFont="1" applyBorder="1" applyAlignment="1">
      <alignment horizontal="right" vertical="center" wrapText="1"/>
    </xf>
    <xf numFmtId="2" fontId="2" fillId="0" borderId="13" xfId="0" applyNumberFormat="1" applyFont="1" applyBorder="1" applyAlignment="1">
      <alignment horizontal="right" vertical="center" wrapText="1"/>
    </xf>
    <xf numFmtId="2" fontId="0" fillId="0" borderId="15" xfId="0" applyNumberFormat="1" applyFont="1" applyBorder="1" applyAlignment="1">
      <alignment horizontal="right" vertical="center" wrapText="1"/>
    </xf>
    <xf numFmtId="2" fontId="2" fillId="0" borderId="12" xfId="0" applyNumberFormat="1" applyFont="1" applyBorder="1" applyAlignment="1">
      <alignment horizontal="right" vertical="center" wrapText="1"/>
    </xf>
    <xf numFmtId="2" fontId="0" fillId="0" borderId="16" xfId="0" applyNumberFormat="1" applyFont="1" applyBorder="1" applyAlignment="1">
      <alignment horizontal="right" vertical="center" wrapText="1"/>
    </xf>
    <xf numFmtId="2" fontId="0" fillId="0" borderId="14" xfId="0" applyNumberFormat="1" applyFont="1" applyFill="1" applyBorder="1" applyAlignment="1">
      <alignment horizontal="right" vertical="center" wrapText="1"/>
    </xf>
    <xf numFmtId="2" fontId="0" fillId="0" borderId="17" xfId="0" applyNumberFormat="1" applyFont="1" applyBorder="1" applyAlignment="1">
      <alignment horizontal="right" vertical="center" wrapText="1"/>
    </xf>
    <xf numFmtId="2" fontId="2" fillId="0" borderId="20" xfId="0" applyNumberFormat="1" applyFont="1" applyBorder="1" applyAlignment="1">
      <alignment horizontal="right" wrapText="1"/>
    </xf>
    <xf numFmtId="2" fontId="2" fillId="0" borderId="6" xfId="0" applyNumberFormat="1" applyFont="1" applyBorder="1" applyAlignment="1">
      <alignment horizontal="right" wrapText="1"/>
    </xf>
    <xf numFmtId="2" fontId="2" fillId="0" borderId="3" xfId="0" applyNumberFormat="1" applyFont="1" applyBorder="1" applyAlignment="1">
      <alignment horizontal="right" vertical="center" wrapText="1"/>
    </xf>
    <xf numFmtId="2" fontId="2" fillId="0" borderId="1" xfId="0" applyNumberFormat="1" applyFont="1" applyBorder="1" applyAlignment="1">
      <alignment horizontal="right" vertical="center" wrapText="1"/>
    </xf>
    <xf numFmtId="2" fontId="0" fillId="0" borderId="1" xfId="0" applyNumberFormat="1" applyFont="1" applyBorder="1" applyAlignment="1">
      <alignment horizontal="right"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 fontId="8" fillId="0" borderId="7" xfId="20" applyNumberFormat="1" applyFont="1" applyBorder="1" applyAlignment="1">
      <alignment vertical="top"/>
    </xf>
    <xf numFmtId="4" fontId="8" fillId="0" borderId="4" xfId="20" applyNumberFormat="1" applyFont="1" applyBorder="1" applyAlignment="1">
      <alignment vertical="top"/>
    </xf>
    <xf numFmtId="4" fontId="8" fillId="0" borderId="2" xfId="20" applyNumberFormat="1" applyFont="1" applyBorder="1" applyAlignment="1">
      <alignment vertical="top"/>
    </xf>
    <xf numFmtId="0" fontId="9" fillId="0" borderId="18" xfId="20" applyFont="1" applyFill="1" applyBorder="1" applyAlignment="1">
      <alignment vertical="top" wrapText="1"/>
    </xf>
    <xf numFmtId="2" fontId="9" fillId="0" borderId="18" xfId="20" applyNumberFormat="1" applyFont="1" applyFill="1" applyBorder="1" applyAlignment="1">
      <alignment horizontal="right" vertical="top" wrapText="1"/>
    </xf>
    <xf numFmtId="2" fontId="0" fillId="2" borderId="1" xfId="0" applyNumberFormat="1" applyFont="1" applyFill="1" applyBorder="1" applyAlignment="1">
      <alignment horizontal="right" vertical="center" wrapText="1"/>
    </xf>
    <xf numFmtId="2" fontId="0" fillId="2" borderId="2" xfId="0" applyNumberFormat="1" applyFont="1" applyFill="1" applyBorder="1" applyAlignment="1">
      <alignment horizontal="right" vertical="center" wrapText="1"/>
    </xf>
    <xf numFmtId="2" fontId="0" fillId="2" borderId="9" xfId="0" applyNumberFormat="1" applyFont="1" applyFill="1" applyBorder="1" applyAlignment="1">
      <alignment horizontal="right" vertical="center" wrapText="1"/>
    </xf>
    <xf numFmtId="2" fontId="0" fillId="2" borderId="13" xfId="0" applyNumberFormat="1" applyFont="1" applyFill="1" applyBorder="1" applyAlignment="1">
      <alignment horizontal="right" vertical="center" wrapText="1"/>
    </xf>
    <xf numFmtId="2" fontId="0" fillId="2" borderId="12" xfId="0" applyNumberFormat="1" applyFont="1" applyFill="1" applyBorder="1" applyAlignment="1">
      <alignment horizontal="right" vertical="center" wrapText="1"/>
    </xf>
    <xf numFmtId="2" fontId="0" fillId="2" borderId="3" xfId="0" applyNumberFormat="1" applyFont="1" applyFill="1" applyBorder="1" applyAlignment="1">
      <alignment horizontal="right" vertical="center" wrapText="1"/>
    </xf>
    <xf numFmtId="2" fontId="0" fillId="2" borderId="16" xfId="0" applyNumberFormat="1" applyFont="1" applyFill="1" applyBorder="1" applyAlignment="1">
      <alignment horizontal="right" vertical="center" wrapText="1"/>
    </xf>
    <xf numFmtId="4" fontId="0" fillId="2" borderId="12" xfId="0" applyNumberFormat="1" applyFont="1" applyFill="1" applyBorder="1" applyAlignment="1">
      <alignment horizontal="right" vertical="center" wrapText="1"/>
    </xf>
    <xf numFmtId="4" fontId="0" fillId="2" borderId="13" xfId="0" applyNumberFormat="1" applyFont="1" applyFill="1" applyBorder="1" applyAlignment="1">
      <alignment horizontal="right" vertical="center" wrapText="1"/>
    </xf>
    <xf numFmtId="4" fontId="0" fillId="2" borderId="16" xfId="0" applyNumberFormat="1" applyFont="1" applyFill="1" applyBorder="1" applyAlignment="1">
      <alignment horizontal="right" vertical="center" wrapText="1"/>
    </xf>
    <xf numFmtId="4" fontId="9" fillId="2" borderId="13" xfId="20" applyNumberFormat="1" applyFont="1" applyFill="1" applyBorder="1" applyAlignment="1">
      <alignment vertical="top"/>
    </xf>
    <xf numFmtId="4" fontId="9" fillId="2" borderId="12" xfId="20" applyNumberFormat="1" applyFont="1" applyFill="1" applyBorder="1" applyAlignment="1">
      <alignment vertical="top"/>
    </xf>
    <xf numFmtId="4" fontId="9" fillId="2" borderId="14" xfId="20" applyNumberFormat="1" applyFont="1" applyFill="1" applyBorder="1" applyAlignment="1">
      <alignment vertical="top"/>
    </xf>
    <xf numFmtId="4" fontId="9" fillId="2" borderId="18" xfId="20" applyNumberFormat="1" applyFont="1" applyFill="1" applyBorder="1" applyAlignment="1">
      <alignment vertical="top"/>
    </xf>
    <xf numFmtId="0" fontId="14" fillId="0" borderId="0" xfId="21" applyAlignment="1" applyProtection="1">
      <alignment/>
      <protection/>
    </xf>
    <xf numFmtId="0" fontId="15" fillId="0" borderId="0" xfId="21" applyFont="1" applyAlignment="1" applyProtection="1">
      <alignment horizontal="center"/>
      <protection/>
    </xf>
    <xf numFmtId="0" fontId="8" fillId="0" borderId="0" xfId="21" applyFont="1" applyAlignment="1" applyProtection="1">
      <alignment/>
      <protection/>
    </xf>
    <xf numFmtId="3" fontId="8" fillId="3" borderId="0" xfId="21" applyNumberFormat="1" applyFont="1" applyFill="1" applyAlignment="1" applyProtection="1">
      <alignment horizontal="right"/>
      <protection/>
    </xf>
    <xf numFmtId="0" fontId="16" fillId="0" borderId="0" xfId="21" applyFont="1" applyAlignment="1" applyProtection="1">
      <alignment/>
      <protection/>
    </xf>
    <xf numFmtId="0" fontId="16" fillId="0" borderId="0" xfId="21" applyFont="1" applyFill="1" applyAlignment="1" applyProtection="1">
      <alignment/>
      <protection/>
    </xf>
    <xf numFmtId="3" fontId="16" fillId="3" borderId="0" xfId="21" applyNumberFormat="1" applyFont="1" applyFill="1" applyAlignment="1" applyProtection="1">
      <alignment horizontal="right"/>
      <protection/>
    </xf>
    <xf numFmtId="0" fontId="17" fillId="3" borderId="0" xfId="21" applyFont="1" applyFill="1" applyBorder="1" applyAlignment="1" applyProtection="1">
      <alignment/>
      <protection/>
    </xf>
    <xf numFmtId="3" fontId="17" fillId="4" borderId="9" xfId="21" applyNumberFormat="1" applyFont="1" applyFill="1" applyBorder="1" applyAlignment="1" applyProtection="1">
      <alignment horizontal="center"/>
      <protection/>
    </xf>
    <xf numFmtId="49" fontId="18" fillId="3" borderId="26" xfId="21" applyNumberFormat="1" applyFont="1" applyFill="1" applyBorder="1" applyAlignment="1" applyProtection="1">
      <alignment horizontal="left"/>
      <protection/>
    </xf>
    <xf numFmtId="3" fontId="18" fillId="3" borderId="16" xfId="21" applyNumberFormat="1" applyFont="1" applyFill="1" applyBorder="1" applyAlignment="1" applyProtection="1">
      <alignment/>
      <protection/>
    </xf>
    <xf numFmtId="49" fontId="18" fillId="3" borderId="27" xfId="21" applyNumberFormat="1" applyFont="1" applyFill="1" applyBorder="1" applyAlignment="1" applyProtection="1">
      <alignment horizontal="left"/>
      <protection/>
    </xf>
    <xf numFmtId="3" fontId="18" fillId="3" borderId="19" xfId="21" applyNumberFormat="1" applyFont="1" applyFill="1" applyBorder="1" applyAlignment="1" applyProtection="1">
      <alignment/>
      <protection/>
    </xf>
    <xf numFmtId="49" fontId="19" fillId="5" borderId="8" xfId="21" applyNumberFormat="1" applyFont="1" applyFill="1" applyBorder="1" applyAlignment="1" applyProtection="1">
      <alignment horizontal="left"/>
      <protection/>
    </xf>
    <xf numFmtId="166" fontId="19" fillId="5" borderId="7" xfId="21" applyNumberFormat="1" applyFont="1" applyFill="1" applyBorder="1" applyAlignment="1" applyProtection="1">
      <alignment/>
      <protection/>
    </xf>
    <xf numFmtId="49" fontId="18" fillId="6" borderId="0" xfId="21" applyNumberFormat="1" applyFont="1" applyFill="1" applyBorder="1" applyAlignment="1" applyProtection="1">
      <alignment horizontal="left"/>
      <protection/>
    </xf>
    <xf numFmtId="3" fontId="18" fillId="0" borderId="0" xfId="21" applyNumberFormat="1" applyFont="1" applyBorder="1" applyAlignment="1" applyProtection="1">
      <alignment/>
      <protection/>
    </xf>
    <xf numFmtId="49" fontId="18" fillId="7" borderId="38" xfId="21" applyNumberFormat="1" applyFont="1" applyFill="1" applyBorder="1" applyAlignment="1" applyProtection="1">
      <alignment horizontal="left"/>
      <protection/>
    </xf>
    <xf numFmtId="3" fontId="18" fillId="7" borderId="39" xfId="21" applyNumberFormat="1" applyFont="1" applyFill="1" applyBorder="1" applyAlignment="1" applyProtection="1">
      <alignment/>
      <protection/>
    </xf>
    <xf numFmtId="49" fontId="20" fillId="8" borderId="8" xfId="21" applyNumberFormat="1" applyFont="1" applyFill="1" applyBorder="1" applyAlignment="1" applyProtection="1">
      <alignment horizontal="left"/>
      <protection/>
    </xf>
    <xf numFmtId="49" fontId="19" fillId="5" borderId="8" xfId="21" applyNumberFormat="1" applyFont="1" applyFill="1" applyBorder="1" applyAlignment="1" applyProtection="1">
      <alignment horizontal="left"/>
      <protection/>
    </xf>
    <xf numFmtId="49" fontId="17" fillId="3" borderId="0" xfId="21" applyNumberFormat="1" applyFont="1" applyFill="1" applyBorder="1" applyAlignment="1" applyProtection="1">
      <alignment horizontal="left"/>
      <protection/>
    </xf>
    <xf numFmtId="3" fontId="18" fillId="3" borderId="0" xfId="21" applyNumberFormat="1" applyFont="1" applyFill="1" applyBorder="1" applyAlignment="1" applyProtection="1">
      <alignment/>
      <protection/>
    </xf>
    <xf numFmtId="0" fontId="14" fillId="3" borderId="0" xfId="21" applyFill="1" applyBorder="1" applyAlignment="1" applyProtection="1">
      <alignment/>
      <protection/>
    </xf>
    <xf numFmtId="49" fontId="18" fillId="3" borderId="0" xfId="21" applyNumberFormat="1" applyFont="1" applyFill="1" applyBorder="1" applyAlignment="1" applyProtection="1">
      <alignment horizontal="left"/>
      <protection/>
    </xf>
    <xf numFmtId="49" fontId="17" fillId="4" borderId="32" xfId="21" applyNumberFormat="1" applyFont="1" applyFill="1" applyBorder="1" applyAlignment="1" applyProtection="1">
      <alignment horizontal="left"/>
      <protection/>
    </xf>
    <xf numFmtId="3" fontId="18" fillId="4" borderId="34" xfId="21" applyNumberFormat="1" applyFont="1" applyFill="1" applyBorder="1" applyAlignment="1" applyProtection="1">
      <alignment/>
      <protection/>
    </xf>
    <xf numFmtId="0" fontId="18" fillId="3" borderId="25" xfId="21" applyFont="1" applyFill="1" applyBorder="1" applyAlignment="1" applyProtection="1">
      <alignment wrapText="1"/>
      <protection/>
    </xf>
    <xf numFmtId="3" fontId="21" fillId="3" borderId="15" xfId="21" applyNumberFormat="1" applyFont="1" applyFill="1" applyBorder="1" applyAlignment="1" applyProtection="1">
      <alignment/>
      <protection/>
    </xf>
    <xf numFmtId="0" fontId="18" fillId="3" borderId="40" xfId="21" applyFont="1" applyFill="1" applyBorder="1" applyAlignment="1" applyProtection="1">
      <alignment wrapText="1"/>
      <protection/>
    </xf>
    <xf numFmtId="3" fontId="21" fillId="3" borderId="41" xfId="21" applyNumberFormat="1" applyFont="1" applyFill="1" applyBorder="1" applyAlignment="1" applyProtection="1">
      <alignment/>
      <protection/>
    </xf>
    <xf numFmtId="0" fontId="18" fillId="3" borderId="23" xfId="21" applyFont="1" applyFill="1" applyBorder="1" applyAlignment="1" applyProtection="1">
      <alignment wrapText="1"/>
      <protection/>
    </xf>
    <xf numFmtId="49" fontId="19" fillId="3" borderId="0" xfId="21" applyNumberFormat="1" applyFont="1" applyFill="1" applyBorder="1" applyAlignment="1" applyProtection="1">
      <alignment horizontal="left"/>
      <protection/>
    </xf>
    <xf numFmtId="166" fontId="19" fillId="3" borderId="0" xfId="21" applyNumberFormat="1" applyFont="1" applyFill="1" applyBorder="1" applyAlignment="1" applyProtection="1">
      <alignment/>
      <protection/>
    </xf>
    <xf numFmtId="3" fontId="1" fillId="8" borderId="7" xfId="21" applyNumberFormat="1" applyFont="1" applyFill="1" applyBorder="1" applyAlignment="1" applyProtection="1">
      <alignment/>
      <protection/>
    </xf>
    <xf numFmtId="0" fontId="18" fillId="0" borderId="8" xfId="21" applyFont="1" applyBorder="1" applyAlignment="1" applyProtection="1">
      <alignment/>
      <protection/>
    </xf>
    <xf numFmtId="3" fontId="14" fillId="0" borderId="6" xfId="21" applyNumberFormat="1" applyBorder="1" applyAlignment="1" applyProtection="1">
      <alignment/>
      <protection/>
    </xf>
    <xf numFmtId="0" fontId="22" fillId="9" borderId="24" xfId="21" applyFont="1" applyFill="1" applyBorder="1" applyAlignment="1" applyProtection="1">
      <alignment/>
      <protection/>
    </xf>
    <xf numFmtId="3" fontId="22" fillId="9" borderId="7" xfId="21" applyNumberFormat="1" applyFont="1" applyFill="1" applyBorder="1" applyAlignment="1" applyProtection="1">
      <alignment/>
      <protection/>
    </xf>
    <xf numFmtId="3" fontId="14" fillId="0" borderId="0" xfId="21" applyNumberFormat="1" applyAlignment="1" applyProtection="1">
      <alignment/>
      <protection/>
    </xf>
    <xf numFmtId="0" fontId="18" fillId="0" borderId="0" xfId="21" applyFont="1" applyAlignment="1" applyProtection="1">
      <alignment/>
      <protection/>
    </xf>
    <xf numFmtId="3" fontId="18" fillId="0" borderId="0" xfId="21" applyNumberFormat="1" applyFont="1" applyAlignment="1" applyProtection="1">
      <alignment/>
      <protection/>
    </xf>
    <xf numFmtId="0" fontId="23" fillId="0" borderId="0" xfId="21" applyFont="1" applyAlignment="1" applyProtection="1">
      <alignment/>
      <protection/>
    </xf>
    <xf numFmtId="0" fontId="9" fillId="0" borderId="0" xfId="21" applyFont="1" applyAlignment="1" applyProtection="1">
      <alignment/>
      <protection/>
    </xf>
    <xf numFmtId="3" fontId="21" fillId="10" borderId="32" xfId="21" applyNumberFormat="1" applyFont="1" applyFill="1" applyBorder="1" applyAlignment="1" applyProtection="1">
      <alignment/>
      <protection/>
    </xf>
    <xf numFmtId="3" fontId="16" fillId="0" borderId="0" xfId="21" applyNumberFormat="1" applyFont="1" applyAlignment="1" applyProtection="1">
      <alignment horizontal="right"/>
      <protection/>
    </xf>
    <xf numFmtId="168" fontId="14" fillId="0" borderId="0" xfId="21" applyNumberFormat="1" applyAlignment="1" applyProtection="1">
      <alignment/>
      <protection/>
    </xf>
    <xf numFmtId="0" fontId="26" fillId="11" borderId="0" xfId="25" applyFont="1" applyFill="1" applyAlignment="1" applyProtection="1">
      <alignment horizontal="left" vertical="top"/>
      <protection locked="0"/>
    </xf>
    <xf numFmtId="0" fontId="26" fillId="11" borderId="0" xfId="25" applyFill="1" applyAlignment="1" applyProtection="1">
      <alignment horizontal="left" vertical="top"/>
      <protection locked="0"/>
    </xf>
    <xf numFmtId="0" fontId="26" fillId="0" borderId="42" xfId="25" applyBorder="1" applyAlignment="1" applyProtection="1">
      <alignment horizontal="left" vertical="top"/>
      <protection locked="0"/>
    </xf>
    <xf numFmtId="0" fontId="26" fillId="0" borderId="43" xfId="25" applyBorder="1" applyAlignment="1" applyProtection="1">
      <alignment horizontal="left" vertical="top"/>
      <protection locked="0"/>
    </xf>
    <xf numFmtId="0" fontId="26" fillId="0" borderId="44" xfId="25" applyBorder="1" applyAlignment="1" applyProtection="1">
      <alignment horizontal="left" vertical="top"/>
      <protection locked="0"/>
    </xf>
    <xf numFmtId="0" fontId="26" fillId="0" borderId="45" xfId="25" applyBorder="1" applyAlignment="1" applyProtection="1">
      <alignment horizontal="left" vertical="top"/>
      <protection locked="0"/>
    </xf>
    <xf numFmtId="0" fontId="31" fillId="0" borderId="0" xfId="25" applyFont="1" applyAlignment="1" applyProtection="1">
      <alignment horizontal="left" vertical="center"/>
      <protection locked="0"/>
    </xf>
    <xf numFmtId="0" fontId="26" fillId="0" borderId="46" xfId="25" applyBorder="1" applyAlignment="1" applyProtection="1">
      <alignment horizontal="left" vertical="top"/>
      <protection locked="0"/>
    </xf>
    <xf numFmtId="0" fontId="32" fillId="0" borderId="0" xfId="25" applyFont="1" applyAlignment="1" applyProtection="1">
      <alignment horizontal="left" vertical="center"/>
      <protection locked="0"/>
    </xf>
    <xf numFmtId="0" fontId="33" fillId="0" borderId="0" xfId="25" applyFont="1" applyAlignment="1" applyProtection="1">
      <alignment horizontal="left" vertical="center"/>
      <protection locked="0"/>
    </xf>
    <xf numFmtId="0" fontId="26" fillId="0" borderId="45" xfId="25" applyBorder="1" applyAlignment="1" applyProtection="1">
      <alignment horizontal="left" vertical="center" wrapText="1"/>
      <protection locked="0"/>
    </xf>
    <xf numFmtId="0" fontId="26" fillId="0" borderId="46" xfId="25" applyBorder="1" applyAlignment="1" applyProtection="1">
      <alignment horizontal="left" vertical="center" wrapText="1"/>
      <protection locked="0"/>
    </xf>
    <xf numFmtId="0" fontId="26" fillId="0" borderId="45" xfId="25" applyBorder="1" applyAlignment="1" applyProtection="1">
      <alignment horizontal="left" vertical="center"/>
      <protection locked="0"/>
    </xf>
    <xf numFmtId="0" fontId="26" fillId="0" borderId="46" xfId="25" applyBorder="1" applyAlignment="1" applyProtection="1">
      <alignment horizontal="left" vertical="center"/>
      <protection locked="0"/>
    </xf>
    <xf numFmtId="0" fontId="35" fillId="0" borderId="0" xfId="25" applyFont="1" applyAlignment="1" applyProtection="1">
      <alignment horizontal="left" vertical="center"/>
      <protection locked="0"/>
    </xf>
    <xf numFmtId="49" fontId="35" fillId="0" borderId="0" xfId="25" applyNumberFormat="1" applyFont="1" applyAlignment="1" applyProtection="1">
      <alignment horizontal="left" vertical="top"/>
      <protection locked="0"/>
    </xf>
    <xf numFmtId="0" fontId="33" fillId="0" borderId="0" xfId="25" applyFont="1" applyAlignment="1" applyProtection="1">
      <alignment horizontal="left" vertical="top"/>
      <protection locked="0"/>
    </xf>
    <xf numFmtId="0" fontId="35" fillId="0" borderId="0" xfId="25" applyFont="1" applyAlignment="1" applyProtection="1">
      <alignment horizontal="left" vertical="top"/>
      <protection locked="0"/>
    </xf>
    <xf numFmtId="0" fontId="26" fillId="0" borderId="47" xfId="25" applyBorder="1" applyAlignment="1" applyProtection="1">
      <alignment horizontal="left" vertical="center"/>
      <protection locked="0"/>
    </xf>
    <xf numFmtId="0" fontId="26" fillId="0" borderId="48" xfId="25" applyBorder="1" applyAlignment="1" applyProtection="1">
      <alignment horizontal="left" vertical="center"/>
      <protection locked="0"/>
    </xf>
    <xf numFmtId="0" fontId="36" fillId="0" borderId="0" xfId="25" applyFont="1" applyAlignment="1" applyProtection="1">
      <alignment horizontal="left" vertical="center"/>
      <protection locked="0"/>
    </xf>
    <xf numFmtId="169" fontId="37" fillId="0" borderId="0" xfId="25" applyNumberFormat="1" applyFont="1" applyAlignment="1" applyProtection="1">
      <alignment horizontal="right" vertical="center"/>
      <protection locked="0"/>
    </xf>
    <xf numFmtId="0" fontId="38" fillId="0" borderId="0" xfId="25" applyFont="1" applyAlignment="1" applyProtection="1">
      <alignment horizontal="right" vertical="center"/>
      <protection locked="0"/>
    </xf>
    <xf numFmtId="0" fontId="38" fillId="0" borderId="0" xfId="25" applyFont="1" applyAlignment="1" applyProtection="1">
      <alignment horizontal="left" vertical="center"/>
      <protection locked="0"/>
    </xf>
    <xf numFmtId="169" fontId="38" fillId="0" borderId="0" xfId="25" applyNumberFormat="1" applyFont="1" applyAlignment="1" applyProtection="1">
      <alignment horizontal="right" vertical="center"/>
      <protection locked="0"/>
    </xf>
    <xf numFmtId="170" fontId="38" fillId="0" borderId="0" xfId="25" applyNumberFormat="1" applyFont="1" applyAlignment="1" applyProtection="1">
      <alignment horizontal="right" vertical="center"/>
      <protection locked="0"/>
    </xf>
    <xf numFmtId="0" fontId="26" fillId="5" borderId="0" xfId="25" applyFill="1" applyAlignment="1" applyProtection="1">
      <alignment horizontal="left" vertical="center"/>
      <protection locked="0"/>
    </xf>
    <xf numFmtId="0" fontId="34" fillId="5" borderId="49" xfId="25" applyFont="1" applyFill="1" applyBorder="1" applyAlignment="1" applyProtection="1">
      <alignment horizontal="left" vertical="center"/>
      <protection locked="0"/>
    </xf>
    <xf numFmtId="0" fontId="26" fillId="5" borderId="50" xfId="25" applyFill="1" applyBorder="1" applyAlignment="1" applyProtection="1">
      <alignment horizontal="left" vertical="center"/>
      <protection locked="0"/>
    </xf>
    <xf numFmtId="0" fontId="34" fillId="5" borderId="50" xfId="25" applyFont="1" applyFill="1" applyBorder="1" applyAlignment="1" applyProtection="1">
      <alignment horizontal="right" vertical="center"/>
      <protection locked="0"/>
    </xf>
    <xf numFmtId="0" fontId="34" fillId="5" borderId="50" xfId="25" applyFont="1" applyFill="1" applyBorder="1" applyAlignment="1" applyProtection="1">
      <alignment horizontal="center" vertical="center"/>
      <protection locked="0"/>
    </xf>
    <xf numFmtId="169" fontId="34" fillId="5" borderId="50" xfId="25" applyNumberFormat="1" applyFont="1" applyFill="1" applyBorder="1" applyAlignment="1" applyProtection="1">
      <alignment horizontal="right" vertical="center"/>
      <protection locked="0"/>
    </xf>
    <xf numFmtId="0" fontId="26" fillId="5" borderId="51" xfId="25" applyFill="1" applyBorder="1" applyAlignment="1" applyProtection="1">
      <alignment horizontal="left" vertical="center"/>
      <protection locked="0"/>
    </xf>
    <xf numFmtId="0" fontId="26" fillId="0" borderId="52" xfId="25" applyBorder="1" applyAlignment="1" applyProtection="1">
      <alignment horizontal="left" vertical="center"/>
      <protection locked="0"/>
    </xf>
    <xf numFmtId="0" fontId="26" fillId="0" borderId="53" xfId="25" applyBorder="1" applyAlignment="1" applyProtection="1">
      <alignment horizontal="left" vertical="center"/>
      <protection locked="0"/>
    </xf>
    <xf numFmtId="0" fontId="26" fillId="0" borderId="54" xfId="25" applyBorder="1" applyAlignment="1" applyProtection="1">
      <alignment horizontal="left" vertical="center"/>
      <protection locked="0"/>
    </xf>
    <xf numFmtId="0" fontId="26" fillId="0" borderId="42" xfId="25" applyBorder="1" applyAlignment="1" applyProtection="1">
      <alignment horizontal="left" vertical="center"/>
      <protection locked="0"/>
    </xf>
    <xf numFmtId="0" fontId="26" fillId="0" borderId="43" xfId="25" applyBorder="1" applyAlignment="1" applyProtection="1">
      <alignment horizontal="left" vertical="center"/>
      <protection locked="0"/>
    </xf>
    <xf numFmtId="0" fontId="26" fillId="0" borderId="44" xfId="25" applyBorder="1" applyAlignment="1" applyProtection="1">
      <alignment horizontal="left" vertical="center"/>
      <protection locked="0"/>
    </xf>
    <xf numFmtId="171" fontId="35" fillId="0" borderId="0" xfId="25" applyNumberFormat="1" applyFont="1" applyAlignment="1" applyProtection="1">
      <alignment horizontal="left" vertical="top"/>
      <protection locked="0"/>
    </xf>
    <xf numFmtId="0" fontId="35" fillId="5" borderId="0" xfId="25" applyFont="1" applyFill="1" applyAlignment="1" applyProtection="1">
      <alignment horizontal="left" vertical="center"/>
      <protection locked="0"/>
    </xf>
    <xf numFmtId="0" fontId="35" fillId="5" borderId="0" xfId="25" applyFont="1" applyFill="1" applyAlignment="1" applyProtection="1">
      <alignment horizontal="right" vertical="center"/>
      <protection locked="0"/>
    </xf>
    <xf numFmtId="0" fontId="26" fillId="5" borderId="46" xfId="25" applyFill="1" applyBorder="1" applyAlignment="1" applyProtection="1">
      <alignment horizontal="left" vertical="center"/>
      <protection locked="0"/>
    </xf>
    <xf numFmtId="0" fontId="37" fillId="0" borderId="0" xfId="25" applyFont="1" applyAlignment="1" applyProtection="1">
      <alignment horizontal="left" vertical="center"/>
      <protection locked="0"/>
    </xf>
    <xf numFmtId="0" fontId="39" fillId="0" borderId="45" xfId="25" applyFont="1" applyBorder="1" applyAlignment="1" applyProtection="1">
      <alignment horizontal="left" vertical="center"/>
      <protection locked="0"/>
    </xf>
    <xf numFmtId="0" fontId="40" fillId="0" borderId="0" xfId="25" applyFont="1" applyAlignment="1" applyProtection="1">
      <alignment horizontal="left" vertical="center"/>
      <protection locked="0"/>
    </xf>
    <xf numFmtId="0" fontId="39" fillId="0" borderId="55" xfId="25" applyFont="1" applyBorder="1" applyAlignment="1" applyProtection="1">
      <alignment horizontal="left" vertical="center"/>
      <protection locked="0"/>
    </xf>
    <xf numFmtId="169" fontId="39" fillId="0" borderId="55" xfId="25" applyNumberFormat="1" applyFont="1" applyBorder="1" applyAlignment="1" applyProtection="1">
      <alignment horizontal="right" vertical="center"/>
      <protection locked="0"/>
    </xf>
    <xf numFmtId="0" fontId="39" fillId="0" borderId="46" xfId="25" applyFont="1" applyBorder="1" applyAlignment="1" applyProtection="1">
      <alignment horizontal="left" vertical="center"/>
      <protection locked="0"/>
    </xf>
    <xf numFmtId="0" fontId="41" fillId="0" borderId="45" xfId="25" applyFont="1" applyBorder="1" applyAlignment="1" applyProtection="1">
      <alignment horizontal="left" vertical="center"/>
      <protection locked="0"/>
    </xf>
    <xf numFmtId="0" fontId="27" fillId="0" borderId="0" xfId="25" applyFont="1" applyAlignment="1" applyProtection="1">
      <alignment horizontal="left" vertical="center"/>
      <protection locked="0"/>
    </xf>
    <xf numFmtId="0" fontId="41" fillId="0" borderId="55" xfId="25" applyFont="1" applyBorder="1" applyAlignment="1" applyProtection="1">
      <alignment horizontal="left" vertical="center"/>
      <protection locked="0"/>
    </xf>
    <xf numFmtId="169" fontId="41" fillId="0" borderId="55" xfId="25" applyNumberFormat="1" applyFont="1" applyBorder="1" applyAlignment="1" applyProtection="1">
      <alignment horizontal="right" vertical="center"/>
      <protection locked="0"/>
    </xf>
    <xf numFmtId="0" fontId="41" fillId="0" borderId="46" xfId="25" applyFont="1" applyBorder="1" applyAlignment="1" applyProtection="1">
      <alignment horizontal="left" vertical="center"/>
      <protection locked="0"/>
    </xf>
    <xf numFmtId="0" fontId="26" fillId="0" borderId="45" xfId="25" applyBorder="1" applyAlignment="1" applyProtection="1">
      <alignment horizontal="center" vertical="center" wrapText="1"/>
      <protection locked="0"/>
    </xf>
    <xf numFmtId="0" fontId="35" fillId="5" borderId="56" xfId="25" applyFont="1" applyFill="1" applyBorder="1" applyAlignment="1" applyProtection="1">
      <alignment horizontal="center" vertical="center" wrapText="1"/>
      <protection locked="0"/>
    </xf>
    <xf numFmtId="0" fontId="35" fillId="5" borderId="57" xfId="25" applyFont="1" applyFill="1" applyBorder="1" applyAlignment="1" applyProtection="1">
      <alignment horizontal="center" vertical="center" wrapText="1"/>
      <protection locked="0"/>
    </xf>
    <xf numFmtId="0" fontId="35" fillId="5" borderId="58" xfId="25" applyFont="1" applyFill="1" applyBorder="1" applyAlignment="1" applyProtection="1">
      <alignment horizontal="center" vertical="center" wrapText="1"/>
      <protection locked="0"/>
    </xf>
    <xf numFmtId="0" fontId="33" fillId="0" borderId="56" xfId="25" applyFont="1" applyBorder="1" applyAlignment="1" applyProtection="1">
      <alignment horizontal="center" vertical="center" wrapText="1"/>
      <protection locked="0"/>
    </xf>
    <xf numFmtId="0" fontId="33" fillId="0" borderId="57" xfId="25" applyFont="1" applyBorder="1" applyAlignment="1" applyProtection="1">
      <alignment horizontal="center" vertical="center" wrapText="1"/>
      <protection locked="0"/>
    </xf>
    <xf numFmtId="0" fontId="33" fillId="0" borderId="58" xfId="25" applyFont="1" applyBorder="1" applyAlignment="1" applyProtection="1">
      <alignment horizontal="center" vertical="center" wrapText="1"/>
      <protection locked="0"/>
    </xf>
    <xf numFmtId="0" fontId="26" fillId="0" borderId="0" xfId="25" applyFont="1" applyAlignment="1" applyProtection="1">
      <alignment horizontal="center" vertical="center" wrapText="1"/>
      <protection locked="0"/>
    </xf>
    <xf numFmtId="169" fontId="37" fillId="0" borderId="0" xfId="25" applyNumberFormat="1" applyFont="1" applyAlignment="1" applyProtection="1">
      <alignment horizontal="right"/>
      <protection locked="0"/>
    </xf>
    <xf numFmtId="0" fontId="26" fillId="0" borderId="59" xfId="25" applyBorder="1" applyAlignment="1" applyProtection="1">
      <alignment horizontal="left" vertical="center"/>
      <protection locked="0"/>
    </xf>
    <xf numFmtId="172" fontId="42" fillId="0" borderId="47" xfId="25" applyNumberFormat="1" applyFont="1" applyBorder="1" applyAlignment="1" applyProtection="1">
      <alignment horizontal="right"/>
      <protection locked="0"/>
    </xf>
    <xf numFmtId="172" fontId="42" fillId="0" borderId="60" xfId="25" applyNumberFormat="1" applyFont="1" applyBorder="1" applyAlignment="1" applyProtection="1">
      <alignment horizontal="right"/>
      <protection locked="0"/>
    </xf>
    <xf numFmtId="169" fontId="43" fillId="0" borderId="0" xfId="25" applyNumberFormat="1" applyFont="1" applyAlignment="1" applyProtection="1">
      <alignment horizontal="right" vertical="center"/>
      <protection locked="0"/>
    </xf>
    <xf numFmtId="0" fontId="44" fillId="0" borderId="45" xfId="25" applyFont="1" applyBorder="1" applyAlignment="1" applyProtection="1">
      <alignment horizontal="left"/>
      <protection locked="0"/>
    </xf>
    <xf numFmtId="0" fontId="26" fillId="0" borderId="0" xfId="25" applyFont="1" applyAlignment="1" applyProtection="1">
      <alignment horizontal="left"/>
      <protection locked="0"/>
    </xf>
    <xf numFmtId="0" fontId="44" fillId="0" borderId="0" xfId="25" applyFont="1" applyAlignment="1" applyProtection="1">
      <alignment horizontal="left"/>
      <protection locked="0"/>
    </xf>
    <xf numFmtId="0" fontId="39" fillId="0" borderId="0" xfId="25" applyFont="1" applyAlignment="1" applyProtection="1">
      <alignment horizontal="left"/>
      <protection locked="0"/>
    </xf>
    <xf numFmtId="169" fontId="39" fillId="0" borderId="0" xfId="25" applyNumberFormat="1" applyFont="1" applyAlignment="1" applyProtection="1">
      <alignment horizontal="right"/>
      <protection locked="0"/>
    </xf>
    <xf numFmtId="0" fontId="44" fillId="0" borderId="61" xfId="25" applyFont="1" applyBorder="1" applyAlignment="1" applyProtection="1">
      <alignment horizontal="left"/>
      <protection locked="0"/>
    </xf>
    <xf numFmtId="172" fontId="44" fillId="0" borderId="0" xfId="25" applyNumberFormat="1" applyFont="1" applyAlignment="1" applyProtection="1">
      <alignment horizontal="right"/>
      <protection locked="0"/>
    </xf>
    <xf numFmtId="172" fontId="44" fillId="0" borderId="62" xfId="25" applyNumberFormat="1" applyFont="1" applyBorder="1" applyAlignment="1" applyProtection="1">
      <alignment horizontal="right"/>
      <protection locked="0"/>
    </xf>
    <xf numFmtId="169" fontId="44" fillId="0" borderId="0" xfId="25" applyNumberFormat="1" applyFont="1" applyAlignment="1" applyProtection="1">
      <alignment horizontal="right" vertical="center"/>
      <protection locked="0"/>
    </xf>
    <xf numFmtId="0" fontId="41" fillId="0" borderId="0" xfId="25" applyFont="1" applyAlignment="1" applyProtection="1">
      <alignment horizontal="left"/>
      <protection locked="0"/>
    </xf>
    <xf numFmtId="169" fontId="41" fillId="0" borderId="0" xfId="25" applyNumberFormat="1" applyFont="1" applyAlignment="1" applyProtection="1">
      <alignment horizontal="right"/>
      <protection locked="0"/>
    </xf>
    <xf numFmtId="0" fontId="26" fillId="0" borderId="63" xfId="25" applyFont="1" applyBorder="1" applyAlignment="1" applyProtection="1">
      <alignment horizontal="center" vertical="center"/>
      <protection locked="0"/>
    </xf>
    <xf numFmtId="49" fontId="26" fillId="0" borderId="63" xfId="25" applyNumberFormat="1" applyFont="1" applyBorder="1" applyAlignment="1" applyProtection="1">
      <alignment horizontal="left" vertical="center" wrapText="1"/>
      <protection locked="0"/>
    </xf>
    <xf numFmtId="0" fontId="26" fillId="0" borderId="63" xfId="25" applyFont="1" applyBorder="1" applyAlignment="1" applyProtection="1">
      <alignment horizontal="left" vertical="center" wrapText="1"/>
      <protection locked="0"/>
    </xf>
    <xf numFmtId="0" fontId="26" fillId="0" borderId="63" xfId="25" applyFont="1" applyBorder="1" applyAlignment="1" applyProtection="1">
      <alignment horizontal="center" vertical="center" wrapText="1"/>
      <protection locked="0"/>
    </xf>
    <xf numFmtId="173" fontId="26" fillId="0" borderId="63" xfId="25" applyNumberFormat="1" applyFont="1" applyBorder="1" applyAlignment="1" applyProtection="1">
      <alignment horizontal="right" vertical="center"/>
      <protection locked="0"/>
    </xf>
    <xf numFmtId="169" fontId="26" fillId="0" borderId="63" xfId="25" applyNumberFormat="1" applyFont="1" applyBorder="1" applyAlignment="1" applyProtection="1">
      <alignment horizontal="right" vertical="center"/>
      <protection locked="0"/>
    </xf>
    <xf numFmtId="0" fontId="38" fillId="0" borderId="0" xfId="25" applyFont="1" applyAlignment="1" applyProtection="1">
      <alignment horizontal="center" vertical="center" wrapText="1"/>
      <protection locked="0"/>
    </xf>
    <xf numFmtId="172" fontId="38" fillId="0" borderId="0" xfId="25" applyNumberFormat="1" applyFont="1" applyAlignment="1" applyProtection="1">
      <alignment horizontal="right" vertical="center"/>
      <protection locked="0"/>
    </xf>
    <xf numFmtId="172" fontId="38" fillId="0" borderId="62" xfId="25" applyNumberFormat="1" applyFont="1" applyBorder="1" applyAlignment="1" applyProtection="1">
      <alignment horizontal="right" vertical="center"/>
      <protection locked="0"/>
    </xf>
    <xf numFmtId="169" fontId="26" fillId="0" borderId="0" xfId="25" applyNumberFormat="1" applyFont="1" applyAlignment="1" applyProtection="1">
      <alignment horizontal="right" vertical="center"/>
      <protection locked="0"/>
    </xf>
    <xf numFmtId="0" fontId="45" fillId="0" borderId="0" xfId="25" applyFont="1" applyAlignment="1" applyProtection="1">
      <alignment horizontal="left" vertical="center" wrapText="1"/>
      <protection locked="0"/>
    </xf>
    <xf numFmtId="0" fontId="46" fillId="0" borderId="0" xfId="25" applyFont="1" applyAlignment="1" applyProtection="1">
      <alignment horizontal="left" vertical="center" wrapText="1"/>
      <protection locked="0"/>
    </xf>
    <xf numFmtId="0" fontId="26" fillId="0" borderId="61" xfId="25" applyBorder="1" applyAlignment="1" applyProtection="1">
      <alignment horizontal="left" vertical="center"/>
      <protection locked="0"/>
    </xf>
    <xf numFmtId="0" fontId="26" fillId="0" borderId="62" xfId="25" applyBorder="1" applyAlignment="1" applyProtection="1">
      <alignment horizontal="left" vertical="center"/>
      <protection locked="0"/>
    </xf>
    <xf numFmtId="0" fontId="45" fillId="0" borderId="0" xfId="25" applyFont="1" applyAlignment="1" applyProtection="1">
      <alignment horizontal="left" vertical="center"/>
      <protection locked="0"/>
    </xf>
    <xf numFmtId="0" fontId="47" fillId="0" borderId="0" xfId="25" applyFont="1" applyAlignment="1" applyProtection="1">
      <alignment horizontal="left" vertical="top" wrapText="1"/>
      <protection locked="0"/>
    </xf>
    <xf numFmtId="0" fontId="48" fillId="0" borderId="45" xfId="25" applyFont="1" applyBorder="1" applyAlignment="1" applyProtection="1">
      <alignment horizontal="left" vertical="center"/>
      <protection locked="0"/>
    </xf>
    <xf numFmtId="0" fontId="48" fillId="0" borderId="0" xfId="25" applyFont="1" applyAlignment="1" applyProtection="1">
      <alignment horizontal="left" vertical="center"/>
      <protection locked="0"/>
    </xf>
    <xf numFmtId="0" fontId="48" fillId="0" borderId="0" xfId="25" applyFont="1" applyAlignment="1" applyProtection="1">
      <alignment horizontal="left" vertical="center" wrapText="1"/>
      <protection locked="0"/>
    </xf>
    <xf numFmtId="0" fontId="48" fillId="0" borderId="61" xfId="25" applyFont="1" applyBorder="1" applyAlignment="1" applyProtection="1">
      <alignment horizontal="left" vertical="center"/>
      <protection locked="0"/>
    </xf>
    <xf numFmtId="0" fontId="48" fillId="0" borderId="62" xfId="25" applyFont="1" applyBorder="1" applyAlignment="1" applyProtection="1">
      <alignment horizontal="left" vertical="center"/>
      <protection locked="0"/>
    </xf>
    <xf numFmtId="0" fontId="49" fillId="0" borderId="45" xfId="25" applyFont="1" applyBorder="1" applyAlignment="1" applyProtection="1">
      <alignment horizontal="left" vertical="center"/>
      <protection locked="0"/>
    </xf>
    <xf numFmtId="0" fontId="49" fillId="0" borderId="0" xfId="25" applyFont="1" applyAlignment="1" applyProtection="1">
      <alignment horizontal="left" vertical="center"/>
      <protection locked="0"/>
    </xf>
    <xf numFmtId="0" fontId="49" fillId="0" borderId="0" xfId="25" applyFont="1" applyAlignment="1" applyProtection="1">
      <alignment horizontal="left" vertical="center" wrapText="1"/>
      <protection locked="0"/>
    </xf>
    <xf numFmtId="173" fontId="49" fillId="0" borderId="0" xfId="25" applyNumberFormat="1" applyFont="1" applyAlignment="1" applyProtection="1">
      <alignment horizontal="right" vertical="center"/>
      <protection locked="0"/>
    </xf>
    <xf numFmtId="0" fontId="49" fillId="0" borderId="61" xfId="25" applyFont="1" applyBorder="1" applyAlignment="1" applyProtection="1">
      <alignment horizontal="left" vertical="center"/>
      <protection locked="0"/>
    </xf>
    <xf numFmtId="0" fontId="49" fillId="0" borderId="62" xfId="25" applyFont="1" applyBorder="1" applyAlignment="1" applyProtection="1">
      <alignment horizontal="left" vertical="center"/>
      <protection locked="0"/>
    </xf>
    <xf numFmtId="0" fontId="50" fillId="0" borderId="45" xfId="25" applyFont="1" applyBorder="1" applyAlignment="1" applyProtection="1">
      <alignment horizontal="left" vertical="center"/>
      <protection locked="0"/>
    </xf>
    <xf numFmtId="0" fontId="50" fillId="0" borderId="0" xfId="25" applyFont="1" applyAlignment="1" applyProtection="1">
      <alignment horizontal="left" vertical="center"/>
      <protection locked="0"/>
    </xf>
    <xf numFmtId="0" fontId="50" fillId="0" borderId="0" xfId="25" applyFont="1" applyAlignment="1" applyProtection="1">
      <alignment horizontal="left" vertical="center" wrapText="1"/>
      <protection locked="0"/>
    </xf>
    <xf numFmtId="173" fontId="50" fillId="0" borderId="0" xfId="25" applyNumberFormat="1" applyFont="1" applyAlignment="1" applyProtection="1">
      <alignment horizontal="right" vertical="center"/>
      <protection locked="0"/>
    </xf>
    <xf numFmtId="0" fontId="50" fillId="0" borderId="61" xfId="25" applyFont="1" applyBorder="1" applyAlignment="1" applyProtection="1">
      <alignment horizontal="left" vertical="center"/>
      <protection locked="0"/>
    </xf>
    <xf numFmtId="0" fontId="50" fillId="0" borderId="62" xfId="25" applyFont="1" applyBorder="1" applyAlignment="1" applyProtection="1">
      <alignment horizontal="left" vertical="center"/>
      <protection locked="0"/>
    </xf>
    <xf numFmtId="0" fontId="51" fillId="0" borderId="45" xfId="25" applyFont="1" applyBorder="1" applyAlignment="1" applyProtection="1">
      <alignment horizontal="left" vertical="center"/>
      <protection locked="0"/>
    </xf>
    <xf numFmtId="0" fontId="51" fillId="0" borderId="0" xfId="25" applyFont="1" applyAlignment="1" applyProtection="1">
      <alignment horizontal="left" vertical="center"/>
      <protection locked="0"/>
    </xf>
    <xf numFmtId="0" fontId="51" fillId="0" borderId="0" xfId="25" applyFont="1" applyAlignment="1" applyProtection="1">
      <alignment horizontal="left" vertical="center" wrapText="1"/>
      <protection locked="0"/>
    </xf>
    <xf numFmtId="173" fontId="51" fillId="0" borderId="0" xfId="25" applyNumberFormat="1" applyFont="1" applyAlignment="1" applyProtection="1">
      <alignment horizontal="right" vertical="center"/>
      <protection locked="0"/>
    </xf>
    <xf numFmtId="0" fontId="51" fillId="0" borderId="61" xfId="25" applyFont="1" applyBorder="1" applyAlignment="1" applyProtection="1">
      <alignment horizontal="left" vertical="center"/>
      <protection locked="0"/>
    </xf>
    <xf numFmtId="0" fontId="51" fillId="0" borderId="62" xfId="25" applyFont="1" applyBorder="1" applyAlignment="1" applyProtection="1">
      <alignment horizontal="left" vertical="center"/>
      <protection locked="0"/>
    </xf>
    <xf numFmtId="0" fontId="52" fillId="0" borderId="63" xfId="25" applyFont="1" applyBorder="1" applyAlignment="1" applyProtection="1">
      <alignment horizontal="center" vertical="center"/>
      <protection locked="0"/>
    </xf>
    <xf numFmtId="49" fontId="52" fillId="0" borderId="63" xfId="25" applyNumberFormat="1" applyFont="1" applyBorder="1" applyAlignment="1" applyProtection="1">
      <alignment horizontal="left" vertical="center" wrapText="1"/>
      <protection locked="0"/>
    </xf>
    <xf numFmtId="0" fontId="52" fillId="0" borderId="63" xfId="25" applyFont="1" applyBorder="1" applyAlignment="1" applyProtection="1">
      <alignment horizontal="left" vertical="center" wrapText="1"/>
      <protection locked="0"/>
    </xf>
    <xf numFmtId="0" fontId="52" fillId="0" borderId="63" xfId="25" applyFont="1" applyBorder="1" applyAlignment="1" applyProtection="1">
      <alignment horizontal="center" vertical="center" wrapText="1"/>
      <protection locked="0"/>
    </xf>
    <xf numFmtId="173" fontId="52" fillId="0" borderId="63" xfId="25" applyNumberFormat="1" applyFont="1" applyBorder="1" applyAlignment="1" applyProtection="1">
      <alignment horizontal="right" vertical="center"/>
      <protection locked="0"/>
    </xf>
    <xf numFmtId="169" fontId="52" fillId="0" borderId="63" xfId="25" applyNumberFormat="1" applyFont="1" applyBorder="1" applyAlignment="1" applyProtection="1">
      <alignment horizontal="right" vertical="center"/>
      <protection locked="0"/>
    </xf>
    <xf numFmtId="0" fontId="52" fillId="0" borderId="45" xfId="25" applyFont="1" applyBorder="1" applyAlignment="1" applyProtection="1">
      <alignment horizontal="left" vertical="center"/>
      <protection locked="0"/>
    </xf>
    <xf numFmtId="0" fontId="52" fillId="0" borderId="0" xfId="25" applyFont="1" applyAlignment="1" applyProtection="1">
      <alignment horizontal="center" vertical="center" wrapText="1"/>
      <protection locked="0"/>
    </xf>
    <xf numFmtId="0" fontId="48" fillId="0" borderId="64" xfId="25" applyFont="1" applyBorder="1" applyAlignment="1" applyProtection="1">
      <alignment horizontal="left" vertical="center"/>
      <protection locked="0"/>
    </xf>
    <xf numFmtId="0" fontId="48" fillId="0" borderId="55" xfId="25" applyFont="1" applyBorder="1" applyAlignment="1" applyProtection="1">
      <alignment horizontal="left" vertical="center"/>
      <protection locked="0"/>
    </xf>
    <xf numFmtId="0" fontId="48" fillId="0" borderId="65" xfId="25" applyFont="1" applyBorder="1" applyAlignment="1" applyProtection="1">
      <alignment horizontal="left" vertical="center"/>
      <protection locked="0"/>
    </xf>
    <xf numFmtId="0" fontId="50" fillId="0" borderId="65" xfId="25" applyFont="1" applyBorder="1" applyAlignment="1" applyProtection="1">
      <alignment horizontal="left" vertical="center"/>
      <protection locked="0"/>
    </xf>
    <xf numFmtId="0" fontId="50" fillId="0" borderId="55" xfId="25" applyFont="1" applyBorder="1" applyAlignment="1" applyProtection="1">
      <alignment horizontal="left" vertical="center"/>
      <protection locked="0"/>
    </xf>
    <xf numFmtId="0" fontId="50" fillId="0" borderId="64" xfId="25" applyFont="1" applyBorder="1" applyAlignment="1" applyProtection="1">
      <alignment horizontal="left" vertical="center"/>
      <protection locked="0"/>
    </xf>
    <xf numFmtId="0" fontId="26" fillId="0" borderId="64" xfId="25" applyBorder="1" applyAlignment="1" applyProtection="1">
      <alignment horizontal="left" vertical="center"/>
      <protection locked="0"/>
    </xf>
    <xf numFmtId="0" fontId="26" fillId="0" borderId="55" xfId="25" applyBorder="1" applyAlignment="1" applyProtection="1">
      <alignment horizontal="left" vertical="center"/>
      <protection locked="0"/>
    </xf>
    <xf numFmtId="0" fontId="26" fillId="0" borderId="65" xfId="25" applyBorder="1" applyAlignment="1" applyProtection="1">
      <alignment horizontal="left" vertical="center"/>
      <protection locked="0"/>
    </xf>
    <xf numFmtId="0" fontId="38" fillId="0" borderId="55" xfId="25" applyFont="1" applyBorder="1" applyAlignment="1" applyProtection="1">
      <alignment horizontal="center" vertical="center" wrapText="1"/>
      <protection locked="0"/>
    </xf>
    <xf numFmtId="172" fontId="38" fillId="0" borderId="55" xfId="25" applyNumberFormat="1" applyFont="1" applyBorder="1" applyAlignment="1" applyProtection="1">
      <alignment horizontal="right" vertical="center"/>
      <protection locked="0"/>
    </xf>
    <xf numFmtId="172" fontId="38" fillId="0" borderId="65" xfId="25" applyNumberFormat="1" applyFont="1" applyBorder="1" applyAlignment="1" applyProtection="1">
      <alignment horizontal="right" vertical="center"/>
      <protection locked="0"/>
    </xf>
    <xf numFmtId="0" fontId="26" fillId="0" borderId="0" xfId="25" applyFont="1" applyAlignment="1" applyProtection="1">
      <alignment horizontal="left" vertical="center"/>
      <protection locked="0"/>
    </xf>
    <xf numFmtId="0" fontId="26" fillId="0" borderId="0" xfId="25" applyAlignment="1" applyProtection="1">
      <alignment horizontal="left" vertical="top"/>
      <protection locked="0"/>
    </xf>
    <xf numFmtId="0" fontId="26" fillId="0" borderId="0" xfId="25" applyFont="1" applyAlignment="1" applyProtection="1">
      <alignment horizontal="left" vertical="top"/>
      <protection locked="0"/>
    </xf>
    <xf numFmtId="0" fontId="26" fillId="0" borderId="0" xfId="25" applyFont="1" applyAlignment="1" applyProtection="1">
      <alignment horizontal="left" vertical="center" wrapText="1"/>
      <protection locked="0"/>
    </xf>
    <xf numFmtId="49" fontId="7" fillId="0" borderId="0" xfId="20" applyNumberFormat="1" applyFont="1" applyBorder="1" applyAlignment="1">
      <alignment horizontal="center" vertical="center"/>
    </xf>
    <xf numFmtId="4" fontId="9" fillId="4" borderId="13" xfId="20" applyNumberFormat="1" applyFont="1" applyFill="1" applyBorder="1" applyAlignment="1">
      <alignment vertical="top"/>
    </xf>
    <xf numFmtId="4" fontId="9" fillId="4" borderId="12" xfId="20" applyNumberFormat="1" applyFont="1" applyFill="1" applyBorder="1" applyAlignment="1">
      <alignment vertical="top"/>
    </xf>
    <xf numFmtId="4" fontId="9" fillId="4" borderId="18" xfId="20" applyNumberFormat="1" applyFont="1" applyFill="1" applyBorder="1" applyAlignment="1">
      <alignment vertical="top"/>
    </xf>
    <xf numFmtId="2" fontId="0" fillId="4" borderId="2" xfId="0" applyNumberFormat="1" applyFont="1" applyFill="1" applyBorder="1" applyAlignment="1">
      <alignment horizontal="right" vertical="center" wrapText="1"/>
    </xf>
    <xf numFmtId="2" fontId="0" fillId="4" borderId="1" xfId="0" applyNumberFormat="1" applyFont="1" applyFill="1" applyBorder="1" applyAlignment="1">
      <alignment horizontal="right" vertical="center" wrapText="1"/>
    </xf>
    <xf numFmtId="2" fontId="0" fillId="4" borderId="33" xfId="0" applyNumberFormat="1" applyFont="1" applyFill="1" applyBorder="1" applyAlignment="1">
      <alignment horizontal="right" vertical="center" wrapText="1"/>
    </xf>
    <xf numFmtId="2" fontId="0" fillId="4" borderId="9" xfId="0" applyNumberFormat="1" applyFont="1" applyFill="1" applyBorder="1" applyAlignment="1">
      <alignment horizontal="right" vertical="center" wrapText="1"/>
    </xf>
    <xf numFmtId="4" fontId="0" fillId="4" borderId="13" xfId="0" applyNumberFormat="1" applyFont="1" applyFill="1" applyBorder="1" applyAlignment="1">
      <alignment horizontal="right" vertical="center" wrapText="1"/>
    </xf>
    <xf numFmtId="4" fontId="0" fillId="4" borderId="12" xfId="0" applyNumberFormat="1" applyFont="1" applyFill="1" applyBorder="1" applyAlignment="1">
      <alignment horizontal="right" vertical="center" wrapText="1"/>
    </xf>
    <xf numFmtId="4" fontId="9" fillId="4" borderId="14" xfId="20" applyNumberFormat="1" applyFont="1" applyFill="1" applyBorder="1" applyAlignment="1">
      <alignment vertical="top"/>
    </xf>
    <xf numFmtId="2" fontId="0" fillId="4" borderId="13" xfId="0" applyNumberFormat="1" applyFont="1" applyFill="1" applyBorder="1" applyAlignment="1">
      <alignment horizontal="right" vertical="center" wrapText="1"/>
    </xf>
    <xf numFmtId="2" fontId="0" fillId="4" borderId="12" xfId="0" applyNumberFormat="1" applyFont="1" applyFill="1" applyBorder="1" applyAlignment="1">
      <alignment horizontal="right" vertical="center" wrapText="1"/>
    </xf>
    <xf numFmtId="0" fontId="38" fillId="12" borderId="63" xfId="25" applyFont="1" applyFill="1" applyBorder="1" applyAlignment="1" applyProtection="1">
      <alignment horizontal="left" vertical="center" wrapText="1"/>
      <protection locked="0"/>
    </xf>
    <xf numFmtId="169" fontId="26" fillId="12" borderId="63" xfId="25" applyNumberFormat="1" applyFont="1" applyFill="1" applyBorder="1" applyAlignment="1" applyProtection="1">
      <alignment horizontal="right" vertical="center"/>
      <protection locked="0"/>
    </xf>
    <xf numFmtId="0" fontId="52" fillId="12" borderId="63" xfId="25" applyFont="1" applyFill="1" applyBorder="1" applyAlignment="1" applyProtection="1">
      <alignment horizontal="left" vertical="center" wrapText="1"/>
      <protection locked="0"/>
    </xf>
    <xf numFmtId="169" fontId="52" fillId="12" borderId="63" xfId="25" applyNumberFormat="1" applyFont="1" applyFill="1" applyBorder="1" applyAlignment="1" applyProtection="1">
      <alignment horizontal="right" vertical="center"/>
      <protection locked="0"/>
    </xf>
    <xf numFmtId="0" fontId="29" fillId="11" borderId="0" xfId="27" applyFill="1" applyAlignment="1" applyProtection="1">
      <alignment horizontal="left" vertical="top"/>
      <protection locked="0"/>
    </xf>
    <xf numFmtId="0" fontId="30" fillId="11" borderId="0" xfId="27" applyFont="1" applyFill="1" applyAlignment="1" applyProtection="1">
      <alignment horizontal="left" vertical="center"/>
      <protection locked="0"/>
    </xf>
    <xf numFmtId="0" fontId="28" fillId="11" borderId="0" xfId="25" applyFont="1" applyFill="1" applyAlignment="1" applyProtection="1">
      <alignment horizontal="left" vertical="center"/>
      <protection locked="0"/>
    </xf>
    <xf numFmtId="0" fontId="27" fillId="11" borderId="0" xfId="25" applyFont="1" applyFill="1" applyAlignment="1" applyProtection="1">
      <alignment horizontal="left" vertical="center"/>
      <protection locked="0"/>
    </xf>
    <xf numFmtId="173" fontId="26" fillId="12" borderId="63" xfId="25" applyNumberFormat="1" applyFont="1" applyFill="1" applyBorder="1" applyAlignment="1" applyProtection="1">
      <alignment horizontal="right" vertical="center"/>
      <protection locked="0"/>
    </xf>
    <xf numFmtId="0" fontId="26" fillId="0" borderId="0" xfId="25" applyAlignment="1" applyProtection="1">
      <alignment vertical="top"/>
      <protection locked="0"/>
    </xf>
    <xf numFmtId="0" fontId="26" fillId="0" borderId="66" xfId="25" applyFont="1" applyBorder="1" applyAlignment="1" applyProtection="1">
      <alignment vertical="top"/>
      <protection locked="0"/>
    </xf>
    <xf numFmtId="0" fontId="26" fillId="0" borderId="67" xfId="25" applyFont="1" applyBorder="1" applyAlignment="1" applyProtection="1">
      <alignment vertical="top"/>
      <protection locked="0"/>
    </xf>
    <xf numFmtId="0" fontId="26" fillId="0" borderId="68" xfId="25" applyFont="1" applyBorder="1" applyAlignment="1" applyProtection="1">
      <alignment vertical="top"/>
      <protection locked="0"/>
    </xf>
    <xf numFmtId="0" fontId="26" fillId="0" borderId="69" xfId="25" applyFont="1" applyBorder="1" applyAlignment="1" applyProtection="1">
      <alignment vertical="top"/>
      <protection locked="0"/>
    </xf>
    <xf numFmtId="0" fontId="26" fillId="0" borderId="0" xfId="25" applyFont="1" applyBorder="1" applyAlignment="1" applyProtection="1">
      <alignment vertical="top"/>
      <protection locked="0"/>
    </xf>
    <xf numFmtId="0" fontId="35" fillId="0" borderId="0" xfId="25" applyFont="1" applyBorder="1" applyAlignment="1" applyProtection="1">
      <alignment horizontal="center" vertical="center"/>
      <protection locked="0"/>
    </xf>
    <xf numFmtId="0" fontId="26" fillId="0" borderId="0" xfId="25" applyFont="1" applyBorder="1" applyAlignment="1" applyProtection="1">
      <alignment horizontal="left" vertical="center"/>
      <protection locked="0"/>
    </xf>
    <xf numFmtId="0" fontId="26" fillId="0" borderId="36" xfId="25" applyFont="1" applyBorder="1" applyAlignment="1" applyProtection="1">
      <alignment vertical="top"/>
      <protection locked="0"/>
    </xf>
    <xf numFmtId="0" fontId="35" fillId="0" borderId="0" xfId="25" applyFont="1" applyBorder="1" applyAlignment="1" applyProtection="1">
      <alignment horizontal="left" vertical="center"/>
      <protection locked="0"/>
    </xf>
    <xf numFmtId="0" fontId="26" fillId="0" borderId="0" xfId="25" applyFont="1" applyBorder="1" applyAlignment="1" applyProtection="1">
      <alignment horizontal="left" vertical="top"/>
      <protection locked="0"/>
    </xf>
    <xf numFmtId="0" fontId="26" fillId="0" borderId="0" xfId="25" applyFont="1" applyBorder="1" applyAlignment="1" applyProtection="1">
      <alignment horizontal="center" vertical="center"/>
      <protection locked="0"/>
    </xf>
    <xf numFmtId="0" fontId="35" fillId="0" borderId="69" xfId="25" applyFont="1" applyBorder="1" applyAlignment="1" applyProtection="1">
      <alignment horizontal="left" vertical="center"/>
      <protection locked="0"/>
    </xf>
    <xf numFmtId="0" fontId="35" fillId="0" borderId="36" xfId="25" applyFont="1" applyBorder="1" applyAlignment="1" applyProtection="1">
      <alignment horizontal="left" vertical="center"/>
      <protection locked="0"/>
    </xf>
    <xf numFmtId="0" fontId="53" fillId="0" borderId="0" xfId="25" applyFont="1" applyBorder="1" applyAlignment="1" applyProtection="1">
      <alignment horizontal="left" vertical="center"/>
      <protection locked="0"/>
    </xf>
    <xf numFmtId="0" fontId="26" fillId="0" borderId="69" xfId="25" applyFont="1" applyBorder="1" applyAlignment="1" applyProtection="1">
      <alignment horizontal="center" vertical="center" wrapText="1"/>
      <protection locked="0"/>
    </xf>
    <xf numFmtId="0" fontId="55" fillId="0" borderId="67" xfId="25" applyFont="1" applyBorder="1" applyAlignment="1" applyProtection="1">
      <alignment/>
      <protection locked="0"/>
    </xf>
    <xf numFmtId="0" fontId="54" fillId="0" borderId="67" xfId="25" applyFont="1" applyBorder="1" applyAlignment="1" applyProtection="1">
      <alignment horizontal="left"/>
      <protection locked="0"/>
    </xf>
    <xf numFmtId="0" fontId="26" fillId="0" borderId="36" xfId="25" applyFont="1" applyBorder="1" applyAlignment="1" applyProtection="1">
      <alignment horizontal="center" vertical="center" wrapText="1"/>
      <protection locked="0"/>
    </xf>
    <xf numFmtId="0" fontId="26" fillId="0" borderId="70" xfId="25" applyFont="1" applyBorder="1" applyAlignment="1" applyProtection="1">
      <alignment vertical="center" wrapText="1"/>
      <protection locked="0"/>
    </xf>
    <xf numFmtId="0" fontId="26" fillId="0" borderId="71" xfId="25" applyFont="1" applyBorder="1" applyAlignment="1" applyProtection="1">
      <alignment vertical="center" wrapText="1"/>
      <protection locked="0"/>
    </xf>
    <xf numFmtId="0" fontId="26" fillId="0" borderId="72" xfId="25" applyFont="1" applyBorder="1" applyAlignment="1" applyProtection="1">
      <alignment vertical="center" wrapText="1"/>
      <protection locked="0"/>
    </xf>
    <xf numFmtId="0" fontId="26" fillId="0" borderId="0" xfId="25" applyFont="1" applyAlignment="1" applyProtection="1">
      <alignment vertical="top"/>
      <protection locked="0"/>
    </xf>
    <xf numFmtId="0" fontId="35" fillId="0" borderId="0" xfId="25" applyFont="1" applyBorder="1" applyAlignment="1" applyProtection="1">
      <alignment horizontal="left" vertical="center" wrapText="1"/>
      <protection locked="0"/>
    </xf>
    <xf numFmtId="0" fontId="35" fillId="0" borderId="66" xfId="25" applyFont="1" applyBorder="1" applyAlignment="1" applyProtection="1">
      <alignment horizontal="left" vertical="center"/>
      <protection locked="0"/>
    </xf>
    <xf numFmtId="0" fontId="35" fillId="0" borderId="67" xfId="25" applyFont="1" applyBorder="1" applyAlignment="1" applyProtection="1">
      <alignment horizontal="left" vertical="center"/>
      <protection locked="0"/>
    </xf>
    <xf numFmtId="0" fontId="35" fillId="0" borderId="68" xfId="25" applyFont="1" applyBorder="1" applyAlignment="1" applyProtection="1">
      <alignment horizontal="left" vertical="center"/>
      <protection locked="0"/>
    </xf>
    <xf numFmtId="0" fontId="26" fillId="0" borderId="69" xfId="25" applyFont="1" applyBorder="1" applyAlignment="1" applyProtection="1">
      <alignment vertical="center" wrapText="1"/>
      <protection locked="0"/>
    </xf>
    <xf numFmtId="0" fontId="54" fillId="0" borderId="67" xfId="25" applyFont="1" applyBorder="1" applyAlignment="1" applyProtection="1">
      <alignment horizontal="left" vertical="center"/>
      <protection locked="0"/>
    </xf>
    <xf numFmtId="0" fontId="54" fillId="0" borderId="67" xfId="25" applyFont="1" applyBorder="1" applyAlignment="1" applyProtection="1">
      <alignment vertical="center"/>
      <protection locked="0"/>
    </xf>
    <xf numFmtId="0" fontId="55" fillId="0" borderId="67" xfId="25" applyFont="1" applyBorder="1" applyAlignment="1" applyProtection="1">
      <alignment vertical="center"/>
      <protection locked="0"/>
    </xf>
    <xf numFmtId="0" fontId="54" fillId="0" borderId="67" xfId="25" applyFont="1" applyBorder="1" applyAlignment="1" applyProtection="1">
      <alignment horizontal="center" vertical="center"/>
      <protection locked="0"/>
    </xf>
    <xf numFmtId="0" fontId="26" fillId="0" borderId="36" xfId="25" applyFont="1" applyBorder="1" applyAlignment="1" applyProtection="1">
      <alignment vertical="center" wrapText="1"/>
      <protection locked="0"/>
    </xf>
    <xf numFmtId="0" fontId="54" fillId="0" borderId="0" xfId="25" applyFont="1" applyBorder="1" applyAlignment="1" applyProtection="1">
      <alignment horizontal="left" vertical="center"/>
      <protection locked="0"/>
    </xf>
    <xf numFmtId="0" fontId="54" fillId="0" borderId="0" xfId="25" applyFont="1" applyBorder="1" applyAlignment="1" applyProtection="1">
      <alignment vertical="center"/>
      <protection locked="0"/>
    </xf>
    <xf numFmtId="0" fontId="55" fillId="0" borderId="0" xfId="25" applyFont="1" applyAlignment="1" applyProtection="1">
      <alignment vertical="center"/>
      <protection locked="0"/>
    </xf>
    <xf numFmtId="0" fontId="35" fillId="0" borderId="0" xfId="25" applyFont="1" applyBorder="1" applyAlignment="1" applyProtection="1">
      <alignment horizontal="left" vertical="top"/>
      <protection locked="0"/>
    </xf>
    <xf numFmtId="0" fontId="35" fillId="0" borderId="0" xfId="25" applyFont="1" applyBorder="1" applyAlignment="1" applyProtection="1">
      <alignment horizontal="center" vertical="top"/>
      <protection locked="0"/>
    </xf>
    <xf numFmtId="0" fontId="26" fillId="0" borderId="69" xfId="25" applyFont="1" applyBorder="1" applyAlignment="1" applyProtection="1">
      <alignment horizontal="left" vertical="center"/>
      <protection locked="0"/>
    </xf>
    <xf numFmtId="0" fontId="55" fillId="0" borderId="67" xfId="25" applyFont="1" applyBorder="1" applyAlignment="1" applyProtection="1">
      <alignment horizontal="left" vertical="center"/>
      <protection locked="0"/>
    </xf>
    <xf numFmtId="0" fontId="26" fillId="0" borderId="36" xfId="25" applyFont="1" applyBorder="1" applyAlignment="1" applyProtection="1">
      <alignment horizontal="left" vertical="center"/>
      <protection locked="0"/>
    </xf>
    <xf numFmtId="0" fontId="55" fillId="0" borderId="0" xfId="25" applyFont="1" applyAlignment="1" applyProtection="1">
      <alignment horizontal="left" vertical="center"/>
      <protection locked="0"/>
    </xf>
    <xf numFmtId="0" fontId="26" fillId="0" borderId="70" xfId="25" applyFont="1" applyBorder="1" applyAlignment="1" applyProtection="1">
      <alignment horizontal="left" vertical="center"/>
      <protection locked="0"/>
    </xf>
    <xf numFmtId="0" fontId="26" fillId="0" borderId="71" xfId="25" applyFont="1" applyBorder="1" applyAlignment="1" applyProtection="1">
      <alignment horizontal="left" vertical="center"/>
      <protection locked="0"/>
    </xf>
    <xf numFmtId="0" fontId="26" fillId="0" borderId="72" xfId="25" applyFont="1" applyBorder="1" applyAlignment="1" applyProtection="1">
      <alignment horizontal="left" vertical="center"/>
      <protection locked="0"/>
    </xf>
    <xf numFmtId="0" fontId="35" fillId="0" borderId="0" xfId="25" applyFont="1" applyBorder="1" applyAlignment="1" applyProtection="1">
      <alignment horizontal="center" vertical="center" wrapText="1"/>
      <protection locked="0"/>
    </xf>
    <xf numFmtId="0" fontId="35" fillId="0" borderId="66" xfId="25" applyFont="1" applyBorder="1" applyAlignment="1" applyProtection="1">
      <alignment horizontal="left" vertical="center" wrapText="1"/>
      <protection locked="0"/>
    </xf>
    <xf numFmtId="0" fontId="35" fillId="0" borderId="67" xfId="25" applyFont="1" applyBorder="1" applyAlignment="1" applyProtection="1">
      <alignment horizontal="left" vertical="center" wrapText="1"/>
      <protection locked="0"/>
    </xf>
    <xf numFmtId="0" fontId="35" fillId="0" borderId="68" xfId="25" applyFont="1" applyBorder="1" applyAlignment="1" applyProtection="1">
      <alignment horizontal="left" vertical="center" wrapText="1"/>
      <protection locked="0"/>
    </xf>
    <xf numFmtId="0" fontId="35" fillId="0" borderId="36" xfId="25" applyFont="1" applyBorder="1" applyAlignment="1" applyProtection="1">
      <alignment horizontal="left" vertical="center" wrapText="1"/>
      <protection locked="0"/>
    </xf>
    <xf numFmtId="0" fontId="35" fillId="0" borderId="0" xfId="25" applyFont="1" applyFill="1" applyBorder="1" applyAlignment="1" applyProtection="1">
      <alignment horizontal="left" vertical="center"/>
      <protection locked="0"/>
    </xf>
    <xf numFmtId="0" fontId="35" fillId="0" borderId="0" xfId="25" applyFont="1" applyFill="1" applyBorder="1" applyAlignment="1" applyProtection="1">
      <alignment horizontal="center" vertical="center"/>
      <protection locked="0"/>
    </xf>
    <xf numFmtId="0" fontId="35" fillId="0" borderId="69" xfId="25" applyFont="1" applyBorder="1" applyAlignment="1" applyProtection="1">
      <alignment horizontal="left" vertical="center" wrapText="1"/>
      <protection locked="0"/>
    </xf>
    <xf numFmtId="0" fontId="55" fillId="0" borderId="69" xfId="25" applyFont="1" applyBorder="1" applyAlignment="1" applyProtection="1">
      <alignment horizontal="left" vertical="center" wrapText="1"/>
      <protection locked="0"/>
    </xf>
    <xf numFmtId="0" fontId="55" fillId="0" borderId="36" xfId="25" applyFont="1" applyBorder="1" applyAlignment="1" applyProtection="1">
      <alignment horizontal="left" vertical="center" wrapText="1"/>
      <protection locked="0"/>
    </xf>
    <xf numFmtId="0" fontId="26" fillId="0" borderId="69" xfId="25" applyFont="1" applyBorder="1" applyAlignment="1" applyProtection="1">
      <alignment horizontal="left" vertical="center" wrapText="1"/>
      <protection locked="0"/>
    </xf>
    <xf numFmtId="0" fontId="26" fillId="0" borderId="36" xfId="25" applyFont="1" applyBorder="1" applyAlignment="1" applyProtection="1">
      <alignment horizontal="left" vertical="center" wrapText="1"/>
      <protection locked="0"/>
    </xf>
    <xf numFmtId="0" fontId="26" fillId="0" borderId="70" xfId="25" applyFont="1" applyBorder="1" applyAlignment="1" applyProtection="1">
      <alignment horizontal="left" vertical="center" wrapText="1"/>
      <protection locked="0"/>
    </xf>
    <xf numFmtId="0" fontId="26" fillId="0" borderId="71" xfId="25" applyFont="1" applyBorder="1" applyAlignment="1" applyProtection="1">
      <alignment horizontal="left" vertical="center" wrapText="1"/>
      <protection locked="0"/>
    </xf>
    <xf numFmtId="0" fontId="26" fillId="0" borderId="72" xfId="25" applyFont="1" applyBorder="1" applyAlignment="1" applyProtection="1">
      <alignment horizontal="left" vertical="center" wrapText="1"/>
      <protection locked="0"/>
    </xf>
    <xf numFmtId="0" fontId="26" fillId="0" borderId="0" xfId="25" applyFont="1" applyBorder="1" applyAlignment="1" applyProtection="1">
      <alignment horizontal="left" vertical="center" wrapText="1"/>
      <protection locked="0"/>
    </xf>
    <xf numFmtId="0" fontId="26" fillId="0" borderId="66" xfId="25" applyFont="1" applyBorder="1" applyAlignment="1" applyProtection="1">
      <alignment horizontal="left" vertical="center"/>
      <protection locked="0"/>
    </xf>
    <xf numFmtId="0" fontId="26" fillId="0" borderId="68" xfId="25" applyFont="1" applyBorder="1" applyAlignment="1" applyProtection="1">
      <alignment horizontal="left" vertical="center"/>
      <protection locked="0"/>
    </xf>
    <xf numFmtId="0" fontId="55" fillId="0" borderId="0" xfId="25" applyFont="1" applyBorder="1" applyAlignment="1" applyProtection="1">
      <alignment horizontal="left" vertical="center"/>
      <protection locked="0"/>
    </xf>
    <xf numFmtId="0" fontId="27" fillId="0" borderId="0" xfId="25" applyFont="1" applyBorder="1" applyAlignment="1" applyProtection="1">
      <alignment horizontal="left" vertical="center"/>
      <protection locked="0"/>
    </xf>
    <xf numFmtId="0" fontId="27" fillId="0" borderId="67" xfId="25" applyFont="1" applyBorder="1" applyAlignment="1" applyProtection="1">
      <alignment horizontal="left" vertical="center"/>
      <protection locked="0"/>
    </xf>
    <xf numFmtId="0" fontId="26" fillId="0" borderId="66" xfId="25" applyFont="1" applyBorder="1" applyAlignment="1" applyProtection="1">
      <alignment vertical="center" wrapText="1"/>
      <protection locked="0"/>
    </xf>
    <xf numFmtId="0" fontId="27" fillId="0" borderId="67" xfId="25" applyFont="1" applyBorder="1" applyAlignment="1" applyProtection="1">
      <alignment vertical="center" wrapText="1"/>
      <protection locked="0"/>
    </xf>
    <xf numFmtId="0" fontId="26" fillId="0" borderId="68" xfId="25" applyFont="1" applyBorder="1" applyAlignment="1" applyProtection="1">
      <alignment vertical="center" wrapText="1"/>
      <protection locked="0"/>
    </xf>
    <xf numFmtId="0" fontId="35" fillId="0" borderId="0" xfId="25" applyFont="1" applyBorder="1" applyAlignment="1" applyProtection="1">
      <alignment vertical="center" wrapText="1"/>
      <protection locked="0"/>
    </xf>
    <xf numFmtId="49" fontId="35" fillId="0" borderId="0" xfId="25" applyNumberFormat="1" applyFont="1" applyBorder="1" applyAlignment="1" applyProtection="1">
      <alignment vertical="center" wrapText="1"/>
      <protection locked="0"/>
    </xf>
    <xf numFmtId="0" fontId="54" fillId="0" borderId="0" xfId="25" applyFont="1" applyBorder="1" applyAlignment="1" applyProtection="1">
      <alignment horizontal="left" vertical="center" wrapText="1"/>
      <protection locked="0"/>
    </xf>
    <xf numFmtId="0" fontId="35" fillId="0" borderId="36" xfId="25" applyFont="1" applyBorder="1" applyAlignment="1" applyProtection="1">
      <alignment vertical="center" wrapText="1"/>
      <protection locked="0"/>
    </xf>
    <xf numFmtId="0" fontId="35" fillId="0" borderId="0" xfId="25" applyFont="1" applyBorder="1" applyAlignment="1" applyProtection="1">
      <alignment vertical="center"/>
      <protection locked="0"/>
    </xf>
    <xf numFmtId="0" fontId="26" fillId="0" borderId="0" xfId="25" applyAlignment="1" applyProtection="1">
      <alignment horizontal="center" vertical="center"/>
      <protection locked="0"/>
    </xf>
    <xf numFmtId="0" fontId="52" fillId="3" borderId="63" xfId="25" applyFont="1" applyFill="1" applyBorder="1" applyAlignment="1" applyProtection="1">
      <alignment horizontal="left" vertical="center" wrapText="1"/>
      <protection locked="0"/>
    </xf>
    <xf numFmtId="0" fontId="46" fillId="3" borderId="0" xfId="25" applyFont="1" applyFill="1" applyAlignment="1" applyProtection="1">
      <alignment horizontal="left" vertical="center" wrapText="1"/>
      <protection locked="0"/>
    </xf>
    <xf numFmtId="0" fontId="18" fillId="3" borderId="26" xfId="21" applyFont="1" applyFill="1" applyBorder="1" applyAlignment="1" applyProtection="1">
      <alignment/>
      <protection/>
    </xf>
    <xf numFmtId="3" fontId="21" fillId="3" borderId="16" xfId="21" applyNumberFormat="1" applyFont="1" applyFill="1" applyBorder="1" applyAlignment="1" applyProtection="1">
      <alignment/>
      <protection/>
    </xf>
    <xf numFmtId="3" fontId="21" fillId="3" borderId="17" xfId="21" applyNumberFormat="1" applyFont="1" applyFill="1" applyBorder="1" applyAlignment="1" applyProtection="1">
      <alignment/>
      <protection/>
    </xf>
    <xf numFmtId="0" fontId="26" fillId="11" borderId="0" xfId="28" applyFont="1" applyFill="1" applyAlignment="1" applyProtection="1">
      <alignment horizontal="left" vertical="top"/>
      <protection locked="0"/>
    </xf>
    <xf numFmtId="0" fontId="27" fillId="11" borderId="0" xfId="28" applyFont="1" applyFill="1" applyAlignment="1" applyProtection="1">
      <alignment horizontal="left" vertical="center"/>
      <protection locked="0"/>
    </xf>
    <xf numFmtId="0" fontId="28" fillId="11" borderId="0" xfId="28" applyFont="1" applyFill="1" applyAlignment="1" applyProtection="1">
      <alignment horizontal="left" vertical="center"/>
      <protection locked="0"/>
    </xf>
    <xf numFmtId="0" fontId="30" fillId="11" borderId="0" xfId="29" applyFont="1" applyFill="1" applyAlignment="1" applyProtection="1">
      <alignment horizontal="left" vertical="center"/>
      <protection locked="0"/>
    </xf>
    <xf numFmtId="0" fontId="29" fillId="11" borderId="0" xfId="29" applyFill="1" applyAlignment="1" applyProtection="1">
      <alignment horizontal="left" vertical="top"/>
      <protection locked="0"/>
    </xf>
    <xf numFmtId="0" fontId="26" fillId="11" borderId="0" xfId="28" applyFill="1" applyAlignment="1" applyProtection="1">
      <alignment horizontal="left" vertical="top"/>
      <protection locked="0"/>
    </xf>
    <xf numFmtId="0" fontId="26" fillId="0" borderId="0" xfId="28" applyAlignment="1" applyProtection="1">
      <alignment horizontal="left" vertical="top"/>
      <protection locked="0"/>
    </xf>
    <xf numFmtId="0" fontId="26" fillId="0" borderId="42" xfId="28" applyBorder="1" applyAlignment="1" applyProtection="1">
      <alignment horizontal="left" vertical="top"/>
      <protection locked="0"/>
    </xf>
    <xf numFmtId="0" fontId="26" fillId="0" borderId="43" xfId="28" applyBorder="1" applyAlignment="1" applyProtection="1">
      <alignment horizontal="left" vertical="top"/>
      <protection locked="0"/>
    </xf>
    <xf numFmtId="0" fontId="26" fillId="0" borderId="44" xfId="28" applyBorder="1" applyAlignment="1" applyProtection="1">
      <alignment horizontal="left" vertical="top"/>
      <protection locked="0"/>
    </xf>
    <xf numFmtId="0" fontId="26" fillId="0" borderId="45" xfId="28" applyBorder="1" applyAlignment="1" applyProtection="1">
      <alignment horizontal="left" vertical="top"/>
      <protection locked="0"/>
    </xf>
    <xf numFmtId="0" fontId="31" fillId="0" borderId="0" xfId="28" applyFont="1" applyAlignment="1" applyProtection="1">
      <alignment horizontal="left" vertical="center"/>
      <protection locked="0"/>
    </xf>
    <xf numFmtId="0" fontId="26" fillId="0" borderId="46" xfId="28" applyBorder="1" applyAlignment="1" applyProtection="1">
      <alignment horizontal="left" vertical="top"/>
      <protection locked="0"/>
    </xf>
    <xf numFmtId="0" fontId="32" fillId="0" borderId="0" xfId="28" applyFont="1" applyAlignment="1" applyProtection="1">
      <alignment horizontal="left" vertical="center"/>
      <protection locked="0"/>
    </xf>
    <xf numFmtId="0" fontId="33" fillId="0" borderId="0" xfId="28" applyFont="1" applyAlignment="1" applyProtection="1">
      <alignment horizontal="left" vertical="center"/>
      <protection locked="0"/>
    </xf>
    <xf numFmtId="0" fontId="26" fillId="0" borderId="0" xfId="28" applyFont="1" applyAlignment="1" applyProtection="1">
      <alignment horizontal="left" vertical="center" wrapText="1"/>
      <protection locked="0"/>
    </xf>
    <xf numFmtId="0" fontId="26" fillId="0" borderId="45" xfId="28" applyBorder="1" applyAlignment="1" applyProtection="1">
      <alignment horizontal="left" vertical="center" wrapText="1"/>
      <protection locked="0"/>
    </xf>
    <xf numFmtId="0" fontId="26" fillId="0" borderId="46" xfId="28" applyBorder="1" applyAlignment="1" applyProtection="1">
      <alignment horizontal="left" vertical="center" wrapText="1"/>
      <protection locked="0"/>
    </xf>
    <xf numFmtId="0" fontId="26" fillId="0" borderId="0" xfId="28" applyFont="1" applyAlignment="1" applyProtection="1">
      <alignment horizontal="left" vertical="center"/>
      <protection locked="0"/>
    </xf>
    <xf numFmtId="0" fontId="26" fillId="0" borderId="45" xfId="28" applyBorder="1" applyAlignment="1" applyProtection="1">
      <alignment horizontal="left" vertical="center"/>
      <protection locked="0"/>
    </xf>
    <xf numFmtId="0" fontId="26" fillId="0" borderId="46" xfId="28" applyBorder="1" applyAlignment="1" applyProtection="1">
      <alignment horizontal="left" vertical="center"/>
      <protection locked="0"/>
    </xf>
    <xf numFmtId="0" fontId="35" fillId="0" borderId="0" xfId="28" applyFont="1" applyAlignment="1" applyProtection="1">
      <alignment horizontal="left" vertical="center"/>
      <protection locked="0"/>
    </xf>
    <xf numFmtId="171" fontId="35" fillId="0" borderId="0" xfId="28" applyNumberFormat="1" applyFont="1" applyAlignment="1" applyProtection="1">
      <alignment horizontal="left" vertical="top"/>
      <protection locked="0"/>
    </xf>
    <xf numFmtId="0" fontId="33" fillId="0" borderId="0" xfId="28" applyFont="1" applyAlignment="1" applyProtection="1">
      <alignment horizontal="left" vertical="top"/>
      <protection locked="0"/>
    </xf>
    <xf numFmtId="0" fontId="35" fillId="0" borderId="0" xfId="28" applyFont="1" applyAlignment="1" applyProtection="1">
      <alignment horizontal="left" vertical="top"/>
      <protection locked="0"/>
    </xf>
    <xf numFmtId="0" fontId="26" fillId="0" borderId="47" xfId="28" applyBorder="1" applyAlignment="1" applyProtection="1">
      <alignment horizontal="left" vertical="center"/>
      <protection locked="0"/>
    </xf>
    <xf numFmtId="0" fontId="26" fillId="0" borderId="48" xfId="28" applyBorder="1" applyAlignment="1" applyProtection="1">
      <alignment horizontal="left" vertical="center"/>
      <protection locked="0"/>
    </xf>
    <xf numFmtId="0" fontId="36" fillId="0" borderId="0" xfId="28" applyFont="1" applyAlignment="1" applyProtection="1">
      <alignment horizontal="left" vertical="center"/>
      <protection locked="0"/>
    </xf>
    <xf numFmtId="169" fontId="37" fillId="0" borderId="0" xfId="28" applyNumberFormat="1" applyFont="1" applyAlignment="1" applyProtection="1">
      <alignment horizontal="right" vertical="center"/>
      <protection locked="0"/>
    </xf>
    <xf numFmtId="0" fontId="38" fillId="0" borderId="0" xfId="28" applyFont="1" applyAlignment="1" applyProtection="1">
      <alignment horizontal="right" vertical="center"/>
      <protection locked="0"/>
    </xf>
    <xf numFmtId="0" fontId="38" fillId="0" borderId="0" xfId="28" applyFont="1" applyAlignment="1" applyProtection="1">
      <alignment horizontal="left" vertical="center"/>
      <protection locked="0"/>
    </xf>
    <xf numFmtId="169" fontId="38" fillId="0" borderId="0" xfId="28" applyNumberFormat="1" applyFont="1" applyAlignment="1" applyProtection="1">
      <alignment horizontal="right" vertical="center"/>
      <protection locked="0"/>
    </xf>
    <xf numFmtId="170" fontId="38" fillId="0" borderId="0" xfId="28" applyNumberFormat="1" applyFont="1" applyAlignment="1" applyProtection="1">
      <alignment horizontal="right" vertical="center"/>
      <protection locked="0"/>
    </xf>
    <xf numFmtId="0" fontId="26" fillId="5" borderId="0" xfId="28" applyFill="1" applyAlignment="1" applyProtection="1">
      <alignment horizontal="left" vertical="center"/>
      <protection locked="0"/>
    </xf>
    <xf numFmtId="0" fontId="34" fillId="5" borderId="49" xfId="28" applyFont="1" applyFill="1" applyBorder="1" applyAlignment="1" applyProtection="1">
      <alignment horizontal="left" vertical="center"/>
      <protection locked="0"/>
    </xf>
    <xf numFmtId="0" fontId="26" fillId="5" borderId="50" xfId="28" applyFill="1" applyBorder="1" applyAlignment="1" applyProtection="1">
      <alignment horizontal="left" vertical="center"/>
      <protection locked="0"/>
    </xf>
    <xf numFmtId="0" fontId="34" fillId="5" borderId="50" xfId="28" applyFont="1" applyFill="1" applyBorder="1" applyAlignment="1" applyProtection="1">
      <alignment horizontal="right" vertical="center"/>
      <protection locked="0"/>
    </xf>
    <xf numFmtId="0" fontId="34" fillId="5" borderId="50" xfId="28" applyFont="1" applyFill="1" applyBorder="1" applyAlignment="1" applyProtection="1">
      <alignment horizontal="center" vertical="center"/>
      <protection locked="0"/>
    </xf>
    <xf numFmtId="169" fontId="34" fillId="5" borderId="50" xfId="28" applyNumberFormat="1" applyFont="1" applyFill="1" applyBorder="1" applyAlignment="1" applyProtection="1">
      <alignment horizontal="right" vertical="center"/>
      <protection locked="0"/>
    </xf>
    <xf numFmtId="0" fontId="26" fillId="5" borderId="51" xfId="28" applyFill="1" applyBorder="1" applyAlignment="1" applyProtection="1">
      <alignment horizontal="left" vertical="center"/>
      <protection locked="0"/>
    </xf>
    <xf numFmtId="0" fontId="26" fillId="0" borderId="52" xfId="28" applyBorder="1" applyAlignment="1" applyProtection="1">
      <alignment horizontal="left" vertical="center"/>
      <protection locked="0"/>
    </xf>
    <xf numFmtId="0" fontId="26" fillId="0" borderId="53" xfId="28" applyBorder="1" applyAlignment="1" applyProtection="1">
      <alignment horizontal="left" vertical="center"/>
      <protection locked="0"/>
    </xf>
    <xf numFmtId="0" fontId="26" fillId="0" borderId="54" xfId="28" applyBorder="1" applyAlignment="1" applyProtection="1">
      <alignment horizontal="left" vertical="center"/>
      <protection locked="0"/>
    </xf>
    <xf numFmtId="0" fontId="26" fillId="0" borderId="42" xfId="28" applyBorder="1" applyAlignment="1" applyProtection="1">
      <alignment horizontal="left" vertical="center"/>
      <protection locked="0"/>
    </xf>
    <xf numFmtId="0" fontId="26" fillId="0" borderId="43" xfId="28" applyBorder="1" applyAlignment="1" applyProtection="1">
      <alignment horizontal="left" vertical="center"/>
      <protection locked="0"/>
    </xf>
    <xf numFmtId="0" fontId="26" fillId="0" borderId="44" xfId="28" applyBorder="1" applyAlignment="1" applyProtection="1">
      <alignment horizontal="left" vertical="center"/>
      <protection locked="0"/>
    </xf>
    <xf numFmtId="0" fontId="35" fillId="5" borderId="0" xfId="28" applyFont="1" applyFill="1" applyAlignment="1" applyProtection="1">
      <alignment horizontal="left" vertical="center"/>
      <protection locked="0"/>
    </xf>
    <xf numFmtId="0" fontId="35" fillId="5" borderId="0" xfId="28" applyFont="1" applyFill="1" applyAlignment="1" applyProtection="1">
      <alignment horizontal="right" vertical="center"/>
      <protection locked="0"/>
    </xf>
    <xf numFmtId="0" fontId="26" fillId="5" borderId="46" xfId="28" applyFill="1" applyBorder="1" applyAlignment="1" applyProtection="1">
      <alignment horizontal="left" vertical="center"/>
      <protection locked="0"/>
    </xf>
    <xf numFmtId="0" fontId="37" fillId="0" borderId="0" xfId="28" applyFont="1" applyAlignment="1" applyProtection="1">
      <alignment horizontal="left" vertical="center"/>
      <protection locked="0"/>
    </xf>
    <xf numFmtId="0" fontId="39" fillId="0" borderId="45" xfId="28" applyFont="1" applyBorder="1" applyAlignment="1" applyProtection="1">
      <alignment horizontal="left" vertical="center"/>
      <protection locked="0"/>
    </xf>
    <xf numFmtId="0" fontId="40" fillId="0" borderId="0" xfId="28" applyFont="1" applyAlignment="1" applyProtection="1">
      <alignment horizontal="left" vertical="center"/>
      <protection locked="0"/>
    </xf>
    <xf numFmtId="0" fontId="39" fillId="0" borderId="55" xfId="28" applyFont="1" applyBorder="1" applyAlignment="1" applyProtection="1">
      <alignment horizontal="left" vertical="center"/>
      <protection locked="0"/>
    </xf>
    <xf numFmtId="169" fontId="39" fillId="0" borderId="55" xfId="28" applyNumberFormat="1" applyFont="1" applyBorder="1" applyAlignment="1" applyProtection="1">
      <alignment horizontal="right" vertical="center"/>
      <protection locked="0"/>
    </xf>
    <xf numFmtId="0" fontId="39" fillId="0" borderId="46" xfId="28" applyFont="1" applyBorder="1" applyAlignment="1" applyProtection="1">
      <alignment horizontal="left" vertical="center"/>
      <protection locked="0"/>
    </xf>
    <xf numFmtId="0" fontId="41" fillId="0" borderId="45" xfId="28" applyFont="1" applyBorder="1" applyAlignment="1" applyProtection="1">
      <alignment horizontal="left" vertical="center"/>
      <protection locked="0"/>
    </xf>
    <xf numFmtId="0" fontId="27" fillId="0" borderId="0" xfId="28" applyFont="1" applyAlignment="1" applyProtection="1">
      <alignment horizontal="left" vertical="center"/>
      <protection locked="0"/>
    </xf>
    <xf numFmtId="0" fontId="41" fillId="0" borderId="55" xfId="28" applyFont="1" applyBorder="1" applyAlignment="1" applyProtection="1">
      <alignment horizontal="left" vertical="center"/>
      <protection locked="0"/>
    </xf>
    <xf numFmtId="169" fontId="41" fillId="0" borderId="55" xfId="28" applyNumberFormat="1" applyFont="1" applyBorder="1" applyAlignment="1" applyProtection="1">
      <alignment horizontal="right" vertical="center"/>
      <protection locked="0"/>
    </xf>
    <xf numFmtId="0" fontId="41" fillId="0" borderId="46" xfId="28" applyFont="1" applyBorder="1" applyAlignment="1" applyProtection="1">
      <alignment horizontal="left" vertical="center"/>
      <protection locked="0"/>
    </xf>
    <xf numFmtId="0" fontId="26" fillId="0" borderId="45" xfId="28" applyBorder="1" applyAlignment="1" applyProtection="1">
      <alignment horizontal="center" vertical="center" wrapText="1"/>
      <protection locked="0"/>
    </xf>
    <xf numFmtId="0" fontId="35" fillId="5" borderId="56" xfId="28" applyFont="1" applyFill="1" applyBorder="1" applyAlignment="1" applyProtection="1">
      <alignment horizontal="center" vertical="center" wrapText="1"/>
      <protection locked="0"/>
    </xf>
    <xf numFmtId="0" fontId="35" fillId="5" borderId="57" xfId="28" applyFont="1" applyFill="1" applyBorder="1" applyAlignment="1" applyProtection="1">
      <alignment horizontal="center" vertical="center" wrapText="1"/>
      <protection locked="0"/>
    </xf>
    <xf numFmtId="0" fontId="35" fillId="5" borderId="58" xfId="28" applyFont="1" applyFill="1" applyBorder="1" applyAlignment="1" applyProtection="1">
      <alignment horizontal="center" vertical="center" wrapText="1"/>
      <protection locked="0"/>
    </xf>
    <xf numFmtId="0" fontId="33" fillId="0" borderId="56" xfId="28" applyFont="1" applyBorder="1" applyAlignment="1" applyProtection="1">
      <alignment horizontal="center" vertical="center" wrapText="1"/>
      <protection locked="0"/>
    </xf>
    <xf numFmtId="0" fontId="33" fillId="0" borderId="57" xfId="28" applyFont="1" applyBorder="1" applyAlignment="1" applyProtection="1">
      <alignment horizontal="center" vertical="center" wrapText="1"/>
      <protection locked="0"/>
    </xf>
    <xf numFmtId="0" fontId="33" fillId="0" borderId="58" xfId="28" applyFont="1" applyBorder="1" applyAlignment="1" applyProtection="1">
      <alignment horizontal="center" vertical="center" wrapText="1"/>
      <protection locked="0"/>
    </xf>
    <xf numFmtId="0" fontId="26" fillId="0" borderId="0" xfId="28" applyFont="1" applyAlignment="1" applyProtection="1">
      <alignment horizontal="center" vertical="center" wrapText="1"/>
      <protection locked="0"/>
    </xf>
    <xf numFmtId="169" fontId="37" fillId="0" borderId="0" xfId="28" applyNumberFormat="1" applyFont="1" applyAlignment="1" applyProtection="1">
      <alignment horizontal="right"/>
      <protection locked="0"/>
    </xf>
    <xf numFmtId="0" fontId="26" fillId="0" borderId="59" xfId="28" applyBorder="1" applyAlignment="1" applyProtection="1">
      <alignment horizontal="left" vertical="center"/>
      <protection locked="0"/>
    </xf>
    <xf numFmtId="172" fontId="42" fillId="0" borderId="47" xfId="28" applyNumberFormat="1" applyFont="1" applyBorder="1" applyAlignment="1" applyProtection="1">
      <alignment horizontal="right"/>
      <protection locked="0"/>
    </xf>
    <xf numFmtId="172" fontId="42" fillId="0" borderId="60" xfId="28" applyNumberFormat="1" applyFont="1" applyBorder="1" applyAlignment="1" applyProtection="1">
      <alignment horizontal="right"/>
      <protection locked="0"/>
    </xf>
    <xf numFmtId="169" fontId="43" fillId="0" borderId="0" xfId="28" applyNumberFormat="1" applyFont="1" applyAlignment="1" applyProtection="1">
      <alignment horizontal="right" vertical="center"/>
      <protection locked="0"/>
    </xf>
    <xf numFmtId="0" fontId="44" fillId="0" borderId="45" xfId="28" applyFont="1" applyBorder="1" applyAlignment="1" applyProtection="1">
      <alignment horizontal="left"/>
      <protection locked="0"/>
    </xf>
    <xf numFmtId="0" fontId="26" fillId="0" borderId="0" xfId="28" applyFont="1" applyAlignment="1" applyProtection="1">
      <alignment horizontal="left"/>
      <protection locked="0"/>
    </xf>
    <xf numFmtId="0" fontId="44" fillId="0" borderId="0" xfId="28" applyFont="1" applyAlignment="1" applyProtection="1">
      <alignment horizontal="left"/>
      <protection locked="0"/>
    </xf>
    <xf numFmtId="0" fontId="39" fillId="0" borderId="0" xfId="28" applyFont="1" applyAlignment="1" applyProtection="1">
      <alignment horizontal="left"/>
      <protection locked="0"/>
    </xf>
    <xf numFmtId="169" fontId="39" fillId="0" borderId="0" xfId="28" applyNumberFormat="1" applyFont="1" applyAlignment="1" applyProtection="1">
      <alignment horizontal="right"/>
      <protection locked="0"/>
    </xf>
    <xf numFmtId="0" fontId="44" fillId="0" borderId="61" xfId="28" applyFont="1" applyBorder="1" applyAlignment="1" applyProtection="1">
      <alignment horizontal="left"/>
      <protection locked="0"/>
    </xf>
    <xf numFmtId="172" fontId="44" fillId="0" borderId="0" xfId="28" applyNumberFormat="1" applyFont="1" applyAlignment="1" applyProtection="1">
      <alignment horizontal="right"/>
      <protection locked="0"/>
    </xf>
    <xf numFmtId="172" fontId="44" fillId="0" borderId="62" xfId="28" applyNumberFormat="1" applyFont="1" applyBorder="1" applyAlignment="1" applyProtection="1">
      <alignment horizontal="right"/>
      <protection locked="0"/>
    </xf>
    <xf numFmtId="169" fontId="44" fillId="0" borderId="0" xfId="28" applyNumberFormat="1" applyFont="1" applyAlignment="1" applyProtection="1">
      <alignment horizontal="right" vertical="center"/>
      <protection locked="0"/>
    </xf>
    <xf numFmtId="0" fontId="41" fillId="0" borderId="0" xfId="28" applyFont="1" applyAlignment="1" applyProtection="1">
      <alignment horizontal="left"/>
      <protection locked="0"/>
    </xf>
    <xf numFmtId="169" fontId="41" fillId="0" borderId="0" xfId="28" applyNumberFormat="1" applyFont="1" applyAlignment="1" applyProtection="1">
      <alignment horizontal="right"/>
      <protection locked="0"/>
    </xf>
    <xf numFmtId="0" fontId="26" fillId="0" borderId="63" xfId="28" applyFont="1" applyBorder="1" applyAlignment="1" applyProtection="1">
      <alignment horizontal="center" vertical="center"/>
      <protection locked="0"/>
    </xf>
    <xf numFmtId="49" fontId="26" fillId="0" borderId="63" xfId="28" applyNumberFormat="1" applyFont="1" applyBorder="1" applyAlignment="1" applyProtection="1">
      <alignment horizontal="left" vertical="center" wrapText="1"/>
      <protection locked="0"/>
    </xf>
    <xf numFmtId="0" fontId="26" fillId="0" borderId="63" xfId="28" applyFont="1" applyBorder="1" applyAlignment="1" applyProtection="1">
      <alignment horizontal="left" vertical="center" wrapText="1"/>
      <protection locked="0"/>
    </xf>
    <xf numFmtId="0" fontId="26" fillId="0" borderId="63" xfId="28" applyFont="1" applyBorder="1" applyAlignment="1" applyProtection="1">
      <alignment horizontal="center" vertical="center" wrapText="1"/>
      <protection locked="0"/>
    </xf>
    <xf numFmtId="173" fontId="26" fillId="0" borderId="63" xfId="28" applyNumberFormat="1" applyFont="1" applyBorder="1" applyAlignment="1" applyProtection="1">
      <alignment horizontal="right" vertical="center"/>
      <protection locked="0"/>
    </xf>
    <xf numFmtId="169" fontId="26" fillId="12" borderId="63" xfId="28" applyNumberFormat="1" applyFont="1" applyFill="1" applyBorder="1" applyAlignment="1" applyProtection="1">
      <alignment horizontal="right" vertical="center"/>
      <protection locked="0"/>
    </xf>
    <xf numFmtId="169" fontId="26" fillId="0" borderId="63" xfId="28" applyNumberFormat="1" applyFont="1" applyBorder="1" applyAlignment="1" applyProtection="1">
      <alignment horizontal="right" vertical="center"/>
      <protection locked="0"/>
    </xf>
    <xf numFmtId="0" fontId="38" fillId="12" borderId="63" xfId="28" applyFont="1" applyFill="1" applyBorder="1" applyAlignment="1" applyProtection="1">
      <alignment horizontal="left" vertical="center" wrapText="1"/>
      <protection locked="0"/>
    </xf>
    <xf numFmtId="0" fontId="38" fillId="0" borderId="0" xfId="28" applyFont="1" applyAlignment="1" applyProtection="1">
      <alignment horizontal="center" vertical="center" wrapText="1"/>
      <protection locked="0"/>
    </xf>
    <xf numFmtId="172" fontId="38" fillId="0" borderId="0" xfId="28" applyNumberFormat="1" applyFont="1" applyAlignment="1" applyProtection="1">
      <alignment horizontal="right" vertical="center"/>
      <protection locked="0"/>
    </xf>
    <xf numFmtId="172" fontId="38" fillId="0" borderId="62" xfId="28" applyNumberFormat="1" applyFont="1" applyBorder="1" applyAlignment="1" applyProtection="1">
      <alignment horizontal="right" vertical="center"/>
      <protection locked="0"/>
    </xf>
    <xf numFmtId="169" fontId="26" fillId="0" borderId="0" xfId="28" applyNumberFormat="1" applyFont="1" applyAlignment="1" applyProtection="1">
      <alignment horizontal="right" vertical="center"/>
      <protection locked="0"/>
    </xf>
    <xf numFmtId="0" fontId="45" fillId="0" borderId="0" xfId="28" applyFont="1" applyAlignment="1" applyProtection="1">
      <alignment horizontal="left" vertical="center" wrapText="1"/>
      <protection locked="0"/>
    </xf>
    <xf numFmtId="0" fontId="46" fillId="0" borderId="0" xfId="28" applyFont="1" applyAlignment="1" applyProtection="1">
      <alignment horizontal="left" vertical="center" wrapText="1"/>
      <protection locked="0"/>
    </xf>
    <xf numFmtId="0" fontId="26" fillId="0" borderId="61" xfId="28" applyBorder="1" applyAlignment="1" applyProtection="1">
      <alignment horizontal="left" vertical="center"/>
      <protection locked="0"/>
    </xf>
    <xf numFmtId="0" fontId="26" fillId="0" borderId="62" xfId="28" applyBorder="1" applyAlignment="1" applyProtection="1">
      <alignment horizontal="left" vertical="center"/>
      <protection locked="0"/>
    </xf>
    <xf numFmtId="0" fontId="45" fillId="0" borderId="0" xfId="28" applyFont="1" applyAlignment="1" applyProtection="1">
      <alignment horizontal="left" vertical="center"/>
      <protection locked="0"/>
    </xf>
    <xf numFmtId="0" fontId="47" fillId="0" borderId="0" xfId="28" applyFont="1" applyAlignment="1" applyProtection="1">
      <alignment horizontal="left" vertical="top" wrapText="1"/>
      <protection locked="0"/>
    </xf>
    <xf numFmtId="0" fontId="48" fillId="0" borderId="45" xfId="28" applyFont="1" applyBorder="1" applyAlignment="1" applyProtection="1">
      <alignment horizontal="left" vertical="center"/>
      <protection locked="0"/>
    </xf>
    <xf numFmtId="0" fontId="48" fillId="0" borderId="0" xfId="28" applyFont="1" applyAlignment="1" applyProtection="1">
      <alignment horizontal="left" vertical="center"/>
      <protection locked="0"/>
    </xf>
    <xf numFmtId="0" fontId="48" fillId="0" borderId="0" xfId="28" applyFont="1" applyAlignment="1" applyProtection="1">
      <alignment horizontal="left" vertical="center" wrapText="1"/>
      <protection locked="0"/>
    </xf>
    <xf numFmtId="0" fontId="48" fillId="0" borderId="61" xfId="28" applyFont="1" applyBorder="1" applyAlignment="1" applyProtection="1">
      <alignment horizontal="left" vertical="center"/>
      <protection locked="0"/>
    </xf>
    <xf numFmtId="0" fontId="48" fillId="0" borderId="62" xfId="28" applyFont="1" applyBorder="1" applyAlignment="1" applyProtection="1">
      <alignment horizontal="left" vertical="center"/>
      <protection locked="0"/>
    </xf>
    <xf numFmtId="0" fontId="49" fillId="0" borderId="45" xfId="28" applyFont="1" applyBorder="1" applyAlignment="1" applyProtection="1">
      <alignment horizontal="left" vertical="center"/>
      <protection locked="0"/>
    </xf>
    <xf numFmtId="0" fontId="49" fillId="0" borderId="0" xfId="28" applyFont="1" applyAlignment="1" applyProtection="1">
      <alignment horizontal="left" vertical="center"/>
      <protection locked="0"/>
    </xf>
    <xf numFmtId="0" fontId="49" fillId="0" borderId="0" xfId="28" applyFont="1" applyAlignment="1" applyProtection="1">
      <alignment horizontal="left" vertical="center" wrapText="1"/>
      <protection locked="0"/>
    </xf>
    <xf numFmtId="173" fontId="49" fillId="0" borderId="0" xfId="28" applyNumberFormat="1" applyFont="1" applyAlignment="1" applyProtection="1">
      <alignment horizontal="right" vertical="center"/>
      <protection locked="0"/>
    </xf>
    <xf numFmtId="0" fontId="49" fillId="0" borderId="61" xfId="28" applyFont="1" applyBorder="1" applyAlignment="1" applyProtection="1">
      <alignment horizontal="left" vertical="center"/>
      <protection locked="0"/>
    </xf>
    <xf numFmtId="0" fontId="49" fillId="0" borderId="62" xfId="28" applyFont="1" applyBorder="1" applyAlignment="1" applyProtection="1">
      <alignment horizontal="left" vertical="center"/>
      <protection locked="0"/>
    </xf>
    <xf numFmtId="0" fontId="50" fillId="0" borderId="45" xfId="28" applyFont="1" applyBorder="1" applyAlignment="1" applyProtection="1">
      <alignment horizontal="left" vertical="center"/>
      <protection locked="0"/>
    </xf>
    <xf numFmtId="0" fontId="50" fillId="0" borderId="0" xfId="28" applyFont="1" applyAlignment="1" applyProtection="1">
      <alignment horizontal="left" vertical="center"/>
      <protection locked="0"/>
    </xf>
    <xf numFmtId="0" fontId="50" fillId="0" borderId="0" xfId="28" applyFont="1" applyAlignment="1" applyProtection="1">
      <alignment horizontal="left" vertical="center" wrapText="1"/>
      <protection locked="0"/>
    </xf>
    <xf numFmtId="173" fontId="50" fillId="0" borderId="0" xfId="28" applyNumberFormat="1" applyFont="1" applyAlignment="1" applyProtection="1">
      <alignment horizontal="right" vertical="center"/>
      <protection locked="0"/>
    </xf>
    <xf numFmtId="0" fontId="50" fillId="0" borderId="61" xfId="28" applyFont="1" applyBorder="1" applyAlignment="1" applyProtection="1">
      <alignment horizontal="left" vertical="center"/>
      <protection locked="0"/>
    </xf>
    <xf numFmtId="0" fontId="50" fillId="0" borderId="62" xfId="28" applyFont="1" applyBorder="1" applyAlignment="1" applyProtection="1">
      <alignment horizontal="left" vertical="center"/>
      <protection locked="0"/>
    </xf>
    <xf numFmtId="0" fontId="52" fillId="0" borderId="63" xfId="28" applyFont="1" applyBorder="1" applyAlignment="1" applyProtection="1">
      <alignment horizontal="center" vertical="center"/>
      <protection locked="0"/>
    </xf>
    <xf numFmtId="49" fontId="52" fillId="0" borderId="63" xfId="28" applyNumberFormat="1" applyFont="1" applyBorder="1" applyAlignment="1" applyProtection="1">
      <alignment horizontal="left" vertical="center" wrapText="1"/>
      <protection locked="0"/>
    </xf>
    <xf numFmtId="0" fontId="52" fillId="0" borderId="63" xfId="28" applyFont="1" applyBorder="1" applyAlignment="1" applyProtection="1">
      <alignment horizontal="left" vertical="center" wrapText="1"/>
      <protection locked="0"/>
    </xf>
    <xf numFmtId="0" fontId="52" fillId="0" borderId="63" xfId="28" applyFont="1" applyBorder="1" applyAlignment="1" applyProtection="1">
      <alignment horizontal="center" vertical="center" wrapText="1"/>
      <protection locked="0"/>
    </xf>
    <xf numFmtId="173" fontId="52" fillId="0" borderId="63" xfId="28" applyNumberFormat="1" applyFont="1" applyBorder="1" applyAlignment="1" applyProtection="1">
      <alignment horizontal="right" vertical="center"/>
      <protection locked="0"/>
    </xf>
    <xf numFmtId="169" fontId="52" fillId="12" borderId="63" xfId="28" applyNumberFormat="1" applyFont="1" applyFill="1" applyBorder="1" applyAlignment="1" applyProtection="1">
      <alignment horizontal="right" vertical="center"/>
      <protection locked="0"/>
    </xf>
    <xf numFmtId="169" fontId="52" fillId="0" borderId="63" xfId="28" applyNumberFormat="1" applyFont="1" applyBorder="1" applyAlignment="1" applyProtection="1">
      <alignment horizontal="right" vertical="center"/>
      <protection locked="0"/>
    </xf>
    <xf numFmtId="0" fontId="52" fillId="0" borderId="45" xfId="28" applyFont="1" applyBorder="1" applyAlignment="1" applyProtection="1">
      <alignment horizontal="left" vertical="center"/>
      <protection locked="0"/>
    </xf>
    <xf numFmtId="0" fontId="52" fillId="12" borderId="63" xfId="28" applyFont="1" applyFill="1" applyBorder="1" applyAlignment="1" applyProtection="1">
      <alignment horizontal="left" vertical="center" wrapText="1"/>
      <protection locked="0"/>
    </xf>
    <xf numFmtId="0" fontId="52" fillId="0" borderId="0" xfId="28" applyFont="1" applyAlignment="1" applyProtection="1">
      <alignment horizontal="center" vertical="center" wrapText="1"/>
      <protection locked="0"/>
    </xf>
    <xf numFmtId="0" fontId="51" fillId="0" borderId="45" xfId="28" applyFont="1" applyBorder="1" applyAlignment="1" applyProtection="1">
      <alignment horizontal="left" vertical="center"/>
      <protection locked="0"/>
    </xf>
    <xf numFmtId="0" fontId="51" fillId="0" borderId="0" xfId="28" applyFont="1" applyAlignment="1" applyProtection="1">
      <alignment horizontal="left" vertical="center"/>
      <protection locked="0"/>
    </xf>
    <xf numFmtId="0" fontId="51" fillId="0" borderId="0" xfId="28" applyFont="1" applyAlignment="1" applyProtection="1">
      <alignment horizontal="left" vertical="center" wrapText="1"/>
      <protection locked="0"/>
    </xf>
    <xf numFmtId="173" fontId="51" fillId="0" borderId="0" xfId="28" applyNumberFormat="1" applyFont="1" applyAlignment="1" applyProtection="1">
      <alignment horizontal="right" vertical="center"/>
      <protection locked="0"/>
    </xf>
    <xf numFmtId="0" fontId="51" fillId="0" borderId="61" xfId="28" applyFont="1" applyBorder="1" applyAlignment="1" applyProtection="1">
      <alignment horizontal="left" vertical="center"/>
      <protection locked="0"/>
    </xf>
    <xf numFmtId="0" fontId="51" fillId="0" borderId="62" xfId="28" applyFont="1" applyBorder="1" applyAlignment="1" applyProtection="1">
      <alignment horizontal="left" vertical="center"/>
      <protection locked="0"/>
    </xf>
    <xf numFmtId="0" fontId="48" fillId="0" borderId="64" xfId="28" applyFont="1" applyBorder="1" applyAlignment="1" applyProtection="1">
      <alignment horizontal="left" vertical="center"/>
      <protection locked="0"/>
    </xf>
    <xf numFmtId="0" fontId="48" fillId="0" borderId="55" xfId="28" applyFont="1" applyBorder="1" applyAlignment="1" applyProtection="1">
      <alignment horizontal="left" vertical="center"/>
      <protection locked="0"/>
    </xf>
    <xf numFmtId="0" fontId="48" fillId="0" borderId="65" xfId="28" applyFont="1" applyBorder="1" applyAlignment="1" applyProtection="1">
      <alignment horizontal="left" vertical="center"/>
      <protection locked="0"/>
    </xf>
    <xf numFmtId="0" fontId="26" fillId="0" borderId="0" xfId="28" applyFont="1" applyAlignment="1" applyProtection="1">
      <alignment horizontal="left" vertical="top"/>
      <protection locked="0"/>
    </xf>
    <xf numFmtId="0" fontId="15" fillId="0" borderId="0" xfId="21" applyFont="1" applyAlignment="1" applyProtection="1">
      <alignment horizontal="center"/>
      <protection/>
    </xf>
    <xf numFmtId="0" fontId="17" fillId="4" borderId="22" xfId="21" applyFont="1" applyFill="1" applyBorder="1" applyAlignment="1" applyProtection="1">
      <alignment horizontal="left"/>
      <protection/>
    </xf>
    <xf numFmtId="0" fontId="17" fillId="4" borderId="5" xfId="21" applyFont="1" applyFill="1" applyBorder="1" applyAlignment="1" applyProtection="1">
      <alignment horizontal="left"/>
      <protection/>
    </xf>
    <xf numFmtId="0" fontId="33" fillId="0" borderId="0" xfId="25" applyFont="1" applyAlignment="1" applyProtection="1">
      <alignment horizontal="left" vertical="center" wrapText="1"/>
      <protection locked="0"/>
    </xf>
    <xf numFmtId="0" fontId="26" fillId="0" borderId="0" xfId="25" applyFont="1" applyAlignment="1" applyProtection="1">
      <alignment horizontal="left" vertical="top"/>
      <protection locked="0"/>
    </xf>
    <xf numFmtId="0" fontId="26" fillId="0" borderId="0" xfId="25" applyFont="1" applyAlignment="1" applyProtection="1">
      <alignment horizontal="left" vertical="center" wrapText="1"/>
      <protection locked="0"/>
    </xf>
    <xf numFmtId="0" fontId="34" fillId="0" borderId="0" xfId="28" applyFont="1" applyAlignment="1" applyProtection="1">
      <alignment horizontal="left" vertical="center" wrapText="1"/>
      <protection locked="0"/>
    </xf>
    <xf numFmtId="0" fontId="26" fillId="0" borderId="0" xfId="28" applyFont="1" applyAlignment="1" applyProtection="1">
      <alignment horizontal="left" vertical="center"/>
      <protection locked="0"/>
    </xf>
    <xf numFmtId="0" fontId="30" fillId="11" borderId="0" xfId="29" applyFont="1" applyFill="1" applyAlignment="1" applyProtection="1">
      <alignment horizontal="left" vertical="center"/>
      <protection locked="0"/>
    </xf>
    <xf numFmtId="0" fontId="26" fillId="0" borderId="0" xfId="28" applyAlignment="1" applyProtection="1">
      <alignment horizontal="left" vertical="top"/>
      <protection locked="0"/>
    </xf>
    <xf numFmtId="0" fontId="26" fillId="0" borderId="0" xfId="28" applyFont="1" applyAlignment="1" applyProtection="1">
      <alignment horizontal="left" vertical="top"/>
      <protection locked="0"/>
    </xf>
    <xf numFmtId="0" fontId="35" fillId="0" borderId="0" xfId="28" applyFont="1" applyAlignment="1" applyProtection="1">
      <alignment horizontal="left" vertical="center" wrapText="1"/>
      <protection locked="0"/>
    </xf>
    <xf numFmtId="0" fontId="26" fillId="0" borderId="0" xfId="28" applyFont="1" applyAlignment="1" applyProtection="1">
      <alignment horizontal="left" vertical="center" wrapText="1"/>
      <protection locked="0"/>
    </xf>
    <xf numFmtId="0" fontId="30" fillId="11" borderId="0" xfId="27" applyFont="1" applyFill="1" applyAlignment="1" applyProtection="1">
      <alignment horizontal="left" vertical="center"/>
      <protection locked="0"/>
    </xf>
    <xf numFmtId="0" fontId="26" fillId="0" borderId="0" xfId="25" applyAlignment="1" applyProtection="1">
      <alignment horizontal="left" vertical="top"/>
      <protection locked="0"/>
    </xf>
    <xf numFmtId="0" fontId="34" fillId="0" borderId="0" xfId="25" applyFont="1" applyAlignment="1" applyProtection="1">
      <alignment horizontal="left" vertical="center" wrapText="1"/>
      <protection locked="0"/>
    </xf>
    <xf numFmtId="0" fontId="26" fillId="0" borderId="0" xfId="25" applyFont="1" applyAlignment="1" applyProtection="1">
      <alignment horizontal="left" vertical="center"/>
      <protection locked="0"/>
    </xf>
    <xf numFmtId="0" fontId="35" fillId="0" borderId="0" xfId="25" applyFont="1" applyAlignment="1" applyProtection="1">
      <alignment horizontal="left" vertical="center" wrapText="1"/>
      <protection locked="0"/>
    </xf>
    <xf numFmtId="49" fontId="7" fillId="0" borderId="0" xfId="20" applyNumberFormat="1" applyFont="1" applyBorder="1" applyAlignment="1">
      <alignment horizontal="left" vertical="center" wrapText="1"/>
    </xf>
    <xf numFmtId="49" fontId="7" fillId="0" borderId="0" xfId="20" applyNumberFormat="1" applyFont="1" applyBorder="1" applyAlignment="1">
      <alignment horizontal="left" vertical="center"/>
    </xf>
    <xf numFmtId="49" fontId="2" fillId="0" borderId="0" xfId="0" applyNumberFormat="1" applyFont="1" applyFill="1" applyBorder="1" applyAlignment="1">
      <alignment horizontal="center" vertical="center" wrapText="1"/>
    </xf>
    <xf numFmtId="49" fontId="8" fillId="0" borderId="0" xfId="20" applyNumberFormat="1" applyFont="1" applyBorder="1" applyAlignment="1">
      <alignment horizontal="center" vertical="center" wrapText="1"/>
    </xf>
    <xf numFmtId="49" fontId="2" fillId="0" borderId="8"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166" fontId="8" fillId="0" borderId="8" xfId="20" applyNumberFormat="1" applyFont="1" applyBorder="1" applyAlignment="1">
      <alignment horizontal="left"/>
    </xf>
    <xf numFmtId="166" fontId="8" fillId="0" borderId="6" xfId="20" applyNumberFormat="1" applyFont="1" applyBorder="1" applyAlignment="1">
      <alignment horizontal="left"/>
    </xf>
    <xf numFmtId="166" fontId="8" fillId="0" borderId="1" xfId="20" applyNumberFormat="1" applyFont="1" applyBorder="1" applyAlignment="1">
      <alignment horizontal="left"/>
    </xf>
    <xf numFmtId="0" fontId="8" fillId="0" borderId="0" xfId="20"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2" fillId="0" borderId="9" xfId="0" applyNumberFormat="1" applyFont="1" applyBorder="1" applyAlignment="1">
      <alignment horizontal="justify" vertical="center" wrapText="1"/>
    </xf>
    <xf numFmtId="49" fontId="2" fillId="0" borderId="4" xfId="0" applyNumberFormat="1" applyFont="1" applyBorder="1" applyAlignment="1">
      <alignment horizontal="justify" vertical="center" wrapText="1"/>
    </xf>
    <xf numFmtId="49" fontId="0" fillId="0" borderId="26" xfId="0" applyNumberFormat="1" applyFont="1" applyBorder="1" applyAlignment="1">
      <alignment horizontal="center" vertical="top" wrapText="1"/>
    </xf>
    <xf numFmtId="49" fontId="0" fillId="0" borderId="30" xfId="0" applyNumberFormat="1" applyFont="1" applyBorder="1" applyAlignment="1">
      <alignment horizontal="center" vertical="top" wrapText="1"/>
    </xf>
    <xf numFmtId="49" fontId="0" fillId="0" borderId="24" xfId="0" applyNumberFormat="1" applyFont="1" applyBorder="1" applyAlignment="1">
      <alignment horizontal="left" vertical="center" wrapText="1"/>
    </xf>
    <xf numFmtId="49" fontId="0" fillId="0" borderId="9"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165" fontId="8" fillId="0" borderId="24" xfId="20" applyNumberFormat="1" applyFont="1" applyBorder="1" applyAlignment="1">
      <alignment horizontal="left" vertical="top"/>
    </xf>
    <xf numFmtId="165" fontId="8" fillId="0" borderId="20" xfId="20" applyNumberFormat="1" applyFont="1" applyBorder="1" applyAlignment="1">
      <alignment horizontal="left" vertical="top"/>
    </xf>
    <xf numFmtId="165" fontId="8" fillId="0" borderId="2" xfId="20" applyNumberFormat="1" applyFont="1" applyBorder="1" applyAlignment="1">
      <alignment horizontal="left" vertical="top"/>
    </xf>
    <xf numFmtId="165" fontId="8" fillId="0" borderId="32" xfId="20" applyNumberFormat="1" applyFont="1" applyBorder="1" applyAlignment="1">
      <alignment horizontal="left" vertical="top"/>
    </xf>
    <xf numFmtId="165" fontId="8" fillId="0" borderId="33" xfId="20" applyNumberFormat="1" applyFont="1" applyBorder="1" applyAlignment="1">
      <alignment horizontal="left" vertical="top"/>
    </xf>
    <xf numFmtId="165" fontId="8" fillId="0" borderId="34" xfId="20" applyNumberFormat="1" applyFont="1" applyBorder="1" applyAlignment="1">
      <alignment horizontal="left" vertical="top"/>
    </xf>
    <xf numFmtId="49" fontId="2" fillId="0" borderId="24"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35" fillId="0" borderId="0" xfId="25" applyFont="1" applyBorder="1" applyAlignment="1" applyProtection="1">
      <alignment horizontal="left" vertical="top"/>
      <protection locked="0"/>
    </xf>
    <xf numFmtId="0" fontId="31" fillId="0" borderId="0" xfId="25" applyFont="1" applyBorder="1" applyAlignment="1" applyProtection="1">
      <alignment horizontal="center" vertical="center" wrapText="1"/>
      <protection locked="0"/>
    </xf>
    <xf numFmtId="0" fontId="54" fillId="0" borderId="67" xfId="25" applyFont="1" applyBorder="1" applyAlignment="1" applyProtection="1">
      <alignment horizontal="left"/>
      <protection locked="0"/>
    </xf>
    <xf numFmtId="0" fontId="35" fillId="0" borderId="0" xfId="25" applyFont="1" applyBorder="1" applyAlignment="1" applyProtection="1">
      <alignment horizontal="left" vertical="center"/>
      <protection locked="0"/>
    </xf>
    <xf numFmtId="0" fontId="31" fillId="0" borderId="0" xfId="25" applyFont="1" applyBorder="1" applyAlignment="1" applyProtection="1">
      <alignment horizontal="center" vertical="center"/>
      <protection locked="0"/>
    </xf>
    <xf numFmtId="49" fontId="35" fillId="0" borderId="0" xfId="25" applyNumberFormat="1" applyFont="1" applyBorder="1" applyAlignment="1" applyProtection="1">
      <alignment horizontal="left" vertical="center" wrapText="1"/>
      <protection locked="0"/>
    </xf>
    <xf numFmtId="0" fontId="35" fillId="0" borderId="0" xfId="25" applyFont="1" applyBorder="1" applyAlignment="1" applyProtection="1">
      <alignment horizontal="left" vertical="center" wrapText="1"/>
      <protection locked="0"/>
    </xf>
    <xf numFmtId="0" fontId="54" fillId="0" borderId="67" xfId="25" applyFont="1" applyBorder="1" applyAlignment="1" applyProtection="1">
      <alignment horizontal="left" wrapText="1"/>
      <protection locked="0"/>
    </xf>
  </cellXfs>
  <cellStyles count="16">
    <cellStyle name="Normal" xfId="0"/>
    <cellStyle name="Percent" xfId="15"/>
    <cellStyle name="Currency" xfId="16"/>
    <cellStyle name="Currency [0]" xfId="17"/>
    <cellStyle name="Comma" xfId="18"/>
    <cellStyle name="Comma [0]" xfId="19"/>
    <cellStyle name="Normální 2" xfId="20"/>
    <cellStyle name="Normální 3" xfId="21"/>
    <cellStyle name="Měna 2" xfId="22"/>
    <cellStyle name="Normal_InternyCennikONLINE rabaty" xfId="23"/>
    <cellStyle name="normální 2 2" xfId="24"/>
    <cellStyle name="Normální 6" xfId="25"/>
    <cellStyle name="Styl 1" xfId="26"/>
    <cellStyle name="Hypertextový odkaz" xfId="27"/>
    <cellStyle name="Normální 4" xfId="28"/>
    <cellStyle name="Hypertextový odkaz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2" name="Obrázek 1" descr="C:\KROSplusData\System\Temp\rad8F338.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1942D.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2" name="Obrázek 1" descr="C:\KROSplusData\System\Temp\rad6E9E6.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7C596.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8D2AB.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8FE8C.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m%20-%20Bratislava-2013\DPS-2013-Realiz\H13-nouz%20zdroj\N&#225;hr%20DA%20-stavba-%20ploc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zmiva\AppData\Local\Microsoft\Windows\Temporary%20Internet%20Files\Content.Outlook\KSA3VT84\podklady\Kopie%20-%20D%201%207%20ELISTAL%20%20ROZPO&#268;ET%20VDJ%20Lhot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sheetData sheetId="1" refreshError="1">
        <row r="10">
          <cell r="F10">
            <v>0</v>
          </cell>
          <cell r="G10">
            <v>0</v>
          </cell>
          <cell r="H10">
            <v>0</v>
          </cell>
          <cell r="I10">
            <v>0</v>
          </cell>
        </row>
        <row r="23">
          <cell r="H23">
            <v>0</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1.7-EI"/>
      <sheetName val="rekapitula"/>
      <sheetName val="krycí list"/>
    </sheetNames>
    <sheetDataSet>
      <sheetData sheetId="0" refreshError="1"/>
      <sheetData sheetId="1" refreshError="1"/>
      <sheetData sheetId="2">
        <row r="6">
          <cell r="G6">
            <v>0</v>
          </cell>
        </row>
        <row r="32">
          <cell r="C32">
            <v>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Zeros="0" tabSelected="1" zoomScale="145" zoomScaleNormal="145" zoomScaleSheetLayoutView="100" workbookViewId="0" topLeftCell="A1">
      <selection activeCell="B15" sqref="B15"/>
    </sheetView>
  </sheetViews>
  <sheetFormatPr defaultColWidth="9.140625" defaultRowHeight="15"/>
  <cols>
    <col min="1" max="1" width="42.421875" style="222" customWidth="1"/>
    <col min="2" max="2" width="44.8515625" style="222" customWidth="1"/>
    <col min="3" max="3" width="8.00390625" style="222" customWidth="1"/>
    <col min="4" max="5" width="9.140625" style="222" customWidth="1"/>
    <col min="6" max="6" width="10.00390625" style="222" bestFit="1" customWidth="1"/>
    <col min="7" max="254" width="9.140625" style="222" customWidth="1"/>
    <col min="255" max="255" width="45.7109375" style="222" customWidth="1"/>
    <col min="256" max="256" width="31.140625" style="222" customWidth="1"/>
    <col min="257" max="257" width="8.00390625" style="222" customWidth="1"/>
    <col min="258" max="258" width="33.57421875" style="222" bestFit="1" customWidth="1"/>
    <col min="259" max="259" width="8.8515625" style="222" bestFit="1" customWidth="1"/>
    <col min="260" max="510" width="9.140625" style="222" customWidth="1"/>
    <col min="511" max="511" width="45.7109375" style="222" customWidth="1"/>
    <col min="512" max="512" width="31.140625" style="222" customWidth="1"/>
    <col min="513" max="513" width="8.00390625" style="222" customWidth="1"/>
    <col min="514" max="514" width="33.57421875" style="222" bestFit="1" customWidth="1"/>
    <col min="515" max="515" width="8.8515625" style="222" bestFit="1" customWidth="1"/>
    <col min="516" max="766" width="9.140625" style="222" customWidth="1"/>
    <col min="767" max="767" width="45.7109375" style="222" customWidth="1"/>
    <col min="768" max="768" width="31.140625" style="222" customWidth="1"/>
    <col min="769" max="769" width="8.00390625" style="222" customWidth="1"/>
    <col min="770" max="770" width="33.57421875" style="222" bestFit="1" customWidth="1"/>
    <col min="771" max="771" width="8.8515625" style="222" bestFit="1" customWidth="1"/>
    <col min="772" max="1022" width="9.140625" style="222" customWidth="1"/>
    <col min="1023" max="1023" width="45.7109375" style="222" customWidth="1"/>
    <col min="1024" max="1024" width="31.140625" style="222" customWidth="1"/>
    <col min="1025" max="1025" width="8.00390625" style="222" customWidth="1"/>
    <col min="1026" max="1026" width="33.57421875" style="222" bestFit="1" customWidth="1"/>
    <col min="1027" max="1027" width="8.8515625" style="222" bestFit="1" customWidth="1"/>
    <col min="1028" max="1278" width="9.140625" style="222" customWidth="1"/>
    <col min="1279" max="1279" width="45.7109375" style="222" customWidth="1"/>
    <col min="1280" max="1280" width="31.140625" style="222" customWidth="1"/>
    <col min="1281" max="1281" width="8.00390625" style="222" customWidth="1"/>
    <col min="1282" max="1282" width="33.57421875" style="222" bestFit="1" customWidth="1"/>
    <col min="1283" max="1283" width="8.8515625" style="222" bestFit="1" customWidth="1"/>
    <col min="1284" max="1534" width="9.140625" style="222" customWidth="1"/>
    <col min="1535" max="1535" width="45.7109375" style="222" customWidth="1"/>
    <col min="1536" max="1536" width="31.140625" style="222" customWidth="1"/>
    <col min="1537" max="1537" width="8.00390625" style="222" customWidth="1"/>
    <col min="1538" max="1538" width="33.57421875" style="222" bestFit="1" customWidth="1"/>
    <col min="1539" max="1539" width="8.8515625" style="222" bestFit="1" customWidth="1"/>
    <col min="1540" max="1790" width="9.140625" style="222" customWidth="1"/>
    <col min="1791" max="1791" width="45.7109375" style="222" customWidth="1"/>
    <col min="1792" max="1792" width="31.140625" style="222" customWidth="1"/>
    <col min="1793" max="1793" width="8.00390625" style="222" customWidth="1"/>
    <col min="1794" max="1794" width="33.57421875" style="222" bestFit="1" customWidth="1"/>
    <col min="1795" max="1795" width="8.8515625" style="222" bestFit="1" customWidth="1"/>
    <col min="1796" max="2046" width="9.140625" style="222" customWidth="1"/>
    <col min="2047" max="2047" width="45.7109375" style="222" customWidth="1"/>
    <col min="2048" max="2048" width="31.140625" style="222" customWidth="1"/>
    <col min="2049" max="2049" width="8.00390625" style="222" customWidth="1"/>
    <col min="2050" max="2050" width="33.57421875" style="222" bestFit="1" customWidth="1"/>
    <col min="2051" max="2051" width="8.8515625" style="222" bestFit="1" customWidth="1"/>
    <col min="2052" max="2302" width="9.140625" style="222" customWidth="1"/>
    <col min="2303" max="2303" width="45.7109375" style="222" customWidth="1"/>
    <col min="2304" max="2304" width="31.140625" style="222" customWidth="1"/>
    <col min="2305" max="2305" width="8.00390625" style="222" customWidth="1"/>
    <col min="2306" max="2306" width="33.57421875" style="222" bestFit="1" customWidth="1"/>
    <col min="2307" max="2307" width="8.8515625" style="222" bestFit="1" customWidth="1"/>
    <col min="2308" max="2558" width="9.140625" style="222" customWidth="1"/>
    <col min="2559" max="2559" width="45.7109375" style="222" customWidth="1"/>
    <col min="2560" max="2560" width="31.140625" style="222" customWidth="1"/>
    <col min="2561" max="2561" width="8.00390625" style="222" customWidth="1"/>
    <col min="2562" max="2562" width="33.57421875" style="222" bestFit="1" customWidth="1"/>
    <col min="2563" max="2563" width="8.8515625" style="222" bestFit="1" customWidth="1"/>
    <col min="2564" max="2814" width="9.140625" style="222" customWidth="1"/>
    <col min="2815" max="2815" width="45.7109375" style="222" customWidth="1"/>
    <col min="2816" max="2816" width="31.140625" style="222" customWidth="1"/>
    <col min="2817" max="2817" width="8.00390625" style="222" customWidth="1"/>
    <col min="2818" max="2818" width="33.57421875" style="222" bestFit="1" customWidth="1"/>
    <col min="2819" max="2819" width="8.8515625" style="222" bestFit="1" customWidth="1"/>
    <col min="2820" max="3070" width="9.140625" style="222" customWidth="1"/>
    <col min="3071" max="3071" width="45.7109375" style="222" customWidth="1"/>
    <col min="3072" max="3072" width="31.140625" style="222" customWidth="1"/>
    <col min="3073" max="3073" width="8.00390625" style="222" customWidth="1"/>
    <col min="3074" max="3074" width="33.57421875" style="222" bestFit="1" customWidth="1"/>
    <col min="3075" max="3075" width="8.8515625" style="222" bestFit="1" customWidth="1"/>
    <col min="3076" max="3326" width="9.140625" style="222" customWidth="1"/>
    <col min="3327" max="3327" width="45.7109375" style="222" customWidth="1"/>
    <col min="3328" max="3328" width="31.140625" style="222" customWidth="1"/>
    <col min="3329" max="3329" width="8.00390625" style="222" customWidth="1"/>
    <col min="3330" max="3330" width="33.57421875" style="222" bestFit="1" customWidth="1"/>
    <col min="3331" max="3331" width="8.8515625" style="222" bestFit="1" customWidth="1"/>
    <col min="3332" max="3582" width="9.140625" style="222" customWidth="1"/>
    <col min="3583" max="3583" width="45.7109375" style="222" customWidth="1"/>
    <col min="3584" max="3584" width="31.140625" style="222" customWidth="1"/>
    <col min="3585" max="3585" width="8.00390625" style="222" customWidth="1"/>
    <col min="3586" max="3586" width="33.57421875" style="222" bestFit="1" customWidth="1"/>
    <col min="3587" max="3587" width="8.8515625" style="222" bestFit="1" customWidth="1"/>
    <col min="3588" max="3838" width="9.140625" style="222" customWidth="1"/>
    <col min="3839" max="3839" width="45.7109375" style="222" customWidth="1"/>
    <col min="3840" max="3840" width="31.140625" style="222" customWidth="1"/>
    <col min="3841" max="3841" width="8.00390625" style="222" customWidth="1"/>
    <col min="3842" max="3842" width="33.57421875" style="222" bestFit="1" customWidth="1"/>
    <col min="3843" max="3843" width="8.8515625" style="222" bestFit="1" customWidth="1"/>
    <col min="3844" max="4094" width="9.140625" style="222" customWidth="1"/>
    <col min="4095" max="4095" width="45.7109375" style="222" customWidth="1"/>
    <col min="4096" max="4096" width="31.140625" style="222" customWidth="1"/>
    <col min="4097" max="4097" width="8.00390625" style="222" customWidth="1"/>
    <col min="4098" max="4098" width="33.57421875" style="222" bestFit="1" customWidth="1"/>
    <col min="4099" max="4099" width="8.8515625" style="222" bestFit="1" customWidth="1"/>
    <col min="4100" max="4350" width="9.140625" style="222" customWidth="1"/>
    <col min="4351" max="4351" width="45.7109375" style="222" customWidth="1"/>
    <col min="4352" max="4352" width="31.140625" style="222" customWidth="1"/>
    <col min="4353" max="4353" width="8.00390625" style="222" customWidth="1"/>
    <col min="4354" max="4354" width="33.57421875" style="222" bestFit="1" customWidth="1"/>
    <col min="4355" max="4355" width="8.8515625" style="222" bestFit="1" customWidth="1"/>
    <col min="4356" max="4606" width="9.140625" style="222" customWidth="1"/>
    <col min="4607" max="4607" width="45.7109375" style="222" customWidth="1"/>
    <col min="4608" max="4608" width="31.140625" style="222" customWidth="1"/>
    <col min="4609" max="4609" width="8.00390625" style="222" customWidth="1"/>
    <col min="4610" max="4610" width="33.57421875" style="222" bestFit="1" customWidth="1"/>
    <col min="4611" max="4611" width="8.8515625" style="222" bestFit="1" customWidth="1"/>
    <col min="4612" max="4862" width="9.140625" style="222" customWidth="1"/>
    <col min="4863" max="4863" width="45.7109375" style="222" customWidth="1"/>
    <col min="4864" max="4864" width="31.140625" style="222" customWidth="1"/>
    <col min="4865" max="4865" width="8.00390625" style="222" customWidth="1"/>
    <col min="4866" max="4866" width="33.57421875" style="222" bestFit="1" customWidth="1"/>
    <col min="4867" max="4867" width="8.8515625" style="222" bestFit="1" customWidth="1"/>
    <col min="4868" max="5118" width="9.140625" style="222" customWidth="1"/>
    <col min="5119" max="5119" width="45.7109375" style="222" customWidth="1"/>
    <col min="5120" max="5120" width="31.140625" style="222" customWidth="1"/>
    <col min="5121" max="5121" width="8.00390625" style="222" customWidth="1"/>
    <col min="5122" max="5122" width="33.57421875" style="222" bestFit="1" customWidth="1"/>
    <col min="5123" max="5123" width="8.8515625" style="222" bestFit="1" customWidth="1"/>
    <col min="5124" max="5374" width="9.140625" style="222" customWidth="1"/>
    <col min="5375" max="5375" width="45.7109375" style="222" customWidth="1"/>
    <col min="5376" max="5376" width="31.140625" style="222" customWidth="1"/>
    <col min="5377" max="5377" width="8.00390625" style="222" customWidth="1"/>
    <col min="5378" max="5378" width="33.57421875" style="222" bestFit="1" customWidth="1"/>
    <col min="5379" max="5379" width="8.8515625" style="222" bestFit="1" customWidth="1"/>
    <col min="5380" max="5630" width="9.140625" style="222" customWidth="1"/>
    <col min="5631" max="5631" width="45.7109375" style="222" customWidth="1"/>
    <col min="5632" max="5632" width="31.140625" style="222" customWidth="1"/>
    <col min="5633" max="5633" width="8.00390625" style="222" customWidth="1"/>
    <col min="5634" max="5634" width="33.57421875" style="222" bestFit="1" customWidth="1"/>
    <col min="5635" max="5635" width="8.8515625" style="222" bestFit="1" customWidth="1"/>
    <col min="5636" max="5886" width="9.140625" style="222" customWidth="1"/>
    <col min="5887" max="5887" width="45.7109375" style="222" customWidth="1"/>
    <col min="5888" max="5888" width="31.140625" style="222" customWidth="1"/>
    <col min="5889" max="5889" width="8.00390625" style="222" customWidth="1"/>
    <col min="5890" max="5890" width="33.57421875" style="222" bestFit="1" customWidth="1"/>
    <col min="5891" max="5891" width="8.8515625" style="222" bestFit="1" customWidth="1"/>
    <col min="5892" max="6142" width="9.140625" style="222" customWidth="1"/>
    <col min="6143" max="6143" width="45.7109375" style="222" customWidth="1"/>
    <col min="6144" max="6144" width="31.140625" style="222" customWidth="1"/>
    <col min="6145" max="6145" width="8.00390625" style="222" customWidth="1"/>
    <col min="6146" max="6146" width="33.57421875" style="222" bestFit="1" customWidth="1"/>
    <col min="6147" max="6147" width="8.8515625" style="222" bestFit="1" customWidth="1"/>
    <col min="6148" max="6398" width="9.140625" style="222" customWidth="1"/>
    <col min="6399" max="6399" width="45.7109375" style="222" customWidth="1"/>
    <col min="6400" max="6400" width="31.140625" style="222" customWidth="1"/>
    <col min="6401" max="6401" width="8.00390625" style="222" customWidth="1"/>
    <col min="6402" max="6402" width="33.57421875" style="222" bestFit="1" customWidth="1"/>
    <col min="6403" max="6403" width="8.8515625" style="222" bestFit="1" customWidth="1"/>
    <col min="6404" max="6654" width="9.140625" style="222" customWidth="1"/>
    <col min="6655" max="6655" width="45.7109375" style="222" customWidth="1"/>
    <col min="6656" max="6656" width="31.140625" style="222" customWidth="1"/>
    <col min="6657" max="6657" width="8.00390625" style="222" customWidth="1"/>
    <col min="6658" max="6658" width="33.57421875" style="222" bestFit="1" customWidth="1"/>
    <col min="6659" max="6659" width="8.8515625" style="222" bestFit="1" customWidth="1"/>
    <col min="6660" max="6910" width="9.140625" style="222" customWidth="1"/>
    <col min="6911" max="6911" width="45.7109375" style="222" customWidth="1"/>
    <col min="6912" max="6912" width="31.140625" style="222" customWidth="1"/>
    <col min="6913" max="6913" width="8.00390625" style="222" customWidth="1"/>
    <col min="6914" max="6914" width="33.57421875" style="222" bestFit="1" customWidth="1"/>
    <col min="6915" max="6915" width="8.8515625" style="222" bestFit="1" customWidth="1"/>
    <col min="6916" max="7166" width="9.140625" style="222" customWidth="1"/>
    <col min="7167" max="7167" width="45.7109375" style="222" customWidth="1"/>
    <col min="7168" max="7168" width="31.140625" style="222" customWidth="1"/>
    <col min="7169" max="7169" width="8.00390625" style="222" customWidth="1"/>
    <col min="7170" max="7170" width="33.57421875" style="222" bestFit="1" customWidth="1"/>
    <col min="7171" max="7171" width="8.8515625" style="222" bestFit="1" customWidth="1"/>
    <col min="7172" max="7422" width="9.140625" style="222" customWidth="1"/>
    <col min="7423" max="7423" width="45.7109375" style="222" customWidth="1"/>
    <col min="7424" max="7424" width="31.140625" style="222" customWidth="1"/>
    <col min="7425" max="7425" width="8.00390625" style="222" customWidth="1"/>
    <col min="7426" max="7426" width="33.57421875" style="222" bestFit="1" customWidth="1"/>
    <col min="7427" max="7427" width="8.8515625" style="222" bestFit="1" customWidth="1"/>
    <col min="7428" max="7678" width="9.140625" style="222" customWidth="1"/>
    <col min="7679" max="7679" width="45.7109375" style="222" customWidth="1"/>
    <col min="7680" max="7680" width="31.140625" style="222" customWidth="1"/>
    <col min="7681" max="7681" width="8.00390625" style="222" customWidth="1"/>
    <col min="7682" max="7682" width="33.57421875" style="222" bestFit="1" customWidth="1"/>
    <col min="7683" max="7683" width="8.8515625" style="222" bestFit="1" customWidth="1"/>
    <col min="7684" max="7934" width="9.140625" style="222" customWidth="1"/>
    <col min="7935" max="7935" width="45.7109375" style="222" customWidth="1"/>
    <col min="7936" max="7936" width="31.140625" style="222" customWidth="1"/>
    <col min="7937" max="7937" width="8.00390625" style="222" customWidth="1"/>
    <col min="7938" max="7938" width="33.57421875" style="222" bestFit="1" customWidth="1"/>
    <col min="7939" max="7939" width="8.8515625" style="222" bestFit="1" customWidth="1"/>
    <col min="7940" max="8190" width="9.140625" style="222" customWidth="1"/>
    <col min="8191" max="8191" width="45.7109375" style="222" customWidth="1"/>
    <col min="8192" max="8192" width="31.140625" style="222" customWidth="1"/>
    <col min="8193" max="8193" width="8.00390625" style="222" customWidth="1"/>
    <col min="8194" max="8194" width="33.57421875" style="222" bestFit="1" customWidth="1"/>
    <col min="8195" max="8195" width="8.8515625" style="222" bestFit="1" customWidth="1"/>
    <col min="8196" max="8446" width="9.140625" style="222" customWidth="1"/>
    <col min="8447" max="8447" width="45.7109375" style="222" customWidth="1"/>
    <col min="8448" max="8448" width="31.140625" style="222" customWidth="1"/>
    <col min="8449" max="8449" width="8.00390625" style="222" customWidth="1"/>
    <col min="8450" max="8450" width="33.57421875" style="222" bestFit="1" customWidth="1"/>
    <col min="8451" max="8451" width="8.8515625" style="222" bestFit="1" customWidth="1"/>
    <col min="8452" max="8702" width="9.140625" style="222" customWidth="1"/>
    <col min="8703" max="8703" width="45.7109375" style="222" customWidth="1"/>
    <col min="8704" max="8704" width="31.140625" style="222" customWidth="1"/>
    <col min="8705" max="8705" width="8.00390625" style="222" customWidth="1"/>
    <col min="8706" max="8706" width="33.57421875" style="222" bestFit="1" customWidth="1"/>
    <col min="8707" max="8707" width="8.8515625" style="222" bestFit="1" customWidth="1"/>
    <col min="8708" max="8958" width="9.140625" style="222" customWidth="1"/>
    <col min="8959" max="8959" width="45.7109375" style="222" customWidth="1"/>
    <col min="8960" max="8960" width="31.140625" style="222" customWidth="1"/>
    <col min="8961" max="8961" width="8.00390625" style="222" customWidth="1"/>
    <col min="8962" max="8962" width="33.57421875" style="222" bestFit="1" customWidth="1"/>
    <col min="8963" max="8963" width="8.8515625" style="222" bestFit="1" customWidth="1"/>
    <col min="8964" max="9214" width="9.140625" style="222" customWidth="1"/>
    <col min="9215" max="9215" width="45.7109375" style="222" customWidth="1"/>
    <col min="9216" max="9216" width="31.140625" style="222" customWidth="1"/>
    <col min="9217" max="9217" width="8.00390625" style="222" customWidth="1"/>
    <col min="9218" max="9218" width="33.57421875" style="222" bestFit="1" customWidth="1"/>
    <col min="9219" max="9219" width="8.8515625" style="222" bestFit="1" customWidth="1"/>
    <col min="9220" max="9470" width="9.140625" style="222" customWidth="1"/>
    <col min="9471" max="9471" width="45.7109375" style="222" customWidth="1"/>
    <col min="9472" max="9472" width="31.140625" style="222" customWidth="1"/>
    <col min="9473" max="9473" width="8.00390625" style="222" customWidth="1"/>
    <col min="9474" max="9474" width="33.57421875" style="222" bestFit="1" customWidth="1"/>
    <col min="9475" max="9475" width="8.8515625" style="222" bestFit="1" customWidth="1"/>
    <col min="9476" max="9726" width="9.140625" style="222" customWidth="1"/>
    <col min="9727" max="9727" width="45.7109375" style="222" customWidth="1"/>
    <col min="9728" max="9728" width="31.140625" style="222" customWidth="1"/>
    <col min="9729" max="9729" width="8.00390625" style="222" customWidth="1"/>
    <col min="9730" max="9730" width="33.57421875" style="222" bestFit="1" customWidth="1"/>
    <col min="9731" max="9731" width="8.8515625" style="222" bestFit="1" customWidth="1"/>
    <col min="9732" max="9982" width="9.140625" style="222" customWidth="1"/>
    <col min="9983" max="9983" width="45.7109375" style="222" customWidth="1"/>
    <col min="9984" max="9984" width="31.140625" style="222" customWidth="1"/>
    <col min="9985" max="9985" width="8.00390625" style="222" customWidth="1"/>
    <col min="9986" max="9986" width="33.57421875" style="222" bestFit="1" customWidth="1"/>
    <col min="9987" max="9987" width="8.8515625" style="222" bestFit="1" customWidth="1"/>
    <col min="9988" max="10238" width="9.140625" style="222" customWidth="1"/>
    <col min="10239" max="10239" width="45.7109375" style="222" customWidth="1"/>
    <col min="10240" max="10240" width="31.140625" style="222" customWidth="1"/>
    <col min="10241" max="10241" width="8.00390625" style="222" customWidth="1"/>
    <col min="10242" max="10242" width="33.57421875" style="222" bestFit="1" customWidth="1"/>
    <col min="10243" max="10243" width="8.8515625" style="222" bestFit="1" customWidth="1"/>
    <col min="10244" max="10494" width="9.140625" style="222" customWidth="1"/>
    <col min="10495" max="10495" width="45.7109375" style="222" customWidth="1"/>
    <col min="10496" max="10496" width="31.140625" style="222" customWidth="1"/>
    <col min="10497" max="10497" width="8.00390625" style="222" customWidth="1"/>
    <col min="10498" max="10498" width="33.57421875" style="222" bestFit="1" customWidth="1"/>
    <col min="10499" max="10499" width="8.8515625" style="222" bestFit="1" customWidth="1"/>
    <col min="10500" max="10750" width="9.140625" style="222" customWidth="1"/>
    <col min="10751" max="10751" width="45.7109375" style="222" customWidth="1"/>
    <col min="10752" max="10752" width="31.140625" style="222" customWidth="1"/>
    <col min="10753" max="10753" width="8.00390625" style="222" customWidth="1"/>
    <col min="10754" max="10754" width="33.57421875" style="222" bestFit="1" customWidth="1"/>
    <col min="10755" max="10755" width="8.8515625" style="222" bestFit="1" customWidth="1"/>
    <col min="10756" max="11006" width="9.140625" style="222" customWidth="1"/>
    <col min="11007" max="11007" width="45.7109375" style="222" customWidth="1"/>
    <col min="11008" max="11008" width="31.140625" style="222" customWidth="1"/>
    <col min="11009" max="11009" width="8.00390625" style="222" customWidth="1"/>
    <col min="11010" max="11010" width="33.57421875" style="222" bestFit="1" customWidth="1"/>
    <col min="11011" max="11011" width="8.8515625" style="222" bestFit="1" customWidth="1"/>
    <col min="11012" max="11262" width="9.140625" style="222" customWidth="1"/>
    <col min="11263" max="11263" width="45.7109375" style="222" customWidth="1"/>
    <col min="11264" max="11264" width="31.140625" style="222" customWidth="1"/>
    <col min="11265" max="11265" width="8.00390625" style="222" customWidth="1"/>
    <col min="11266" max="11266" width="33.57421875" style="222" bestFit="1" customWidth="1"/>
    <col min="11267" max="11267" width="8.8515625" style="222" bestFit="1" customWidth="1"/>
    <col min="11268" max="11518" width="9.140625" style="222" customWidth="1"/>
    <col min="11519" max="11519" width="45.7109375" style="222" customWidth="1"/>
    <col min="11520" max="11520" width="31.140625" style="222" customWidth="1"/>
    <col min="11521" max="11521" width="8.00390625" style="222" customWidth="1"/>
    <col min="11522" max="11522" width="33.57421875" style="222" bestFit="1" customWidth="1"/>
    <col min="11523" max="11523" width="8.8515625" style="222" bestFit="1" customWidth="1"/>
    <col min="11524" max="11774" width="9.140625" style="222" customWidth="1"/>
    <col min="11775" max="11775" width="45.7109375" style="222" customWidth="1"/>
    <col min="11776" max="11776" width="31.140625" style="222" customWidth="1"/>
    <col min="11777" max="11777" width="8.00390625" style="222" customWidth="1"/>
    <col min="11778" max="11778" width="33.57421875" style="222" bestFit="1" customWidth="1"/>
    <col min="11779" max="11779" width="8.8515625" style="222" bestFit="1" customWidth="1"/>
    <col min="11780" max="12030" width="9.140625" style="222" customWidth="1"/>
    <col min="12031" max="12031" width="45.7109375" style="222" customWidth="1"/>
    <col min="12032" max="12032" width="31.140625" style="222" customWidth="1"/>
    <col min="12033" max="12033" width="8.00390625" style="222" customWidth="1"/>
    <col min="12034" max="12034" width="33.57421875" style="222" bestFit="1" customWidth="1"/>
    <col min="12035" max="12035" width="8.8515625" style="222" bestFit="1" customWidth="1"/>
    <col min="12036" max="12286" width="9.140625" style="222" customWidth="1"/>
    <col min="12287" max="12287" width="45.7109375" style="222" customWidth="1"/>
    <col min="12288" max="12288" width="31.140625" style="222" customWidth="1"/>
    <col min="12289" max="12289" width="8.00390625" style="222" customWidth="1"/>
    <col min="12290" max="12290" width="33.57421875" style="222" bestFit="1" customWidth="1"/>
    <col min="12291" max="12291" width="8.8515625" style="222" bestFit="1" customWidth="1"/>
    <col min="12292" max="12542" width="9.140625" style="222" customWidth="1"/>
    <col min="12543" max="12543" width="45.7109375" style="222" customWidth="1"/>
    <col min="12544" max="12544" width="31.140625" style="222" customWidth="1"/>
    <col min="12545" max="12545" width="8.00390625" style="222" customWidth="1"/>
    <col min="12546" max="12546" width="33.57421875" style="222" bestFit="1" customWidth="1"/>
    <col min="12547" max="12547" width="8.8515625" style="222" bestFit="1" customWidth="1"/>
    <col min="12548" max="12798" width="9.140625" style="222" customWidth="1"/>
    <col min="12799" max="12799" width="45.7109375" style="222" customWidth="1"/>
    <col min="12800" max="12800" width="31.140625" style="222" customWidth="1"/>
    <col min="12801" max="12801" width="8.00390625" style="222" customWidth="1"/>
    <col min="12802" max="12802" width="33.57421875" style="222" bestFit="1" customWidth="1"/>
    <col min="12803" max="12803" width="8.8515625" style="222" bestFit="1" customWidth="1"/>
    <col min="12804" max="13054" width="9.140625" style="222" customWidth="1"/>
    <col min="13055" max="13055" width="45.7109375" style="222" customWidth="1"/>
    <col min="13056" max="13056" width="31.140625" style="222" customWidth="1"/>
    <col min="13057" max="13057" width="8.00390625" style="222" customWidth="1"/>
    <col min="13058" max="13058" width="33.57421875" style="222" bestFit="1" customWidth="1"/>
    <col min="13059" max="13059" width="8.8515625" style="222" bestFit="1" customWidth="1"/>
    <col min="13060" max="13310" width="9.140625" style="222" customWidth="1"/>
    <col min="13311" max="13311" width="45.7109375" style="222" customWidth="1"/>
    <col min="13312" max="13312" width="31.140625" style="222" customWidth="1"/>
    <col min="13313" max="13313" width="8.00390625" style="222" customWidth="1"/>
    <col min="13314" max="13314" width="33.57421875" style="222" bestFit="1" customWidth="1"/>
    <col min="13315" max="13315" width="8.8515625" style="222" bestFit="1" customWidth="1"/>
    <col min="13316" max="13566" width="9.140625" style="222" customWidth="1"/>
    <col min="13567" max="13567" width="45.7109375" style="222" customWidth="1"/>
    <col min="13568" max="13568" width="31.140625" style="222" customWidth="1"/>
    <col min="13569" max="13569" width="8.00390625" style="222" customWidth="1"/>
    <col min="13570" max="13570" width="33.57421875" style="222" bestFit="1" customWidth="1"/>
    <col min="13571" max="13571" width="8.8515625" style="222" bestFit="1" customWidth="1"/>
    <col min="13572" max="13822" width="9.140625" style="222" customWidth="1"/>
    <col min="13823" max="13823" width="45.7109375" style="222" customWidth="1"/>
    <col min="13824" max="13824" width="31.140625" style="222" customWidth="1"/>
    <col min="13825" max="13825" width="8.00390625" style="222" customWidth="1"/>
    <col min="13826" max="13826" width="33.57421875" style="222" bestFit="1" customWidth="1"/>
    <col min="13827" max="13827" width="8.8515625" style="222" bestFit="1" customWidth="1"/>
    <col min="13828" max="14078" width="9.140625" style="222" customWidth="1"/>
    <col min="14079" max="14079" width="45.7109375" style="222" customWidth="1"/>
    <col min="14080" max="14080" width="31.140625" style="222" customWidth="1"/>
    <col min="14081" max="14081" width="8.00390625" style="222" customWidth="1"/>
    <col min="14082" max="14082" width="33.57421875" style="222" bestFit="1" customWidth="1"/>
    <col min="14083" max="14083" width="8.8515625" style="222" bestFit="1" customWidth="1"/>
    <col min="14084" max="14334" width="9.140625" style="222" customWidth="1"/>
    <col min="14335" max="14335" width="45.7109375" style="222" customWidth="1"/>
    <col min="14336" max="14336" width="31.140625" style="222" customWidth="1"/>
    <col min="14337" max="14337" width="8.00390625" style="222" customWidth="1"/>
    <col min="14338" max="14338" width="33.57421875" style="222" bestFit="1" customWidth="1"/>
    <col min="14339" max="14339" width="8.8515625" style="222" bestFit="1" customWidth="1"/>
    <col min="14340" max="14590" width="9.140625" style="222" customWidth="1"/>
    <col min="14591" max="14591" width="45.7109375" style="222" customWidth="1"/>
    <col min="14592" max="14592" width="31.140625" style="222" customWidth="1"/>
    <col min="14593" max="14593" width="8.00390625" style="222" customWidth="1"/>
    <col min="14594" max="14594" width="33.57421875" style="222" bestFit="1" customWidth="1"/>
    <col min="14595" max="14595" width="8.8515625" style="222" bestFit="1" customWidth="1"/>
    <col min="14596" max="14846" width="9.140625" style="222" customWidth="1"/>
    <col min="14847" max="14847" width="45.7109375" style="222" customWidth="1"/>
    <col min="14848" max="14848" width="31.140625" style="222" customWidth="1"/>
    <col min="14849" max="14849" width="8.00390625" style="222" customWidth="1"/>
    <col min="14850" max="14850" width="33.57421875" style="222" bestFit="1" customWidth="1"/>
    <col min="14851" max="14851" width="8.8515625" style="222" bestFit="1" customWidth="1"/>
    <col min="14852" max="15102" width="9.140625" style="222" customWidth="1"/>
    <col min="15103" max="15103" width="45.7109375" style="222" customWidth="1"/>
    <col min="15104" max="15104" width="31.140625" style="222" customWidth="1"/>
    <col min="15105" max="15105" width="8.00390625" style="222" customWidth="1"/>
    <col min="15106" max="15106" width="33.57421875" style="222" bestFit="1" customWidth="1"/>
    <col min="15107" max="15107" width="8.8515625" style="222" bestFit="1" customWidth="1"/>
    <col min="15108" max="15358" width="9.140625" style="222" customWidth="1"/>
    <col min="15359" max="15359" width="45.7109375" style="222" customWidth="1"/>
    <col min="15360" max="15360" width="31.140625" style="222" customWidth="1"/>
    <col min="15361" max="15361" width="8.00390625" style="222" customWidth="1"/>
    <col min="15362" max="15362" width="33.57421875" style="222" bestFit="1" customWidth="1"/>
    <col min="15363" max="15363" width="8.8515625" style="222" bestFit="1" customWidth="1"/>
    <col min="15364" max="15614" width="9.140625" style="222" customWidth="1"/>
    <col min="15615" max="15615" width="45.7109375" style="222" customWidth="1"/>
    <col min="15616" max="15616" width="31.140625" style="222" customWidth="1"/>
    <col min="15617" max="15617" width="8.00390625" style="222" customWidth="1"/>
    <col min="15618" max="15618" width="33.57421875" style="222" bestFit="1" customWidth="1"/>
    <col min="15619" max="15619" width="8.8515625" style="222" bestFit="1" customWidth="1"/>
    <col min="15620" max="15870" width="9.140625" style="222" customWidth="1"/>
    <col min="15871" max="15871" width="45.7109375" style="222" customWidth="1"/>
    <col min="15872" max="15872" width="31.140625" style="222" customWidth="1"/>
    <col min="15873" max="15873" width="8.00390625" style="222" customWidth="1"/>
    <col min="15874" max="15874" width="33.57421875" style="222" bestFit="1" customWidth="1"/>
    <col min="15875" max="15875" width="8.8515625" style="222" bestFit="1" customWidth="1"/>
    <col min="15876" max="16126" width="9.140625" style="222" customWidth="1"/>
    <col min="16127" max="16127" width="45.7109375" style="222" customWidth="1"/>
    <col min="16128" max="16128" width="31.140625" style="222" customWidth="1"/>
    <col min="16129" max="16129" width="8.00390625" style="222" customWidth="1"/>
    <col min="16130" max="16130" width="33.57421875" style="222" bestFit="1" customWidth="1"/>
    <col min="16131" max="16131" width="8.8515625" style="222" bestFit="1" customWidth="1"/>
    <col min="16132" max="16384" width="9.140625" style="222" customWidth="1"/>
  </cols>
  <sheetData>
    <row r="1" spans="1:2" ht="12.75">
      <c r="A1" s="651" t="s">
        <v>216</v>
      </c>
      <c r="B1" s="651"/>
    </row>
    <row r="2" spans="1:2" ht="12.75">
      <c r="A2" s="223"/>
      <c r="B2" s="223"/>
    </row>
    <row r="3" spans="1:2" ht="12.75">
      <c r="A3" s="224" t="s">
        <v>217</v>
      </c>
      <c r="B3" s="225" t="s">
        <v>242</v>
      </c>
    </row>
    <row r="4" spans="1:2" ht="12.75">
      <c r="A4" s="226" t="s">
        <v>243</v>
      </c>
      <c r="B4" s="267" t="s">
        <v>244</v>
      </c>
    </row>
    <row r="5" spans="1:2" ht="12.75">
      <c r="A5" s="227" t="s">
        <v>218</v>
      </c>
      <c r="B5" s="225" t="s">
        <v>219</v>
      </c>
    </row>
    <row r="6" spans="1:2" ht="12.75">
      <c r="A6" s="227" t="s">
        <v>220</v>
      </c>
      <c r="B6" s="225" t="s">
        <v>221</v>
      </c>
    </row>
    <row r="7" spans="1:2" ht="13.5" thickBot="1">
      <c r="A7" s="226" t="s">
        <v>222</v>
      </c>
      <c r="B7" s="228" t="s">
        <v>223</v>
      </c>
    </row>
    <row r="8" spans="1:2" ht="12" thickBot="1">
      <c r="A8" s="229"/>
      <c r="B8" s="230" t="s">
        <v>224</v>
      </c>
    </row>
    <row r="9" spans="1:2" ht="11.25">
      <c r="A9" s="652" t="s">
        <v>225</v>
      </c>
      <c r="B9" s="653"/>
    </row>
    <row r="10" spans="1:2" ht="11.25">
      <c r="A10" s="231" t="s">
        <v>247</v>
      </c>
      <c r="B10" s="232">
        <f>SUM('SO 01A-VN-Bourání'!J27)</f>
        <v>0</v>
      </c>
    </row>
    <row r="11" spans="1:2" ht="11.25">
      <c r="A11" s="231" t="s">
        <v>248</v>
      </c>
      <c r="B11" s="232">
        <f>SUM('SO 01B - VN - Nový stav'!J27)</f>
        <v>0</v>
      </c>
    </row>
    <row r="12" spans="1:2" ht="11.25">
      <c r="A12" s="231" t="s">
        <v>249</v>
      </c>
      <c r="B12" s="232">
        <f>SUM('SO 02A - UN - Bourání'!J27)</f>
        <v>0</v>
      </c>
    </row>
    <row r="13" spans="1:2" ht="11.25">
      <c r="A13" s="233" t="s">
        <v>250</v>
      </c>
      <c r="B13" s="234">
        <f>SUM('SO 02B - UN - Nový stav'!J27)</f>
        <v>0</v>
      </c>
    </row>
    <row r="14" spans="1:2" ht="12" thickBot="1">
      <c r="A14" s="233" t="s">
        <v>198</v>
      </c>
      <c r="B14" s="234">
        <f>SUM('SO 03 Hromosvod'!H23)</f>
        <v>0</v>
      </c>
    </row>
    <row r="15" spans="1:2" ht="12.75" thickBot="1">
      <c r="A15" s="235" t="s">
        <v>226</v>
      </c>
      <c r="B15" s="236">
        <f>SUM(B10:B14)</f>
        <v>0</v>
      </c>
    </row>
    <row r="16" spans="1:2" ht="6" customHeight="1" thickBot="1">
      <c r="A16" s="237"/>
      <c r="B16" s="238"/>
    </row>
    <row r="17" spans="1:2" ht="11.25">
      <c r="A17" s="239" t="s">
        <v>200</v>
      </c>
      <c r="B17" s="240"/>
    </row>
    <row r="18" spans="1:2" ht="11.25">
      <c r="A18" s="231" t="s">
        <v>227</v>
      </c>
      <c r="B18" s="232">
        <f>SUM('DPS 01.01. Strojní část'!H150)</f>
        <v>0</v>
      </c>
    </row>
    <row r="19" spans="1:2" ht="11.25">
      <c r="A19" s="231" t="s">
        <v>228</v>
      </c>
      <c r="B19" s="232">
        <f>SUM('DPS 01.02. Elektro část'!H14)</f>
        <v>0</v>
      </c>
    </row>
    <row r="20" spans="1:2" ht="12" thickBot="1">
      <c r="A20" s="231" t="s">
        <v>229</v>
      </c>
      <c r="B20" s="232">
        <f>SUM('DPS 01.03. SŘTP'!H17)</f>
        <v>0</v>
      </c>
    </row>
    <row r="21" spans="1:2" ht="11.25">
      <c r="A21" s="239" t="s">
        <v>207</v>
      </c>
      <c r="B21" s="240"/>
    </row>
    <row r="22" spans="1:2" ht="11.25">
      <c r="A22" s="231" t="s">
        <v>230</v>
      </c>
      <c r="B22" s="232">
        <f>SUM('DPS 02.01. Strojní část'!H142)</f>
        <v>0</v>
      </c>
    </row>
    <row r="23" spans="1:2" ht="11.25">
      <c r="A23" s="231" t="s">
        <v>231</v>
      </c>
      <c r="B23" s="232">
        <f>SUM('DPS 02.02. Elektro část'!H14)</f>
        <v>0</v>
      </c>
    </row>
    <row r="24" spans="1:2" ht="12" thickBot="1">
      <c r="A24" s="233" t="s">
        <v>232</v>
      </c>
      <c r="B24" s="234">
        <f>SUM('DPS 02.03. SŘTP'!H17)</f>
        <v>0</v>
      </c>
    </row>
    <row r="25" spans="1:2" ht="12.75" thickBot="1">
      <c r="A25" s="235" t="s">
        <v>233</v>
      </c>
      <c r="B25" s="236">
        <f>SUM(B18+B19+B20+B22+B23+B24)</f>
        <v>0</v>
      </c>
    </row>
    <row r="26" spans="1:2" ht="6" customHeight="1" thickBot="1">
      <c r="A26" s="237"/>
      <c r="B26" s="238"/>
    </row>
    <row r="27" spans="1:2" ht="13.5" thickBot="1">
      <c r="A27" s="241" t="s">
        <v>234</v>
      </c>
      <c r="B27" s="256">
        <f>SUM(B15+B25)</f>
        <v>0</v>
      </c>
    </row>
    <row r="28" spans="1:2" ht="6" customHeight="1" thickBot="1">
      <c r="A28" s="237"/>
      <c r="B28" s="238"/>
    </row>
    <row r="29" spans="1:2" ht="14.25" customHeight="1" thickBot="1">
      <c r="A29" s="242" t="s">
        <v>2940</v>
      </c>
      <c r="B29" s="266">
        <f>SUM(VRN!J23)</f>
        <v>0</v>
      </c>
    </row>
    <row r="30" spans="1:2" s="245" customFormat="1" ht="6" customHeight="1" thickBot="1">
      <c r="A30" s="243"/>
      <c r="B30" s="244"/>
    </row>
    <row r="31" spans="1:2" ht="13.5" thickBot="1">
      <c r="A31" s="241" t="s">
        <v>235</v>
      </c>
      <c r="B31" s="256">
        <f>SUM(B27+B29)</f>
        <v>0</v>
      </c>
    </row>
    <row r="32" spans="1:2" s="245" customFormat="1" ht="6" customHeight="1" thickBot="1">
      <c r="A32" s="246"/>
      <c r="B32" s="244"/>
    </row>
    <row r="33" spans="1:2" ht="12" thickBot="1">
      <c r="A33" s="247" t="s">
        <v>236</v>
      </c>
      <c r="B33" s="248"/>
    </row>
    <row r="34" spans="1:6" ht="12.95" customHeight="1">
      <c r="A34" s="249" t="s">
        <v>2989</v>
      </c>
      <c r="B34" s="250"/>
      <c r="F34" s="268"/>
    </row>
    <row r="35" spans="1:2" ht="12.95" customHeight="1">
      <c r="A35" s="509" t="s">
        <v>2990</v>
      </c>
      <c r="B35" s="510"/>
    </row>
    <row r="36" spans="1:2" ht="12.95" customHeight="1">
      <c r="A36" s="251" t="s">
        <v>2991</v>
      </c>
      <c r="B36" s="252"/>
    </row>
    <row r="37" spans="1:2" ht="12.95" customHeight="1">
      <c r="A37" s="509" t="s">
        <v>2992</v>
      </c>
      <c r="B37" s="510"/>
    </row>
    <row r="38" spans="1:2" ht="26.1" customHeight="1">
      <c r="A38" s="251" t="s">
        <v>2993</v>
      </c>
      <c r="B38" s="252"/>
    </row>
    <row r="39" spans="1:2" ht="12.95" customHeight="1">
      <c r="A39" s="509" t="s">
        <v>2994</v>
      </c>
      <c r="B39" s="510"/>
    </row>
    <row r="40" spans="1:2" ht="12.95" customHeight="1">
      <c r="A40" s="509" t="s">
        <v>2980</v>
      </c>
      <c r="B40" s="510"/>
    </row>
    <row r="41" spans="1:2" ht="26.1" customHeight="1">
      <c r="A41" s="251" t="s">
        <v>2981</v>
      </c>
      <c r="B41" s="252"/>
    </row>
    <row r="42" spans="1:2" ht="12.95" customHeight="1">
      <c r="A42" s="509" t="s">
        <v>2983</v>
      </c>
      <c r="B42" s="510"/>
    </row>
    <row r="43" spans="1:2" ht="12.95" customHeight="1">
      <c r="A43" s="509" t="s">
        <v>2984</v>
      </c>
      <c r="B43" s="510"/>
    </row>
    <row r="44" spans="1:2" ht="12.95" customHeight="1">
      <c r="A44" s="509" t="s">
        <v>2985</v>
      </c>
      <c r="B44" s="510"/>
    </row>
    <row r="45" spans="1:2" ht="26.1" customHeight="1">
      <c r="A45" s="251" t="s">
        <v>2987</v>
      </c>
      <c r="B45" s="252"/>
    </row>
    <row r="46" spans="1:2" ht="12.95" customHeight="1">
      <c r="A46" s="509" t="s">
        <v>2986</v>
      </c>
      <c r="B46" s="510"/>
    </row>
    <row r="47" spans="1:2" ht="12.95" customHeight="1" thickBot="1">
      <c r="A47" s="253" t="s">
        <v>2988</v>
      </c>
      <c r="B47" s="511"/>
    </row>
    <row r="48" spans="1:2" ht="12.75" thickBot="1">
      <c r="A48" s="235" t="s">
        <v>237</v>
      </c>
      <c r="B48" s="236">
        <f>SUM(B34:B47)</f>
        <v>0</v>
      </c>
    </row>
    <row r="49" spans="1:2" s="245" customFormat="1" ht="6" customHeight="1" thickBot="1">
      <c r="A49" s="254"/>
      <c r="B49" s="255"/>
    </row>
    <row r="50" spans="1:2" ht="13.5" thickBot="1">
      <c r="A50" s="241" t="s">
        <v>238</v>
      </c>
      <c r="B50" s="256">
        <f>SUM(B15+B25+B29+B48)</f>
        <v>0</v>
      </c>
    </row>
    <row r="51" spans="1:2" ht="12" thickBot="1">
      <c r="A51" s="257" t="s">
        <v>239</v>
      </c>
      <c r="B51" s="258">
        <f>SUM(B50*0.21)</f>
        <v>0</v>
      </c>
    </row>
    <row r="52" spans="1:2" ht="15.75" thickBot="1">
      <c r="A52" s="259" t="s">
        <v>240</v>
      </c>
      <c r="B52" s="260">
        <f>B50+B51</f>
        <v>0</v>
      </c>
    </row>
    <row r="53" ht="15">
      <c r="B53" s="261"/>
    </row>
    <row r="54" spans="1:2" ht="11.25">
      <c r="A54" s="262" t="s">
        <v>241</v>
      </c>
      <c r="B54" s="263"/>
    </row>
    <row r="55" spans="1:2" ht="11.25">
      <c r="A55" s="262"/>
      <c r="B55" s="263"/>
    </row>
    <row r="56" spans="1:2" ht="11.25">
      <c r="A56" s="264"/>
      <c r="B56" s="261"/>
    </row>
    <row r="57" spans="1:2" ht="12.75">
      <c r="A57" s="265"/>
      <c r="B57" s="261"/>
    </row>
    <row r="58" spans="1:2" ht="11.25">
      <c r="A58" s="264"/>
      <c r="B58" s="261"/>
    </row>
    <row r="59" ht="15">
      <c r="B59" s="261"/>
    </row>
  </sheetData>
  <mergeCells count="2">
    <mergeCell ref="A1:B1"/>
    <mergeCell ref="A9:B9"/>
  </mergeCells>
  <printOptions/>
  <pageMargins left="0.7" right="0.7" top="0.787401575" bottom="0.787401575" header="0.3" footer="0.3"/>
  <pageSetup horizontalDpi="600" verticalDpi="600" orientation="portrait" paperSize="9" r:id="rId1"/>
  <headerFooter>
    <oddFooter>&amp;CStránka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showZeros="0" view="pageBreakPreview" zoomScaleSheetLayoutView="100" workbookViewId="0" topLeftCell="A1">
      <selection activeCell="A1" sqref="A1:B1"/>
    </sheetView>
  </sheetViews>
  <sheetFormatPr defaultColWidth="9.140625" defaultRowHeight="15"/>
  <cols>
    <col min="1" max="1" width="6.7109375" style="18" customWidth="1"/>
    <col min="2" max="2" width="100.7109375" style="18" customWidth="1"/>
    <col min="3" max="3" width="5.7109375" style="134" customWidth="1"/>
    <col min="4" max="4" width="10.7109375" style="12" customWidth="1"/>
    <col min="5" max="8" width="10.7109375" style="15" customWidth="1"/>
    <col min="9" max="16384" width="9.140625" style="1" customWidth="1"/>
  </cols>
  <sheetData>
    <row r="1" spans="1:8" ht="39" customHeight="1">
      <c r="A1" s="669" t="s">
        <v>2771</v>
      </c>
      <c r="B1" s="669"/>
      <c r="C1" s="678" t="s">
        <v>2978</v>
      </c>
      <c r="D1" s="678"/>
      <c r="E1" s="672" t="s">
        <v>197</v>
      </c>
      <c r="F1" s="672"/>
      <c r="G1" s="672"/>
      <c r="H1" s="672"/>
    </row>
    <row r="2" spans="1:8" ht="18">
      <c r="A2" s="64" t="s">
        <v>207</v>
      </c>
      <c r="B2" s="65"/>
      <c r="C2" s="69"/>
      <c r="D2" s="69"/>
      <c r="E2" s="67"/>
      <c r="F2" s="67"/>
      <c r="G2" s="67"/>
      <c r="H2" s="67"/>
    </row>
    <row r="3" ht="15">
      <c r="A3" s="1"/>
    </row>
    <row r="4" ht="18">
      <c r="A4" s="64" t="s">
        <v>208</v>
      </c>
    </row>
    <row r="5" ht="15.75" thickBot="1"/>
    <row r="6" spans="1:8" s="5" customFormat="1" ht="45.75" thickBot="1">
      <c r="A6" s="20" t="s">
        <v>192</v>
      </c>
      <c r="B6" s="16" t="s">
        <v>196</v>
      </c>
      <c r="C6" s="3" t="s">
        <v>142</v>
      </c>
      <c r="D6" s="2" t="s">
        <v>188</v>
      </c>
      <c r="E6" s="4" t="s">
        <v>201</v>
      </c>
      <c r="F6" s="4" t="s">
        <v>202</v>
      </c>
      <c r="G6" s="4" t="s">
        <v>203</v>
      </c>
      <c r="H6" s="4" t="s">
        <v>204</v>
      </c>
    </row>
    <row r="7" spans="1:8" ht="30" customHeight="1" thickBot="1">
      <c r="A7" s="679" t="s">
        <v>209</v>
      </c>
      <c r="B7" s="680"/>
      <c r="C7" s="680"/>
      <c r="D7" s="680"/>
      <c r="E7" s="680"/>
      <c r="F7" s="680"/>
      <c r="G7" s="680"/>
      <c r="H7" s="681"/>
    </row>
    <row r="8" spans="1:8" ht="13.5" customHeight="1" thickBot="1">
      <c r="A8" s="197" t="s">
        <v>123</v>
      </c>
      <c r="B8" s="17" t="s">
        <v>0</v>
      </c>
      <c r="C8" s="22" t="s">
        <v>113</v>
      </c>
      <c r="D8" s="167">
        <v>1</v>
      </c>
      <c r="E8" s="414"/>
      <c r="F8" s="414"/>
      <c r="G8" s="168">
        <f>D8*E8</f>
        <v>0</v>
      </c>
      <c r="H8" s="168">
        <f>D8*F8</f>
        <v>0</v>
      </c>
    </row>
    <row r="9" spans="1:8" ht="13.5" customHeight="1">
      <c r="A9" s="682"/>
      <c r="B9" s="70" t="s">
        <v>1</v>
      </c>
      <c r="C9" s="135"/>
      <c r="D9" s="178"/>
      <c r="E9" s="178"/>
      <c r="F9" s="178"/>
      <c r="G9" s="178"/>
      <c r="H9" s="166"/>
    </row>
    <row r="10" spans="1:8" ht="13.5" customHeight="1">
      <c r="A10" s="682"/>
      <c r="B10" s="70" t="s">
        <v>2</v>
      </c>
      <c r="C10" s="135"/>
      <c r="D10" s="178"/>
      <c r="E10" s="178"/>
      <c r="F10" s="178"/>
      <c r="G10" s="178"/>
      <c r="H10" s="166"/>
    </row>
    <row r="11" spans="1:8" ht="13.5" customHeight="1">
      <c r="A11" s="682"/>
      <c r="B11" s="70" t="s">
        <v>3</v>
      </c>
      <c r="C11" s="135"/>
      <c r="D11" s="178"/>
      <c r="E11" s="178"/>
      <c r="F11" s="178"/>
      <c r="G11" s="178"/>
      <c r="H11" s="166"/>
    </row>
    <row r="12" spans="1:8" ht="13.5" customHeight="1">
      <c r="A12" s="682"/>
      <c r="B12" s="70" t="s">
        <v>4</v>
      </c>
      <c r="C12" s="135"/>
      <c r="D12" s="178"/>
      <c r="E12" s="178"/>
      <c r="F12" s="178"/>
      <c r="G12" s="178"/>
      <c r="H12" s="166"/>
    </row>
    <row r="13" spans="1:8" ht="13.5" customHeight="1">
      <c r="A13" s="682"/>
      <c r="B13" s="70" t="s">
        <v>5</v>
      </c>
      <c r="C13" s="135"/>
      <c r="D13" s="178"/>
      <c r="E13" s="178"/>
      <c r="F13" s="178"/>
      <c r="G13" s="178"/>
      <c r="H13" s="166"/>
    </row>
    <row r="14" spans="1:8" ht="30">
      <c r="A14" s="682"/>
      <c r="B14" s="70" t="s">
        <v>6</v>
      </c>
      <c r="C14" s="135"/>
      <c r="D14" s="178"/>
      <c r="E14" s="178"/>
      <c r="F14" s="178"/>
      <c r="G14" s="178"/>
      <c r="H14" s="166"/>
    </row>
    <row r="15" spans="1:8" ht="13.5" customHeight="1">
      <c r="A15" s="682"/>
      <c r="B15" s="70" t="s">
        <v>246</v>
      </c>
      <c r="C15" s="135"/>
      <c r="D15" s="178"/>
      <c r="E15" s="178"/>
      <c r="F15" s="178"/>
      <c r="G15" s="178"/>
      <c r="H15" s="166"/>
    </row>
    <row r="16" spans="1:8" ht="13.5" customHeight="1">
      <c r="A16" s="682"/>
      <c r="B16" s="70" t="s">
        <v>7</v>
      </c>
      <c r="C16" s="135"/>
      <c r="D16" s="178"/>
      <c r="E16" s="178"/>
      <c r="F16" s="178"/>
      <c r="G16" s="178"/>
      <c r="H16" s="166"/>
    </row>
    <row r="17" spans="1:8" ht="13.5" customHeight="1">
      <c r="A17" s="682"/>
      <c r="B17" s="70"/>
      <c r="C17" s="135"/>
      <c r="D17" s="178"/>
      <c r="E17" s="178"/>
      <c r="F17" s="178"/>
      <c r="G17" s="178"/>
      <c r="H17" s="166"/>
    </row>
    <row r="18" spans="1:8" ht="13.5" customHeight="1">
      <c r="A18" s="682"/>
      <c r="B18" s="70" t="s">
        <v>8</v>
      </c>
      <c r="C18" s="135"/>
      <c r="D18" s="178"/>
      <c r="E18" s="178"/>
      <c r="F18" s="178"/>
      <c r="G18" s="178"/>
      <c r="H18" s="166"/>
    </row>
    <row r="19" spans="1:8" ht="13.5" customHeight="1">
      <c r="A19" s="682"/>
      <c r="B19" s="70" t="s">
        <v>9</v>
      </c>
      <c r="C19" s="135"/>
      <c r="D19" s="178"/>
      <c r="E19" s="178"/>
      <c r="F19" s="178"/>
      <c r="G19" s="178"/>
      <c r="H19" s="166"/>
    </row>
    <row r="20" spans="1:8" ht="13.5" customHeight="1">
      <c r="A20" s="682"/>
      <c r="B20" s="71"/>
      <c r="C20" s="135"/>
      <c r="D20" s="178"/>
      <c r="E20" s="178"/>
      <c r="F20" s="178"/>
      <c r="G20" s="178"/>
      <c r="H20" s="166"/>
    </row>
    <row r="21" spans="1:8" ht="13.5" customHeight="1">
      <c r="A21" s="682"/>
      <c r="B21" s="70" t="s">
        <v>116</v>
      </c>
      <c r="C21" s="135"/>
      <c r="D21" s="178"/>
      <c r="E21" s="178"/>
      <c r="F21" s="178"/>
      <c r="G21" s="178"/>
      <c r="H21" s="166"/>
    </row>
    <row r="22" spans="1:8" ht="13.5" customHeight="1">
      <c r="A22" s="682"/>
      <c r="B22" s="70" t="s">
        <v>10</v>
      </c>
      <c r="C22" s="135"/>
      <c r="D22" s="178"/>
      <c r="E22" s="178"/>
      <c r="F22" s="178"/>
      <c r="G22" s="178"/>
      <c r="H22" s="166"/>
    </row>
    <row r="23" spans="1:8" ht="13.5" customHeight="1">
      <c r="A23" s="682"/>
      <c r="B23" s="70" t="s">
        <v>162</v>
      </c>
      <c r="C23" s="135"/>
      <c r="D23" s="178"/>
      <c r="E23" s="178"/>
      <c r="F23" s="178"/>
      <c r="G23" s="178"/>
      <c r="H23" s="166"/>
    </row>
    <row r="24" spans="1:8" ht="13.5" customHeight="1">
      <c r="A24" s="682"/>
      <c r="B24" s="70"/>
      <c r="C24" s="135"/>
      <c r="D24" s="178"/>
      <c r="E24" s="178"/>
      <c r="F24" s="178"/>
      <c r="G24" s="178"/>
      <c r="H24" s="166"/>
    </row>
    <row r="25" spans="1:8" ht="13.5" customHeight="1">
      <c r="A25" s="682"/>
      <c r="B25" s="72" t="s">
        <v>11</v>
      </c>
      <c r="C25" s="135"/>
      <c r="D25" s="178"/>
      <c r="E25" s="178"/>
      <c r="F25" s="178"/>
      <c r="G25" s="178"/>
      <c r="H25" s="166"/>
    </row>
    <row r="26" spans="1:8" ht="13.5" customHeight="1">
      <c r="A26" s="682"/>
      <c r="B26" s="73" t="s">
        <v>12</v>
      </c>
      <c r="C26" s="135"/>
      <c r="D26" s="178"/>
      <c r="E26" s="178"/>
      <c r="F26" s="178"/>
      <c r="G26" s="178"/>
      <c r="H26" s="166"/>
    </row>
    <row r="27" spans="1:8" ht="13.5" customHeight="1" thickBot="1">
      <c r="A27" s="683"/>
      <c r="B27" s="74"/>
      <c r="C27" s="136"/>
      <c r="D27" s="179"/>
      <c r="E27" s="179"/>
      <c r="F27" s="179"/>
      <c r="G27" s="179"/>
      <c r="H27" s="168"/>
    </row>
    <row r="28" spans="1:8" ht="13.5" customHeight="1" thickBot="1">
      <c r="A28" s="197" t="s">
        <v>124</v>
      </c>
      <c r="B28" s="17" t="s">
        <v>13</v>
      </c>
      <c r="C28" s="22" t="s">
        <v>113</v>
      </c>
      <c r="D28" s="167">
        <v>1</v>
      </c>
      <c r="E28" s="414"/>
      <c r="F28" s="414"/>
      <c r="G28" s="168">
        <f>D28*E28</f>
        <v>0</v>
      </c>
      <c r="H28" s="168">
        <f>D28*F28</f>
        <v>0</v>
      </c>
    </row>
    <row r="29" spans="1:8" ht="13.5" customHeight="1">
      <c r="A29" s="685"/>
      <c r="B29" s="98" t="s">
        <v>14</v>
      </c>
      <c r="C29" s="137"/>
      <c r="D29" s="174"/>
      <c r="E29" s="174"/>
      <c r="F29" s="174"/>
      <c r="G29" s="174"/>
      <c r="H29" s="175"/>
    </row>
    <row r="30" spans="1:8" ht="13.5" customHeight="1">
      <c r="A30" s="686"/>
      <c r="B30" s="73" t="s">
        <v>15</v>
      </c>
      <c r="C30" s="135"/>
      <c r="D30" s="178"/>
      <c r="E30" s="178"/>
      <c r="F30" s="178"/>
      <c r="G30" s="178"/>
      <c r="H30" s="166"/>
    </row>
    <row r="31" spans="1:8" ht="13.5" customHeight="1">
      <c r="A31" s="686"/>
      <c r="B31" s="73" t="s">
        <v>16</v>
      </c>
      <c r="C31" s="135"/>
      <c r="D31" s="178"/>
      <c r="E31" s="178"/>
      <c r="F31" s="178"/>
      <c r="G31" s="178"/>
      <c r="H31" s="166"/>
    </row>
    <row r="32" spans="1:8" ht="13.5" customHeight="1">
      <c r="A32" s="686"/>
      <c r="B32" s="73" t="s">
        <v>17</v>
      </c>
      <c r="C32" s="135"/>
      <c r="D32" s="178"/>
      <c r="E32" s="178"/>
      <c r="F32" s="178"/>
      <c r="G32" s="178"/>
      <c r="H32" s="166"/>
    </row>
    <row r="33" spans="1:8" ht="13.5" customHeight="1">
      <c r="A33" s="686"/>
      <c r="B33" s="72" t="s">
        <v>18</v>
      </c>
      <c r="C33" s="135"/>
      <c r="D33" s="178"/>
      <c r="E33" s="178"/>
      <c r="F33" s="178"/>
      <c r="G33" s="178"/>
      <c r="H33" s="166"/>
    </row>
    <row r="34" spans="1:8" ht="13.5" customHeight="1">
      <c r="A34" s="686"/>
      <c r="B34" s="70" t="s">
        <v>19</v>
      </c>
      <c r="C34" s="135"/>
      <c r="D34" s="178"/>
      <c r="E34" s="178"/>
      <c r="F34" s="178"/>
      <c r="G34" s="178"/>
      <c r="H34" s="166"/>
    </row>
    <row r="35" spans="1:8" ht="13.5" customHeight="1">
      <c r="A35" s="686"/>
      <c r="B35" s="70" t="s">
        <v>20</v>
      </c>
      <c r="C35" s="135"/>
      <c r="D35" s="178"/>
      <c r="E35" s="178"/>
      <c r="F35" s="178"/>
      <c r="G35" s="178"/>
      <c r="H35" s="166"/>
    </row>
    <row r="36" spans="1:8" ht="13.5" customHeight="1">
      <c r="A36" s="686"/>
      <c r="B36" s="70" t="s">
        <v>122</v>
      </c>
      <c r="C36" s="135"/>
      <c r="D36" s="178"/>
      <c r="E36" s="178"/>
      <c r="F36" s="178"/>
      <c r="G36" s="178"/>
      <c r="H36" s="166"/>
    </row>
    <row r="37" spans="1:8" ht="13.5" customHeight="1">
      <c r="A37" s="686"/>
      <c r="B37" s="70" t="s">
        <v>21</v>
      </c>
      <c r="C37" s="135"/>
      <c r="D37" s="178"/>
      <c r="E37" s="178"/>
      <c r="F37" s="178"/>
      <c r="G37" s="178"/>
      <c r="H37" s="166"/>
    </row>
    <row r="38" spans="1:8" ht="13.5" customHeight="1">
      <c r="A38" s="686"/>
      <c r="B38" s="70" t="s">
        <v>22</v>
      </c>
      <c r="C38" s="135"/>
      <c r="D38" s="178"/>
      <c r="E38" s="178"/>
      <c r="F38" s="178"/>
      <c r="G38" s="178"/>
      <c r="H38" s="166"/>
    </row>
    <row r="39" spans="1:8" ht="13.5" customHeight="1">
      <c r="A39" s="686"/>
      <c r="B39" s="70" t="s">
        <v>23</v>
      </c>
      <c r="C39" s="135"/>
      <c r="D39" s="178"/>
      <c r="E39" s="178"/>
      <c r="F39" s="178"/>
      <c r="G39" s="178"/>
      <c r="H39" s="166"/>
    </row>
    <row r="40" spans="1:8" ht="13.5" customHeight="1">
      <c r="A40" s="686"/>
      <c r="B40" s="70" t="s">
        <v>24</v>
      </c>
      <c r="C40" s="135"/>
      <c r="D40" s="178"/>
      <c r="E40" s="178"/>
      <c r="F40" s="178"/>
      <c r="G40" s="178"/>
      <c r="H40" s="166"/>
    </row>
    <row r="41" spans="1:8" ht="13.5" customHeight="1">
      <c r="A41" s="686"/>
      <c r="B41" s="70" t="s">
        <v>25</v>
      </c>
      <c r="C41" s="135"/>
      <c r="D41" s="178"/>
      <c r="E41" s="178"/>
      <c r="F41" s="178"/>
      <c r="G41" s="178"/>
      <c r="H41" s="166"/>
    </row>
    <row r="42" spans="1:8" ht="13.5" customHeight="1" thickBot="1">
      <c r="A42" s="686"/>
      <c r="B42" s="1"/>
      <c r="C42" s="135"/>
      <c r="D42" s="178"/>
      <c r="E42" s="178"/>
      <c r="F42" s="178"/>
      <c r="G42" s="178"/>
      <c r="H42" s="166"/>
    </row>
    <row r="43" spans="1:8" ht="13.5" customHeight="1" thickBot="1">
      <c r="A43" s="198" t="s">
        <v>125</v>
      </c>
      <c r="B43" s="151" t="s">
        <v>117</v>
      </c>
      <c r="C43" s="152" t="s">
        <v>113</v>
      </c>
      <c r="D43" s="193">
        <v>1</v>
      </c>
      <c r="E43" s="415"/>
      <c r="F43" s="415"/>
      <c r="G43" s="194">
        <f>D43*E43</f>
        <v>0</v>
      </c>
      <c r="H43" s="194">
        <f>D43*F43</f>
        <v>0</v>
      </c>
    </row>
    <row r="44" spans="1:8" ht="30">
      <c r="A44" s="685"/>
      <c r="B44" s="97" t="s">
        <v>26</v>
      </c>
      <c r="C44" s="137"/>
      <c r="D44" s="174"/>
      <c r="E44" s="174"/>
      <c r="F44" s="174"/>
      <c r="G44" s="174"/>
      <c r="H44" s="175"/>
    </row>
    <row r="45" spans="1:8" ht="13.5" customHeight="1">
      <c r="A45" s="686"/>
      <c r="B45" s="70" t="s">
        <v>27</v>
      </c>
      <c r="C45" s="135"/>
      <c r="D45" s="178"/>
      <c r="E45" s="178"/>
      <c r="F45" s="178"/>
      <c r="G45" s="178"/>
      <c r="H45" s="166"/>
    </row>
    <row r="46" spans="1:8" ht="13.5" customHeight="1">
      <c r="A46" s="686"/>
      <c r="B46" s="70" t="s">
        <v>28</v>
      </c>
      <c r="C46" s="135"/>
      <c r="D46" s="178"/>
      <c r="E46" s="178"/>
      <c r="F46" s="178"/>
      <c r="G46" s="178"/>
      <c r="H46" s="166"/>
    </row>
    <row r="47" spans="1:8" ht="13.5" customHeight="1">
      <c r="A47" s="686"/>
      <c r="B47" s="70" t="s">
        <v>29</v>
      </c>
      <c r="C47" s="135"/>
      <c r="D47" s="178"/>
      <c r="E47" s="178"/>
      <c r="F47" s="178"/>
      <c r="G47" s="178"/>
      <c r="H47" s="166"/>
    </row>
    <row r="48" spans="1:8" ht="13.5" customHeight="1">
      <c r="A48" s="686"/>
      <c r="B48" s="70" t="s">
        <v>30</v>
      </c>
      <c r="C48" s="135"/>
      <c r="D48" s="178"/>
      <c r="E48" s="178"/>
      <c r="F48" s="178"/>
      <c r="G48" s="178"/>
      <c r="H48" s="166"/>
    </row>
    <row r="49" spans="1:8" ht="13.5" customHeight="1">
      <c r="A49" s="686"/>
      <c r="B49" s="70" t="s">
        <v>31</v>
      </c>
      <c r="C49" s="135"/>
      <c r="D49" s="178"/>
      <c r="E49" s="178"/>
      <c r="F49" s="178"/>
      <c r="G49" s="178"/>
      <c r="H49" s="166"/>
    </row>
    <row r="50" spans="1:8" ht="13.5" customHeight="1">
      <c r="A50" s="686"/>
      <c r="B50" s="70" t="s">
        <v>32</v>
      </c>
      <c r="C50" s="135"/>
      <c r="D50" s="178"/>
      <c r="E50" s="178"/>
      <c r="F50" s="178"/>
      <c r="G50" s="178"/>
      <c r="H50" s="166"/>
    </row>
    <row r="51" spans="1:8" ht="13.5" customHeight="1">
      <c r="A51" s="686"/>
      <c r="B51" s="70" t="s">
        <v>33</v>
      </c>
      <c r="C51" s="135"/>
      <c r="D51" s="178"/>
      <c r="E51" s="178"/>
      <c r="F51" s="178"/>
      <c r="G51" s="178"/>
      <c r="H51" s="166"/>
    </row>
    <row r="52" spans="1:8" ht="13.5" customHeight="1">
      <c r="A52" s="686"/>
      <c r="B52" s="72" t="s">
        <v>34</v>
      </c>
      <c r="C52" s="135"/>
      <c r="D52" s="178"/>
      <c r="E52" s="178"/>
      <c r="F52" s="178"/>
      <c r="G52" s="178"/>
      <c r="H52" s="166"/>
    </row>
    <row r="53" spans="1:8" ht="13.5" customHeight="1">
      <c r="A53" s="686"/>
      <c r="B53" s="70" t="s">
        <v>35</v>
      </c>
      <c r="C53" s="135"/>
      <c r="D53" s="178"/>
      <c r="E53" s="178"/>
      <c r="F53" s="178"/>
      <c r="G53" s="178"/>
      <c r="H53" s="166"/>
    </row>
    <row r="54" spans="1:8" ht="13.5" customHeight="1">
      <c r="A54" s="686"/>
      <c r="B54" s="70" t="s">
        <v>36</v>
      </c>
      <c r="C54" s="135"/>
      <c r="D54" s="178"/>
      <c r="E54" s="178"/>
      <c r="F54" s="178"/>
      <c r="G54" s="178"/>
      <c r="H54" s="166"/>
    </row>
    <row r="55" spans="1:8" ht="13.5" customHeight="1">
      <c r="A55" s="686"/>
      <c r="B55" s="70"/>
      <c r="C55" s="135"/>
      <c r="D55" s="178"/>
      <c r="E55" s="178"/>
      <c r="F55" s="178"/>
      <c r="G55" s="178"/>
      <c r="H55" s="166"/>
    </row>
    <row r="56" spans="1:8" ht="13.5" customHeight="1">
      <c r="A56" s="686"/>
      <c r="B56" s="70" t="s">
        <v>37</v>
      </c>
      <c r="C56" s="135"/>
      <c r="D56" s="178"/>
      <c r="E56" s="178"/>
      <c r="F56" s="178"/>
      <c r="G56" s="178"/>
      <c r="H56" s="166"/>
    </row>
    <row r="57" spans="1:8" ht="13.5" customHeight="1">
      <c r="A57" s="686"/>
      <c r="B57" s="70" t="s">
        <v>38</v>
      </c>
      <c r="C57" s="135"/>
      <c r="D57" s="178"/>
      <c r="E57" s="178"/>
      <c r="F57" s="178"/>
      <c r="G57" s="178"/>
      <c r="H57" s="166"/>
    </row>
    <row r="58" spans="1:8" ht="13.5" customHeight="1">
      <c r="A58" s="686"/>
      <c r="B58" s="70" t="s">
        <v>39</v>
      </c>
      <c r="C58" s="135"/>
      <c r="D58" s="178"/>
      <c r="E58" s="178"/>
      <c r="F58" s="178"/>
      <c r="G58" s="178"/>
      <c r="H58" s="166"/>
    </row>
    <row r="59" spans="1:8" ht="13.5" customHeight="1">
      <c r="A59" s="686"/>
      <c r="B59" s="70" t="s">
        <v>40</v>
      </c>
      <c r="C59" s="135"/>
      <c r="D59" s="178"/>
      <c r="E59" s="178"/>
      <c r="F59" s="178"/>
      <c r="G59" s="178"/>
      <c r="H59" s="166"/>
    </row>
    <row r="60" spans="1:8" ht="13.5" customHeight="1">
      <c r="A60" s="686"/>
      <c r="B60" s="70" t="s">
        <v>41</v>
      </c>
      <c r="C60" s="135"/>
      <c r="D60" s="178"/>
      <c r="E60" s="178"/>
      <c r="F60" s="178"/>
      <c r="G60" s="178"/>
      <c r="H60" s="166"/>
    </row>
    <row r="61" spans="1:8" ht="13.5" customHeight="1">
      <c r="A61" s="686"/>
      <c r="B61" s="70" t="s">
        <v>42</v>
      </c>
      <c r="C61" s="135"/>
      <c r="D61" s="178"/>
      <c r="E61" s="178"/>
      <c r="F61" s="178"/>
      <c r="G61" s="178"/>
      <c r="H61" s="166"/>
    </row>
    <row r="62" spans="1:8" ht="13.5" customHeight="1">
      <c r="A62" s="686"/>
      <c r="B62" s="70" t="s">
        <v>43</v>
      </c>
      <c r="C62" s="135"/>
      <c r="D62" s="178"/>
      <c r="E62" s="178"/>
      <c r="F62" s="178"/>
      <c r="G62" s="178"/>
      <c r="H62" s="166"/>
    </row>
    <row r="63" spans="1:8" ht="13.5" customHeight="1" thickBot="1">
      <c r="A63" s="686"/>
      <c r="B63" s="1"/>
      <c r="C63" s="135"/>
      <c r="D63" s="178"/>
      <c r="E63" s="178"/>
      <c r="F63" s="178"/>
      <c r="G63" s="178"/>
      <c r="H63" s="166"/>
    </row>
    <row r="64" spans="1:8" ht="13.5" customHeight="1" thickBot="1">
      <c r="A64" s="198" t="s">
        <v>126</v>
      </c>
      <c r="B64" s="151" t="s">
        <v>44</v>
      </c>
      <c r="C64" s="152" t="s">
        <v>113</v>
      </c>
      <c r="D64" s="193">
        <v>1</v>
      </c>
      <c r="E64" s="208">
        <v>0</v>
      </c>
      <c r="F64" s="415"/>
      <c r="G64" s="208">
        <f>D64*E64</f>
        <v>0</v>
      </c>
      <c r="H64" s="194">
        <f>D64*F64</f>
        <v>0</v>
      </c>
    </row>
    <row r="65" spans="1:8" ht="13.5" customHeight="1">
      <c r="A65" s="685"/>
      <c r="B65" s="98" t="s">
        <v>45</v>
      </c>
      <c r="C65" s="137"/>
      <c r="D65" s="174"/>
      <c r="E65" s="174"/>
      <c r="F65" s="174"/>
      <c r="G65" s="174"/>
      <c r="H65" s="175"/>
    </row>
    <row r="66" spans="1:8" ht="13.5" customHeight="1">
      <c r="A66" s="686"/>
      <c r="B66" s="70" t="s">
        <v>46</v>
      </c>
      <c r="C66" s="135"/>
      <c r="D66" s="178"/>
      <c r="E66" s="178"/>
      <c r="F66" s="178"/>
      <c r="G66" s="178"/>
      <c r="H66" s="166"/>
    </row>
    <row r="67" spans="1:8" ht="13.5" customHeight="1">
      <c r="A67" s="686"/>
      <c r="B67" s="73" t="s">
        <v>47</v>
      </c>
      <c r="C67" s="135"/>
      <c r="D67" s="178"/>
      <c r="E67" s="178"/>
      <c r="F67" s="178"/>
      <c r="G67" s="178"/>
      <c r="H67" s="166"/>
    </row>
    <row r="68" spans="1:8" ht="13.5" customHeight="1" thickBot="1">
      <c r="A68" s="691"/>
      <c r="B68" s="81" t="s">
        <v>48</v>
      </c>
      <c r="C68" s="136"/>
      <c r="D68" s="179"/>
      <c r="E68" s="179"/>
      <c r="F68" s="179"/>
      <c r="G68" s="179"/>
      <c r="H68" s="168"/>
    </row>
    <row r="69" spans="1:8" ht="13.5" customHeight="1" thickBot="1">
      <c r="A69" s="197" t="s">
        <v>127</v>
      </c>
      <c r="B69" s="17" t="s">
        <v>49</v>
      </c>
      <c r="C69" s="22" t="s">
        <v>113</v>
      </c>
      <c r="D69" s="167">
        <v>1</v>
      </c>
      <c r="E69" s="414"/>
      <c r="F69" s="414"/>
      <c r="G69" s="168">
        <f>D69*E69</f>
        <v>0</v>
      </c>
      <c r="H69" s="168">
        <f>D69*F69</f>
        <v>0</v>
      </c>
    </row>
    <row r="70" spans="1:8" ht="13.5" customHeight="1">
      <c r="A70" s="685"/>
      <c r="B70" s="97" t="s">
        <v>50</v>
      </c>
      <c r="C70" s="137"/>
      <c r="D70" s="75"/>
      <c r="E70" s="76"/>
      <c r="F70" s="76"/>
      <c r="G70" s="76"/>
      <c r="H70" s="9"/>
    </row>
    <row r="71" spans="1:8" ht="13.5" customHeight="1">
      <c r="A71" s="686"/>
      <c r="B71" s="72" t="s">
        <v>51</v>
      </c>
      <c r="C71" s="135"/>
      <c r="D71" s="77"/>
      <c r="E71" s="78"/>
      <c r="F71" s="78"/>
      <c r="G71" s="78"/>
      <c r="H71" s="7"/>
    </row>
    <row r="72" spans="1:8" ht="13.5" customHeight="1">
      <c r="A72" s="686"/>
      <c r="B72" s="70" t="s">
        <v>118</v>
      </c>
      <c r="C72" s="135"/>
      <c r="D72" s="77"/>
      <c r="E72" s="78"/>
      <c r="F72" s="78"/>
      <c r="G72" s="78"/>
      <c r="H72" s="7"/>
    </row>
    <row r="73" spans="1:8" ht="13.5" customHeight="1">
      <c r="A73" s="686"/>
      <c r="B73" s="82" t="s">
        <v>52</v>
      </c>
      <c r="C73" s="135"/>
      <c r="D73" s="77"/>
      <c r="E73" s="78"/>
      <c r="F73" s="78"/>
      <c r="G73" s="78"/>
      <c r="H73" s="7"/>
    </row>
    <row r="74" spans="1:8" ht="13.5" customHeight="1">
      <c r="A74" s="686"/>
      <c r="B74" s="82" t="s">
        <v>53</v>
      </c>
      <c r="C74" s="135"/>
      <c r="D74" s="77"/>
      <c r="E74" s="78"/>
      <c r="F74" s="78"/>
      <c r="G74" s="78"/>
      <c r="H74" s="7"/>
    </row>
    <row r="75" spans="1:8" ht="13.5" customHeight="1">
      <c r="A75" s="686"/>
      <c r="B75" s="82" t="s">
        <v>54</v>
      </c>
      <c r="C75" s="135"/>
      <c r="D75" s="77"/>
      <c r="E75" s="78"/>
      <c r="F75" s="78"/>
      <c r="G75" s="78"/>
      <c r="H75" s="7"/>
    </row>
    <row r="76" spans="1:8" ht="13.5" customHeight="1">
      <c r="A76" s="686"/>
      <c r="B76" s="82" t="s">
        <v>55</v>
      </c>
      <c r="C76" s="135"/>
      <c r="D76" s="77"/>
      <c r="E76" s="78"/>
      <c r="F76" s="78"/>
      <c r="G76" s="78"/>
      <c r="H76" s="7"/>
    </row>
    <row r="77" spans="1:8" ht="13.5" customHeight="1">
      <c r="A77" s="686"/>
      <c r="B77" s="82" t="s">
        <v>56</v>
      </c>
      <c r="C77" s="135"/>
      <c r="D77" s="77"/>
      <c r="E77" s="78"/>
      <c r="F77" s="78"/>
      <c r="G77" s="78"/>
      <c r="H77" s="7"/>
    </row>
    <row r="78" spans="1:8" ht="13.5" customHeight="1">
      <c r="A78" s="686"/>
      <c r="B78" s="82" t="s">
        <v>57</v>
      </c>
      <c r="C78" s="135"/>
      <c r="D78" s="77"/>
      <c r="E78" s="78"/>
      <c r="F78" s="78"/>
      <c r="G78" s="78"/>
      <c r="H78" s="7"/>
    </row>
    <row r="79" spans="1:8" ht="13.5" customHeight="1">
      <c r="A79" s="686"/>
      <c r="B79" s="82" t="s">
        <v>58</v>
      </c>
      <c r="C79" s="135"/>
      <c r="D79" s="77"/>
      <c r="E79" s="78"/>
      <c r="F79" s="78"/>
      <c r="G79" s="78"/>
      <c r="H79" s="7"/>
    </row>
    <row r="80" spans="1:8" ht="13.5" customHeight="1">
      <c r="A80" s="686"/>
      <c r="B80" s="82" t="s">
        <v>59</v>
      </c>
      <c r="C80" s="135"/>
      <c r="D80" s="77"/>
      <c r="E80" s="78"/>
      <c r="F80" s="78"/>
      <c r="G80" s="78"/>
      <c r="H80" s="7"/>
    </row>
    <row r="81" spans="1:8" ht="13.5" customHeight="1">
      <c r="A81" s="686"/>
      <c r="B81" s="82" t="s">
        <v>60</v>
      </c>
      <c r="C81" s="135"/>
      <c r="D81" s="77"/>
      <c r="E81" s="78"/>
      <c r="F81" s="78"/>
      <c r="G81" s="78"/>
      <c r="H81" s="7"/>
    </row>
    <row r="82" spans="1:8" ht="30">
      <c r="A82" s="686"/>
      <c r="B82" s="82" t="s">
        <v>61</v>
      </c>
      <c r="C82" s="135"/>
      <c r="D82" s="77"/>
      <c r="E82" s="78"/>
      <c r="F82" s="78"/>
      <c r="G82" s="78"/>
      <c r="H82" s="7"/>
    </row>
    <row r="83" spans="1:8" ht="13.5" customHeight="1">
      <c r="A83" s="686"/>
      <c r="B83" s="70" t="s">
        <v>119</v>
      </c>
      <c r="C83" s="135"/>
      <c r="D83" s="77"/>
      <c r="E83" s="78"/>
      <c r="F83" s="78"/>
      <c r="G83" s="78"/>
      <c r="H83" s="7"/>
    </row>
    <row r="84" spans="1:8" ht="13.5" customHeight="1" thickBot="1">
      <c r="A84" s="691"/>
      <c r="B84" s="1"/>
      <c r="C84" s="136"/>
      <c r="D84" s="79"/>
      <c r="E84" s="80"/>
      <c r="F84" s="80"/>
      <c r="G84" s="80"/>
      <c r="H84" s="6"/>
    </row>
    <row r="85" spans="1:8" ht="30" customHeight="1" thickBot="1">
      <c r="A85" s="679" t="s">
        <v>210</v>
      </c>
      <c r="B85" s="680" t="s">
        <v>62</v>
      </c>
      <c r="C85" s="680"/>
      <c r="D85" s="680"/>
      <c r="E85" s="680"/>
      <c r="F85" s="680"/>
      <c r="G85" s="680"/>
      <c r="H85" s="681"/>
    </row>
    <row r="86" spans="1:8" ht="13.5" customHeight="1" thickBot="1">
      <c r="A86" s="197" t="s">
        <v>128</v>
      </c>
      <c r="B86" s="153" t="s">
        <v>63</v>
      </c>
      <c r="C86" s="154" t="s">
        <v>113</v>
      </c>
      <c r="D86" s="192">
        <v>1</v>
      </c>
      <c r="E86" s="414"/>
      <c r="F86" s="414"/>
      <c r="G86" s="168">
        <f>D86*E86</f>
        <v>0</v>
      </c>
      <c r="H86" s="168">
        <f>D86*F86</f>
        <v>0</v>
      </c>
    </row>
    <row r="87" spans="1:8" ht="13.5" customHeight="1">
      <c r="A87" s="684"/>
      <c r="B87" s="99" t="s">
        <v>64</v>
      </c>
      <c r="C87" s="140" t="s">
        <v>187</v>
      </c>
      <c r="D87" s="176">
        <v>1</v>
      </c>
      <c r="E87" s="174"/>
      <c r="F87" s="174"/>
      <c r="G87" s="174"/>
      <c r="H87" s="175"/>
    </row>
    <row r="88" spans="1:8" ht="13.5" customHeight="1">
      <c r="A88" s="682"/>
      <c r="B88" s="99" t="s">
        <v>65</v>
      </c>
      <c r="C88" s="140"/>
      <c r="D88" s="176"/>
      <c r="E88" s="178"/>
      <c r="F88" s="178"/>
      <c r="G88" s="178"/>
      <c r="H88" s="166"/>
    </row>
    <row r="89" spans="1:8" ht="13.5" customHeight="1">
      <c r="A89" s="199"/>
      <c r="B89" s="88" t="s">
        <v>66</v>
      </c>
      <c r="C89" s="140" t="s">
        <v>114</v>
      </c>
      <c r="D89" s="176">
        <v>1.5</v>
      </c>
      <c r="E89" s="178"/>
      <c r="F89" s="178"/>
      <c r="G89" s="178"/>
      <c r="H89" s="166"/>
    </row>
    <row r="90" spans="1:8" ht="13.5" customHeight="1">
      <c r="A90" s="199"/>
      <c r="B90" s="88" t="s">
        <v>67</v>
      </c>
      <c r="C90" s="140" t="s">
        <v>114</v>
      </c>
      <c r="D90" s="176">
        <v>1.5</v>
      </c>
      <c r="E90" s="178"/>
      <c r="F90" s="178"/>
      <c r="G90" s="178"/>
      <c r="H90" s="166"/>
    </row>
    <row r="91" spans="1:8" ht="13.5" customHeight="1">
      <c r="A91" s="199"/>
      <c r="B91" s="88" t="s">
        <v>68</v>
      </c>
      <c r="C91" s="140" t="s">
        <v>114</v>
      </c>
      <c r="D91" s="176">
        <v>18</v>
      </c>
      <c r="E91" s="178"/>
      <c r="F91" s="178"/>
      <c r="G91" s="178"/>
      <c r="H91" s="166"/>
    </row>
    <row r="92" spans="1:8" ht="13.5" customHeight="1">
      <c r="A92" s="199"/>
      <c r="B92" s="99" t="s">
        <v>69</v>
      </c>
      <c r="C92" s="140" t="s">
        <v>187</v>
      </c>
      <c r="D92" s="176">
        <v>4</v>
      </c>
      <c r="E92" s="178"/>
      <c r="F92" s="178"/>
      <c r="G92" s="178"/>
      <c r="H92" s="166"/>
    </row>
    <row r="93" spans="1:8" ht="13.5" customHeight="1">
      <c r="A93" s="199"/>
      <c r="B93" s="88" t="s">
        <v>70</v>
      </c>
      <c r="C93" s="140" t="s">
        <v>113</v>
      </c>
      <c r="D93" s="176">
        <v>1</v>
      </c>
      <c r="E93" s="178"/>
      <c r="F93" s="178"/>
      <c r="G93" s="178"/>
      <c r="H93" s="166"/>
    </row>
    <row r="94" spans="1:8" ht="13.5" customHeight="1">
      <c r="A94" s="682"/>
      <c r="B94" s="70" t="s">
        <v>71</v>
      </c>
      <c r="C94" s="135"/>
      <c r="D94" s="178"/>
      <c r="E94" s="178"/>
      <c r="F94" s="178"/>
      <c r="G94" s="178"/>
      <c r="H94" s="166"/>
    </row>
    <row r="95" spans="1:8" ht="13.5" customHeight="1">
      <c r="A95" s="682"/>
      <c r="B95" s="70" t="s">
        <v>72</v>
      </c>
      <c r="C95" s="135"/>
      <c r="D95" s="178"/>
      <c r="E95" s="178"/>
      <c r="F95" s="178"/>
      <c r="G95" s="178"/>
      <c r="H95" s="166"/>
    </row>
    <row r="96" spans="1:8" ht="13.5" customHeight="1">
      <c r="A96" s="682"/>
      <c r="B96" s="70" t="s">
        <v>73</v>
      </c>
      <c r="C96" s="135"/>
      <c r="D96" s="178"/>
      <c r="E96" s="178"/>
      <c r="F96" s="178"/>
      <c r="G96" s="178"/>
      <c r="H96" s="166"/>
    </row>
    <row r="97" spans="1:8" ht="13.5" customHeight="1">
      <c r="A97" s="682"/>
      <c r="B97" s="70" t="s">
        <v>74</v>
      </c>
      <c r="C97" s="135"/>
      <c r="D97" s="178"/>
      <c r="E97" s="178"/>
      <c r="F97" s="178"/>
      <c r="G97" s="178"/>
      <c r="H97" s="166"/>
    </row>
    <row r="98" spans="1:8" ht="13.5" customHeight="1">
      <c r="A98" s="682"/>
      <c r="B98" s="70" t="s">
        <v>75</v>
      </c>
      <c r="C98" s="135"/>
      <c r="D98" s="178"/>
      <c r="E98" s="178"/>
      <c r="F98" s="178"/>
      <c r="G98" s="178"/>
      <c r="H98" s="166"/>
    </row>
    <row r="99" spans="1:8" ht="13.5" customHeight="1">
      <c r="A99" s="682"/>
      <c r="B99" s="70" t="s">
        <v>76</v>
      </c>
      <c r="C99" s="135"/>
      <c r="D99" s="178"/>
      <c r="E99" s="178"/>
      <c r="F99" s="178"/>
      <c r="G99" s="178"/>
      <c r="H99" s="166"/>
    </row>
    <row r="100" spans="1:8" ht="13.5" customHeight="1">
      <c r="A100" s="682"/>
      <c r="B100" s="70" t="s">
        <v>77</v>
      </c>
      <c r="C100" s="135"/>
      <c r="D100" s="178"/>
      <c r="E100" s="178"/>
      <c r="F100" s="178"/>
      <c r="G100" s="178"/>
      <c r="H100" s="166"/>
    </row>
    <row r="101" spans="1:8" ht="13.5" customHeight="1">
      <c r="A101" s="199"/>
      <c r="B101" s="88" t="s">
        <v>78</v>
      </c>
      <c r="C101" s="140" t="s">
        <v>113</v>
      </c>
      <c r="D101" s="176">
        <v>1</v>
      </c>
      <c r="E101" s="178"/>
      <c r="F101" s="178"/>
      <c r="G101" s="178"/>
      <c r="H101" s="166"/>
    </row>
    <row r="102" spans="1:8" ht="13.5" customHeight="1">
      <c r="A102" s="682"/>
      <c r="B102" s="70" t="s">
        <v>71</v>
      </c>
      <c r="C102" s="135"/>
      <c r="D102" s="178"/>
      <c r="E102" s="178"/>
      <c r="F102" s="178"/>
      <c r="G102" s="178"/>
      <c r="H102" s="166"/>
    </row>
    <row r="103" spans="1:8" ht="13.5" customHeight="1">
      <c r="A103" s="682"/>
      <c r="B103" s="70" t="s">
        <v>72</v>
      </c>
      <c r="C103" s="135"/>
      <c r="D103" s="178"/>
      <c r="E103" s="178"/>
      <c r="F103" s="178"/>
      <c r="G103" s="178"/>
      <c r="H103" s="166"/>
    </row>
    <row r="104" spans="1:8" ht="13.5" customHeight="1">
      <c r="A104" s="682"/>
      <c r="B104" s="70" t="s">
        <v>79</v>
      </c>
      <c r="C104" s="135"/>
      <c r="D104" s="178"/>
      <c r="E104" s="178"/>
      <c r="F104" s="178"/>
      <c r="G104" s="178"/>
      <c r="H104" s="166"/>
    </row>
    <row r="105" spans="1:8" ht="13.5" customHeight="1">
      <c r="A105" s="682"/>
      <c r="B105" s="70" t="s">
        <v>74</v>
      </c>
      <c r="C105" s="135"/>
      <c r="D105" s="178"/>
      <c r="E105" s="178"/>
      <c r="F105" s="178"/>
      <c r="G105" s="178"/>
      <c r="H105" s="166"/>
    </row>
    <row r="106" spans="1:8" ht="13.5" customHeight="1">
      <c r="A106" s="682"/>
      <c r="B106" s="70" t="s">
        <v>75</v>
      </c>
      <c r="C106" s="135"/>
      <c r="D106" s="178"/>
      <c r="E106" s="178"/>
      <c r="F106" s="178"/>
      <c r="G106" s="178"/>
      <c r="H106" s="166"/>
    </row>
    <row r="107" spans="1:8" ht="13.5" customHeight="1">
      <c r="A107" s="682"/>
      <c r="B107" s="70" t="s">
        <v>76</v>
      </c>
      <c r="C107" s="135"/>
      <c r="D107" s="178"/>
      <c r="E107" s="178"/>
      <c r="F107" s="178"/>
      <c r="G107" s="178"/>
      <c r="H107" s="166"/>
    </row>
    <row r="108" spans="1:8" ht="13.5" customHeight="1" thickBot="1">
      <c r="A108" s="683"/>
      <c r="B108" s="81" t="s">
        <v>77</v>
      </c>
      <c r="C108" s="136"/>
      <c r="D108" s="179"/>
      <c r="E108" s="179"/>
      <c r="F108" s="179"/>
      <c r="G108" s="179"/>
      <c r="H108" s="168"/>
    </row>
    <row r="109" spans="1:8" ht="13.5" customHeight="1" thickBot="1">
      <c r="A109" s="198" t="s">
        <v>129</v>
      </c>
      <c r="B109" s="151" t="s">
        <v>80</v>
      </c>
      <c r="C109" s="152" t="s">
        <v>113</v>
      </c>
      <c r="D109" s="193">
        <v>1</v>
      </c>
      <c r="E109" s="415"/>
      <c r="F109" s="415"/>
      <c r="G109" s="194">
        <f aca="true" t="shared" si="0" ref="G109">D109*E109</f>
        <v>0</v>
      </c>
      <c r="H109" s="168">
        <f aca="true" t="shared" si="1" ref="H109">D109*F109</f>
        <v>0</v>
      </c>
    </row>
    <row r="110" spans="1:8" ht="13.5" customHeight="1">
      <c r="A110" s="199"/>
      <c r="B110" s="157" t="s">
        <v>81</v>
      </c>
      <c r="C110" s="139" t="s">
        <v>114</v>
      </c>
      <c r="D110" s="172">
        <v>8</v>
      </c>
      <c r="E110" s="178"/>
      <c r="F110" s="178"/>
      <c r="G110" s="178"/>
      <c r="H110" s="175"/>
    </row>
    <row r="111" spans="1:8" ht="13.5" customHeight="1" thickBot="1">
      <c r="A111" s="199"/>
      <c r="B111" s="155" t="s">
        <v>82</v>
      </c>
      <c r="C111" s="103" t="s">
        <v>187</v>
      </c>
      <c r="D111" s="183">
        <v>2</v>
      </c>
      <c r="E111" s="178"/>
      <c r="F111" s="178"/>
      <c r="G111" s="178"/>
      <c r="H111" s="166"/>
    </row>
    <row r="112" spans="1:8" ht="13.5" customHeight="1" thickBot="1">
      <c r="A112" s="198" t="s">
        <v>130</v>
      </c>
      <c r="B112" s="156" t="s">
        <v>89</v>
      </c>
      <c r="C112" s="152" t="s">
        <v>113</v>
      </c>
      <c r="D112" s="193">
        <v>1</v>
      </c>
      <c r="E112" s="415"/>
      <c r="F112" s="415"/>
      <c r="G112" s="194">
        <f aca="true" t="shared" si="2" ref="G112:G118">D112*E112</f>
        <v>0</v>
      </c>
      <c r="H112" s="194">
        <f aca="true" t="shared" si="3" ref="H112:H118">D112*F112</f>
        <v>0</v>
      </c>
    </row>
    <row r="113" spans="1:8" ht="13.5" customHeight="1">
      <c r="A113" s="199"/>
      <c r="B113" s="157" t="s">
        <v>90</v>
      </c>
      <c r="C113" s="139" t="s">
        <v>114</v>
      </c>
      <c r="D113" s="172">
        <v>3</v>
      </c>
      <c r="E113" s="178"/>
      <c r="F113" s="178"/>
      <c r="G113" s="178"/>
      <c r="H113" s="166"/>
    </row>
    <row r="114" spans="1:8" ht="13.5" customHeight="1">
      <c r="A114" s="199"/>
      <c r="B114" s="88" t="s">
        <v>91</v>
      </c>
      <c r="C114" s="140" t="s">
        <v>187</v>
      </c>
      <c r="D114" s="176">
        <v>1</v>
      </c>
      <c r="E114" s="178"/>
      <c r="F114" s="178"/>
      <c r="G114" s="178"/>
      <c r="H114" s="166"/>
    </row>
    <row r="115" spans="1:8" ht="13.5" customHeight="1" thickBot="1">
      <c r="A115" s="199"/>
      <c r="B115" s="155" t="s">
        <v>92</v>
      </c>
      <c r="C115" s="103" t="s">
        <v>114</v>
      </c>
      <c r="D115" s="183">
        <v>3</v>
      </c>
      <c r="E115" s="178"/>
      <c r="F115" s="178"/>
      <c r="G115" s="178"/>
      <c r="H115" s="166"/>
    </row>
    <row r="116" spans="1:8" ht="13.5" customHeight="1" thickBot="1">
      <c r="A116" s="198" t="s">
        <v>131</v>
      </c>
      <c r="B116" s="151" t="s">
        <v>93</v>
      </c>
      <c r="C116" s="152" t="s">
        <v>113</v>
      </c>
      <c r="D116" s="193">
        <v>1</v>
      </c>
      <c r="E116" s="415"/>
      <c r="F116" s="415"/>
      <c r="G116" s="194">
        <f t="shared" si="2"/>
        <v>0</v>
      </c>
      <c r="H116" s="194">
        <f t="shared" si="3"/>
        <v>0</v>
      </c>
    </row>
    <row r="117" spans="1:8" ht="30" customHeight="1" thickBot="1">
      <c r="A117" s="679" t="s">
        <v>211</v>
      </c>
      <c r="B117" s="680" t="s">
        <v>94</v>
      </c>
      <c r="C117" s="680"/>
      <c r="D117" s="680"/>
      <c r="E117" s="680"/>
      <c r="F117" s="680"/>
      <c r="G117" s="680"/>
      <c r="H117" s="681"/>
    </row>
    <row r="118" spans="1:8" ht="13.5" customHeight="1" thickBot="1">
      <c r="A118" s="197" t="s">
        <v>133</v>
      </c>
      <c r="B118" s="17" t="s">
        <v>95</v>
      </c>
      <c r="C118" s="22" t="s">
        <v>113</v>
      </c>
      <c r="D118" s="167">
        <v>1</v>
      </c>
      <c r="E118" s="209">
        <v>0</v>
      </c>
      <c r="F118" s="414"/>
      <c r="G118" s="209">
        <f t="shared" si="2"/>
        <v>0</v>
      </c>
      <c r="H118" s="168">
        <f t="shared" si="3"/>
        <v>0</v>
      </c>
    </row>
    <row r="119" spans="1:8" ht="13.5" customHeight="1">
      <c r="A119" s="684"/>
      <c r="B119" s="98" t="s">
        <v>96</v>
      </c>
      <c r="C119" s="137"/>
      <c r="D119" s="174"/>
      <c r="E119" s="174"/>
      <c r="F119" s="174"/>
      <c r="G119" s="174"/>
      <c r="H119" s="175"/>
    </row>
    <row r="120" spans="1:8" ht="30">
      <c r="A120" s="682"/>
      <c r="B120" s="73" t="s">
        <v>245</v>
      </c>
      <c r="C120" s="135"/>
      <c r="D120" s="178"/>
      <c r="E120" s="178"/>
      <c r="F120" s="178"/>
      <c r="G120" s="178"/>
      <c r="H120" s="166"/>
    </row>
    <row r="121" spans="1:8" ht="13.5" customHeight="1">
      <c r="A121" s="682"/>
      <c r="B121" s="73" t="s">
        <v>97</v>
      </c>
      <c r="C121" s="135"/>
      <c r="D121" s="178"/>
      <c r="E121" s="178"/>
      <c r="F121" s="178"/>
      <c r="G121" s="178"/>
      <c r="H121" s="166"/>
    </row>
    <row r="122" spans="1:8" ht="13.5" customHeight="1">
      <c r="A122" s="682"/>
      <c r="B122" s="73" t="s">
        <v>121</v>
      </c>
      <c r="C122" s="135"/>
      <c r="D122" s="178"/>
      <c r="E122" s="178"/>
      <c r="F122" s="178"/>
      <c r="G122" s="178"/>
      <c r="H122" s="166"/>
    </row>
    <row r="123" spans="1:8" ht="13.5" customHeight="1">
      <c r="A123" s="682"/>
      <c r="B123" s="73" t="s">
        <v>98</v>
      </c>
      <c r="C123" s="135"/>
      <c r="D123" s="178"/>
      <c r="E123" s="178"/>
      <c r="F123" s="178"/>
      <c r="G123" s="178"/>
      <c r="H123" s="166"/>
    </row>
    <row r="124" spans="1:8" ht="13.5" customHeight="1">
      <c r="A124" s="682"/>
      <c r="B124" s="73" t="s">
        <v>99</v>
      </c>
      <c r="C124" s="135"/>
      <c r="D124" s="178"/>
      <c r="E124" s="178"/>
      <c r="F124" s="178"/>
      <c r="G124" s="178"/>
      <c r="H124" s="166"/>
    </row>
    <row r="125" spans="1:8" ht="13.5" customHeight="1" thickBot="1">
      <c r="A125" s="683"/>
      <c r="B125" s="83"/>
      <c r="C125" s="136"/>
      <c r="D125" s="179"/>
      <c r="E125" s="179"/>
      <c r="F125" s="179"/>
      <c r="G125" s="179"/>
      <c r="H125" s="168"/>
    </row>
    <row r="126" spans="1:8" ht="13.5" customHeight="1">
      <c r="A126" s="692" t="s">
        <v>134</v>
      </c>
      <c r="B126" s="687" t="s">
        <v>100</v>
      </c>
      <c r="C126" s="23" t="s">
        <v>113</v>
      </c>
      <c r="D126" s="165">
        <v>1</v>
      </c>
      <c r="E126" s="210">
        <v>0</v>
      </c>
      <c r="F126" s="417"/>
      <c r="G126" s="213">
        <f aca="true" t="shared" si="4" ref="G126">D126*E126</f>
        <v>0</v>
      </c>
      <c r="H126" s="166">
        <f aca="true" t="shared" si="5" ref="H126">D126*F126</f>
        <v>0</v>
      </c>
    </row>
    <row r="127" spans="1:8" ht="13.5" customHeight="1" thickBot="1">
      <c r="A127" s="693"/>
      <c r="B127" s="688"/>
      <c r="C127" s="24"/>
      <c r="D127" s="11"/>
      <c r="E127" s="8"/>
      <c r="F127" s="8"/>
      <c r="G127" s="8"/>
      <c r="H127" s="6"/>
    </row>
    <row r="128" spans="1:8" ht="13.5" customHeight="1">
      <c r="A128" s="685"/>
      <c r="B128" s="98" t="s">
        <v>101</v>
      </c>
      <c r="C128" s="137"/>
      <c r="D128" s="75"/>
      <c r="E128" s="76"/>
      <c r="F128" s="76"/>
      <c r="G128" s="76"/>
      <c r="H128" s="9"/>
    </row>
    <row r="129" spans="1:8" ht="30">
      <c r="A129" s="686"/>
      <c r="B129" s="73" t="s">
        <v>102</v>
      </c>
      <c r="C129" s="135"/>
      <c r="D129" s="77"/>
      <c r="E129" s="78"/>
      <c r="F129" s="78"/>
      <c r="G129" s="78"/>
      <c r="H129" s="7"/>
    </row>
    <row r="130" spans="1:8" ht="13.5" customHeight="1">
      <c r="A130" s="686"/>
      <c r="B130" s="73" t="s">
        <v>103</v>
      </c>
      <c r="C130" s="135"/>
      <c r="D130" s="77"/>
      <c r="E130" s="78"/>
      <c r="F130" s="78"/>
      <c r="G130" s="78"/>
      <c r="H130" s="7"/>
    </row>
    <row r="131" spans="1:8" ht="13.5" customHeight="1">
      <c r="A131" s="686"/>
      <c r="B131" s="73" t="s">
        <v>104</v>
      </c>
      <c r="C131" s="135"/>
      <c r="D131" s="77"/>
      <c r="E131" s="78"/>
      <c r="F131" s="78"/>
      <c r="G131" s="78"/>
      <c r="H131" s="7"/>
    </row>
    <row r="132" spans="1:8" ht="30.75" thickBot="1">
      <c r="A132" s="686"/>
      <c r="B132" s="73" t="s">
        <v>105</v>
      </c>
      <c r="C132" s="135"/>
      <c r="D132" s="77"/>
      <c r="E132" s="78"/>
      <c r="F132" s="78"/>
      <c r="G132" s="78"/>
      <c r="H132" s="7"/>
    </row>
    <row r="133" spans="1:8" ht="30" customHeight="1" thickBot="1">
      <c r="A133" s="679" t="s">
        <v>212</v>
      </c>
      <c r="B133" s="680" t="s">
        <v>106</v>
      </c>
      <c r="C133" s="680"/>
      <c r="D133" s="680"/>
      <c r="E133" s="680"/>
      <c r="F133" s="680"/>
      <c r="G133" s="680"/>
      <c r="H133" s="681"/>
    </row>
    <row r="134" spans="1:8" ht="13.5" customHeight="1">
      <c r="A134" s="195" t="s">
        <v>135</v>
      </c>
      <c r="B134" s="149" t="s">
        <v>107</v>
      </c>
      <c r="C134" s="93" t="s">
        <v>113</v>
      </c>
      <c r="D134" s="184">
        <v>1</v>
      </c>
      <c r="E134" s="211">
        <v>0</v>
      </c>
      <c r="F134" s="421"/>
      <c r="G134" s="211">
        <f aca="true" t="shared" si="6" ref="G134">D134*E134</f>
        <v>0</v>
      </c>
      <c r="H134" s="185">
        <f aca="true" t="shared" si="7" ref="H134">D134*F134</f>
        <v>0</v>
      </c>
    </row>
    <row r="135" spans="1:8" ht="13.5" customHeight="1">
      <c r="A135" s="196" t="s">
        <v>136</v>
      </c>
      <c r="B135" s="89" t="s">
        <v>108</v>
      </c>
      <c r="C135" s="94" t="s">
        <v>113</v>
      </c>
      <c r="D135" s="186">
        <v>1</v>
      </c>
      <c r="E135" s="212">
        <v>0</v>
      </c>
      <c r="F135" s="422"/>
      <c r="G135" s="212">
        <f aca="true" t="shared" si="8" ref="G135:G139">D135*E135</f>
        <v>0</v>
      </c>
      <c r="H135" s="187">
        <f aca="true" t="shared" si="9" ref="H135:H139">D135*F135</f>
        <v>0</v>
      </c>
    </row>
    <row r="136" spans="1:8" ht="13.5" customHeight="1">
      <c r="A136" s="196" t="s">
        <v>137</v>
      </c>
      <c r="B136" s="89" t="s">
        <v>109</v>
      </c>
      <c r="C136" s="94" t="s">
        <v>113</v>
      </c>
      <c r="D136" s="186">
        <v>1</v>
      </c>
      <c r="E136" s="212">
        <v>0</v>
      </c>
      <c r="F136" s="422"/>
      <c r="G136" s="212">
        <f t="shared" si="8"/>
        <v>0</v>
      </c>
      <c r="H136" s="187">
        <f t="shared" si="9"/>
        <v>0</v>
      </c>
    </row>
    <row r="137" spans="1:8" ht="13.5" customHeight="1">
      <c r="A137" s="196" t="s">
        <v>138</v>
      </c>
      <c r="B137" s="89" t="s">
        <v>110</v>
      </c>
      <c r="C137" s="94" t="s">
        <v>113</v>
      </c>
      <c r="D137" s="186">
        <v>1</v>
      </c>
      <c r="E137" s="212">
        <v>0</v>
      </c>
      <c r="F137" s="422"/>
      <c r="G137" s="212">
        <f t="shared" si="8"/>
        <v>0</v>
      </c>
      <c r="H137" s="187">
        <f t="shared" si="9"/>
        <v>0</v>
      </c>
    </row>
    <row r="138" spans="1:8" ht="13.5" customHeight="1">
      <c r="A138" s="196" t="s">
        <v>139</v>
      </c>
      <c r="B138" s="89" t="s">
        <v>111</v>
      </c>
      <c r="C138" s="94" t="s">
        <v>113</v>
      </c>
      <c r="D138" s="186">
        <v>1</v>
      </c>
      <c r="E138" s="212">
        <v>0</v>
      </c>
      <c r="F138" s="422"/>
      <c r="G138" s="212">
        <f t="shared" si="8"/>
        <v>0</v>
      </c>
      <c r="H138" s="187">
        <f t="shared" si="9"/>
        <v>0</v>
      </c>
    </row>
    <row r="139" spans="1:8" ht="13.5" customHeight="1">
      <c r="A139" s="689" t="s">
        <v>140</v>
      </c>
      <c r="B139" s="89" t="s">
        <v>112</v>
      </c>
      <c r="C139" s="94" t="s">
        <v>113</v>
      </c>
      <c r="D139" s="186">
        <v>1</v>
      </c>
      <c r="E139" s="422"/>
      <c r="F139" s="212">
        <v>0</v>
      </c>
      <c r="G139" s="176">
        <f t="shared" si="8"/>
        <v>0</v>
      </c>
      <c r="H139" s="214">
        <f t="shared" si="9"/>
        <v>0</v>
      </c>
    </row>
    <row r="140" spans="1:8" ht="13.5" customHeight="1" thickBot="1">
      <c r="A140" s="690"/>
      <c r="B140" s="150" t="s">
        <v>141</v>
      </c>
      <c r="C140" s="95"/>
      <c r="D140" s="181"/>
      <c r="E140" s="181"/>
      <c r="F140" s="188"/>
      <c r="G140" s="181"/>
      <c r="H140" s="189"/>
    </row>
    <row r="141" spans="1:8" s="10" customFormat="1" ht="15.75" thickBot="1">
      <c r="A141" s="101"/>
      <c r="B141" s="102" t="s">
        <v>115</v>
      </c>
      <c r="C141" s="145"/>
      <c r="D141" s="190"/>
      <c r="E141" s="190"/>
      <c r="F141" s="190"/>
      <c r="G141" s="161">
        <f>SUM(G8:G140)</f>
        <v>0</v>
      </c>
      <c r="H141" s="161">
        <f>SUM(H8:H140)</f>
        <v>0</v>
      </c>
    </row>
    <row r="142" spans="1:8" s="10" customFormat="1" ht="15.75" thickBot="1">
      <c r="A142" s="21"/>
      <c r="B142" s="19" t="s">
        <v>120</v>
      </c>
      <c r="C142" s="142"/>
      <c r="D142" s="191"/>
      <c r="E142" s="191"/>
      <c r="F142" s="191"/>
      <c r="G142" s="162"/>
      <c r="H142" s="162">
        <f>G141+H141</f>
        <v>0</v>
      </c>
    </row>
  </sheetData>
  <mergeCells count="20">
    <mergeCell ref="A139:A140"/>
    <mergeCell ref="A94:A100"/>
    <mergeCell ref="A102:A108"/>
    <mergeCell ref="A119:A125"/>
    <mergeCell ref="A126:A127"/>
    <mergeCell ref="A133:H133"/>
    <mergeCell ref="A128:A132"/>
    <mergeCell ref="B126:B127"/>
    <mergeCell ref="A87:A88"/>
    <mergeCell ref="A85:H85"/>
    <mergeCell ref="A117:H117"/>
    <mergeCell ref="A1:B1"/>
    <mergeCell ref="C1:D1"/>
    <mergeCell ref="E1:H1"/>
    <mergeCell ref="A7:H7"/>
    <mergeCell ref="A9:A27"/>
    <mergeCell ref="A29:A42"/>
    <mergeCell ref="A44:A63"/>
    <mergeCell ref="A65:A68"/>
    <mergeCell ref="A70:A84"/>
  </mergeCells>
  <printOptions/>
  <pageMargins left="0.7086614173228347" right="0.7086614173228347" top="0.7874015748031497" bottom="0.7874015748031497" header="0.31496062992125984" footer="0.31496062992125984"/>
  <pageSetup horizontalDpi="600" verticalDpi="600" orientation="landscape" paperSize="9" scale="75" r:id="rId1"/>
  <headerFooter>
    <oddHeader>&amp;C&amp;"-,Kurzíva"Mladá Boleslav ČOV II, rekonstrukce VN</oddHeader>
    <oddFooter>&amp;L&amp;"-,Kurzíva"&amp;A&amp;CStránka &amp;P z &amp;N&amp;R&amp;"-,Kurzíva"červen 2015</oddFooter>
  </headerFooter>
  <rowBreaks count="1" manualBreakCount="1">
    <brk id="1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Zeros="0" view="pageBreakPreview" zoomScaleSheetLayoutView="100" workbookViewId="0" topLeftCell="A1">
      <selection activeCell="A1" sqref="A1:C1"/>
    </sheetView>
  </sheetViews>
  <sheetFormatPr defaultColWidth="9.140625" defaultRowHeight="15"/>
  <cols>
    <col min="1" max="1" width="10.7109375" style="29" customWidth="1"/>
    <col min="2" max="2" width="50.7109375" style="27" customWidth="1"/>
    <col min="3" max="3" width="10.7109375" style="27" customWidth="1"/>
    <col min="4" max="4" width="12.7109375" style="25" customWidth="1"/>
    <col min="5" max="5" width="12.7109375" style="28" customWidth="1"/>
    <col min="6" max="6" width="12.7109375" style="27" customWidth="1"/>
    <col min="7" max="8" width="12.7109375" style="26" customWidth="1"/>
    <col min="9" max="10" width="13.140625" style="26" bestFit="1" customWidth="1"/>
    <col min="11" max="16384" width="9.140625" style="25" customWidth="1"/>
  </cols>
  <sheetData>
    <row r="1" spans="1:8" ht="50.1" customHeight="1">
      <c r="A1" s="669" t="s">
        <v>2771</v>
      </c>
      <c r="B1" s="670"/>
      <c r="C1" s="670"/>
      <c r="D1" s="69" t="s">
        <v>2978</v>
      </c>
      <c r="E1" s="672" t="s">
        <v>197</v>
      </c>
      <c r="F1" s="672"/>
      <c r="G1" s="672"/>
      <c r="H1" s="672"/>
    </row>
    <row r="2" spans="1:8" ht="18">
      <c r="A2" s="64" t="s">
        <v>207</v>
      </c>
      <c r="B2" s="68"/>
      <c r="C2" s="68"/>
      <c r="D2" s="69"/>
      <c r="E2" s="67"/>
      <c r="F2" s="67"/>
      <c r="G2" s="67"/>
      <c r="H2" s="67"/>
    </row>
    <row r="3" spans="1:8" ht="15.75">
      <c r="A3" s="65"/>
      <c r="B3" s="68"/>
      <c r="C3" s="68"/>
      <c r="D3" s="69"/>
      <c r="E3" s="67"/>
      <c r="F3" s="67"/>
      <c r="G3" s="67"/>
      <c r="H3" s="67"/>
    </row>
    <row r="4" spans="1:8" ht="18">
      <c r="A4" s="64" t="s">
        <v>213</v>
      </c>
      <c r="B4" s="68"/>
      <c r="C4" s="68"/>
      <c r="D4" s="41"/>
      <c r="E4" s="67"/>
      <c r="F4" s="67"/>
      <c r="G4" s="67"/>
      <c r="H4" s="67"/>
    </row>
    <row r="5" spans="1:8" ht="18.75" thickBot="1">
      <c r="A5" s="64"/>
      <c r="B5" s="68"/>
      <c r="C5" s="68"/>
      <c r="D5" s="41"/>
      <c r="E5" s="67"/>
      <c r="F5" s="67"/>
      <c r="G5" s="67"/>
      <c r="H5" s="67"/>
    </row>
    <row r="6" spans="1:8" ht="15">
      <c r="A6" s="57" t="s">
        <v>192</v>
      </c>
      <c r="B6" s="40" t="s">
        <v>196</v>
      </c>
      <c r="C6" s="40" t="s">
        <v>142</v>
      </c>
      <c r="D6" s="40" t="s">
        <v>188</v>
      </c>
      <c r="E6" s="55" t="s">
        <v>143</v>
      </c>
      <c r="F6" s="55" t="s">
        <v>144</v>
      </c>
      <c r="G6" s="55" t="s">
        <v>143</v>
      </c>
      <c r="H6" s="55" t="s">
        <v>144</v>
      </c>
    </row>
    <row r="7" spans="1:9" ht="13.5" thickBot="1">
      <c r="A7" s="107"/>
      <c r="B7" s="108"/>
      <c r="C7" s="109"/>
      <c r="D7" s="109"/>
      <c r="E7" s="110" t="s">
        <v>189</v>
      </c>
      <c r="F7" s="110" t="s">
        <v>189</v>
      </c>
      <c r="G7" s="110" t="s">
        <v>190</v>
      </c>
      <c r="H7" s="110" t="s">
        <v>190</v>
      </c>
      <c r="I7" s="25"/>
    </row>
    <row r="8" spans="1:8" ht="15">
      <c r="A8" s="104" t="s">
        <v>145</v>
      </c>
      <c r="B8" s="114" t="s">
        <v>174</v>
      </c>
      <c r="C8" s="46" t="s">
        <v>187</v>
      </c>
      <c r="D8" s="120">
        <v>4</v>
      </c>
      <c r="E8" s="218">
        <v>0</v>
      </c>
      <c r="F8" s="411"/>
      <c r="G8" s="218">
        <v>0</v>
      </c>
      <c r="H8" s="50">
        <f>D8*F8</f>
        <v>0</v>
      </c>
    </row>
    <row r="9" spans="1:8" ht="15">
      <c r="A9" s="105" t="s">
        <v>172</v>
      </c>
      <c r="B9" s="112" t="s">
        <v>173</v>
      </c>
      <c r="C9" s="43" t="s">
        <v>187</v>
      </c>
      <c r="D9" s="121">
        <v>4</v>
      </c>
      <c r="E9" s="219">
        <v>0</v>
      </c>
      <c r="F9" s="412"/>
      <c r="G9" s="219">
        <v>0</v>
      </c>
      <c r="H9" s="52">
        <f>D9*F9</f>
        <v>0</v>
      </c>
    </row>
    <row r="10" spans="1:8" ht="15">
      <c r="A10" s="105" t="s">
        <v>170</v>
      </c>
      <c r="B10" s="113" t="s">
        <v>149</v>
      </c>
      <c r="C10" s="43" t="s">
        <v>114</v>
      </c>
      <c r="D10" s="122">
        <v>500</v>
      </c>
      <c r="E10" s="412"/>
      <c r="F10" s="412"/>
      <c r="G10" s="51">
        <f>D10*E10</f>
        <v>0</v>
      </c>
      <c r="H10" s="52">
        <f>D10*F10</f>
        <v>0</v>
      </c>
    </row>
    <row r="11" spans="1:8" ht="15">
      <c r="A11" s="105" t="s">
        <v>168</v>
      </c>
      <c r="B11" s="113" t="s">
        <v>158</v>
      </c>
      <c r="C11" s="43" t="s">
        <v>114</v>
      </c>
      <c r="D11" s="122">
        <v>10</v>
      </c>
      <c r="E11" s="412"/>
      <c r="F11" s="412"/>
      <c r="G11" s="51">
        <f>D11*E11</f>
        <v>0</v>
      </c>
      <c r="H11" s="52">
        <f>D11*F11</f>
        <v>0</v>
      </c>
    </row>
    <row r="12" spans="1:8" ht="13.5" thickBot="1">
      <c r="A12" s="115" t="s">
        <v>167</v>
      </c>
      <c r="B12" s="116" t="s">
        <v>163</v>
      </c>
      <c r="C12" s="48" t="s">
        <v>184</v>
      </c>
      <c r="D12" s="123">
        <v>1</v>
      </c>
      <c r="E12" s="220">
        <v>0</v>
      </c>
      <c r="F12" s="420"/>
      <c r="G12" s="220">
        <v>0</v>
      </c>
      <c r="H12" s="53">
        <f>D12*F12</f>
        <v>0</v>
      </c>
    </row>
    <row r="13" spans="1:8" ht="13.5" thickBot="1">
      <c r="A13" s="697" t="s">
        <v>183</v>
      </c>
      <c r="B13" s="698"/>
      <c r="C13" s="698"/>
      <c r="D13" s="698"/>
      <c r="E13" s="698"/>
      <c r="F13" s="699"/>
      <c r="G13" s="204">
        <f>SUM(G8:G12)</f>
        <v>0</v>
      </c>
      <c r="H13" s="204">
        <f>SUM(H8:H12)</f>
        <v>0</v>
      </c>
    </row>
    <row r="14" spans="1:8" ht="15.75" thickBot="1">
      <c r="A14" s="673" t="s">
        <v>120</v>
      </c>
      <c r="B14" s="674"/>
      <c r="C14" s="674"/>
      <c r="D14" s="674"/>
      <c r="E14" s="674"/>
      <c r="F14" s="674"/>
      <c r="G14" s="674"/>
      <c r="H14" s="54">
        <f>SUM(G13+H13)</f>
        <v>0</v>
      </c>
    </row>
    <row r="18" spans="1:6" ht="15">
      <c r="A18" s="36"/>
      <c r="B18" s="35"/>
      <c r="C18" s="32"/>
      <c r="D18" s="34"/>
      <c r="E18" s="33"/>
      <c r="F18" s="32"/>
    </row>
    <row r="19" spans="1:10" ht="15">
      <c r="A19" s="25"/>
      <c r="B19" s="25"/>
      <c r="C19" s="25"/>
      <c r="E19" s="31"/>
      <c r="F19" s="30"/>
      <c r="G19" s="25"/>
      <c r="H19" s="25"/>
      <c r="I19" s="25"/>
      <c r="J19" s="25"/>
    </row>
    <row r="20" spans="1:10" ht="15">
      <c r="A20" s="25"/>
      <c r="B20" s="25"/>
      <c r="C20" s="25"/>
      <c r="E20" s="31"/>
      <c r="F20" s="30"/>
      <c r="G20" s="25"/>
      <c r="H20" s="25"/>
      <c r="I20" s="25"/>
      <c r="J20" s="25"/>
    </row>
    <row r="21" spans="1:10" ht="15">
      <c r="A21" s="25"/>
      <c r="B21" s="25"/>
      <c r="C21" s="25"/>
      <c r="F21" s="30"/>
      <c r="G21" s="25"/>
      <c r="H21" s="25"/>
      <c r="I21" s="25"/>
      <c r="J21" s="25"/>
    </row>
    <row r="22" spans="1:10" ht="15">
      <c r="A22" s="25"/>
      <c r="B22" s="25"/>
      <c r="C22" s="25"/>
      <c r="F22" s="30"/>
      <c r="G22" s="25"/>
      <c r="H22" s="25"/>
      <c r="I22" s="25"/>
      <c r="J22" s="25"/>
    </row>
    <row r="23" spans="1:10" ht="15">
      <c r="A23" s="25"/>
      <c r="B23" s="25"/>
      <c r="C23" s="25"/>
      <c r="E23" s="31"/>
      <c r="F23" s="30"/>
      <c r="G23" s="25"/>
      <c r="H23" s="25"/>
      <c r="I23" s="25"/>
      <c r="J23" s="25"/>
    </row>
    <row r="25" spans="7:10" ht="15">
      <c r="G25" s="25"/>
      <c r="H25" s="25"/>
      <c r="I25" s="25"/>
      <c r="J25" s="25"/>
    </row>
    <row r="26" spans="9:10" ht="15">
      <c r="I26" s="42"/>
      <c r="J26" s="42"/>
    </row>
  </sheetData>
  <mergeCells count="4">
    <mergeCell ref="A1:C1"/>
    <mergeCell ref="E1:H1"/>
    <mergeCell ref="A13:F13"/>
    <mergeCell ref="A14:G14"/>
  </mergeCells>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Footer>&amp;L&amp;A&amp;CStránka &amp;P z &amp;N&amp;Rčerven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Zeros="0" view="pageBreakPreview" zoomScaleSheetLayoutView="100" workbookViewId="0" topLeftCell="A1">
      <selection activeCell="A1" sqref="A1:C1"/>
    </sheetView>
  </sheetViews>
  <sheetFormatPr defaultColWidth="9.140625" defaultRowHeight="15"/>
  <cols>
    <col min="1" max="1" width="10.7109375" style="29" customWidth="1"/>
    <col min="2" max="2" width="50.7109375" style="27" customWidth="1"/>
    <col min="3" max="3" width="10.7109375" style="27" customWidth="1"/>
    <col min="4" max="4" width="12.7109375" style="25" customWidth="1"/>
    <col min="5" max="5" width="12.7109375" style="28" customWidth="1"/>
    <col min="6" max="6" width="12.7109375" style="27" customWidth="1"/>
    <col min="7" max="8" width="12.7109375" style="26" customWidth="1"/>
    <col min="9" max="10" width="13.140625" style="26" bestFit="1" customWidth="1"/>
    <col min="11" max="16384" width="9.140625" style="25" customWidth="1"/>
  </cols>
  <sheetData>
    <row r="1" spans="1:8" ht="50.1" customHeight="1">
      <c r="A1" s="669" t="s">
        <v>2771</v>
      </c>
      <c r="B1" s="670"/>
      <c r="C1" s="670"/>
      <c r="D1" s="69" t="s">
        <v>2978</v>
      </c>
      <c r="E1" s="672" t="s">
        <v>197</v>
      </c>
      <c r="F1" s="672"/>
      <c r="G1" s="672"/>
      <c r="H1" s="672"/>
    </row>
    <row r="2" spans="1:8" ht="18">
      <c r="A2" s="64" t="s">
        <v>207</v>
      </c>
      <c r="B2" s="68"/>
      <c r="C2" s="68"/>
      <c r="D2" s="69"/>
      <c r="E2" s="67"/>
      <c r="F2" s="67"/>
      <c r="G2" s="67"/>
      <c r="H2" s="67"/>
    </row>
    <row r="3" spans="1:8" ht="15.75">
      <c r="A3" s="65"/>
      <c r="B3" s="68"/>
      <c r="C3" s="68"/>
      <c r="D3" s="69"/>
      <c r="E3" s="67"/>
      <c r="F3" s="67"/>
      <c r="G3" s="67"/>
      <c r="H3" s="67"/>
    </row>
    <row r="4" spans="1:8" ht="18">
      <c r="A4" s="64" t="s">
        <v>214</v>
      </c>
      <c r="B4" s="68"/>
      <c r="C4" s="68"/>
      <c r="D4" s="41"/>
      <c r="E4" s="67"/>
      <c r="F4" s="67"/>
      <c r="G4" s="67"/>
      <c r="H4" s="67"/>
    </row>
    <row r="5" spans="1:8" ht="18.75" thickBot="1">
      <c r="A5" s="64"/>
      <c r="B5" s="68"/>
      <c r="C5" s="68"/>
      <c r="D5" s="41"/>
      <c r="E5" s="67"/>
      <c r="F5" s="67"/>
      <c r="G5" s="67"/>
      <c r="H5" s="67"/>
    </row>
    <row r="6" spans="1:8" ht="15">
      <c r="A6" s="57" t="s">
        <v>192</v>
      </c>
      <c r="B6" s="40" t="s">
        <v>196</v>
      </c>
      <c r="C6" s="40" t="s">
        <v>142</v>
      </c>
      <c r="D6" s="40" t="s">
        <v>188</v>
      </c>
      <c r="E6" s="55" t="s">
        <v>143</v>
      </c>
      <c r="F6" s="55" t="s">
        <v>144</v>
      </c>
      <c r="G6" s="55" t="s">
        <v>143</v>
      </c>
      <c r="H6" s="55" t="s">
        <v>144</v>
      </c>
    </row>
    <row r="7" spans="1:8" ht="13.5" thickBot="1">
      <c r="A7" s="107"/>
      <c r="B7" s="108"/>
      <c r="C7" s="109"/>
      <c r="D7" s="109"/>
      <c r="E7" s="110" t="s">
        <v>189</v>
      </c>
      <c r="F7" s="110" t="s">
        <v>189</v>
      </c>
      <c r="G7" s="110" t="s">
        <v>190</v>
      </c>
      <c r="H7" s="110" t="s">
        <v>190</v>
      </c>
    </row>
    <row r="8" spans="1:8" ht="63.75">
      <c r="A8" s="104" t="s">
        <v>145</v>
      </c>
      <c r="B8" s="114" t="s">
        <v>215</v>
      </c>
      <c r="C8" s="46" t="s">
        <v>187</v>
      </c>
      <c r="D8" s="120">
        <v>1</v>
      </c>
      <c r="E8" s="411"/>
      <c r="F8" s="411"/>
      <c r="G8" s="49">
        <f>E8</f>
        <v>0</v>
      </c>
      <c r="H8" s="50">
        <f aca="true" t="shared" si="0" ref="H8:H15">D8*F8</f>
        <v>0</v>
      </c>
    </row>
    <row r="9" spans="1:10" ht="15">
      <c r="A9" s="105" t="s">
        <v>172</v>
      </c>
      <c r="B9" s="113" t="s">
        <v>171</v>
      </c>
      <c r="C9" s="129" t="s">
        <v>184</v>
      </c>
      <c r="D9" s="130">
        <v>4</v>
      </c>
      <c r="E9" s="219">
        <v>0</v>
      </c>
      <c r="F9" s="412"/>
      <c r="G9" s="219">
        <v>0</v>
      </c>
      <c r="H9" s="52">
        <f t="shared" si="0"/>
        <v>0</v>
      </c>
      <c r="I9" s="25"/>
      <c r="J9" s="25"/>
    </row>
    <row r="10" spans="1:10" ht="15">
      <c r="A10" s="105" t="s">
        <v>170</v>
      </c>
      <c r="B10" s="113" t="s">
        <v>169</v>
      </c>
      <c r="C10" s="129" t="s">
        <v>184</v>
      </c>
      <c r="D10" s="130">
        <v>4</v>
      </c>
      <c r="E10" s="219">
        <v>0</v>
      </c>
      <c r="F10" s="412"/>
      <c r="G10" s="219">
        <v>0</v>
      </c>
      <c r="H10" s="52">
        <f t="shared" si="0"/>
        <v>0</v>
      </c>
      <c r="I10" s="25"/>
      <c r="J10" s="25"/>
    </row>
    <row r="11" spans="1:10" ht="15">
      <c r="A11" s="105" t="s">
        <v>168</v>
      </c>
      <c r="B11" s="112" t="s">
        <v>146</v>
      </c>
      <c r="C11" s="43" t="s">
        <v>184</v>
      </c>
      <c r="D11" s="121">
        <v>75</v>
      </c>
      <c r="E11" s="412"/>
      <c r="F11" s="412"/>
      <c r="G11" s="51">
        <f>D11*E11</f>
        <v>0</v>
      </c>
      <c r="H11" s="52">
        <f t="shared" si="0"/>
        <v>0</v>
      </c>
      <c r="I11" s="25"/>
      <c r="J11" s="25"/>
    </row>
    <row r="12" spans="1:10" ht="15">
      <c r="A12" s="105" t="s">
        <v>167</v>
      </c>
      <c r="B12" s="112" t="s">
        <v>147</v>
      </c>
      <c r="C12" s="43" t="s">
        <v>114</v>
      </c>
      <c r="D12" s="122">
        <v>75</v>
      </c>
      <c r="E12" s="412"/>
      <c r="F12" s="412"/>
      <c r="G12" s="51">
        <f>D12*E12</f>
        <v>0</v>
      </c>
      <c r="H12" s="52">
        <f t="shared" si="0"/>
        <v>0</v>
      </c>
      <c r="I12" s="25"/>
      <c r="J12" s="25"/>
    </row>
    <row r="13" spans="1:10" ht="15">
      <c r="A13" s="105" t="s">
        <v>166</v>
      </c>
      <c r="B13" s="113" t="s">
        <v>148</v>
      </c>
      <c r="C13" s="43" t="s">
        <v>114</v>
      </c>
      <c r="D13" s="122">
        <v>40</v>
      </c>
      <c r="E13" s="412"/>
      <c r="F13" s="412"/>
      <c r="G13" s="51">
        <f>D13*E13</f>
        <v>0</v>
      </c>
      <c r="H13" s="52">
        <f t="shared" si="0"/>
        <v>0</v>
      </c>
      <c r="I13" s="25"/>
      <c r="J13" s="25"/>
    </row>
    <row r="14" spans="1:10" ht="15">
      <c r="A14" s="105" t="s">
        <v>165</v>
      </c>
      <c r="B14" s="113" t="s">
        <v>161</v>
      </c>
      <c r="C14" s="43" t="s">
        <v>114</v>
      </c>
      <c r="D14" s="122">
        <v>25</v>
      </c>
      <c r="E14" s="412"/>
      <c r="F14" s="412"/>
      <c r="G14" s="51">
        <f>D14*E14</f>
        <v>0</v>
      </c>
      <c r="H14" s="52">
        <f t="shared" si="0"/>
        <v>0</v>
      </c>
      <c r="I14" s="25"/>
      <c r="J14" s="25"/>
    </row>
    <row r="15" spans="1:10" ht="13.5" thickBot="1">
      <c r="A15" s="106" t="s">
        <v>164</v>
      </c>
      <c r="B15" s="206" t="s">
        <v>163</v>
      </c>
      <c r="C15" s="60" t="s">
        <v>184</v>
      </c>
      <c r="D15" s="207">
        <v>1</v>
      </c>
      <c r="E15" s="221">
        <v>0</v>
      </c>
      <c r="F15" s="413"/>
      <c r="G15" s="221">
        <f>D15*E15</f>
        <v>0</v>
      </c>
      <c r="H15" s="62">
        <f t="shared" si="0"/>
        <v>0</v>
      </c>
      <c r="I15" s="25"/>
      <c r="J15" s="25"/>
    </row>
    <row r="16" spans="1:10" ht="13.5" thickBot="1">
      <c r="A16" s="700" t="s">
        <v>183</v>
      </c>
      <c r="B16" s="701"/>
      <c r="C16" s="701"/>
      <c r="D16" s="701"/>
      <c r="E16" s="701"/>
      <c r="F16" s="702"/>
      <c r="G16" s="203">
        <f>SUM(G8:G15)</f>
        <v>0</v>
      </c>
      <c r="H16" s="203">
        <f>SUM(H8:H15)</f>
        <v>0</v>
      </c>
      <c r="I16" s="25"/>
      <c r="J16" s="25"/>
    </row>
    <row r="17" spans="1:10" ht="15.75" thickBot="1">
      <c r="A17" s="703" t="s">
        <v>120</v>
      </c>
      <c r="B17" s="704"/>
      <c r="C17" s="704"/>
      <c r="D17" s="704"/>
      <c r="E17" s="704"/>
      <c r="F17" s="704"/>
      <c r="G17" s="704"/>
      <c r="H17" s="205">
        <f>SUM(G16+H16)</f>
        <v>0</v>
      </c>
      <c r="I17" s="25"/>
      <c r="J17" s="25"/>
    </row>
    <row r="18" spans="7:10" ht="15">
      <c r="G18" s="25"/>
      <c r="H18" s="25"/>
      <c r="I18" s="25"/>
      <c r="J18" s="25"/>
    </row>
  </sheetData>
  <mergeCells count="4">
    <mergeCell ref="A1:C1"/>
    <mergeCell ref="E1:H1"/>
    <mergeCell ref="A16:F16"/>
    <mergeCell ref="A17:G17"/>
  </mergeCells>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Footer>&amp;L
&amp;A&amp;CStránka &amp;P z &amp;N&amp;Rčerven 2015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4"/>
  <sheetViews>
    <sheetView showGridLines="0" showZeros="0" view="pageBreakPreview" zoomScaleSheetLayoutView="100" workbookViewId="0" topLeftCell="A1">
      <pane ySplit="1" topLeftCell="A58" activePane="bottomLeft" state="frozen"/>
      <selection pane="bottomLeft" activeCell="F78" sqref="F78"/>
    </sheetView>
  </sheetViews>
  <sheetFormatPr defaultColWidth="9.00390625" defaultRowHeight="14.25" customHeight="1"/>
  <cols>
    <col min="1" max="1" width="7.140625" style="407" customWidth="1"/>
    <col min="2" max="2" width="1.421875" style="407" customWidth="1"/>
    <col min="3" max="3" width="3.57421875" style="407" customWidth="1"/>
    <col min="4" max="4" width="3.7109375" style="407" customWidth="1"/>
    <col min="5" max="5" width="14.7109375" style="407" customWidth="1"/>
    <col min="6" max="6" width="77.8515625" style="407" customWidth="1"/>
    <col min="7" max="7" width="7.421875" style="407" customWidth="1"/>
    <col min="8" max="8" width="9.57421875" style="407" customWidth="1"/>
    <col min="9" max="9" width="10.8515625" style="407" customWidth="1"/>
    <col min="10" max="10" width="20.140625" style="407" customWidth="1"/>
    <col min="11" max="11" width="13.28125" style="407" customWidth="1"/>
    <col min="12" max="18" width="9.00390625" style="408" customWidth="1"/>
    <col min="19" max="19" width="7.00390625" style="407" customWidth="1"/>
    <col min="20" max="20" width="25.421875" style="407" customWidth="1"/>
    <col min="21" max="21" width="14.00390625" style="407" customWidth="1"/>
    <col min="22" max="22" width="10.57421875" style="407" customWidth="1"/>
    <col min="23" max="23" width="14.00390625" style="407" customWidth="1"/>
    <col min="24" max="24" width="10.421875" style="407" customWidth="1"/>
    <col min="25" max="25" width="12.8515625" style="407" customWidth="1"/>
    <col min="26" max="26" width="9.421875" style="407" customWidth="1"/>
    <col min="27" max="27" width="12.8515625" style="407" customWidth="1"/>
    <col min="28" max="28" width="14.00390625" style="407" customWidth="1"/>
    <col min="29" max="29" width="9.421875" style="407" customWidth="1"/>
    <col min="30" max="30" width="12.8515625" style="407" customWidth="1"/>
    <col min="31" max="31" width="14.00390625" style="407" customWidth="1"/>
    <col min="32" max="43" width="9.00390625" style="408" customWidth="1"/>
    <col min="44" max="65" width="9.00390625" style="407" hidden="1" customWidth="1"/>
    <col min="66" max="16384" width="9.00390625" style="408" customWidth="1"/>
  </cols>
  <sheetData>
    <row r="1" spans="1:256" s="270" customFormat="1" ht="22.5" customHeight="1">
      <c r="A1" s="269"/>
      <c r="B1" s="430"/>
      <c r="C1" s="430"/>
      <c r="D1" s="429" t="s">
        <v>251</v>
      </c>
      <c r="E1" s="430"/>
      <c r="F1" s="428" t="s">
        <v>252</v>
      </c>
      <c r="G1" s="664" t="s">
        <v>253</v>
      </c>
      <c r="H1" s="664"/>
      <c r="I1" s="430"/>
      <c r="J1" s="428" t="s">
        <v>254</v>
      </c>
      <c r="K1" s="429" t="s">
        <v>255</v>
      </c>
      <c r="L1" s="428" t="s">
        <v>256</v>
      </c>
      <c r="M1" s="428"/>
      <c r="N1" s="428"/>
      <c r="O1" s="428"/>
      <c r="P1" s="428"/>
      <c r="Q1" s="428"/>
      <c r="R1" s="428"/>
      <c r="S1" s="428"/>
      <c r="T1" s="428"/>
      <c r="U1" s="427"/>
      <c r="V1" s="427"/>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3:46" s="407" customFormat="1" ht="37.5" customHeight="1">
      <c r="C2" s="407"/>
      <c r="L2" s="665"/>
      <c r="M2" s="655"/>
      <c r="N2" s="655"/>
      <c r="O2" s="655"/>
      <c r="P2" s="655"/>
      <c r="Q2" s="655"/>
      <c r="R2" s="655"/>
      <c r="S2" s="655"/>
      <c r="T2" s="655"/>
      <c r="U2" s="655"/>
      <c r="V2" s="655"/>
      <c r="AT2" s="407" t="s">
        <v>2716</v>
      </c>
    </row>
    <row r="3" spans="2:46" s="407" customFormat="1" ht="7.5" customHeight="1">
      <c r="B3" s="271"/>
      <c r="C3" s="272"/>
      <c r="D3" s="272"/>
      <c r="E3" s="272"/>
      <c r="F3" s="272"/>
      <c r="G3" s="272"/>
      <c r="H3" s="272"/>
      <c r="I3" s="272"/>
      <c r="J3" s="272"/>
      <c r="K3" s="273"/>
      <c r="AT3" s="407" t="s">
        <v>258</v>
      </c>
    </row>
    <row r="4" spans="2:46" s="407" customFormat="1" ht="37.5" customHeight="1">
      <c r="B4" s="274"/>
      <c r="D4" s="275" t="s">
        <v>259</v>
      </c>
      <c r="K4" s="276"/>
      <c r="M4" s="277" t="s">
        <v>260</v>
      </c>
      <c r="AT4" s="407" t="s">
        <v>261</v>
      </c>
    </row>
    <row r="5" spans="2:11" s="407" customFormat="1" ht="7.5" customHeight="1">
      <c r="B5" s="274"/>
      <c r="K5" s="276"/>
    </row>
    <row r="6" spans="2:11" s="407" customFormat="1" ht="15.75" customHeight="1">
      <c r="B6" s="274"/>
      <c r="D6" s="278" t="s">
        <v>262</v>
      </c>
      <c r="K6" s="276"/>
    </row>
    <row r="7" spans="2:11" s="407" customFormat="1" ht="15.75" customHeight="1">
      <c r="B7" s="274"/>
      <c r="E7" s="654" t="s">
        <v>263</v>
      </c>
      <c r="F7" s="655"/>
      <c r="G7" s="655"/>
      <c r="H7" s="655"/>
      <c r="K7" s="276"/>
    </row>
    <row r="8" spans="2:11" s="406" customFormat="1" ht="15.75" customHeight="1">
      <c r="B8" s="281"/>
      <c r="D8" s="278" t="s">
        <v>264</v>
      </c>
      <c r="K8" s="282"/>
    </row>
    <row r="9" spans="2:11" s="406" customFormat="1" ht="37.5" customHeight="1">
      <c r="B9" s="281"/>
      <c r="E9" s="666" t="s">
        <v>2717</v>
      </c>
      <c r="F9" s="667"/>
      <c r="G9" s="667"/>
      <c r="H9" s="667"/>
      <c r="K9" s="282"/>
    </row>
    <row r="10" spans="2:11" s="406" customFormat="1" ht="14.25" customHeight="1">
      <c r="B10" s="281"/>
      <c r="K10" s="282"/>
    </row>
    <row r="11" spans="2:11" s="406" customFormat="1" ht="15" customHeight="1">
      <c r="B11" s="281"/>
      <c r="D11" s="278" t="s">
        <v>267</v>
      </c>
      <c r="F11" s="283" t="s">
        <v>268</v>
      </c>
      <c r="I11" s="278" t="s">
        <v>269</v>
      </c>
      <c r="J11" s="283" t="s">
        <v>270</v>
      </c>
      <c r="K11" s="282"/>
    </row>
    <row r="12" spans="2:11" s="406" customFormat="1" ht="15" customHeight="1">
      <c r="B12" s="281"/>
      <c r="D12" s="278" t="s">
        <v>271</v>
      </c>
      <c r="F12" s="283" t="s">
        <v>272</v>
      </c>
      <c r="I12" s="278" t="s">
        <v>273</v>
      </c>
      <c r="J12" s="284" t="s">
        <v>274</v>
      </c>
      <c r="K12" s="282"/>
    </row>
    <row r="13" spans="2:11" s="406" customFormat="1" ht="12" customHeight="1">
      <c r="B13" s="281"/>
      <c r="K13" s="282"/>
    </row>
    <row r="14" spans="2:11" s="406" customFormat="1" ht="15" customHeight="1">
      <c r="B14" s="281"/>
      <c r="D14" s="278" t="s">
        <v>278</v>
      </c>
      <c r="I14" s="278" t="s">
        <v>2773</v>
      </c>
      <c r="J14" s="283"/>
      <c r="K14" s="282"/>
    </row>
    <row r="15" spans="2:11" s="406" customFormat="1" ht="18.75" customHeight="1">
      <c r="B15" s="281"/>
      <c r="E15" s="283" t="s">
        <v>279</v>
      </c>
      <c r="I15" s="278" t="s">
        <v>2772</v>
      </c>
      <c r="J15" s="283"/>
      <c r="K15" s="282"/>
    </row>
    <row r="16" spans="2:11" s="406" customFormat="1" ht="7.5" customHeight="1">
      <c r="B16" s="281"/>
      <c r="K16" s="282"/>
    </row>
    <row r="17" spans="2:11" s="406" customFormat="1" ht="15" customHeight="1">
      <c r="B17" s="281"/>
      <c r="D17" s="278" t="s">
        <v>2771</v>
      </c>
      <c r="I17" s="278" t="s">
        <v>2773</v>
      </c>
      <c r="J17" s="283"/>
      <c r="K17" s="282"/>
    </row>
    <row r="18" spans="2:11" s="406" customFormat="1" ht="18.75" customHeight="1">
      <c r="B18" s="281"/>
      <c r="E18" s="283"/>
      <c r="I18" s="278" t="s">
        <v>2772</v>
      </c>
      <c r="J18" s="283"/>
      <c r="K18" s="282"/>
    </row>
    <row r="19" spans="2:11" s="406" customFormat="1" ht="7.5" customHeight="1">
      <c r="B19" s="281"/>
      <c r="K19" s="282"/>
    </row>
    <row r="20" spans="2:11" s="406" customFormat="1" ht="7.5" customHeight="1">
      <c r="B20" s="281"/>
      <c r="K20" s="282"/>
    </row>
    <row r="21" spans="2:11" s="406" customFormat="1" ht="7.5" customHeight="1">
      <c r="B21" s="281"/>
      <c r="K21" s="282"/>
    </row>
    <row r="22" spans="2:11" s="406" customFormat="1" ht="7.5" customHeight="1">
      <c r="B22" s="281"/>
      <c r="D22" s="287"/>
      <c r="E22" s="287"/>
      <c r="F22" s="287"/>
      <c r="G22" s="287"/>
      <c r="H22" s="287"/>
      <c r="I22" s="287"/>
      <c r="J22" s="287"/>
      <c r="K22" s="288"/>
    </row>
    <row r="23" spans="2:11" s="406" customFormat="1" ht="26.25" customHeight="1">
      <c r="B23" s="281"/>
      <c r="D23" s="289" t="s">
        <v>282</v>
      </c>
      <c r="J23" s="290">
        <f>ROUND($J$76,2)</f>
        <v>0</v>
      </c>
      <c r="K23" s="282"/>
    </row>
    <row r="24" spans="2:11" s="406" customFormat="1" ht="7.5" customHeight="1">
      <c r="B24" s="281"/>
      <c r="D24" s="287"/>
      <c r="E24" s="287"/>
      <c r="F24" s="287"/>
      <c r="G24" s="287"/>
      <c r="H24" s="287"/>
      <c r="I24" s="287"/>
      <c r="J24" s="287"/>
      <c r="K24" s="288"/>
    </row>
    <row r="25" spans="2:11" s="406" customFormat="1" ht="15" customHeight="1">
      <c r="B25" s="281"/>
      <c r="F25" s="291" t="s">
        <v>283</v>
      </c>
      <c r="I25" s="291" t="s">
        <v>284</v>
      </c>
      <c r="J25" s="291" t="s">
        <v>285</v>
      </c>
      <c r="K25" s="282"/>
    </row>
    <row r="26" spans="2:11" s="406" customFormat="1" ht="15" customHeight="1">
      <c r="B26" s="281"/>
      <c r="D26" s="292" t="s">
        <v>286</v>
      </c>
      <c r="E26" s="292" t="s">
        <v>287</v>
      </c>
      <c r="F26" s="293">
        <f>ROUND(SUM($BE$76:$BE$83),2)</f>
        <v>0</v>
      </c>
      <c r="I26" s="294">
        <v>0.21</v>
      </c>
      <c r="J26" s="293">
        <f>ROUND(ROUND((SUM($BE$76:$BE$83)),2)*$I$26,2)</f>
        <v>0</v>
      </c>
      <c r="K26" s="282"/>
    </row>
    <row r="27" spans="2:11" s="406" customFormat="1" ht="15" customHeight="1">
      <c r="B27" s="281"/>
      <c r="E27" s="292" t="s">
        <v>288</v>
      </c>
      <c r="F27" s="293">
        <f>ROUND(SUM($BF$76:$BF$83),2)</f>
        <v>0</v>
      </c>
      <c r="I27" s="294">
        <v>0.15</v>
      </c>
      <c r="J27" s="293">
        <f>ROUND(ROUND((SUM($BF$76:$BF$83)),2)*$I$27,2)</f>
        <v>0</v>
      </c>
      <c r="K27" s="282"/>
    </row>
    <row r="28" spans="2:11" s="406" customFormat="1" ht="15" customHeight="1" hidden="1">
      <c r="B28" s="281"/>
      <c r="E28" s="292" t="s">
        <v>289</v>
      </c>
      <c r="F28" s="293">
        <f>ROUND(SUM($BG$76:$BG$83),2)</f>
        <v>0</v>
      </c>
      <c r="I28" s="294">
        <v>0.21</v>
      </c>
      <c r="J28" s="293">
        <v>0</v>
      </c>
      <c r="K28" s="282"/>
    </row>
    <row r="29" spans="2:11" s="406" customFormat="1" ht="15" customHeight="1" hidden="1">
      <c r="B29" s="281"/>
      <c r="E29" s="292" t="s">
        <v>290</v>
      </c>
      <c r="F29" s="293">
        <f>ROUND(SUM($BH$76:$BH$83),2)</f>
        <v>0</v>
      </c>
      <c r="I29" s="294">
        <v>0.15</v>
      </c>
      <c r="J29" s="293">
        <v>0</v>
      </c>
      <c r="K29" s="282"/>
    </row>
    <row r="30" spans="2:11" s="406" customFormat="1" ht="15" customHeight="1" hidden="1">
      <c r="B30" s="281"/>
      <c r="E30" s="292" t="s">
        <v>291</v>
      </c>
      <c r="F30" s="293">
        <f>ROUND(SUM($BI$76:$BI$83),2)</f>
        <v>0</v>
      </c>
      <c r="I30" s="294">
        <v>0</v>
      </c>
      <c r="J30" s="293">
        <v>0</v>
      </c>
      <c r="K30" s="282"/>
    </row>
    <row r="31" spans="2:11" s="406" customFormat="1" ht="7.5" customHeight="1">
      <c r="B31" s="281"/>
      <c r="K31" s="282"/>
    </row>
    <row r="32" spans="2:11" s="406" customFormat="1" ht="26.25" customHeight="1">
      <c r="B32" s="281"/>
      <c r="C32" s="295"/>
      <c r="D32" s="296" t="s">
        <v>292</v>
      </c>
      <c r="E32" s="297"/>
      <c r="F32" s="297"/>
      <c r="G32" s="298" t="s">
        <v>293</v>
      </c>
      <c r="H32" s="299" t="s">
        <v>294</v>
      </c>
      <c r="I32" s="297"/>
      <c r="J32" s="300">
        <f>SUM($J$23:$J$30)</f>
        <v>0</v>
      </c>
      <c r="K32" s="301"/>
    </row>
    <row r="33" spans="2:11" s="406" customFormat="1" ht="15" customHeight="1">
      <c r="B33" s="302"/>
      <c r="C33" s="303"/>
      <c r="D33" s="303"/>
      <c r="E33" s="303"/>
      <c r="F33" s="303"/>
      <c r="G33" s="303"/>
      <c r="H33" s="303"/>
      <c r="I33" s="303"/>
      <c r="J33" s="303"/>
      <c r="K33" s="304"/>
    </row>
    <row r="37" spans="2:11" s="406" customFormat="1" ht="7.5" customHeight="1">
      <c r="B37" s="305"/>
      <c r="C37" s="306"/>
      <c r="D37" s="306"/>
      <c r="E37" s="306"/>
      <c r="F37" s="306"/>
      <c r="G37" s="306"/>
      <c r="H37" s="306"/>
      <c r="I37" s="306"/>
      <c r="J37" s="306"/>
      <c r="K37" s="307"/>
    </row>
    <row r="38" spans="2:11" s="406" customFormat="1" ht="37.5" customHeight="1">
      <c r="B38" s="281"/>
      <c r="C38" s="275" t="s">
        <v>295</v>
      </c>
      <c r="K38" s="282"/>
    </row>
    <row r="39" spans="2:11" s="406" customFormat="1" ht="7.5" customHeight="1">
      <c r="B39" s="281"/>
      <c r="K39" s="282"/>
    </row>
    <row r="40" spans="2:11" s="406" customFormat="1" ht="15" customHeight="1">
      <c r="B40" s="281"/>
      <c r="C40" s="278" t="s">
        <v>262</v>
      </c>
      <c r="K40" s="282"/>
    </row>
    <row r="41" spans="2:11" s="406" customFormat="1" ht="16.5" customHeight="1">
      <c r="B41" s="281"/>
      <c r="E41" s="654" t="str">
        <f>$E$7</f>
        <v>DSP+DPS Mladá Boleslav ČOV II - Rekonstrukce vyhnívacích nádrží</v>
      </c>
      <c r="F41" s="667"/>
      <c r="G41" s="667"/>
      <c r="H41" s="667"/>
      <c r="K41" s="282"/>
    </row>
    <row r="42" spans="2:11" s="406" customFormat="1" ht="15" customHeight="1">
      <c r="B42" s="281"/>
      <c r="C42" s="278" t="s">
        <v>264</v>
      </c>
      <c r="K42" s="282"/>
    </row>
    <row r="43" spans="2:11" s="406" customFormat="1" ht="19.5" customHeight="1">
      <c r="B43" s="281"/>
      <c r="E43" s="666" t="str">
        <f>$E$9</f>
        <v>VRN - Vedlejší rozpočtové náklady</v>
      </c>
      <c r="F43" s="667"/>
      <c r="G43" s="667"/>
      <c r="H43" s="667"/>
      <c r="K43" s="282"/>
    </row>
    <row r="44" spans="2:11" s="406" customFormat="1" ht="7.5" customHeight="1">
      <c r="B44" s="281"/>
      <c r="K44" s="282"/>
    </row>
    <row r="45" spans="2:11" s="406" customFormat="1" ht="18.75" customHeight="1">
      <c r="B45" s="281"/>
      <c r="C45" s="278" t="s">
        <v>271</v>
      </c>
      <c r="F45" s="283" t="str">
        <f>$F$12</f>
        <v>Mladá Boleslav</v>
      </c>
      <c r="I45" s="278" t="s">
        <v>273</v>
      </c>
      <c r="J45" s="308" t="str">
        <f>IF($J$12="","",$J$12)</f>
        <v>06/2015</v>
      </c>
      <c r="K45" s="282"/>
    </row>
    <row r="46" spans="2:11" s="406" customFormat="1" ht="7.5" customHeight="1">
      <c r="B46" s="281"/>
      <c r="K46" s="282"/>
    </row>
    <row r="47" spans="2:11" s="406" customFormat="1" ht="15.75" customHeight="1">
      <c r="B47" s="281"/>
      <c r="C47" s="278" t="s">
        <v>278</v>
      </c>
      <c r="F47" s="283" t="str">
        <f>$E$15</f>
        <v>VAK Mladá Boleslav, a.s.</v>
      </c>
      <c r="I47" s="278"/>
      <c r="J47" s="283"/>
      <c r="K47" s="282"/>
    </row>
    <row r="48" spans="2:11" s="406" customFormat="1" ht="15" customHeight="1">
      <c r="B48" s="281"/>
      <c r="C48" s="278" t="s">
        <v>2771</v>
      </c>
      <c r="F48" s="283" t="str">
        <f>IF($E$18="","",$E$18)</f>
        <v/>
      </c>
      <c r="K48" s="282"/>
    </row>
    <row r="49" spans="2:11" s="406" customFormat="1" ht="11.25" customHeight="1">
      <c r="B49" s="281"/>
      <c r="K49" s="282"/>
    </row>
    <row r="50" spans="2:11" s="406" customFormat="1" ht="30" customHeight="1">
      <c r="B50" s="281"/>
      <c r="C50" s="309" t="s">
        <v>296</v>
      </c>
      <c r="D50" s="295"/>
      <c r="E50" s="295"/>
      <c r="F50" s="295"/>
      <c r="G50" s="295"/>
      <c r="H50" s="295"/>
      <c r="I50" s="295"/>
      <c r="J50" s="310" t="s">
        <v>297</v>
      </c>
      <c r="K50" s="311"/>
    </row>
    <row r="51" spans="2:11" s="406" customFormat="1" ht="11.25" customHeight="1">
      <c r="B51" s="281"/>
      <c r="K51" s="282"/>
    </row>
    <row r="52" spans="2:47" s="406" customFormat="1" ht="30" customHeight="1">
      <c r="B52" s="281"/>
      <c r="C52" s="312" t="s">
        <v>298</v>
      </c>
      <c r="J52" s="290">
        <f>$J$76</f>
        <v>0</v>
      </c>
      <c r="K52" s="282"/>
      <c r="AU52" s="406" t="s">
        <v>299</v>
      </c>
    </row>
    <row r="53" spans="2:11" s="314" customFormat="1" ht="25.5" customHeight="1">
      <c r="B53" s="313"/>
      <c r="D53" s="315" t="s">
        <v>2717</v>
      </c>
      <c r="E53" s="315"/>
      <c r="F53" s="315"/>
      <c r="G53" s="315"/>
      <c r="H53" s="315"/>
      <c r="I53" s="315"/>
      <c r="J53" s="316">
        <f>$J$77</f>
        <v>0</v>
      </c>
      <c r="K53" s="317"/>
    </row>
    <row r="54" spans="2:11" s="319" customFormat="1" ht="21" customHeight="1">
      <c r="B54" s="318"/>
      <c r="C54" s="319"/>
      <c r="D54" s="320" t="s">
        <v>2718</v>
      </c>
      <c r="E54" s="320"/>
      <c r="F54" s="320"/>
      <c r="G54" s="320"/>
      <c r="H54" s="320"/>
      <c r="I54" s="320"/>
      <c r="J54" s="321">
        <f>$J$78</f>
        <v>0</v>
      </c>
      <c r="K54" s="322"/>
    </row>
    <row r="55" spans="2:11" s="319" customFormat="1" ht="21" customHeight="1">
      <c r="B55" s="318"/>
      <c r="D55" s="320" t="s">
        <v>2719</v>
      </c>
      <c r="E55" s="320"/>
      <c r="F55" s="320"/>
      <c r="G55" s="320"/>
      <c r="H55" s="320"/>
      <c r="I55" s="320"/>
      <c r="J55" s="321">
        <f>$J$80</f>
        <v>0</v>
      </c>
      <c r="K55" s="322"/>
    </row>
    <row r="56" spans="2:11" s="319" customFormat="1" ht="21" customHeight="1">
      <c r="B56" s="318"/>
      <c r="D56" s="320" t="s">
        <v>2720</v>
      </c>
      <c r="E56" s="320"/>
      <c r="F56" s="320"/>
      <c r="G56" s="320"/>
      <c r="H56" s="320"/>
      <c r="I56" s="320"/>
      <c r="J56" s="321">
        <f>$J$82</f>
        <v>0</v>
      </c>
      <c r="K56" s="322"/>
    </row>
    <row r="57" spans="2:11" s="406" customFormat="1" ht="22.5" customHeight="1">
      <c r="B57" s="281"/>
      <c r="K57" s="282"/>
    </row>
    <row r="58" spans="2:11" s="406" customFormat="1" ht="7.5" customHeight="1">
      <c r="B58" s="302"/>
      <c r="C58" s="303"/>
      <c r="D58" s="303"/>
      <c r="E58" s="303"/>
      <c r="F58" s="303"/>
      <c r="G58" s="303"/>
      <c r="H58" s="303"/>
      <c r="I58" s="303"/>
      <c r="J58" s="303"/>
      <c r="K58" s="304"/>
    </row>
    <row r="62" spans="2:12" s="406" customFormat="1" ht="7.5" customHeight="1">
      <c r="B62" s="305"/>
      <c r="C62" s="306"/>
      <c r="D62" s="306"/>
      <c r="E62" s="306"/>
      <c r="F62" s="306"/>
      <c r="G62" s="306"/>
      <c r="H62" s="306"/>
      <c r="I62" s="306"/>
      <c r="J62" s="306"/>
      <c r="K62" s="306"/>
      <c r="L62" s="281"/>
    </row>
    <row r="63" spans="2:12" s="406" customFormat="1" ht="37.5" customHeight="1">
      <c r="B63" s="281"/>
      <c r="C63" s="275" t="s">
        <v>2978</v>
      </c>
      <c r="L63" s="281"/>
    </row>
    <row r="64" spans="2:12" s="406" customFormat="1" ht="7.5" customHeight="1">
      <c r="B64" s="281"/>
      <c r="L64" s="281"/>
    </row>
    <row r="65" spans="2:12" s="406" customFormat="1" ht="15" customHeight="1">
      <c r="B65" s="281"/>
      <c r="C65" s="278" t="s">
        <v>262</v>
      </c>
      <c r="L65" s="281"/>
    </row>
    <row r="66" spans="2:12" s="406" customFormat="1" ht="16.5" customHeight="1">
      <c r="B66" s="281"/>
      <c r="E66" s="654" t="str">
        <f>$E$7</f>
        <v>DSP+DPS Mladá Boleslav ČOV II - Rekonstrukce vyhnívacích nádrží</v>
      </c>
      <c r="F66" s="667"/>
      <c r="G66" s="667"/>
      <c r="H66" s="667"/>
      <c r="L66" s="281"/>
    </row>
    <row r="67" spans="2:12" s="406" customFormat="1" ht="15" customHeight="1">
      <c r="B67" s="281"/>
      <c r="C67" s="278" t="s">
        <v>264</v>
      </c>
      <c r="L67" s="281"/>
    </row>
    <row r="68" spans="2:12" s="406" customFormat="1" ht="19.5" customHeight="1">
      <c r="B68" s="281"/>
      <c r="E68" s="666" t="str">
        <f>$E$9</f>
        <v>VRN - Vedlejší rozpočtové náklady</v>
      </c>
      <c r="F68" s="667"/>
      <c r="G68" s="667"/>
      <c r="H68" s="667"/>
      <c r="L68" s="281"/>
    </row>
    <row r="69" spans="2:12" s="406" customFormat="1" ht="7.5" customHeight="1">
      <c r="B69" s="281"/>
      <c r="L69" s="281"/>
    </row>
    <row r="70" spans="2:12" s="406" customFormat="1" ht="18.75" customHeight="1">
      <c r="B70" s="281"/>
      <c r="C70" s="278" t="s">
        <v>271</v>
      </c>
      <c r="F70" s="283" t="str">
        <f>$F$12</f>
        <v>Mladá Boleslav</v>
      </c>
      <c r="I70" s="278" t="s">
        <v>273</v>
      </c>
      <c r="J70" s="308" t="str">
        <f>IF($J$12="","",$J$12)</f>
        <v>06/2015</v>
      </c>
      <c r="L70" s="281"/>
    </row>
    <row r="71" spans="2:12" s="406" customFormat="1" ht="7.5" customHeight="1">
      <c r="B71" s="281"/>
      <c r="L71" s="281"/>
    </row>
    <row r="72" spans="2:12" s="406" customFormat="1" ht="15.75" customHeight="1">
      <c r="B72" s="281"/>
      <c r="C72" s="278" t="s">
        <v>278</v>
      </c>
      <c r="F72" s="283" t="str">
        <f>$E$15</f>
        <v>VAK Mladá Boleslav, a.s.</v>
      </c>
      <c r="I72" s="278"/>
      <c r="J72" s="283"/>
      <c r="L72" s="281"/>
    </row>
    <row r="73" spans="2:12" s="406" customFormat="1" ht="15" customHeight="1">
      <c r="B73" s="281"/>
      <c r="C73" s="278" t="s">
        <v>2771</v>
      </c>
      <c r="F73" s="283" t="str">
        <f>IF($E$18="","",$E$18)</f>
        <v/>
      </c>
      <c r="L73" s="281"/>
    </row>
    <row r="74" spans="2:12" s="406" customFormat="1" ht="11.25" customHeight="1">
      <c r="B74" s="281"/>
      <c r="L74" s="281"/>
    </row>
    <row r="75" spans="2:20" s="330" customFormat="1" ht="30" customHeight="1">
      <c r="B75" s="323"/>
      <c r="C75" s="324" t="s">
        <v>315</v>
      </c>
      <c r="D75" s="325" t="s">
        <v>316</v>
      </c>
      <c r="E75" s="325" t="s">
        <v>317</v>
      </c>
      <c r="F75" s="325" t="s">
        <v>196</v>
      </c>
      <c r="G75" s="325" t="s">
        <v>142</v>
      </c>
      <c r="H75" s="325" t="s">
        <v>318</v>
      </c>
      <c r="I75" s="325" t="s">
        <v>319</v>
      </c>
      <c r="J75" s="325" t="s">
        <v>320</v>
      </c>
      <c r="K75" s="326" t="s">
        <v>321</v>
      </c>
      <c r="L75" s="323"/>
      <c r="M75" s="327" t="s">
        <v>322</v>
      </c>
      <c r="N75" s="328" t="s">
        <v>286</v>
      </c>
      <c r="O75" s="328" t="s">
        <v>323</v>
      </c>
      <c r="P75" s="328" t="s">
        <v>324</v>
      </c>
      <c r="Q75" s="328" t="s">
        <v>325</v>
      </c>
      <c r="R75" s="328" t="s">
        <v>326</v>
      </c>
      <c r="S75" s="328" t="s">
        <v>327</v>
      </c>
      <c r="T75" s="329" t="s">
        <v>328</v>
      </c>
    </row>
    <row r="76" spans="2:63" s="406" customFormat="1" ht="30" customHeight="1">
      <c r="B76" s="281"/>
      <c r="C76" s="312" t="s">
        <v>298</v>
      </c>
      <c r="J76" s="331">
        <f>$BK$76</f>
        <v>0</v>
      </c>
      <c r="L76" s="281"/>
      <c r="M76" s="332"/>
      <c r="N76" s="287"/>
      <c r="O76" s="287"/>
      <c r="P76" s="333">
        <f>$P$77</f>
        <v>0</v>
      </c>
      <c r="Q76" s="287"/>
      <c r="R76" s="333">
        <f>$R$77</f>
        <v>0</v>
      </c>
      <c r="S76" s="287"/>
      <c r="T76" s="334">
        <f>$T$77</f>
        <v>0</v>
      </c>
      <c r="AT76" s="406" t="s">
        <v>329</v>
      </c>
      <c r="AU76" s="406" t="s">
        <v>299</v>
      </c>
      <c r="BK76" s="335">
        <f>$BK$77</f>
        <v>0</v>
      </c>
    </row>
    <row r="77" spans="2:63" s="337" customFormat="1" ht="37.5" customHeight="1">
      <c r="B77" s="336"/>
      <c r="D77" s="338" t="s">
        <v>329</v>
      </c>
      <c r="E77" s="339" t="s">
        <v>2721</v>
      </c>
      <c r="F77" s="339" t="s">
        <v>2722</v>
      </c>
      <c r="J77" s="340">
        <f>$BK$77</f>
        <v>0</v>
      </c>
      <c r="L77" s="336"/>
      <c r="M77" s="341"/>
      <c r="P77" s="342">
        <f>$P$78+$P$80+$P$82</f>
        <v>0</v>
      </c>
      <c r="R77" s="342">
        <f>$R$78+$R$80+$R$82</f>
        <v>0</v>
      </c>
      <c r="T77" s="343">
        <f>$T$78+$T$80+$T$82</f>
        <v>0</v>
      </c>
      <c r="AR77" s="338" t="s">
        <v>379</v>
      </c>
      <c r="AT77" s="338" t="s">
        <v>329</v>
      </c>
      <c r="AU77" s="338" t="s">
        <v>333</v>
      </c>
      <c r="AY77" s="338" t="s">
        <v>334</v>
      </c>
      <c r="BK77" s="344">
        <f>$BK$78+$BK$80+$BK$82</f>
        <v>0</v>
      </c>
    </row>
    <row r="78" spans="2:63" s="337" customFormat="1" ht="21" customHeight="1">
      <c r="B78" s="336"/>
      <c r="D78" s="338" t="s">
        <v>329</v>
      </c>
      <c r="E78" s="345" t="s">
        <v>2723</v>
      </c>
      <c r="F78" s="345" t="s">
        <v>2724</v>
      </c>
      <c r="J78" s="346">
        <f>$BK$78</f>
        <v>0</v>
      </c>
      <c r="L78" s="336"/>
      <c r="M78" s="341"/>
      <c r="P78" s="342">
        <f>$P$79</f>
        <v>0</v>
      </c>
      <c r="R78" s="342">
        <f>$R$79</f>
        <v>0</v>
      </c>
      <c r="T78" s="343">
        <f>$T$79</f>
        <v>0</v>
      </c>
      <c r="AR78" s="338" t="s">
        <v>379</v>
      </c>
      <c r="AT78" s="338" t="s">
        <v>329</v>
      </c>
      <c r="AU78" s="338" t="s">
        <v>332</v>
      </c>
      <c r="AY78" s="338" t="s">
        <v>334</v>
      </c>
      <c r="BK78" s="344">
        <f>$BK$79</f>
        <v>0</v>
      </c>
    </row>
    <row r="79" spans="2:65" s="406" customFormat="1" ht="15.75" customHeight="1">
      <c r="B79" s="281"/>
      <c r="C79" s="347" t="s">
        <v>332</v>
      </c>
      <c r="D79" s="347" t="s">
        <v>336</v>
      </c>
      <c r="E79" s="348" t="s">
        <v>2725</v>
      </c>
      <c r="F79" s="349" t="s">
        <v>2995</v>
      </c>
      <c r="G79" s="350" t="s">
        <v>2740</v>
      </c>
      <c r="H79" s="431">
        <v>1</v>
      </c>
      <c r="I79" s="424"/>
      <c r="J79" s="352">
        <f>ROUND($I$79*$H$79,2)</f>
        <v>0</v>
      </c>
      <c r="K79" s="349" t="s">
        <v>340</v>
      </c>
      <c r="L79" s="281"/>
      <c r="M79" s="423"/>
      <c r="N79" s="353" t="s">
        <v>287</v>
      </c>
      <c r="P79" s="354">
        <f>$O$79*$H$79</f>
        <v>0</v>
      </c>
      <c r="Q79" s="354">
        <v>0</v>
      </c>
      <c r="R79" s="354">
        <f>$Q$79*$H$79</f>
        <v>0</v>
      </c>
      <c r="S79" s="354">
        <v>0</v>
      </c>
      <c r="T79" s="355">
        <f>$S$79*$H$79</f>
        <v>0</v>
      </c>
      <c r="AR79" s="409" t="s">
        <v>2726</v>
      </c>
      <c r="AT79" s="409" t="s">
        <v>336</v>
      </c>
      <c r="AU79" s="409" t="s">
        <v>258</v>
      </c>
      <c r="AY79" s="406" t="s">
        <v>334</v>
      </c>
      <c r="BE79" s="356">
        <f>IF($N$79="základní",$J$79,0)</f>
        <v>0</v>
      </c>
      <c r="BF79" s="356">
        <f>IF($N$79="snížená",$J$79,0)</f>
        <v>0</v>
      </c>
      <c r="BG79" s="356">
        <f>IF($N$79="zákl. přenesená",$J$79,0)</f>
        <v>0</v>
      </c>
      <c r="BH79" s="356">
        <f>IF($N$79="sníž. přenesená",$J$79,0)</f>
        <v>0</v>
      </c>
      <c r="BI79" s="356">
        <f>IF($N$79="nulová",$J$79,0)</f>
        <v>0</v>
      </c>
      <c r="BJ79" s="409" t="s">
        <v>332</v>
      </c>
      <c r="BK79" s="356">
        <f>ROUND($I$79*$H$79,2)</f>
        <v>0</v>
      </c>
      <c r="BL79" s="409" t="s">
        <v>2726</v>
      </c>
      <c r="BM79" s="409" t="s">
        <v>2727</v>
      </c>
    </row>
    <row r="80" spans="2:63" s="337" customFormat="1" ht="30.75" customHeight="1">
      <c r="B80" s="336"/>
      <c r="D80" s="338" t="s">
        <v>329</v>
      </c>
      <c r="E80" s="345" t="s">
        <v>2728</v>
      </c>
      <c r="F80" s="345" t="s">
        <v>2729</v>
      </c>
      <c r="J80" s="346">
        <f>$BK$80</f>
        <v>0</v>
      </c>
      <c r="L80" s="336"/>
      <c r="M80" s="341"/>
      <c r="P80" s="342">
        <f>$P$81</f>
        <v>0</v>
      </c>
      <c r="R80" s="342">
        <f>$R$81</f>
        <v>0</v>
      </c>
      <c r="T80" s="343">
        <f>$T$81</f>
        <v>0</v>
      </c>
      <c r="AR80" s="338" t="s">
        <v>379</v>
      </c>
      <c r="AT80" s="338" t="s">
        <v>329</v>
      </c>
      <c r="AU80" s="338" t="s">
        <v>332</v>
      </c>
      <c r="AY80" s="338" t="s">
        <v>334</v>
      </c>
      <c r="BK80" s="344">
        <f>$BK$81</f>
        <v>0</v>
      </c>
    </row>
    <row r="81" spans="2:65" s="406" customFormat="1" ht="15.75" customHeight="1">
      <c r="B81" s="281"/>
      <c r="C81" s="350" t="s">
        <v>258</v>
      </c>
      <c r="D81" s="350" t="s">
        <v>336</v>
      </c>
      <c r="E81" s="348" t="s">
        <v>2730</v>
      </c>
      <c r="F81" s="349" t="s">
        <v>2729</v>
      </c>
      <c r="G81" s="350" t="s">
        <v>2740</v>
      </c>
      <c r="H81" s="431">
        <v>1</v>
      </c>
      <c r="I81" s="424"/>
      <c r="J81" s="352">
        <f>ROUND($I$81*$H$81,2)</f>
        <v>0</v>
      </c>
      <c r="K81" s="349" t="s">
        <v>340</v>
      </c>
      <c r="L81" s="281"/>
      <c r="M81" s="423"/>
      <c r="N81" s="353" t="s">
        <v>287</v>
      </c>
      <c r="P81" s="354">
        <f>$O$81*$H$81</f>
        <v>0</v>
      </c>
      <c r="Q81" s="354">
        <v>0</v>
      </c>
      <c r="R81" s="354">
        <f>$Q$81*$H$81</f>
        <v>0</v>
      </c>
      <c r="S81" s="354">
        <v>0</v>
      </c>
      <c r="T81" s="355">
        <f>$S$81*$H$81</f>
        <v>0</v>
      </c>
      <c r="AR81" s="409" t="s">
        <v>2726</v>
      </c>
      <c r="AT81" s="409" t="s">
        <v>336</v>
      </c>
      <c r="AU81" s="409" t="s">
        <v>258</v>
      </c>
      <c r="AY81" s="409" t="s">
        <v>334</v>
      </c>
      <c r="BE81" s="356">
        <f>IF($N$81="základní",$J$81,0)</f>
        <v>0</v>
      </c>
      <c r="BF81" s="356">
        <f>IF($N$81="snížená",$J$81,0)</f>
        <v>0</v>
      </c>
      <c r="BG81" s="356">
        <f>IF($N$81="zákl. přenesená",$J$81,0)</f>
        <v>0</v>
      </c>
      <c r="BH81" s="356">
        <f>IF($N$81="sníž. přenesená",$J$81,0)</f>
        <v>0</v>
      </c>
      <c r="BI81" s="356">
        <f>IF($N$81="nulová",$J$81,0)</f>
        <v>0</v>
      </c>
      <c r="BJ81" s="409" t="s">
        <v>332</v>
      </c>
      <c r="BK81" s="356">
        <f>ROUND($I$81*$H$81,2)</f>
        <v>0</v>
      </c>
      <c r="BL81" s="409" t="s">
        <v>2726</v>
      </c>
      <c r="BM81" s="409" t="s">
        <v>2731</v>
      </c>
    </row>
    <row r="82" spans="2:63" s="337" customFormat="1" ht="30.75" customHeight="1">
      <c r="B82" s="336"/>
      <c r="D82" s="338" t="s">
        <v>329</v>
      </c>
      <c r="E82" s="345" t="s">
        <v>2732</v>
      </c>
      <c r="F82" s="345" t="s">
        <v>2733</v>
      </c>
      <c r="J82" s="346">
        <f>$BK$82</f>
        <v>0</v>
      </c>
      <c r="L82" s="336"/>
      <c r="M82" s="341"/>
      <c r="P82" s="342">
        <f>$P$83</f>
        <v>0</v>
      </c>
      <c r="R82" s="342">
        <f>$R$83</f>
        <v>0</v>
      </c>
      <c r="T82" s="343">
        <f>$T$83</f>
        <v>0</v>
      </c>
      <c r="AR82" s="338" t="s">
        <v>379</v>
      </c>
      <c r="AT82" s="338" t="s">
        <v>329</v>
      </c>
      <c r="AU82" s="338" t="s">
        <v>332</v>
      </c>
      <c r="AY82" s="338" t="s">
        <v>334</v>
      </c>
      <c r="BK82" s="344">
        <f>$BK$83</f>
        <v>0</v>
      </c>
    </row>
    <row r="83" spans="2:65" s="406" customFormat="1" ht="15.75" customHeight="1">
      <c r="B83" s="281"/>
      <c r="C83" s="350" t="s">
        <v>363</v>
      </c>
      <c r="D83" s="350" t="s">
        <v>336</v>
      </c>
      <c r="E83" s="348" t="s">
        <v>2734</v>
      </c>
      <c r="F83" s="349" t="s">
        <v>2733</v>
      </c>
      <c r="G83" s="350" t="s">
        <v>2740</v>
      </c>
      <c r="H83" s="431">
        <v>1</v>
      </c>
      <c r="I83" s="424"/>
      <c r="J83" s="352">
        <f>ROUND($I$83*$H$83,2)</f>
        <v>0</v>
      </c>
      <c r="K83" s="349" t="s">
        <v>340</v>
      </c>
      <c r="L83" s="281"/>
      <c r="M83" s="423"/>
      <c r="N83" s="403" t="s">
        <v>287</v>
      </c>
      <c r="O83" s="401"/>
      <c r="P83" s="404">
        <f>$O$83*$H$83</f>
        <v>0</v>
      </c>
      <c r="Q83" s="404">
        <v>0</v>
      </c>
      <c r="R83" s="404">
        <f>$Q$83*$H$83</f>
        <v>0</v>
      </c>
      <c r="S83" s="404">
        <v>0</v>
      </c>
      <c r="T83" s="405">
        <f>$S$83*$H$83</f>
        <v>0</v>
      </c>
      <c r="AR83" s="409" t="s">
        <v>2726</v>
      </c>
      <c r="AT83" s="409" t="s">
        <v>336</v>
      </c>
      <c r="AU83" s="409" t="s">
        <v>258</v>
      </c>
      <c r="AY83" s="409" t="s">
        <v>334</v>
      </c>
      <c r="BE83" s="356">
        <f>IF($N$83="základní",$J$83,0)</f>
        <v>0</v>
      </c>
      <c r="BF83" s="356">
        <f>IF($N$83="snížená",$J$83,0)</f>
        <v>0</v>
      </c>
      <c r="BG83" s="356">
        <f>IF($N$83="zákl. přenesená",$J$83,0)</f>
        <v>0</v>
      </c>
      <c r="BH83" s="356">
        <f>IF($N$83="sníž. přenesená",$J$83,0)</f>
        <v>0</v>
      </c>
      <c r="BI83" s="356">
        <f>IF($N$83="nulová",$J$83,0)</f>
        <v>0</v>
      </c>
      <c r="BJ83" s="409" t="s">
        <v>332</v>
      </c>
      <c r="BK83" s="356">
        <f>ROUND($I$83*$H$83,2)</f>
        <v>0</v>
      </c>
      <c r="BL83" s="409" t="s">
        <v>2726</v>
      </c>
      <c r="BM83" s="409" t="s">
        <v>2735</v>
      </c>
    </row>
    <row r="84" spans="2:12" s="406" customFormat="1" ht="7.5" customHeight="1">
      <c r="B84" s="302"/>
      <c r="C84" s="303"/>
      <c r="D84" s="303"/>
      <c r="E84" s="303"/>
      <c r="F84" s="303"/>
      <c r="G84" s="303"/>
      <c r="H84" s="303"/>
      <c r="I84" s="303"/>
      <c r="J84" s="303"/>
      <c r="K84" s="303"/>
      <c r="L84" s="281"/>
    </row>
    <row r="2937" s="407" customFormat="1" ht="14.25" customHeight="1"/>
  </sheetData>
  <autoFilter ref="C75:K75"/>
  <mergeCells count="8">
    <mergeCell ref="E68:H68"/>
    <mergeCell ref="G1:H1"/>
    <mergeCell ref="L2:V2"/>
    <mergeCell ref="E7:H7"/>
    <mergeCell ref="E9:H9"/>
    <mergeCell ref="E41:H41"/>
    <mergeCell ref="E43:H43"/>
    <mergeCell ref="E66:H66"/>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83" r:id="rId2"/>
  <headerFooter alignWithMargins="0">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7"/>
  <sheetViews>
    <sheetView showGridLines="0" showZeros="0" view="pageBreakPreview" zoomScaleSheetLayoutView="100" workbookViewId="0" topLeftCell="A1">
      <pane ySplit="1" topLeftCell="A73" activePane="bottomLeft" state="frozen"/>
      <selection pane="bottomLeft" activeCell="I101" sqref="I101"/>
    </sheetView>
  </sheetViews>
  <sheetFormatPr defaultColWidth="9.00390625" defaultRowHeight="14.25" customHeight="1"/>
  <cols>
    <col min="1" max="1" width="7.140625" style="407" customWidth="1"/>
    <col min="2" max="2" width="1.421875" style="407" customWidth="1"/>
    <col min="3" max="3" width="3.57421875" style="407" customWidth="1"/>
    <col min="4" max="4" width="3.7109375" style="407" customWidth="1"/>
    <col min="5" max="5" width="14.7109375" style="407" customWidth="1"/>
    <col min="6" max="6" width="77.8515625" style="407" customWidth="1"/>
    <col min="7" max="7" width="7.421875" style="407" customWidth="1"/>
    <col min="8" max="8" width="9.57421875" style="407" customWidth="1"/>
    <col min="9" max="9" width="10.8515625" style="407" customWidth="1"/>
    <col min="10" max="10" width="20.140625" style="407" customWidth="1"/>
    <col min="11" max="11" width="13.28125" style="407" customWidth="1"/>
    <col min="12" max="18" width="9.00390625" style="408" customWidth="1"/>
    <col min="19" max="19" width="7.00390625" style="407" customWidth="1"/>
    <col min="20" max="20" width="25.421875" style="407" customWidth="1"/>
    <col min="21" max="21" width="14.00390625" style="407" customWidth="1"/>
    <col min="22" max="22" width="10.57421875" style="407" customWidth="1"/>
    <col min="23" max="23" width="14.00390625" style="407" customWidth="1"/>
    <col min="24" max="24" width="10.421875" style="407" customWidth="1"/>
    <col min="25" max="25" width="12.8515625" style="407" customWidth="1"/>
    <col min="26" max="26" width="9.421875" style="407" customWidth="1"/>
    <col min="27" max="27" width="12.8515625" style="407" customWidth="1"/>
    <col min="28" max="28" width="14.00390625" style="407" customWidth="1"/>
    <col min="29" max="29" width="9.421875" style="407" customWidth="1"/>
    <col min="30" max="30" width="12.8515625" style="407" customWidth="1"/>
    <col min="31" max="31" width="14.00390625" style="407" customWidth="1"/>
    <col min="32" max="43" width="9.00390625" style="408" customWidth="1"/>
    <col min="44" max="65" width="9.00390625" style="407" hidden="1" customWidth="1"/>
    <col min="66" max="16384" width="9.00390625" style="408" customWidth="1"/>
  </cols>
  <sheetData>
    <row r="1" spans="1:256" s="270" customFormat="1" ht="22.5" customHeight="1">
      <c r="A1" s="269"/>
      <c r="B1" s="430"/>
      <c r="C1" s="430"/>
      <c r="D1" s="429" t="s">
        <v>251</v>
      </c>
      <c r="E1" s="430"/>
      <c r="F1" s="428" t="s">
        <v>252</v>
      </c>
      <c r="G1" s="664" t="s">
        <v>253</v>
      </c>
      <c r="H1" s="664"/>
      <c r="I1" s="430"/>
      <c r="J1" s="428" t="s">
        <v>254</v>
      </c>
      <c r="K1" s="429" t="s">
        <v>255</v>
      </c>
      <c r="L1" s="428" t="s">
        <v>256</v>
      </c>
      <c r="M1" s="428"/>
      <c r="N1" s="428"/>
      <c r="O1" s="428"/>
      <c r="P1" s="428"/>
      <c r="Q1" s="428"/>
      <c r="R1" s="428"/>
      <c r="S1" s="428"/>
      <c r="T1" s="428"/>
      <c r="U1" s="427"/>
      <c r="V1" s="427"/>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3:46" s="407" customFormat="1" ht="37.5" customHeight="1">
      <c r="C2" s="407"/>
      <c r="L2" s="665"/>
      <c r="M2" s="655"/>
      <c r="N2" s="655"/>
      <c r="O2" s="655"/>
      <c r="P2" s="655"/>
      <c r="Q2" s="655"/>
      <c r="R2" s="655"/>
      <c r="S2" s="655"/>
      <c r="T2" s="655"/>
      <c r="U2" s="655"/>
      <c r="V2" s="655"/>
      <c r="AT2" s="407" t="s">
        <v>2736</v>
      </c>
    </row>
    <row r="3" spans="2:46" s="407" customFormat="1" ht="7.5" customHeight="1">
      <c r="B3" s="271"/>
      <c r="C3" s="272"/>
      <c r="D3" s="272"/>
      <c r="E3" s="272"/>
      <c r="F3" s="272"/>
      <c r="G3" s="272"/>
      <c r="H3" s="272"/>
      <c r="I3" s="272"/>
      <c r="J3" s="272"/>
      <c r="K3" s="273"/>
      <c r="AT3" s="407" t="s">
        <v>258</v>
      </c>
    </row>
    <row r="4" spans="2:46" s="407" customFormat="1" ht="37.5" customHeight="1">
      <c r="B4" s="274"/>
      <c r="D4" s="275" t="s">
        <v>259</v>
      </c>
      <c r="K4" s="276"/>
      <c r="M4" s="277" t="s">
        <v>260</v>
      </c>
      <c r="AT4" s="407" t="s">
        <v>261</v>
      </c>
    </row>
    <row r="5" spans="2:11" s="407" customFormat="1" ht="7.5" customHeight="1">
      <c r="B5" s="274"/>
      <c r="K5" s="276"/>
    </row>
    <row r="6" spans="2:11" s="407" customFormat="1" ht="15.75" customHeight="1">
      <c r="B6" s="274"/>
      <c r="D6" s="278" t="s">
        <v>262</v>
      </c>
      <c r="K6" s="276"/>
    </row>
    <row r="7" spans="2:11" s="407" customFormat="1" ht="15.75" customHeight="1">
      <c r="B7" s="274"/>
      <c r="E7" s="654" t="s">
        <v>263</v>
      </c>
      <c r="F7" s="655"/>
      <c r="G7" s="655"/>
      <c r="H7" s="655"/>
      <c r="K7" s="276"/>
    </row>
    <row r="8" spans="2:11" s="406" customFormat="1" ht="15.75" customHeight="1">
      <c r="B8" s="281"/>
      <c r="D8" s="278" t="s">
        <v>264</v>
      </c>
      <c r="K8" s="282"/>
    </row>
    <row r="9" spans="2:11" s="406" customFormat="1" ht="37.5" customHeight="1">
      <c r="B9" s="281"/>
      <c r="E9" s="666" t="s">
        <v>236</v>
      </c>
      <c r="F9" s="667"/>
      <c r="G9" s="667"/>
      <c r="H9" s="667"/>
      <c r="K9" s="282"/>
    </row>
    <row r="10" spans="2:11" s="406" customFormat="1" ht="14.25" customHeight="1">
      <c r="B10" s="281"/>
      <c r="K10" s="282"/>
    </row>
    <row r="11" spans="2:11" s="406" customFormat="1" ht="15" customHeight="1">
      <c r="B11" s="281"/>
      <c r="D11" s="278" t="s">
        <v>267</v>
      </c>
      <c r="F11" s="283" t="s">
        <v>268</v>
      </c>
      <c r="I11" s="278" t="s">
        <v>269</v>
      </c>
      <c r="J11" s="283" t="s">
        <v>270</v>
      </c>
      <c r="K11" s="282"/>
    </row>
    <row r="12" spans="2:11" s="406" customFormat="1" ht="15" customHeight="1">
      <c r="B12" s="281"/>
      <c r="D12" s="278" t="s">
        <v>271</v>
      </c>
      <c r="F12" s="283" t="s">
        <v>272</v>
      </c>
      <c r="I12" s="278" t="s">
        <v>273</v>
      </c>
      <c r="J12" s="284" t="s">
        <v>274</v>
      </c>
      <c r="K12" s="282"/>
    </row>
    <row r="13" spans="2:11" s="406" customFormat="1" ht="12" customHeight="1">
      <c r="B13" s="281"/>
      <c r="K13" s="282"/>
    </row>
    <row r="14" spans="2:11" s="406" customFormat="1" ht="15" customHeight="1">
      <c r="B14" s="281"/>
      <c r="D14" s="278" t="s">
        <v>278</v>
      </c>
      <c r="I14" s="278" t="s">
        <v>2773</v>
      </c>
      <c r="J14" s="283"/>
      <c r="K14" s="282"/>
    </row>
    <row r="15" spans="2:11" s="406" customFormat="1" ht="18.75" customHeight="1">
      <c r="B15" s="281"/>
      <c r="E15" s="283" t="s">
        <v>279</v>
      </c>
      <c r="I15" s="278" t="s">
        <v>2772</v>
      </c>
      <c r="J15" s="283"/>
      <c r="K15" s="282"/>
    </row>
    <row r="16" spans="2:11" s="406" customFormat="1" ht="7.5" customHeight="1">
      <c r="B16" s="281"/>
      <c r="K16" s="282"/>
    </row>
    <row r="17" spans="2:11" s="406" customFormat="1" ht="15" customHeight="1">
      <c r="B17" s="281"/>
      <c r="D17" s="278" t="s">
        <v>2771</v>
      </c>
      <c r="I17" s="278" t="s">
        <v>2773</v>
      </c>
      <c r="J17" s="283"/>
      <c r="K17" s="282"/>
    </row>
    <row r="18" spans="2:11" s="406" customFormat="1" ht="18.75" customHeight="1">
      <c r="B18" s="281"/>
      <c r="E18" s="283"/>
      <c r="I18" s="278" t="s">
        <v>2772</v>
      </c>
      <c r="J18" s="283"/>
      <c r="K18" s="282"/>
    </row>
    <row r="19" spans="2:11" s="406" customFormat="1" ht="7.5" customHeight="1">
      <c r="B19" s="281"/>
      <c r="K19" s="282"/>
    </row>
    <row r="20" spans="2:11" s="406" customFormat="1" ht="7.5" customHeight="1">
      <c r="B20" s="281"/>
      <c r="K20" s="282"/>
    </row>
    <row r="21" spans="2:11" s="406" customFormat="1" ht="7.5" customHeight="1">
      <c r="B21" s="281"/>
      <c r="K21" s="282"/>
    </row>
    <row r="22" spans="2:11" s="406" customFormat="1" ht="7.5" customHeight="1">
      <c r="B22" s="281"/>
      <c r="D22" s="287"/>
      <c r="E22" s="287"/>
      <c r="F22" s="287"/>
      <c r="G22" s="287"/>
      <c r="H22" s="287"/>
      <c r="I22" s="287"/>
      <c r="J22" s="287"/>
      <c r="K22" s="288"/>
    </row>
    <row r="23" spans="2:11" s="406" customFormat="1" ht="26.25" customHeight="1">
      <c r="B23" s="281"/>
      <c r="D23" s="289" t="s">
        <v>282</v>
      </c>
      <c r="J23" s="290">
        <f>ROUND($J$77,2)</f>
        <v>0</v>
      </c>
      <c r="K23" s="282"/>
    </row>
    <row r="24" spans="2:11" s="406" customFormat="1" ht="7.5" customHeight="1">
      <c r="B24" s="281"/>
      <c r="D24" s="287"/>
      <c r="E24" s="287"/>
      <c r="F24" s="287"/>
      <c r="G24" s="287"/>
      <c r="H24" s="287"/>
      <c r="I24" s="287"/>
      <c r="J24" s="287"/>
      <c r="K24" s="288"/>
    </row>
    <row r="25" spans="2:11" s="406" customFormat="1" ht="15" customHeight="1">
      <c r="B25" s="281"/>
      <c r="F25" s="291" t="s">
        <v>283</v>
      </c>
      <c r="I25" s="291" t="s">
        <v>284</v>
      </c>
      <c r="J25" s="291" t="s">
        <v>285</v>
      </c>
      <c r="K25" s="282"/>
    </row>
    <row r="26" spans="2:11" s="406" customFormat="1" ht="15" customHeight="1">
      <c r="B26" s="281"/>
      <c r="D26" s="292" t="s">
        <v>286</v>
      </c>
      <c r="E26" s="292" t="s">
        <v>287</v>
      </c>
      <c r="F26" s="293">
        <f>ROUND(SUM($BE$77:$BE$96),2)</f>
        <v>0</v>
      </c>
      <c r="I26" s="294">
        <v>0.21</v>
      </c>
      <c r="J26" s="293">
        <f>ROUND(ROUND((SUM($BE$77:$BE$96)),2)*$I$26,2)</f>
        <v>0</v>
      </c>
      <c r="K26" s="282"/>
    </row>
    <row r="27" spans="2:11" s="406" customFormat="1" ht="15" customHeight="1">
      <c r="B27" s="281"/>
      <c r="E27" s="292" t="s">
        <v>288</v>
      </c>
      <c r="F27" s="293">
        <f>ROUND(SUM($BF$77:$BF$96),2)</f>
        <v>0</v>
      </c>
      <c r="I27" s="294">
        <v>0.15</v>
      </c>
      <c r="J27" s="293">
        <f>ROUND(ROUND((SUM($BF$77:$BF$96)),2)*$I$27,2)</f>
        <v>0</v>
      </c>
      <c r="K27" s="282"/>
    </row>
    <row r="28" spans="2:11" s="406" customFormat="1" ht="15" customHeight="1" hidden="1">
      <c r="B28" s="281"/>
      <c r="E28" s="292" t="s">
        <v>289</v>
      </c>
      <c r="F28" s="293">
        <f>ROUND(SUM($BG$77:$BG$96),2)</f>
        <v>0</v>
      </c>
      <c r="I28" s="294">
        <v>0.21</v>
      </c>
      <c r="J28" s="293">
        <v>0</v>
      </c>
      <c r="K28" s="282"/>
    </row>
    <row r="29" spans="2:11" s="406" customFormat="1" ht="15" customHeight="1" hidden="1">
      <c r="B29" s="281"/>
      <c r="E29" s="292" t="s">
        <v>290</v>
      </c>
      <c r="F29" s="293">
        <f>ROUND(SUM($BH$77:$BH$96),2)</f>
        <v>0</v>
      </c>
      <c r="I29" s="294">
        <v>0.15</v>
      </c>
      <c r="J29" s="293">
        <v>0</v>
      </c>
      <c r="K29" s="282"/>
    </row>
    <row r="30" spans="2:11" s="406" customFormat="1" ht="15" customHeight="1" hidden="1">
      <c r="B30" s="281"/>
      <c r="E30" s="292" t="s">
        <v>291</v>
      </c>
      <c r="F30" s="293">
        <f>ROUND(SUM($BI$77:$BI$96),2)</f>
        <v>0</v>
      </c>
      <c r="I30" s="294">
        <v>0</v>
      </c>
      <c r="J30" s="293">
        <v>0</v>
      </c>
      <c r="K30" s="282"/>
    </row>
    <row r="31" spans="2:11" s="406" customFormat="1" ht="7.5" customHeight="1">
      <c r="B31" s="281"/>
      <c r="K31" s="282"/>
    </row>
    <row r="32" spans="2:11" s="406" customFormat="1" ht="26.25" customHeight="1">
      <c r="B32" s="281"/>
      <c r="C32" s="295"/>
      <c r="D32" s="296" t="s">
        <v>292</v>
      </c>
      <c r="E32" s="297"/>
      <c r="F32" s="297"/>
      <c r="G32" s="298" t="s">
        <v>293</v>
      </c>
      <c r="H32" s="299" t="s">
        <v>294</v>
      </c>
      <c r="I32" s="297"/>
      <c r="J32" s="300">
        <f>SUM($J$23:$J$30)</f>
        <v>0</v>
      </c>
      <c r="K32" s="301"/>
    </row>
    <row r="33" spans="2:11" s="406" customFormat="1" ht="15" customHeight="1">
      <c r="B33" s="302"/>
      <c r="C33" s="303"/>
      <c r="D33" s="303"/>
      <c r="E33" s="303"/>
      <c r="F33" s="303"/>
      <c r="G33" s="303"/>
      <c r="H33" s="303"/>
      <c r="I33" s="303"/>
      <c r="J33" s="303"/>
      <c r="K33" s="304"/>
    </row>
    <row r="37" spans="2:11" s="406" customFormat="1" ht="7.5" customHeight="1">
      <c r="B37" s="305"/>
      <c r="C37" s="306"/>
      <c r="D37" s="306"/>
      <c r="E37" s="306"/>
      <c r="F37" s="306"/>
      <c r="G37" s="306"/>
      <c r="H37" s="306"/>
      <c r="I37" s="306"/>
      <c r="J37" s="306"/>
      <c r="K37" s="307"/>
    </row>
    <row r="38" spans="2:11" s="406" customFormat="1" ht="37.5" customHeight="1">
      <c r="B38" s="281"/>
      <c r="C38" s="275" t="s">
        <v>295</v>
      </c>
      <c r="K38" s="282"/>
    </row>
    <row r="39" spans="2:11" s="406" customFormat="1" ht="7.5" customHeight="1">
      <c r="B39" s="281"/>
      <c r="K39" s="282"/>
    </row>
    <row r="40" spans="2:11" s="406" customFormat="1" ht="15" customHeight="1">
      <c r="B40" s="281"/>
      <c r="C40" s="278" t="s">
        <v>262</v>
      </c>
      <c r="K40" s="282"/>
    </row>
    <row r="41" spans="2:11" s="406" customFormat="1" ht="16.5" customHeight="1">
      <c r="B41" s="281"/>
      <c r="E41" s="654" t="str">
        <f>$E$7</f>
        <v>DSP+DPS Mladá Boleslav ČOV II - Rekonstrukce vyhnívacích nádrží</v>
      </c>
      <c r="F41" s="667"/>
      <c r="G41" s="667"/>
      <c r="H41" s="667"/>
      <c r="K41" s="282"/>
    </row>
    <row r="42" spans="2:11" s="406" customFormat="1" ht="15" customHeight="1">
      <c r="B42" s="281"/>
      <c r="C42" s="278" t="s">
        <v>264</v>
      </c>
      <c r="K42" s="282"/>
    </row>
    <row r="43" spans="2:11" s="406" customFormat="1" ht="19.5" customHeight="1">
      <c r="B43" s="281"/>
      <c r="E43" s="666" t="str">
        <f>$E$9</f>
        <v>ON - Ostatní náklady</v>
      </c>
      <c r="F43" s="667"/>
      <c r="G43" s="667"/>
      <c r="H43" s="667"/>
      <c r="K43" s="282"/>
    </row>
    <row r="44" spans="2:11" s="406" customFormat="1" ht="7.5" customHeight="1">
      <c r="B44" s="281"/>
      <c r="K44" s="282"/>
    </row>
    <row r="45" spans="2:11" s="406" customFormat="1" ht="18.75" customHeight="1">
      <c r="B45" s="281"/>
      <c r="C45" s="278" t="s">
        <v>271</v>
      </c>
      <c r="F45" s="283" t="str">
        <f>$F$12</f>
        <v>Mladá Boleslav</v>
      </c>
      <c r="I45" s="278" t="s">
        <v>273</v>
      </c>
      <c r="J45" s="308" t="str">
        <f>IF($J$12="","",$J$12)</f>
        <v>06/2015</v>
      </c>
      <c r="K45" s="282"/>
    </row>
    <row r="46" spans="2:11" s="406" customFormat="1" ht="7.5" customHeight="1">
      <c r="B46" s="281"/>
      <c r="K46" s="282"/>
    </row>
    <row r="47" spans="2:11" s="406" customFormat="1" ht="15.75" customHeight="1">
      <c r="B47" s="281"/>
      <c r="C47" s="278" t="s">
        <v>278</v>
      </c>
      <c r="F47" s="283" t="str">
        <f>$E$15</f>
        <v>VAK Mladá Boleslav, a.s.</v>
      </c>
      <c r="I47" s="278"/>
      <c r="J47" s="283"/>
      <c r="K47" s="282"/>
    </row>
    <row r="48" spans="2:11" s="406" customFormat="1" ht="15" customHeight="1">
      <c r="B48" s="281"/>
      <c r="C48" s="278" t="s">
        <v>2771</v>
      </c>
      <c r="F48" s="283" t="str">
        <f>IF($E$18="","",$E$18)</f>
        <v/>
      </c>
      <c r="K48" s="282"/>
    </row>
    <row r="49" spans="2:11" s="406" customFormat="1" ht="11.25" customHeight="1">
      <c r="B49" s="281"/>
      <c r="K49" s="282"/>
    </row>
    <row r="50" spans="2:11" s="406" customFormat="1" ht="30" customHeight="1">
      <c r="B50" s="281"/>
      <c r="C50" s="309" t="s">
        <v>296</v>
      </c>
      <c r="D50" s="295"/>
      <c r="E50" s="295"/>
      <c r="F50" s="295"/>
      <c r="G50" s="295"/>
      <c r="H50" s="295"/>
      <c r="I50" s="295"/>
      <c r="J50" s="310" t="s">
        <v>297</v>
      </c>
      <c r="K50" s="311"/>
    </row>
    <row r="51" spans="2:11" s="406" customFormat="1" ht="11.25" customHeight="1">
      <c r="B51" s="281"/>
      <c r="K51" s="282"/>
    </row>
    <row r="52" spans="2:47" s="406" customFormat="1" ht="30" customHeight="1">
      <c r="B52" s="281"/>
      <c r="C52" s="312" t="s">
        <v>298</v>
      </c>
      <c r="J52" s="290">
        <f>$J$77</f>
        <v>0</v>
      </c>
      <c r="K52" s="282"/>
      <c r="AU52" s="406" t="s">
        <v>299</v>
      </c>
    </row>
    <row r="53" spans="2:11" s="314" customFormat="1" ht="25.5" customHeight="1">
      <c r="B53" s="313"/>
      <c r="D53" s="315" t="s">
        <v>236</v>
      </c>
      <c r="E53" s="315"/>
      <c r="F53" s="315"/>
      <c r="G53" s="315"/>
      <c r="H53" s="315"/>
      <c r="I53" s="315"/>
      <c r="J53" s="316">
        <f>$J$78</f>
        <v>0</v>
      </c>
      <c r="K53" s="317"/>
    </row>
    <row r="54" spans="2:11" s="319" customFormat="1" ht="21" customHeight="1">
      <c r="B54" s="318"/>
      <c r="C54" s="319"/>
      <c r="D54" s="320" t="s">
        <v>2941</v>
      </c>
      <c r="E54" s="320"/>
      <c r="F54" s="320"/>
      <c r="G54" s="320"/>
      <c r="H54" s="320"/>
      <c r="I54" s="320"/>
      <c r="J54" s="321">
        <f>$J$79</f>
        <v>0</v>
      </c>
      <c r="K54" s="322"/>
    </row>
    <row r="55" spans="2:11" s="319" customFormat="1" ht="21" customHeight="1">
      <c r="B55" s="318"/>
      <c r="D55" s="320" t="s">
        <v>2942</v>
      </c>
      <c r="E55" s="320"/>
      <c r="F55" s="320"/>
      <c r="G55" s="320"/>
      <c r="H55" s="320"/>
      <c r="I55" s="320"/>
      <c r="J55" s="321">
        <f>$J$86</f>
        <v>0</v>
      </c>
      <c r="K55" s="322"/>
    </row>
    <row r="56" spans="2:11" s="319" customFormat="1" ht="21" customHeight="1">
      <c r="B56" s="318"/>
      <c r="D56" s="320" t="s">
        <v>2943</v>
      </c>
      <c r="E56" s="320"/>
      <c r="F56" s="320"/>
      <c r="G56" s="320"/>
      <c r="H56" s="320"/>
      <c r="I56" s="320"/>
      <c r="J56" s="321">
        <f>$J$90</f>
        <v>0</v>
      </c>
      <c r="K56" s="322"/>
    </row>
    <row r="57" spans="2:11" s="319" customFormat="1" ht="21" customHeight="1">
      <c r="B57" s="318"/>
      <c r="D57" s="320" t="s">
        <v>2944</v>
      </c>
      <c r="E57" s="320"/>
      <c r="F57" s="320"/>
      <c r="G57" s="320"/>
      <c r="H57" s="320"/>
      <c r="I57" s="320"/>
      <c r="J57" s="321">
        <f>$J$95</f>
        <v>0</v>
      </c>
      <c r="K57" s="322"/>
    </row>
    <row r="58" spans="2:11" s="406" customFormat="1" ht="22.5" customHeight="1">
      <c r="B58" s="281"/>
      <c r="K58" s="282"/>
    </row>
    <row r="59" spans="2:11" s="406" customFormat="1" ht="7.5" customHeight="1">
      <c r="B59" s="302"/>
      <c r="C59" s="303"/>
      <c r="D59" s="303"/>
      <c r="E59" s="303"/>
      <c r="F59" s="303"/>
      <c r="G59" s="303"/>
      <c r="H59" s="303"/>
      <c r="I59" s="303"/>
      <c r="J59" s="303"/>
      <c r="K59" s="304"/>
    </row>
    <row r="63" spans="2:12" s="406" customFormat="1" ht="7.5" customHeight="1">
      <c r="B63" s="305"/>
      <c r="C63" s="306"/>
      <c r="D63" s="306"/>
      <c r="E63" s="306"/>
      <c r="F63" s="306"/>
      <c r="G63" s="306"/>
      <c r="H63" s="306"/>
      <c r="I63" s="306"/>
      <c r="J63" s="306"/>
      <c r="K63" s="306"/>
      <c r="L63" s="281"/>
    </row>
    <row r="64" spans="2:12" s="406" customFormat="1" ht="37.5" customHeight="1">
      <c r="B64" s="281"/>
      <c r="C64" s="275" t="s">
        <v>2978</v>
      </c>
      <c r="L64" s="281"/>
    </row>
    <row r="65" spans="2:12" s="406" customFormat="1" ht="7.5" customHeight="1">
      <c r="B65" s="281"/>
      <c r="L65" s="281"/>
    </row>
    <row r="66" spans="2:12" s="406" customFormat="1" ht="15" customHeight="1">
      <c r="B66" s="281"/>
      <c r="C66" s="278" t="s">
        <v>262</v>
      </c>
      <c r="L66" s="281"/>
    </row>
    <row r="67" spans="2:12" s="406" customFormat="1" ht="16.5" customHeight="1">
      <c r="B67" s="281"/>
      <c r="E67" s="654" t="str">
        <f>$E$7</f>
        <v>DSP+DPS Mladá Boleslav ČOV II - Rekonstrukce vyhnívacích nádrží</v>
      </c>
      <c r="F67" s="667"/>
      <c r="G67" s="667"/>
      <c r="H67" s="667"/>
      <c r="L67" s="281"/>
    </row>
    <row r="68" spans="2:12" s="406" customFormat="1" ht="15" customHeight="1">
      <c r="B68" s="281"/>
      <c r="C68" s="278" t="s">
        <v>264</v>
      </c>
      <c r="L68" s="281"/>
    </row>
    <row r="69" spans="2:12" s="406" customFormat="1" ht="19.5" customHeight="1">
      <c r="B69" s="281"/>
      <c r="E69" s="666" t="str">
        <f>$E$9</f>
        <v>ON - Ostatní náklady</v>
      </c>
      <c r="F69" s="667"/>
      <c r="G69" s="667"/>
      <c r="H69" s="667"/>
      <c r="L69" s="281"/>
    </row>
    <row r="70" spans="2:12" s="406" customFormat="1" ht="7.5" customHeight="1">
      <c r="B70" s="281"/>
      <c r="L70" s="281"/>
    </row>
    <row r="71" spans="2:12" s="406" customFormat="1" ht="18.75" customHeight="1">
      <c r="B71" s="281"/>
      <c r="C71" s="278" t="s">
        <v>271</v>
      </c>
      <c r="F71" s="283" t="str">
        <f>$F$12</f>
        <v>Mladá Boleslav</v>
      </c>
      <c r="I71" s="278" t="s">
        <v>273</v>
      </c>
      <c r="J71" s="308" t="str">
        <f>IF($J$12="","",$J$12)</f>
        <v>06/2015</v>
      </c>
      <c r="L71" s="281"/>
    </row>
    <row r="72" spans="2:12" s="406" customFormat="1" ht="7.5" customHeight="1">
      <c r="B72" s="281"/>
      <c r="L72" s="281"/>
    </row>
    <row r="73" spans="2:12" s="406" customFormat="1" ht="15.75" customHeight="1">
      <c r="B73" s="281"/>
      <c r="C73" s="278" t="s">
        <v>278</v>
      </c>
      <c r="F73" s="283" t="str">
        <f>$E$15</f>
        <v>VAK Mladá Boleslav, a.s.</v>
      </c>
      <c r="I73" s="278"/>
      <c r="J73" s="283"/>
      <c r="L73" s="281"/>
    </row>
    <row r="74" spans="2:12" s="406" customFormat="1" ht="15" customHeight="1">
      <c r="B74" s="281"/>
      <c r="C74" s="278" t="s">
        <v>2771</v>
      </c>
      <c r="F74" s="283" t="str">
        <f>IF($E$18="","",$E$18)</f>
        <v/>
      </c>
      <c r="L74" s="281"/>
    </row>
    <row r="75" spans="2:12" s="406" customFormat="1" ht="11.25" customHeight="1">
      <c r="B75" s="281"/>
      <c r="L75" s="281"/>
    </row>
    <row r="76" spans="2:20" s="330" customFormat="1" ht="30" customHeight="1">
      <c r="B76" s="323"/>
      <c r="C76" s="324" t="s">
        <v>315</v>
      </c>
      <c r="D76" s="325" t="s">
        <v>316</v>
      </c>
      <c r="E76" s="325" t="s">
        <v>317</v>
      </c>
      <c r="F76" s="325" t="s">
        <v>196</v>
      </c>
      <c r="G76" s="325" t="s">
        <v>142</v>
      </c>
      <c r="H76" s="325" t="s">
        <v>318</v>
      </c>
      <c r="I76" s="325" t="s">
        <v>319</v>
      </c>
      <c r="J76" s="325" t="s">
        <v>320</v>
      </c>
      <c r="K76" s="326" t="s">
        <v>321</v>
      </c>
      <c r="L76" s="323"/>
      <c r="M76" s="327" t="s">
        <v>322</v>
      </c>
      <c r="N76" s="328" t="s">
        <v>286</v>
      </c>
      <c r="O76" s="328" t="s">
        <v>323</v>
      </c>
      <c r="P76" s="328" t="s">
        <v>324</v>
      </c>
      <c r="Q76" s="328" t="s">
        <v>325</v>
      </c>
      <c r="R76" s="328" t="s">
        <v>326</v>
      </c>
      <c r="S76" s="328" t="s">
        <v>327</v>
      </c>
      <c r="T76" s="329" t="s">
        <v>328</v>
      </c>
    </row>
    <row r="77" spans="2:63" s="406" customFormat="1" ht="30" customHeight="1">
      <c r="B77" s="281"/>
      <c r="C77" s="312" t="s">
        <v>298</v>
      </c>
      <c r="J77" s="331">
        <f>J78</f>
        <v>0</v>
      </c>
      <c r="L77" s="281"/>
      <c r="M77" s="332"/>
      <c r="N77" s="287"/>
      <c r="O77" s="287"/>
      <c r="P77" s="333" t="e">
        <f>$P$78</f>
        <v>#REF!</v>
      </c>
      <c r="Q77" s="287"/>
      <c r="R77" s="333" t="e">
        <f>$R$78</f>
        <v>#REF!</v>
      </c>
      <c r="S77" s="287"/>
      <c r="T77" s="334" t="e">
        <f>$T$78</f>
        <v>#REF!</v>
      </c>
      <c r="AT77" s="406" t="s">
        <v>329</v>
      </c>
      <c r="AU77" s="406" t="s">
        <v>299</v>
      </c>
      <c r="BK77" s="335" t="e">
        <f>$BK$78</f>
        <v>#REF!</v>
      </c>
    </row>
    <row r="78" spans="2:63" s="337" customFormat="1" ht="37.5" customHeight="1">
      <c r="B78" s="336"/>
      <c r="D78" s="338" t="s">
        <v>329</v>
      </c>
      <c r="E78" s="339"/>
      <c r="F78" s="339" t="s">
        <v>236</v>
      </c>
      <c r="J78" s="340">
        <f>SUM(J79+J86+J90+J95)</f>
        <v>0</v>
      </c>
      <c r="L78" s="336"/>
      <c r="M78" s="341"/>
      <c r="P78" s="342" t="e">
        <f>$P$79+$P$86+$P$90+#REF!+$P$95</f>
        <v>#REF!</v>
      </c>
      <c r="R78" s="342" t="e">
        <f>$R$79+$R$86+$R$90+#REF!+$R$95</f>
        <v>#REF!</v>
      </c>
      <c r="T78" s="343" t="e">
        <f>$T$79+$T$86+$T$90+#REF!+$T$95</f>
        <v>#REF!</v>
      </c>
      <c r="AR78" s="338" t="s">
        <v>341</v>
      </c>
      <c r="AT78" s="338" t="s">
        <v>329</v>
      </c>
      <c r="AU78" s="338" t="s">
        <v>333</v>
      </c>
      <c r="AY78" s="338" t="s">
        <v>334</v>
      </c>
      <c r="BK78" s="344" t="e">
        <f>$BK$79+$BK$86+$BK$90+#REF!+$BK$95</f>
        <v>#REF!</v>
      </c>
    </row>
    <row r="79" spans="2:63" s="337" customFormat="1" ht="21" customHeight="1">
      <c r="B79" s="336"/>
      <c r="D79" s="338" t="s">
        <v>329</v>
      </c>
      <c r="E79" s="345" t="s">
        <v>2737</v>
      </c>
      <c r="F79" s="345" t="s">
        <v>2738</v>
      </c>
      <c r="J79" s="346">
        <f>$BK$79</f>
        <v>0</v>
      </c>
      <c r="L79" s="336"/>
      <c r="M79" s="341"/>
      <c r="P79" s="342">
        <f>SUM($P$80:$P$85)</f>
        <v>0</v>
      </c>
      <c r="R79" s="342">
        <f>SUM($R$80:$R$85)</f>
        <v>0</v>
      </c>
      <c r="T79" s="343">
        <f>SUM($T$80:$T$85)</f>
        <v>0</v>
      </c>
      <c r="AR79" s="338" t="s">
        <v>341</v>
      </c>
      <c r="AT79" s="338" t="s">
        <v>329</v>
      </c>
      <c r="AU79" s="338" t="s">
        <v>332</v>
      </c>
      <c r="AY79" s="338" t="s">
        <v>334</v>
      </c>
      <c r="BK79" s="344">
        <f>SUM($BK$80:$BK$85)</f>
        <v>0</v>
      </c>
    </row>
    <row r="80" spans="2:65" s="406" customFormat="1" ht="15.75" customHeight="1">
      <c r="B80" s="281"/>
      <c r="C80" s="347" t="s">
        <v>332</v>
      </c>
      <c r="D80" s="347" t="s">
        <v>336</v>
      </c>
      <c r="E80" s="348" t="s">
        <v>2739</v>
      </c>
      <c r="F80" s="349" t="s">
        <v>2989</v>
      </c>
      <c r="G80" s="350" t="s">
        <v>2740</v>
      </c>
      <c r="H80" s="351">
        <v>1</v>
      </c>
      <c r="I80" s="424"/>
      <c r="J80" s="352">
        <f>ROUND($I$80*$H$80,2)</f>
        <v>0</v>
      </c>
      <c r="K80" s="349" t="s">
        <v>340</v>
      </c>
      <c r="L80" s="281"/>
      <c r="M80" s="423"/>
      <c r="N80" s="353" t="s">
        <v>287</v>
      </c>
      <c r="P80" s="354">
        <f>$O$80*$H$80</f>
        <v>0</v>
      </c>
      <c r="Q80" s="354">
        <v>0</v>
      </c>
      <c r="R80" s="354">
        <f>$Q$80*$H$80</f>
        <v>0</v>
      </c>
      <c r="S80" s="354">
        <v>0</v>
      </c>
      <c r="T80" s="355">
        <f>$S$80*$H$80</f>
        <v>0</v>
      </c>
      <c r="AR80" s="409" t="s">
        <v>1261</v>
      </c>
      <c r="AT80" s="409" t="s">
        <v>336</v>
      </c>
      <c r="AU80" s="409" t="s">
        <v>258</v>
      </c>
      <c r="AY80" s="406" t="s">
        <v>334</v>
      </c>
      <c r="BE80" s="356">
        <f>IF($N$80="základní",$J$80,0)</f>
        <v>0</v>
      </c>
      <c r="BF80" s="356">
        <f>IF($N$80="snížená",$J$80,0)</f>
        <v>0</v>
      </c>
      <c r="BG80" s="356">
        <f>IF($N$80="zákl. přenesená",$J$80,0)</f>
        <v>0</v>
      </c>
      <c r="BH80" s="356">
        <f>IF($N$80="sníž. přenesená",$J$80,0)</f>
        <v>0</v>
      </c>
      <c r="BI80" s="356">
        <f>IF($N$80="nulová",$J$80,0)</f>
        <v>0</v>
      </c>
      <c r="BJ80" s="409" t="s">
        <v>332</v>
      </c>
      <c r="BK80" s="356">
        <f>ROUND($I$80*$H$80,2)</f>
        <v>0</v>
      </c>
      <c r="BL80" s="409" t="s">
        <v>1261</v>
      </c>
      <c r="BM80" s="409" t="s">
        <v>2741</v>
      </c>
    </row>
    <row r="81" spans="2:65" s="406" customFormat="1" ht="15.75" customHeight="1">
      <c r="B81" s="281"/>
      <c r="C81" s="350" t="s">
        <v>258</v>
      </c>
      <c r="D81" s="350" t="s">
        <v>336</v>
      </c>
      <c r="E81" s="348" t="s">
        <v>2742</v>
      </c>
      <c r="F81" s="349" t="s">
        <v>2990</v>
      </c>
      <c r="G81" s="350" t="s">
        <v>2740</v>
      </c>
      <c r="H81" s="351">
        <v>1</v>
      </c>
      <c r="I81" s="424"/>
      <c r="J81" s="352">
        <f>ROUND($I$81*$H$81,2)</f>
        <v>0</v>
      </c>
      <c r="K81" s="349" t="s">
        <v>599</v>
      </c>
      <c r="L81" s="281"/>
      <c r="M81" s="423"/>
      <c r="N81" s="353" t="s">
        <v>287</v>
      </c>
      <c r="P81" s="354">
        <f>$O$81*$H$81</f>
        <v>0</v>
      </c>
      <c r="Q81" s="354">
        <v>0</v>
      </c>
      <c r="R81" s="354">
        <f>$Q$81*$H$81</f>
        <v>0</v>
      </c>
      <c r="S81" s="354">
        <v>0</v>
      </c>
      <c r="T81" s="355">
        <f>$S$81*$H$81</f>
        <v>0</v>
      </c>
      <c r="AR81" s="409" t="s">
        <v>1261</v>
      </c>
      <c r="AT81" s="409" t="s">
        <v>336</v>
      </c>
      <c r="AU81" s="409" t="s">
        <v>258</v>
      </c>
      <c r="AY81" s="409" t="s">
        <v>334</v>
      </c>
      <c r="BE81" s="356">
        <f>IF($N$81="základní",$J$81,0)</f>
        <v>0</v>
      </c>
      <c r="BF81" s="356">
        <f>IF($N$81="snížená",$J$81,0)</f>
        <v>0</v>
      </c>
      <c r="BG81" s="356">
        <f>IF($N$81="zákl. přenesená",$J$81,0)</f>
        <v>0</v>
      </c>
      <c r="BH81" s="356">
        <f>IF($N$81="sníž. přenesená",$J$81,0)</f>
        <v>0</v>
      </c>
      <c r="BI81" s="356">
        <f>IF($N$81="nulová",$J$81,0)</f>
        <v>0</v>
      </c>
      <c r="BJ81" s="409" t="s">
        <v>332</v>
      </c>
      <c r="BK81" s="356">
        <f>ROUND($I$81*$H$81,2)</f>
        <v>0</v>
      </c>
      <c r="BL81" s="409" t="s">
        <v>1261</v>
      </c>
      <c r="BM81" s="409" t="s">
        <v>2743</v>
      </c>
    </row>
    <row r="82" spans="2:65" s="406" customFormat="1" ht="15.75" customHeight="1">
      <c r="B82" s="281"/>
      <c r="C82" s="350" t="s">
        <v>363</v>
      </c>
      <c r="D82" s="350" t="s">
        <v>336</v>
      </c>
      <c r="E82" s="348" t="s">
        <v>2744</v>
      </c>
      <c r="F82" s="349" t="s">
        <v>2991</v>
      </c>
      <c r="G82" s="350" t="s">
        <v>2740</v>
      </c>
      <c r="H82" s="351">
        <v>1</v>
      </c>
      <c r="I82" s="424"/>
      <c r="J82" s="352">
        <f>ROUND($I$82*$H$82,2)</f>
        <v>0</v>
      </c>
      <c r="K82" s="349" t="s">
        <v>340</v>
      </c>
      <c r="L82" s="281"/>
      <c r="M82" s="423"/>
      <c r="N82" s="353" t="s">
        <v>287</v>
      </c>
      <c r="P82" s="354">
        <f>$O$82*$H$82</f>
        <v>0</v>
      </c>
      <c r="Q82" s="354">
        <v>0</v>
      </c>
      <c r="R82" s="354">
        <f>$Q$82*$H$82</f>
        <v>0</v>
      </c>
      <c r="S82" s="354">
        <v>0</v>
      </c>
      <c r="T82" s="355">
        <f>$S$82*$H$82</f>
        <v>0</v>
      </c>
      <c r="AR82" s="409" t="s">
        <v>1261</v>
      </c>
      <c r="AT82" s="409" t="s">
        <v>336</v>
      </c>
      <c r="AU82" s="409" t="s">
        <v>258</v>
      </c>
      <c r="AY82" s="409" t="s">
        <v>334</v>
      </c>
      <c r="BE82" s="356">
        <f>IF($N$82="základní",$J$82,0)</f>
        <v>0</v>
      </c>
      <c r="BF82" s="356">
        <f>IF($N$82="snížená",$J$82,0)</f>
        <v>0</v>
      </c>
      <c r="BG82" s="356">
        <f>IF($N$82="zákl. přenesená",$J$82,0)</f>
        <v>0</v>
      </c>
      <c r="BH82" s="356">
        <f>IF($N$82="sníž. přenesená",$J$82,0)</f>
        <v>0</v>
      </c>
      <c r="BI82" s="356">
        <f>IF($N$82="nulová",$J$82,0)</f>
        <v>0</v>
      </c>
      <c r="BJ82" s="409" t="s">
        <v>332</v>
      </c>
      <c r="BK82" s="356">
        <f>ROUND($I$82*$H$82,2)</f>
        <v>0</v>
      </c>
      <c r="BL82" s="409" t="s">
        <v>1261</v>
      </c>
      <c r="BM82" s="409" t="s">
        <v>2745</v>
      </c>
    </row>
    <row r="83" spans="2:65" s="406" customFormat="1" ht="15.75" customHeight="1">
      <c r="B83" s="281"/>
      <c r="C83" s="350" t="s">
        <v>341</v>
      </c>
      <c r="D83" s="350" t="s">
        <v>336</v>
      </c>
      <c r="E83" s="348" t="s">
        <v>2746</v>
      </c>
      <c r="F83" s="349" t="s">
        <v>2992</v>
      </c>
      <c r="G83" s="350" t="s">
        <v>2740</v>
      </c>
      <c r="H83" s="351">
        <v>1</v>
      </c>
      <c r="I83" s="424"/>
      <c r="J83" s="352">
        <f>ROUND($I$83*$H$83,2)</f>
        <v>0</v>
      </c>
      <c r="K83" s="349" t="s">
        <v>340</v>
      </c>
      <c r="L83" s="281"/>
      <c r="M83" s="423"/>
      <c r="N83" s="353" t="s">
        <v>287</v>
      </c>
      <c r="P83" s="354">
        <f>$O$83*$H$83</f>
        <v>0</v>
      </c>
      <c r="Q83" s="354">
        <v>0</v>
      </c>
      <c r="R83" s="354">
        <f>$Q$83*$H$83</f>
        <v>0</v>
      </c>
      <c r="S83" s="354">
        <v>0</v>
      </c>
      <c r="T83" s="355">
        <f>$S$83*$H$83</f>
        <v>0</v>
      </c>
      <c r="AR83" s="409" t="s">
        <v>1261</v>
      </c>
      <c r="AT83" s="409" t="s">
        <v>336</v>
      </c>
      <c r="AU83" s="409" t="s">
        <v>258</v>
      </c>
      <c r="AY83" s="409" t="s">
        <v>334</v>
      </c>
      <c r="BE83" s="356">
        <f>IF($N$83="základní",$J$83,0)</f>
        <v>0</v>
      </c>
      <c r="BF83" s="356">
        <f>IF($N$83="snížená",$J$83,0)</f>
        <v>0</v>
      </c>
      <c r="BG83" s="356">
        <f>IF($N$83="zákl. přenesená",$J$83,0)</f>
        <v>0</v>
      </c>
      <c r="BH83" s="356">
        <f>IF($N$83="sníž. přenesená",$J$83,0)</f>
        <v>0</v>
      </c>
      <c r="BI83" s="356">
        <f>IF($N$83="nulová",$J$83,0)</f>
        <v>0</v>
      </c>
      <c r="BJ83" s="409" t="s">
        <v>332</v>
      </c>
      <c r="BK83" s="356">
        <f>ROUND($I$83*$H$83,2)</f>
        <v>0</v>
      </c>
      <c r="BL83" s="409" t="s">
        <v>1261</v>
      </c>
      <c r="BM83" s="409" t="s">
        <v>2747</v>
      </c>
    </row>
    <row r="84" spans="2:65" s="406" customFormat="1" ht="15.75" customHeight="1">
      <c r="B84" s="281"/>
      <c r="C84" s="350" t="s">
        <v>379</v>
      </c>
      <c r="D84" s="350" t="s">
        <v>336</v>
      </c>
      <c r="E84" s="348" t="s">
        <v>2748</v>
      </c>
      <c r="F84" s="349" t="s">
        <v>2993</v>
      </c>
      <c r="G84" s="350" t="s">
        <v>2740</v>
      </c>
      <c r="H84" s="351">
        <v>1</v>
      </c>
      <c r="I84" s="424"/>
      <c r="J84" s="352">
        <f>ROUND($I$84*$H$84,2)</f>
        <v>0</v>
      </c>
      <c r="K84" s="349" t="s">
        <v>599</v>
      </c>
      <c r="L84" s="281"/>
      <c r="M84" s="423"/>
      <c r="N84" s="353" t="s">
        <v>287</v>
      </c>
      <c r="P84" s="354">
        <f>$O$84*$H$84</f>
        <v>0</v>
      </c>
      <c r="Q84" s="354">
        <v>0</v>
      </c>
      <c r="R84" s="354">
        <f>$Q$84*$H$84</f>
        <v>0</v>
      </c>
      <c r="S84" s="354">
        <v>0</v>
      </c>
      <c r="T84" s="355">
        <f>$S$84*$H$84</f>
        <v>0</v>
      </c>
      <c r="AR84" s="409" t="s">
        <v>1261</v>
      </c>
      <c r="AT84" s="409" t="s">
        <v>336</v>
      </c>
      <c r="AU84" s="409" t="s">
        <v>258</v>
      </c>
      <c r="AY84" s="409" t="s">
        <v>334</v>
      </c>
      <c r="BE84" s="356">
        <f>IF($N$84="základní",$J$84,0)</f>
        <v>0</v>
      </c>
      <c r="BF84" s="356">
        <f>IF($N$84="snížená",$J$84,0)</f>
        <v>0</v>
      </c>
      <c r="BG84" s="356">
        <f>IF($N$84="zákl. přenesená",$J$84,0)</f>
        <v>0</v>
      </c>
      <c r="BH84" s="356">
        <f>IF($N$84="sníž. přenesená",$J$84,0)</f>
        <v>0</v>
      </c>
      <c r="BI84" s="356">
        <f>IF($N$84="nulová",$J$84,0)</f>
        <v>0</v>
      </c>
      <c r="BJ84" s="409" t="s">
        <v>332</v>
      </c>
      <c r="BK84" s="356">
        <f>ROUND($I$84*$H$84,2)</f>
        <v>0</v>
      </c>
      <c r="BL84" s="409" t="s">
        <v>1261</v>
      </c>
      <c r="BM84" s="409" t="s">
        <v>2749</v>
      </c>
    </row>
    <row r="85" spans="2:65" s="406" customFormat="1" ht="15.75" customHeight="1">
      <c r="B85" s="281"/>
      <c r="C85" s="350" t="s">
        <v>387</v>
      </c>
      <c r="D85" s="350" t="s">
        <v>336</v>
      </c>
      <c r="E85" s="348" t="s">
        <v>2750</v>
      </c>
      <c r="F85" s="349" t="s">
        <v>2994</v>
      </c>
      <c r="G85" s="350" t="s">
        <v>2740</v>
      </c>
      <c r="H85" s="351">
        <v>1</v>
      </c>
      <c r="I85" s="424"/>
      <c r="J85" s="352">
        <f>ROUND($I$85*$H$85,2)</f>
        <v>0</v>
      </c>
      <c r="K85" s="349" t="s">
        <v>599</v>
      </c>
      <c r="L85" s="281"/>
      <c r="M85" s="423"/>
      <c r="N85" s="353" t="s">
        <v>287</v>
      </c>
      <c r="P85" s="354">
        <f>$O$85*$H$85</f>
        <v>0</v>
      </c>
      <c r="Q85" s="354">
        <v>0</v>
      </c>
      <c r="R85" s="354">
        <f>$Q$85*$H$85</f>
        <v>0</v>
      </c>
      <c r="S85" s="354">
        <v>0</v>
      </c>
      <c r="T85" s="355">
        <f>$S$85*$H$85</f>
        <v>0</v>
      </c>
      <c r="AR85" s="409" t="s">
        <v>1261</v>
      </c>
      <c r="AT85" s="409" t="s">
        <v>336</v>
      </c>
      <c r="AU85" s="409" t="s">
        <v>258</v>
      </c>
      <c r="AY85" s="409" t="s">
        <v>334</v>
      </c>
      <c r="BE85" s="356">
        <f>IF($N$85="základní",$J$85,0)</f>
        <v>0</v>
      </c>
      <c r="BF85" s="356">
        <f>IF($N$85="snížená",$J$85,0)</f>
        <v>0</v>
      </c>
      <c r="BG85" s="356">
        <f>IF($N$85="zákl. přenesená",$J$85,0)</f>
        <v>0</v>
      </c>
      <c r="BH85" s="356">
        <f>IF($N$85="sníž. přenesená",$J$85,0)</f>
        <v>0</v>
      </c>
      <c r="BI85" s="356">
        <f>IF($N$85="nulová",$J$85,0)</f>
        <v>0</v>
      </c>
      <c r="BJ85" s="409" t="s">
        <v>332</v>
      </c>
      <c r="BK85" s="356">
        <f>ROUND($I$85*$H$85,2)</f>
        <v>0</v>
      </c>
      <c r="BL85" s="409" t="s">
        <v>1261</v>
      </c>
      <c r="BM85" s="409" t="s">
        <v>2751</v>
      </c>
    </row>
    <row r="86" spans="2:63" s="337" customFormat="1" ht="30.75" customHeight="1">
      <c r="B86" s="336"/>
      <c r="D86" s="338" t="s">
        <v>329</v>
      </c>
      <c r="E86" s="345" t="s">
        <v>2752</v>
      </c>
      <c r="F86" s="345" t="s">
        <v>2753</v>
      </c>
      <c r="J86" s="346">
        <f>$BK$86</f>
        <v>0</v>
      </c>
      <c r="L86" s="336"/>
      <c r="M86" s="341"/>
      <c r="P86" s="342">
        <f>SUM($P$87:$P$89)</f>
        <v>0</v>
      </c>
      <c r="R86" s="342">
        <f>SUM($R$87:$R$89)</f>
        <v>0</v>
      </c>
      <c r="T86" s="343">
        <f>SUM($T$87:$T$89)</f>
        <v>0</v>
      </c>
      <c r="AR86" s="338" t="s">
        <v>341</v>
      </c>
      <c r="AT86" s="338" t="s">
        <v>329</v>
      </c>
      <c r="AU86" s="338" t="s">
        <v>332</v>
      </c>
      <c r="AY86" s="338" t="s">
        <v>334</v>
      </c>
      <c r="BK86" s="344">
        <f>SUM($BK$87:$BK$89)</f>
        <v>0</v>
      </c>
    </row>
    <row r="87" spans="2:65" s="406" customFormat="1" ht="15.75" customHeight="1">
      <c r="B87" s="281"/>
      <c r="C87" s="350" t="s">
        <v>394</v>
      </c>
      <c r="D87" s="350" t="s">
        <v>336</v>
      </c>
      <c r="E87" s="348" t="s">
        <v>2754</v>
      </c>
      <c r="F87" s="349" t="s">
        <v>2980</v>
      </c>
      <c r="G87" s="350" t="s">
        <v>2740</v>
      </c>
      <c r="H87" s="351">
        <v>1</v>
      </c>
      <c r="I87" s="424"/>
      <c r="J87" s="352">
        <f>ROUND($I$87*$H$87,2)</f>
        <v>0</v>
      </c>
      <c r="K87" s="349" t="s">
        <v>599</v>
      </c>
      <c r="L87" s="281"/>
      <c r="M87" s="423"/>
      <c r="N87" s="353" t="s">
        <v>287</v>
      </c>
      <c r="P87" s="354">
        <f>$O$87*$H$87</f>
        <v>0</v>
      </c>
      <c r="Q87" s="354">
        <v>0</v>
      </c>
      <c r="R87" s="354">
        <f>$Q$87*$H$87</f>
        <v>0</v>
      </c>
      <c r="S87" s="354">
        <v>0</v>
      </c>
      <c r="T87" s="355">
        <f>$S$87*$H$87</f>
        <v>0</v>
      </c>
      <c r="AR87" s="409" t="s">
        <v>1261</v>
      </c>
      <c r="AT87" s="409" t="s">
        <v>336</v>
      </c>
      <c r="AU87" s="409" t="s">
        <v>258</v>
      </c>
      <c r="AY87" s="409" t="s">
        <v>334</v>
      </c>
      <c r="BE87" s="356">
        <f>IF($N$87="základní",$J$87,0)</f>
        <v>0</v>
      </c>
      <c r="BF87" s="356">
        <f>IF($N$87="snížená",$J$87,0)</f>
        <v>0</v>
      </c>
      <c r="BG87" s="356">
        <f>IF($N$87="zákl. přenesená",$J$87,0)</f>
        <v>0</v>
      </c>
      <c r="BH87" s="356">
        <f>IF($N$87="sníž. přenesená",$J$87,0)</f>
        <v>0</v>
      </c>
      <c r="BI87" s="356">
        <f>IF($N$87="nulová",$J$87,0)</f>
        <v>0</v>
      </c>
      <c r="BJ87" s="409" t="s">
        <v>332</v>
      </c>
      <c r="BK87" s="356">
        <f>ROUND($I$87*$H$87,2)</f>
        <v>0</v>
      </c>
      <c r="BL87" s="409" t="s">
        <v>1261</v>
      </c>
      <c r="BM87" s="409" t="s">
        <v>2755</v>
      </c>
    </row>
    <row r="88" spans="2:65" s="406" customFormat="1" ht="15.75" customHeight="1">
      <c r="B88" s="281"/>
      <c r="C88" s="350" t="s">
        <v>402</v>
      </c>
      <c r="D88" s="350" t="s">
        <v>336</v>
      </c>
      <c r="E88" s="348" t="s">
        <v>2982</v>
      </c>
      <c r="F88" s="349" t="s">
        <v>2981</v>
      </c>
      <c r="G88" s="350" t="s">
        <v>2740</v>
      </c>
      <c r="H88" s="351">
        <v>1</v>
      </c>
      <c r="I88" s="424"/>
      <c r="J88" s="352">
        <f>ROUND($I$88*$H$88,2)</f>
        <v>0</v>
      </c>
      <c r="K88" s="349" t="s">
        <v>599</v>
      </c>
      <c r="L88" s="281"/>
      <c r="M88" s="423"/>
      <c r="N88" s="353" t="s">
        <v>287</v>
      </c>
      <c r="P88" s="354">
        <f>$O$88*$H$88</f>
        <v>0</v>
      </c>
      <c r="Q88" s="354">
        <v>0</v>
      </c>
      <c r="R88" s="354">
        <f>$Q$88*$H$88</f>
        <v>0</v>
      </c>
      <c r="S88" s="354">
        <v>0</v>
      </c>
      <c r="T88" s="355">
        <f>$S$88*$H$88</f>
        <v>0</v>
      </c>
      <c r="AR88" s="409" t="s">
        <v>1261</v>
      </c>
      <c r="AT88" s="409" t="s">
        <v>336</v>
      </c>
      <c r="AU88" s="409" t="s">
        <v>258</v>
      </c>
      <c r="AY88" s="409" t="s">
        <v>334</v>
      </c>
      <c r="BE88" s="356">
        <f>IF($N$88="základní",$J$88,0)</f>
        <v>0</v>
      </c>
      <c r="BF88" s="356">
        <f>IF($N$88="snížená",$J$88,0)</f>
        <v>0</v>
      </c>
      <c r="BG88" s="356">
        <f>IF($N$88="zákl. přenesená",$J$88,0)</f>
        <v>0</v>
      </c>
      <c r="BH88" s="356">
        <f>IF($N$88="sníž. přenesená",$J$88,0)</f>
        <v>0</v>
      </c>
      <c r="BI88" s="356">
        <f>IF($N$88="nulová",$J$88,0)</f>
        <v>0</v>
      </c>
      <c r="BJ88" s="409" t="s">
        <v>332</v>
      </c>
      <c r="BK88" s="356">
        <f>ROUND($I$88*$H$88,2)</f>
        <v>0</v>
      </c>
      <c r="BL88" s="409" t="s">
        <v>1261</v>
      </c>
      <c r="BM88" s="409" t="s">
        <v>2756</v>
      </c>
    </row>
    <row r="89" spans="2:65" s="406" customFormat="1" ht="15.75" customHeight="1">
      <c r="B89" s="281"/>
      <c r="C89" s="350">
        <v>9</v>
      </c>
      <c r="D89" s="350" t="s">
        <v>336</v>
      </c>
      <c r="E89" s="348" t="s">
        <v>2757</v>
      </c>
      <c r="F89" s="349" t="s">
        <v>2983</v>
      </c>
      <c r="G89" s="350" t="s">
        <v>2740</v>
      </c>
      <c r="H89" s="351">
        <v>1</v>
      </c>
      <c r="I89" s="424"/>
      <c r="J89" s="352">
        <f>ROUND($I$89*$H$89,2)</f>
        <v>0</v>
      </c>
      <c r="K89" s="349" t="s">
        <v>599</v>
      </c>
      <c r="L89" s="281"/>
      <c r="M89" s="423"/>
      <c r="N89" s="353" t="s">
        <v>287</v>
      </c>
      <c r="P89" s="354">
        <f>$O$89*$H$89</f>
        <v>0</v>
      </c>
      <c r="Q89" s="354">
        <v>0</v>
      </c>
      <c r="R89" s="354">
        <f>$Q$89*$H$89</f>
        <v>0</v>
      </c>
      <c r="S89" s="354">
        <v>0</v>
      </c>
      <c r="T89" s="355">
        <f>$S$89*$H$89</f>
        <v>0</v>
      </c>
      <c r="AR89" s="409" t="s">
        <v>1261</v>
      </c>
      <c r="AT89" s="409" t="s">
        <v>336</v>
      </c>
      <c r="AU89" s="409" t="s">
        <v>258</v>
      </c>
      <c r="AY89" s="409" t="s">
        <v>334</v>
      </c>
      <c r="BE89" s="356">
        <f>IF($N$89="základní",$J$89,0)</f>
        <v>0</v>
      </c>
      <c r="BF89" s="356">
        <f>IF($N$89="snížená",$J$89,0)</f>
        <v>0</v>
      </c>
      <c r="BG89" s="356">
        <f>IF($N$89="zákl. přenesená",$J$89,0)</f>
        <v>0</v>
      </c>
      <c r="BH89" s="356">
        <f>IF($N$89="sníž. přenesená",$J$89,0)</f>
        <v>0</v>
      </c>
      <c r="BI89" s="356">
        <f>IF($N$89="nulová",$J$89,0)</f>
        <v>0</v>
      </c>
      <c r="BJ89" s="409" t="s">
        <v>332</v>
      </c>
      <c r="BK89" s="356">
        <f>ROUND($I$89*$H$89,2)</f>
        <v>0</v>
      </c>
      <c r="BL89" s="409" t="s">
        <v>1261</v>
      </c>
      <c r="BM89" s="409" t="s">
        <v>2758</v>
      </c>
    </row>
    <row r="90" spans="2:63" s="337" customFormat="1" ht="30.75" customHeight="1">
      <c r="B90" s="336"/>
      <c r="D90" s="338" t="s">
        <v>329</v>
      </c>
      <c r="E90" s="345" t="s">
        <v>2759</v>
      </c>
      <c r="F90" s="345" t="s">
        <v>112</v>
      </c>
      <c r="J90" s="346">
        <f>$BK$90</f>
        <v>0</v>
      </c>
      <c r="L90" s="336"/>
      <c r="M90" s="341"/>
      <c r="P90" s="342">
        <f>SUM($P$91:$P$94)</f>
        <v>0</v>
      </c>
      <c r="R90" s="342">
        <f>SUM($R$91:$R$94)</f>
        <v>0</v>
      </c>
      <c r="T90" s="343">
        <f>SUM($T$91:$T$94)</f>
        <v>0</v>
      </c>
      <c r="AR90" s="338" t="s">
        <v>341</v>
      </c>
      <c r="AT90" s="338" t="s">
        <v>329</v>
      </c>
      <c r="AU90" s="338" t="s">
        <v>332</v>
      </c>
      <c r="AY90" s="338" t="s">
        <v>334</v>
      </c>
      <c r="BK90" s="344">
        <f>SUM($BK$91:$BK$94)</f>
        <v>0</v>
      </c>
    </row>
    <row r="91" spans="2:65" s="406" customFormat="1" ht="15.75" customHeight="1">
      <c r="B91" s="281"/>
      <c r="C91" s="350">
        <v>10</v>
      </c>
      <c r="D91" s="350" t="s">
        <v>336</v>
      </c>
      <c r="E91" s="348" t="s">
        <v>2760</v>
      </c>
      <c r="F91" s="349" t="s">
        <v>2984</v>
      </c>
      <c r="G91" s="350" t="s">
        <v>2740</v>
      </c>
      <c r="H91" s="351">
        <v>1</v>
      </c>
      <c r="I91" s="424"/>
      <c r="J91" s="352">
        <f>ROUND($I$91*$H$91,2)</f>
        <v>0</v>
      </c>
      <c r="K91" s="349" t="s">
        <v>599</v>
      </c>
      <c r="L91" s="281"/>
      <c r="M91" s="423"/>
      <c r="N91" s="353" t="s">
        <v>287</v>
      </c>
      <c r="P91" s="354">
        <f>$O$91*$H$91</f>
        <v>0</v>
      </c>
      <c r="Q91" s="354">
        <v>0</v>
      </c>
      <c r="R91" s="354">
        <f>$Q$91*$H$91</f>
        <v>0</v>
      </c>
      <c r="S91" s="354">
        <v>0</v>
      </c>
      <c r="T91" s="355">
        <f>$S$91*$H$91</f>
        <v>0</v>
      </c>
      <c r="AR91" s="409" t="s">
        <v>1261</v>
      </c>
      <c r="AT91" s="409" t="s">
        <v>336</v>
      </c>
      <c r="AU91" s="409" t="s">
        <v>258</v>
      </c>
      <c r="AY91" s="409" t="s">
        <v>334</v>
      </c>
      <c r="BE91" s="356">
        <f>IF($N$91="základní",$J$91,0)</f>
        <v>0</v>
      </c>
      <c r="BF91" s="356">
        <f>IF($N$91="snížená",$J$91,0)</f>
        <v>0</v>
      </c>
      <c r="BG91" s="356">
        <f>IF($N$91="zákl. přenesená",$J$91,0)</f>
        <v>0</v>
      </c>
      <c r="BH91" s="356">
        <f>IF($N$91="sníž. přenesená",$J$91,0)</f>
        <v>0</v>
      </c>
      <c r="BI91" s="356">
        <f>IF($N$91="nulová",$J$91,0)</f>
        <v>0</v>
      </c>
      <c r="BJ91" s="409" t="s">
        <v>332</v>
      </c>
      <c r="BK91" s="356">
        <f>ROUND($I$91*$H$91,2)</f>
        <v>0</v>
      </c>
      <c r="BL91" s="409" t="s">
        <v>1261</v>
      </c>
      <c r="BM91" s="409" t="s">
        <v>2761</v>
      </c>
    </row>
    <row r="92" spans="2:65" s="406" customFormat="1" ht="15.75" customHeight="1">
      <c r="B92" s="281"/>
      <c r="C92" s="350">
        <v>11</v>
      </c>
      <c r="D92" s="350" t="s">
        <v>336</v>
      </c>
      <c r="E92" s="348" t="s">
        <v>2762</v>
      </c>
      <c r="F92" s="349" t="s">
        <v>2985</v>
      </c>
      <c r="G92" s="350" t="s">
        <v>2740</v>
      </c>
      <c r="H92" s="351">
        <v>1</v>
      </c>
      <c r="I92" s="424"/>
      <c r="J92" s="352">
        <f>ROUND($I$92*$H$92,2)</f>
        <v>0</v>
      </c>
      <c r="K92" s="349" t="s">
        <v>599</v>
      </c>
      <c r="L92" s="281"/>
      <c r="M92" s="423"/>
      <c r="N92" s="353" t="s">
        <v>287</v>
      </c>
      <c r="P92" s="354">
        <f>$O$92*$H$92</f>
        <v>0</v>
      </c>
      <c r="Q92" s="354">
        <v>0</v>
      </c>
      <c r="R92" s="354">
        <f>$Q$92*$H$92</f>
        <v>0</v>
      </c>
      <c r="S92" s="354">
        <v>0</v>
      </c>
      <c r="T92" s="355">
        <f>$S$92*$H$92</f>
        <v>0</v>
      </c>
      <c r="AR92" s="409" t="s">
        <v>1261</v>
      </c>
      <c r="AT92" s="409" t="s">
        <v>336</v>
      </c>
      <c r="AU92" s="409" t="s">
        <v>258</v>
      </c>
      <c r="AY92" s="409" t="s">
        <v>334</v>
      </c>
      <c r="BE92" s="356">
        <f>IF($N$92="základní",$J$92,0)</f>
        <v>0</v>
      </c>
      <c r="BF92" s="356">
        <f>IF($N$92="snížená",$J$92,0)</f>
        <v>0</v>
      </c>
      <c r="BG92" s="356">
        <f>IF($N$92="zákl. přenesená",$J$92,0)</f>
        <v>0</v>
      </c>
      <c r="BH92" s="356">
        <f>IF($N$92="sníž. přenesená",$J$92,0)</f>
        <v>0</v>
      </c>
      <c r="BI92" s="356">
        <f>IF($N$92="nulová",$J$92,0)</f>
        <v>0</v>
      </c>
      <c r="BJ92" s="409" t="s">
        <v>332</v>
      </c>
      <c r="BK92" s="356">
        <f>ROUND($I$92*$H$92,2)</f>
        <v>0</v>
      </c>
      <c r="BL92" s="409" t="s">
        <v>1261</v>
      </c>
      <c r="BM92" s="409" t="s">
        <v>2763</v>
      </c>
    </row>
    <row r="93" spans="2:65" s="406" customFormat="1" ht="15.75" customHeight="1">
      <c r="B93" s="281"/>
      <c r="C93" s="350">
        <v>12</v>
      </c>
      <c r="D93" s="350" t="s">
        <v>336</v>
      </c>
      <c r="E93" s="348" t="s">
        <v>2764</v>
      </c>
      <c r="F93" s="349" t="s">
        <v>2987</v>
      </c>
      <c r="G93" s="350" t="s">
        <v>2740</v>
      </c>
      <c r="H93" s="351">
        <v>1</v>
      </c>
      <c r="I93" s="424"/>
      <c r="J93" s="352">
        <f>ROUND($I$93*$H$93,2)</f>
        <v>0</v>
      </c>
      <c r="K93" s="349" t="s">
        <v>599</v>
      </c>
      <c r="L93" s="281"/>
      <c r="M93" s="423"/>
      <c r="N93" s="353" t="s">
        <v>287</v>
      </c>
      <c r="P93" s="354">
        <f>$O$93*$H$93</f>
        <v>0</v>
      </c>
      <c r="Q93" s="354">
        <v>0</v>
      </c>
      <c r="R93" s="354">
        <f>$Q$93*$H$93</f>
        <v>0</v>
      </c>
      <c r="S93" s="354">
        <v>0</v>
      </c>
      <c r="T93" s="355">
        <f>$S$93*$H$93</f>
        <v>0</v>
      </c>
      <c r="AR93" s="409" t="s">
        <v>1261</v>
      </c>
      <c r="AT93" s="409" t="s">
        <v>336</v>
      </c>
      <c r="AU93" s="409" t="s">
        <v>258</v>
      </c>
      <c r="AY93" s="409" t="s">
        <v>334</v>
      </c>
      <c r="BE93" s="356">
        <f>IF($N$93="základní",$J$93,0)</f>
        <v>0</v>
      </c>
      <c r="BF93" s="356">
        <f>IF($N$93="snížená",$J$93,0)</f>
        <v>0</v>
      </c>
      <c r="BG93" s="356">
        <f>IF($N$93="zákl. přenesená",$J$93,0)</f>
        <v>0</v>
      </c>
      <c r="BH93" s="356">
        <f>IF($N$93="sníž. přenesená",$J$93,0)</f>
        <v>0</v>
      </c>
      <c r="BI93" s="356">
        <f>IF($N$93="nulová",$J$93,0)</f>
        <v>0</v>
      </c>
      <c r="BJ93" s="409" t="s">
        <v>332</v>
      </c>
      <c r="BK93" s="356">
        <f>ROUND($I$93*$H$93,2)</f>
        <v>0</v>
      </c>
      <c r="BL93" s="409" t="s">
        <v>1261</v>
      </c>
      <c r="BM93" s="409" t="s">
        <v>2765</v>
      </c>
    </row>
    <row r="94" spans="2:65" s="406" customFormat="1" ht="15.75" customHeight="1">
      <c r="B94" s="281"/>
      <c r="C94" s="350">
        <v>13</v>
      </c>
      <c r="D94" s="350" t="s">
        <v>336</v>
      </c>
      <c r="E94" s="348" t="s">
        <v>2766</v>
      </c>
      <c r="F94" s="349" t="s">
        <v>2986</v>
      </c>
      <c r="G94" s="350" t="s">
        <v>2740</v>
      </c>
      <c r="H94" s="351">
        <v>1</v>
      </c>
      <c r="I94" s="424"/>
      <c r="J94" s="352">
        <f>ROUND($I$94*$H$94,2)</f>
        <v>0</v>
      </c>
      <c r="K94" s="349" t="s">
        <v>340</v>
      </c>
      <c r="L94" s="281"/>
      <c r="M94" s="423"/>
      <c r="N94" s="353" t="s">
        <v>287</v>
      </c>
      <c r="P94" s="354">
        <f>$O$94*$H$94</f>
        <v>0</v>
      </c>
      <c r="Q94" s="354">
        <v>0</v>
      </c>
      <c r="R94" s="354">
        <f>$Q$94*$H$94</f>
        <v>0</v>
      </c>
      <c r="S94" s="354">
        <v>0</v>
      </c>
      <c r="T94" s="355">
        <f>$S$94*$H$94</f>
        <v>0</v>
      </c>
      <c r="AR94" s="409" t="s">
        <v>1261</v>
      </c>
      <c r="AT94" s="409" t="s">
        <v>336</v>
      </c>
      <c r="AU94" s="409" t="s">
        <v>258</v>
      </c>
      <c r="AY94" s="409" t="s">
        <v>334</v>
      </c>
      <c r="BE94" s="356">
        <f>IF($N$94="základní",$J$94,0)</f>
        <v>0</v>
      </c>
      <c r="BF94" s="356">
        <f>IF($N$94="snížená",$J$94,0)</f>
        <v>0</v>
      </c>
      <c r="BG94" s="356">
        <f>IF($N$94="zákl. přenesená",$J$94,0)</f>
        <v>0</v>
      </c>
      <c r="BH94" s="356">
        <f>IF($N$94="sníž. přenesená",$J$94,0)</f>
        <v>0</v>
      </c>
      <c r="BI94" s="356">
        <f>IF($N$94="nulová",$J$94,0)</f>
        <v>0</v>
      </c>
      <c r="BJ94" s="409" t="s">
        <v>332</v>
      </c>
      <c r="BK94" s="356">
        <f>ROUND($I$94*$H$94,2)</f>
        <v>0</v>
      </c>
      <c r="BL94" s="409" t="s">
        <v>1261</v>
      </c>
      <c r="BM94" s="409" t="s">
        <v>2767</v>
      </c>
    </row>
    <row r="95" spans="2:63" s="337" customFormat="1" ht="30.75" customHeight="1">
      <c r="B95" s="336"/>
      <c r="D95" s="338" t="s">
        <v>329</v>
      </c>
      <c r="E95" s="345" t="s">
        <v>2768</v>
      </c>
      <c r="F95" s="345" t="s">
        <v>2729</v>
      </c>
      <c r="J95" s="346">
        <f>$BK$95</f>
        <v>0</v>
      </c>
      <c r="L95" s="336"/>
      <c r="M95" s="341"/>
      <c r="P95" s="342">
        <f>$P$96</f>
        <v>0</v>
      </c>
      <c r="R95" s="342">
        <f>$R$96</f>
        <v>0</v>
      </c>
      <c r="T95" s="343">
        <f>$T$96</f>
        <v>0</v>
      </c>
      <c r="AR95" s="338" t="s">
        <v>379</v>
      </c>
      <c r="AT95" s="338" t="s">
        <v>329</v>
      </c>
      <c r="AU95" s="338" t="s">
        <v>332</v>
      </c>
      <c r="AY95" s="338" t="s">
        <v>334</v>
      </c>
      <c r="BK95" s="344">
        <f>$BK$96</f>
        <v>0</v>
      </c>
    </row>
    <row r="96" spans="2:65" s="406" customFormat="1" ht="15.75" customHeight="1">
      <c r="B96" s="281"/>
      <c r="C96" s="350">
        <v>14</v>
      </c>
      <c r="D96" s="350" t="s">
        <v>336</v>
      </c>
      <c r="E96" s="348" t="s">
        <v>2769</v>
      </c>
      <c r="F96" s="349" t="s">
        <v>2988</v>
      </c>
      <c r="G96" s="350" t="s">
        <v>2740</v>
      </c>
      <c r="H96" s="351">
        <v>1</v>
      </c>
      <c r="I96" s="424"/>
      <c r="J96" s="352">
        <f>ROUND($I$96*$H$96,2)</f>
        <v>0</v>
      </c>
      <c r="K96" s="349" t="s">
        <v>599</v>
      </c>
      <c r="L96" s="281"/>
      <c r="M96" s="423"/>
      <c r="N96" s="403" t="s">
        <v>287</v>
      </c>
      <c r="O96" s="401"/>
      <c r="P96" s="404">
        <f>$O$96*$H$96</f>
        <v>0</v>
      </c>
      <c r="Q96" s="404">
        <v>0</v>
      </c>
      <c r="R96" s="404">
        <f>$Q$96*$H$96</f>
        <v>0</v>
      </c>
      <c r="S96" s="404">
        <v>0</v>
      </c>
      <c r="T96" s="405">
        <f>$S$96*$H$96</f>
        <v>0</v>
      </c>
      <c r="AR96" s="409" t="s">
        <v>1261</v>
      </c>
      <c r="AT96" s="409" t="s">
        <v>336</v>
      </c>
      <c r="AU96" s="409" t="s">
        <v>258</v>
      </c>
      <c r="AY96" s="409" t="s">
        <v>334</v>
      </c>
      <c r="BE96" s="356">
        <f>IF($N$96="základní",$J$96,0)</f>
        <v>0</v>
      </c>
      <c r="BF96" s="356">
        <f>IF($N$96="snížená",$J$96,0)</f>
        <v>0</v>
      </c>
      <c r="BG96" s="356">
        <f>IF($N$96="zákl. přenesená",$J$96,0)</f>
        <v>0</v>
      </c>
      <c r="BH96" s="356">
        <f>IF($N$96="sníž. přenesená",$J$96,0)</f>
        <v>0</v>
      </c>
      <c r="BI96" s="356">
        <f>IF($N$96="nulová",$J$96,0)</f>
        <v>0</v>
      </c>
      <c r="BJ96" s="409" t="s">
        <v>332</v>
      </c>
      <c r="BK96" s="356">
        <f>ROUND($I$96*$H$96,2)</f>
        <v>0</v>
      </c>
      <c r="BL96" s="409" t="s">
        <v>1261</v>
      </c>
      <c r="BM96" s="409" t="s">
        <v>2770</v>
      </c>
    </row>
    <row r="97" spans="2:12" s="406" customFormat="1" ht="7.5" customHeight="1">
      <c r="B97" s="302"/>
      <c r="C97" s="303"/>
      <c r="D97" s="303"/>
      <c r="E97" s="303"/>
      <c r="F97" s="303"/>
      <c r="G97" s="303"/>
      <c r="H97" s="303"/>
      <c r="I97" s="303"/>
      <c r="J97" s="303"/>
      <c r="K97" s="303"/>
      <c r="L97" s="281"/>
    </row>
    <row r="2933" s="407" customFormat="1" ht="14.25" customHeight="1"/>
  </sheetData>
  <autoFilter ref="C76:K76"/>
  <mergeCells count="8">
    <mergeCell ref="E69:H69"/>
    <mergeCell ref="G1:H1"/>
    <mergeCell ref="L2:V2"/>
    <mergeCell ref="E7:H7"/>
    <mergeCell ref="E9:H9"/>
    <mergeCell ref="E41:H41"/>
    <mergeCell ref="E43:H43"/>
    <mergeCell ref="E67:H67"/>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83" r:id="rId2"/>
  <headerFooter alignWithMargins="0">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7"/>
  <sheetViews>
    <sheetView showGridLines="0" view="pageBreakPreview" zoomScaleSheetLayoutView="100" workbookViewId="0" topLeftCell="A1">
      <selection activeCell="C4" sqref="C4:J4"/>
    </sheetView>
  </sheetViews>
  <sheetFormatPr defaultColWidth="9.140625" defaultRowHeight="15"/>
  <cols>
    <col min="1" max="1" width="7.140625" style="432" customWidth="1"/>
    <col min="2" max="2" width="1.421875" style="432" customWidth="1"/>
    <col min="3" max="4" width="4.28125" style="432" customWidth="1"/>
    <col min="5" max="5" width="10.00390625" style="432" customWidth="1"/>
    <col min="6" max="6" width="7.8515625" style="432" customWidth="1"/>
    <col min="7" max="7" width="4.28125" style="432" customWidth="1"/>
    <col min="8" max="8" width="66.7109375" style="432" customWidth="1"/>
    <col min="9" max="10" width="17.140625" style="432" customWidth="1"/>
    <col min="11" max="11" width="1.421875" style="432" customWidth="1"/>
    <col min="12" max="16384" width="9.140625" style="432" customWidth="1"/>
  </cols>
  <sheetData>
    <row r="1" ht="37.5" customHeight="1"/>
    <row r="2" spans="2:11" ht="7.5" customHeight="1">
      <c r="B2" s="453"/>
      <c r="C2" s="452"/>
      <c r="D2" s="452"/>
      <c r="E2" s="452"/>
      <c r="F2" s="452"/>
      <c r="G2" s="452"/>
      <c r="H2" s="452"/>
      <c r="I2" s="452"/>
      <c r="J2" s="452"/>
      <c r="K2" s="451"/>
    </row>
    <row r="3" spans="2:11" s="506" customFormat="1" ht="45" customHeight="1">
      <c r="B3" s="450"/>
      <c r="C3" s="706" t="s">
        <v>2939</v>
      </c>
      <c r="D3" s="706"/>
      <c r="E3" s="706"/>
      <c r="F3" s="706"/>
      <c r="G3" s="706"/>
      <c r="H3" s="706"/>
      <c r="I3" s="706"/>
      <c r="J3" s="706"/>
      <c r="K3" s="447"/>
    </row>
    <row r="4" spans="2:11" ht="25.5" customHeight="1">
      <c r="B4" s="464"/>
      <c r="C4" s="712" t="s">
        <v>2938</v>
      </c>
      <c r="D4" s="712"/>
      <c r="E4" s="712"/>
      <c r="F4" s="712"/>
      <c r="G4" s="712"/>
      <c r="H4" s="712"/>
      <c r="I4" s="712"/>
      <c r="J4" s="712"/>
      <c r="K4" s="459"/>
    </row>
    <row r="5" spans="2:11" ht="5.25" customHeight="1">
      <c r="B5" s="464"/>
      <c r="C5" s="503"/>
      <c r="D5" s="503"/>
      <c r="E5" s="503"/>
      <c r="F5" s="503"/>
      <c r="G5" s="503"/>
      <c r="H5" s="503"/>
      <c r="I5" s="503"/>
      <c r="J5" s="503"/>
      <c r="K5" s="459"/>
    </row>
    <row r="6" spans="2:11" ht="15" customHeight="1">
      <c r="B6" s="464"/>
      <c r="C6" s="711" t="s">
        <v>2937</v>
      </c>
      <c r="D6" s="711"/>
      <c r="E6" s="711"/>
      <c r="F6" s="711"/>
      <c r="G6" s="711"/>
      <c r="H6" s="711"/>
      <c r="I6" s="711"/>
      <c r="J6" s="711"/>
      <c r="K6" s="459"/>
    </row>
    <row r="7" spans="2:11" ht="15" customHeight="1">
      <c r="B7" s="504"/>
      <c r="C7" s="711" t="s">
        <v>2936</v>
      </c>
      <c r="D7" s="711"/>
      <c r="E7" s="711"/>
      <c r="F7" s="711"/>
      <c r="G7" s="711"/>
      <c r="H7" s="711"/>
      <c r="I7" s="711"/>
      <c r="J7" s="711"/>
      <c r="K7" s="459"/>
    </row>
    <row r="8" spans="2:11" ht="12.75" customHeight="1">
      <c r="B8" s="504"/>
      <c r="C8" s="455"/>
      <c r="D8" s="455"/>
      <c r="E8" s="455"/>
      <c r="F8" s="455"/>
      <c r="G8" s="455"/>
      <c r="H8" s="455"/>
      <c r="I8" s="455"/>
      <c r="J8" s="455"/>
      <c r="K8" s="459"/>
    </row>
    <row r="9" spans="2:11" ht="15" customHeight="1">
      <c r="B9" s="504"/>
      <c r="C9" s="711" t="s">
        <v>2935</v>
      </c>
      <c r="D9" s="711"/>
      <c r="E9" s="711"/>
      <c r="F9" s="711"/>
      <c r="G9" s="711"/>
      <c r="H9" s="711"/>
      <c r="I9" s="711"/>
      <c r="J9" s="711"/>
      <c r="K9" s="459"/>
    </row>
    <row r="10" spans="2:11" ht="15" customHeight="1">
      <c r="B10" s="504"/>
      <c r="C10" s="455"/>
      <c r="D10" s="711" t="s">
        <v>2934</v>
      </c>
      <c r="E10" s="711"/>
      <c r="F10" s="711"/>
      <c r="G10" s="711"/>
      <c r="H10" s="711"/>
      <c r="I10" s="711"/>
      <c r="J10" s="711"/>
      <c r="K10" s="459"/>
    </row>
    <row r="11" spans="2:11" ht="15" customHeight="1">
      <c r="B11" s="504"/>
      <c r="C11" s="501"/>
      <c r="D11" s="711" t="s">
        <v>2933</v>
      </c>
      <c r="E11" s="711"/>
      <c r="F11" s="711"/>
      <c r="G11" s="711"/>
      <c r="H11" s="711"/>
      <c r="I11" s="711"/>
      <c r="J11" s="711"/>
      <c r="K11" s="459"/>
    </row>
    <row r="12" spans="2:11" ht="12.75" customHeight="1">
      <c r="B12" s="504"/>
      <c r="C12" s="501"/>
      <c r="D12" s="501"/>
      <c r="E12" s="501"/>
      <c r="F12" s="501"/>
      <c r="G12" s="501"/>
      <c r="H12" s="501"/>
      <c r="I12" s="501"/>
      <c r="J12" s="501"/>
      <c r="K12" s="459"/>
    </row>
    <row r="13" spans="2:11" ht="15" customHeight="1">
      <c r="B13" s="504"/>
      <c r="C13" s="501"/>
      <c r="D13" s="711" t="s">
        <v>2932</v>
      </c>
      <c r="E13" s="711"/>
      <c r="F13" s="711"/>
      <c r="G13" s="711"/>
      <c r="H13" s="711"/>
      <c r="I13" s="711"/>
      <c r="J13" s="711"/>
      <c r="K13" s="459"/>
    </row>
    <row r="14" spans="2:11" ht="15" customHeight="1">
      <c r="B14" s="504"/>
      <c r="C14" s="501"/>
      <c r="D14" s="711" t="s">
        <v>2931</v>
      </c>
      <c r="E14" s="711"/>
      <c r="F14" s="711"/>
      <c r="G14" s="711"/>
      <c r="H14" s="711"/>
      <c r="I14" s="711"/>
      <c r="J14" s="711"/>
      <c r="K14" s="459"/>
    </row>
    <row r="15" spans="2:11" ht="15" customHeight="1">
      <c r="B15" s="504"/>
      <c r="C15" s="501"/>
      <c r="D15" s="711" t="s">
        <v>2930</v>
      </c>
      <c r="E15" s="711"/>
      <c r="F15" s="711"/>
      <c r="G15" s="711"/>
      <c r="H15" s="711"/>
      <c r="I15" s="711"/>
      <c r="J15" s="711"/>
      <c r="K15" s="459"/>
    </row>
    <row r="16" spans="2:11" ht="15" customHeight="1">
      <c r="B16" s="504"/>
      <c r="C16" s="501"/>
      <c r="D16" s="501"/>
      <c r="E16" s="505" t="s">
        <v>2789</v>
      </c>
      <c r="F16" s="711" t="s">
        <v>2929</v>
      </c>
      <c r="G16" s="711"/>
      <c r="H16" s="711"/>
      <c r="I16" s="711"/>
      <c r="J16" s="711"/>
      <c r="K16" s="459"/>
    </row>
    <row r="17" spans="2:11" ht="15" customHeight="1">
      <c r="B17" s="504"/>
      <c r="C17" s="501"/>
      <c r="D17" s="501"/>
      <c r="E17" s="505" t="s">
        <v>2785</v>
      </c>
      <c r="F17" s="711" t="s">
        <v>2928</v>
      </c>
      <c r="G17" s="711"/>
      <c r="H17" s="711"/>
      <c r="I17" s="711"/>
      <c r="J17" s="711"/>
      <c r="K17" s="459"/>
    </row>
    <row r="18" spans="2:11" ht="15" customHeight="1">
      <c r="B18" s="504"/>
      <c r="C18" s="501"/>
      <c r="D18" s="501"/>
      <c r="E18" s="505" t="s">
        <v>2787</v>
      </c>
      <c r="F18" s="711" t="s">
        <v>2786</v>
      </c>
      <c r="G18" s="711"/>
      <c r="H18" s="711"/>
      <c r="I18" s="711"/>
      <c r="J18" s="711"/>
      <c r="K18" s="459"/>
    </row>
    <row r="19" spans="2:11" ht="15" customHeight="1">
      <c r="B19" s="504"/>
      <c r="C19" s="501"/>
      <c r="D19" s="501"/>
      <c r="E19" s="505" t="s">
        <v>2783</v>
      </c>
      <c r="F19" s="711" t="s">
        <v>2782</v>
      </c>
      <c r="G19" s="711"/>
      <c r="H19" s="711"/>
      <c r="I19" s="711"/>
      <c r="J19" s="711"/>
      <c r="K19" s="459"/>
    </row>
    <row r="20" spans="2:11" ht="15" customHeight="1">
      <c r="B20" s="504"/>
      <c r="C20" s="501"/>
      <c r="D20" s="501"/>
      <c r="E20" s="505" t="s">
        <v>1257</v>
      </c>
      <c r="F20" s="711" t="s">
        <v>106</v>
      </c>
      <c r="G20" s="711"/>
      <c r="H20" s="711"/>
      <c r="I20" s="711"/>
      <c r="J20" s="711"/>
      <c r="K20" s="459"/>
    </row>
    <row r="21" spans="2:11" ht="15" customHeight="1">
      <c r="B21" s="504"/>
      <c r="C21" s="501"/>
      <c r="D21" s="501"/>
      <c r="E21" s="505" t="s">
        <v>2825</v>
      </c>
      <c r="F21" s="711" t="s">
        <v>2927</v>
      </c>
      <c r="G21" s="711"/>
      <c r="H21" s="711"/>
      <c r="I21" s="711"/>
      <c r="J21" s="711"/>
      <c r="K21" s="459"/>
    </row>
    <row r="22" spans="2:11" ht="12.75" customHeight="1">
      <c r="B22" s="504"/>
      <c r="C22" s="501"/>
      <c r="D22" s="501"/>
      <c r="E22" s="501"/>
      <c r="F22" s="501"/>
      <c r="G22" s="501"/>
      <c r="H22" s="501"/>
      <c r="I22" s="501"/>
      <c r="J22" s="501"/>
      <c r="K22" s="459"/>
    </row>
    <row r="23" spans="2:11" ht="15" customHeight="1">
      <c r="B23" s="504"/>
      <c r="C23" s="711" t="s">
        <v>2926</v>
      </c>
      <c r="D23" s="711"/>
      <c r="E23" s="711"/>
      <c r="F23" s="711"/>
      <c r="G23" s="711"/>
      <c r="H23" s="711"/>
      <c r="I23" s="711"/>
      <c r="J23" s="711"/>
      <c r="K23" s="459"/>
    </row>
    <row r="24" spans="2:11" ht="15" customHeight="1">
      <c r="B24" s="504"/>
      <c r="C24" s="711" t="s">
        <v>2925</v>
      </c>
      <c r="D24" s="711"/>
      <c r="E24" s="711"/>
      <c r="F24" s="711"/>
      <c r="G24" s="711"/>
      <c r="H24" s="711"/>
      <c r="I24" s="711"/>
      <c r="J24" s="711"/>
      <c r="K24" s="459"/>
    </row>
    <row r="25" spans="2:11" ht="15" customHeight="1">
      <c r="B25" s="504"/>
      <c r="C25" s="455"/>
      <c r="D25" s="711" t="s">
        <v>2924</v>
      </c>
      <c r="E25" s="711"/>
      <c r="F25" s="711"/>
      <c r="G25" s="711"/>
      <c r="H25" s="711"/>
      <c r="I25" s="711"/>
      <c r="J25" s="711"/>
      <c r="K25" s="459"/>
    </row>
    <row r="26" spans="2:11" ht="15" customHeight="1">
      <c r="B26" s="504"/>
      <c r="C26" s="501"/>
      <c r="D26" s="711" t="s">
        <v>2923</v>
      </c>
      <c r="E26" s="711"/>
      <c r="F26" s="711"/>
      <c r="G26" s="711"/>
      <c r="H26" s="711"/>
      <c r="I26" s="711"/>
      <c r="J26" s="711"/>
      <c r="K26" s="459"/>
    </row>
    <row r="27" spans="2:11" ht="12.75" customHeight="1">
      <c r="B27" s="504"/>
      <c r="C27" s="501"/>
      <c r="D27" s="501"/>
      <c r="E27" s="501"/>
      <c r="F27" s="501"/>
      <c r="G27" s="501"/>
      <c r="H27" s="501"/>
      <c r="I27" s="501"/>
      <c r="J27" s="501"/>
      <c r="K27" s="459"/>
    </row>
    <row r="28" spans="2:11" ht="15" customHeight="1">
      <c r="B28" s="504"/>
      <c r="C28" s="501"/>
      <c r="D28" s="711" t="s">
        <v>2922</v>
      </c>
      <c r="E28" s="711"/>
      <c r="F28" s="711"/>
      <c r="G28" s="711"/>
      <c r="H28" s="711"/>
      <c r="I28" s="711"/>
      <c r="J28" s="711"/>
      <c r="K28" s="459"/>
    </row>
    <row r="29" spans="2:11" ht="15" customHeight="1">
      <c r="B29" s="504"/>
      <c r="C29" s="501"/>
      <c r="D29" s="711" t="s">
        <v>2921</v>
      </c>
      <c r="E29" s="711"/>
      <c r="F29" s="711"/>
      <c r="G29" s="711"/>
      <c r="H29" s="711"/>
      <c r="I29" s="711"/>
      <c r="J29" s="711"/>
      <c r="K29" s="459"/>
    </row>
    <row r="30" spans="2:11" ht="12.75" customHeight="1">
      <c r="B30" s="504"/>
      <c r="C30" s="501"/>
      <c r="D30" s="501"/>
      <c r="E30" s="501"/>
      <c r="F30" s="501"/>
      <c r="G30" s="501"/>
      <c r="H30" s="501"/>
      <c r="I30" s="501"/>
      <c r="J30" s="501"/>
      <c r="K30" s="459"/>
    </row>
    <row r="31" spans="2:11" ht="15" customHeight="1">
      <c r="B31" s="504"/>
      <c r="C31" s="501"/>
      <c r="D31" s="711" t="s">
        <v>2920</v>
      </c>
      <c r="E31" s="711"/>
      <c r="F31" s="711"/>
      <c r="G31" s="711"/>
      <c r="H31" s="711"/>
      <c r="I31" s="711"/>
      <c r="J31" s="711"/>
      <c r="K31" s="459"/>
    </row>
    <row r="32" spans="2:11" ht="15" customHeight="1">
      <c r="B32" s="504"/>
      <c r="C32" s="501"/>
      <c r="D32" s="711" t="s">
        <v>2919</v>
      </c>
      <c r="E32" s="711"/>
      <c r="F32" s="711"/>
      <c r="G32" s="711"/>
      <c r="H32" s="711"/>
      <c r="I32" s="711"/>
      <c r="J32" s="711"/>
      <c r="K32" s="459"/>
    </row>
    <row r="33" spans="2:11" ht="15" customHeight="1">
      <c r="B33" s="504"/>
      <c r="C33" s="501"/>
      <c r="D33" s="711" t="s">
        <v>2918</v>
      </c>
      <c r="E33" s="711"/>
      <c r="F33" s="711"/>
      <c r="G33" s="711"/>
      <c r="H33" s="711"/>
      <c r="I33" s="711"/>
      <c r="J33" s="711"/>
      <c r="K33" s="459"/>
    </row>
    <row r="34" spans="2:11" ht="15" customHeight="1">
      <c r="B34" s="504"/>
      <c r="C34" s="501"/>
      <c r="D34" s="455"/>
      <c r="E34" s="441" t="s">
        <v>315</v>
      </c>
      <c r="F34" s="455"/>
      <c r="G34" s="711" t="s">
        <v>2917</v>
      </c>
      <c r="H34" s="711"/>
      <c r="I34" s="711"/>
      <c r="J34" s="711"/>
      <c r="K34" s="459"/>
    </row>
    <row r="35" spans="2:11" ht="30.75" customHeight="1">
      <c r="B35" s="504"/>
      <c r="C35" s="501"/>
      <c r="D35" s="455"/>
      <c r="E35" s="441" t="s">
        <v>2916</v>
      </c>
      <c r="F35" s="455"/>
      <c r="G35" s="711" t="s">
        <v>2915</v>
      </c>
      <c r="H35" s="711"/>
      <c r="I35" s="711"/>
      <c r="J35" s="711"/>
      <c r="K35" s="459"/>
    </row>
    <row r="36" spans="2:11" ht="15" customHeight="1">
      <c r="B36" s="504"/>
      <c r="C36" s="501"/>
      <c r="D36" s="455"/>
      <c r="E36" s="441" t="s">
        <v>317</v>
      </c>
      <c r="F36" s="455"/>
      <c r="G36" s="711" t="s">
        <v>2914</v>
      </c>
      <c r="H36" s="711"/>
      <c r="I36" s="711"/>
      <c r="J36" s="711"/>
      <c r="K36" s="459"/>
    </row>
    <row r="37" spans="2:11" ht="15" customHeight="1">
      <c r="B37" s="504"/>
      <c r="C37" s="501"/>
      <c r="D37" s="455"/>
      <c r="E37" s="441" t="s">
        <v>196</v>
      </c>
      <c r="F37" s="455"/>
      <c r="G37" s="711" t="s">
        <v>2913</v>
      </c>
      <c r="H37" s="711"/>
      <c r="I37" s="711"/>
      <c r="J37" s="711"/>
      <c r="K37" s="459"/>
    </row>
    <row r="38" spans="2:11" ht="15" customHeight="1">
      <c r="B38" s="504"/>
      <c r="C38" s="501"/>
      <c r="D38" s="455"/>
      <c r="E38" s="441" t="s">
        <v>142</v>
      </c>
      <c r="F38" s="455"/>
      <c r="G38" s="711" t="s">
        <v>2811</v>
      </c>
      <c r="H38" s="711"/>
      <c r="I38" s="711"/>
      <c r="J38" s="711"/>
      <c r="K38" s="459"/>
    </row>
    <row r="39" spans="2:11" ht="15" customHeight="1">
      <c r="B39" s="504"/>
      <c r="C39" s="501"/>
      <c r="D39" s="455"/>
      <c r="E39" s="441" t="s">
        <v>318</v>
      </c>
      <c r="F39" s="455"/>
      <c r="G39" s="711" t="s">
        <v>2912</v>
      </c>
      <c r="H39" s="711"/>
      <c r="I39" s="711"/>
      <c r="J39" s="711"/>
      <c r="K39" s="459"/>
    </row>
    <row r="40" spans="2:11" ht="15" customHeight="1">
      <c r="B40" s="504"/>
      <c r="C40" s="501"/>
      <c r="D40" s="455"/>
      <c r="E40" s="441" t="s">
        <v>2911</v>
      </c>
      <c r="F40" s="455"/>
      <c r="G40" s="711" t="s">
        <v>2910</v>
      </c>
      <c r="H40" s="711"/>
      <c r="I40" s="711"/>
      <c r="J40" s="711"/>
      <c r="K40" s="459"/>
    </row>
    <row r="41" spans="2:11" ht="15" customHeight="1">
      <c r="B41" s="504"/>
      <c r="C41" s="501"/>
      <c r="D41" s="455"/>
      <c r="E41" s="441"/>
      <c r="F41" s="455"/>
      <c r="G41" s="711" t="s">
        <v>2909</v>
      </c>
      <c r="H41" s="711"/>
      <c r="I41" s="711"/>
      <c r="J41" s="711"/>
      <c r="K41" s="459"/>
    </row>
    <row r="42" spans="2:11" ht="15" customHeight="1">
      <c r="B42" s="504"/>
      <c r="C42" s="501"/>
      <c r="D42" s="455"/>
      <c r="E42" s="441" t="s">
        <v>2908</v>
      </c>
      <c r="F42" s="455"/>
      <c r="G42" s="711" t="s">
        <v>2907</v>
      </c>
      <c r="H42" s="711"/>
      <c r="I42" s="711"/>
      <c r="J42" s="711"/>
      <c r="K42" s="459"/>
    </row>
    <row r="43" spans="2:11" ht="15" customHeight="1">
      <c r="B43" s="504"/>
      <c r="C43" s="501"/>
      <c r="D43" s="455"/>
      <c r="E43" s="441" t="s">
        <v>321</v>
      </c>
      <c r="F43" s="455"/>
      <c r="G43" s="711" t="s">
        <v>2906</v>
      </c>
      <c r="H43" s="711"/>
      <c r="I43" s="711"/>
      <c r="J43" s="711"/>
      <c r="K43" s="459"/>
    </row>
    <row r="44" spans="2:11" ht="12.75" customHeight="1">
      <c r="B44" s="504"/>
      <c r="C44" s="501"/>
      <c r="D44" s="455"/>
      <c r="E44" s="455"/>
      <c r="F44" s="455"/>
      <c r="G44" s="455"/>
      <c r="H44" s="455"/>
      <c r="I44" s="455"/>
      <c r="J44" s="455"/>
      <c r="K44" s="459"/>
    </row>
    <row r="45" spans="2:11" ht="15" customHeight="1">
      <c r="B45" s="504"/>
      <c r="C45" s="501"/>
      <c r="D45" s="711" t="s">
        <v>2905</v>
      </c>
      <c r="E45" s="711"/>
      <c r="F45" s="711"/>
      <c r="G45" s="711"/>
      <c r="H45" s="711"/>
      <c r="I45" s="711"/>
      <c r="J45" s="711"/>
      <c r="K45" s="459"/>
    </row>
    <row r="46" spans="2:11" ht="15" customHeight="1">
      <c r="B46" s="504"/>
      <c r="C46" s="501"/>
      <c r="D46" s="501"/>
      <c r="E46" s="711" t="s">
        <v>2904</v>
      </c>
      <c r="F46" s="711"/>
      <c r="G46" s="711"/>
      <c r="H46" s="711"/>
      <c r="I46" s="711"/>
      <c r="J46" s="711"/>
      <c r="K46" s="459"/>
    </row>
    <row r="47" spans="2:11" ht="15" customHeight="1">
      <c r="B47" s="504"/>
      <c r="C47" s="501"/>
      <c r="D47" s="501"/>
      <c r="E47" s="711" t="s">
        <v>2903</v>
      </c>
      <c r="F47" s="711"/>
      <c r="G47" s="711"/>
      <c r="H47" s="711"/>
      <c r="I47" s="711"/>
      <c r="J47" s="711"/>
      <c r="K47" s="459"/>
    </row>
    <row r="48" spans="2:11" ht="15" customHeight="1">
      <c r="B48" s="504"/>
      <c r="C48" s="501"/>
      <c r="D48" s="501"/>
      <c r="E48" s="711" t="s">
        <v>2902</v>
      </c>
      <c r="F48" s="711"/>
      <c r="G48" s="711"/>
      <c r="H48" s="711"/>
      <c r="I48" s="711"/>
      <c r="J48" s="711"/>
      <c r="K48" s="459"/>
    </row>
    <row r="49" spans="2:11" ht="15" customHeight="1">
      <c r="B49" s="504"/>
      <c r="C49" s="501"/>
      <c r="D49" s="711" t="s">
        <v>2901</v>
      </c>
      <c r="E49" s="711"/>
      <c r="F49" s="711"/>
      <c r="G49" s="711"/>
      <c r="H49" s="711"/>
      <c r="I49" s="711"/>
      <c r="J49" s="711"/>
      <c r="K49" s="459"/>
    </row>
    <row r="50" spans="2:11" ht="25.5" customHeight="1">
      <c r="B50" s="464"/>
      <c r="C50" s="712" t="s">
        <v>2900</v>
      </c>
      <c r="D50" s="712"/>
      <c r="E50" s="712"/>
      <c r="F50" s="712"/>
      <c r="G50" s="712"/>
      <c r="H50" s="712"/>
      <c r="I50" s="712"/>
      <c r="J50" s="712"/>
      <c r="K50" s="459"/>
    </row>
    <row r="51" spans="2:11" ht="5.25" customHeight="1">
      <c r="B51" s="464"/>
      <c r="C51" s="503"/>
      <c r="D51" s="503"/>
      <c r="E51" s="503"/>
      <c r="F51" s="503"/>
      <c r="G51" s="503"/>
      <c r="H51" s="503"/>
      <c r="I51" s="503"/>
      <c r="J51" s="503"/>
      <c r="K51" s="459"/>
    </row>
    <row r="52" spans="2:11" ht="15" customHeight="1">
      <c r="B52" s="464"/>
      <c r="C52" s="711" t="s">
        <v>2899</v>
      </c>
      <c r="D52" s="711"/>
      <c r="E52" s="711"/>
      <c r="F52" s="711"/>
      <c r="G52" s="711"/>
      <c r="H52" s="711"/>
      <c r="I52" s="711"/>
      <c r="J52" s="711"/>
      <c r="K52" s="459"/>
    </row>
    <row r="53" spans="2:11" ht="15" customHeight="1">
      <c r="B53" s="464"/>
      <c r="C53" s="711" t="s">
        <v>2898</v>
      </c>
      <c r="D53" s="711"/>
      <c r="E53" s="711"/>
      <c r="F53" s="711"/>
      <c r="G53" s="711"/>
      <c r="H53" s="711"/>
      <c r="I53" s="711"/>
      <c r="J53" s="711"/>
      <c r="K53" s="459"/>
    </row>
    <row r="54" spans="2:11" ht="12.75" customHeight="1">
      <c r="B54" s="464"/>
      <c r="C54" s="455"/>
      <c r="D54" s="455"/>
      <c r="E54" s="455"/>
      <c r="F54" s="455"/>
      <c r="G54" s="455"/>
      <c r="H54" s="455"/>
      <c r="I54" s="455"/>
      <c r="J54" s="455"/>
      <c r="K54" s="459"/>
    </row>
    <row r="55" spans="2:11" ht="15" customHeight="1">
      <c r="B55" s="464"/>
      <c r="C55" s="711" t="s">
        <v>2897</v>
      </c>
      <c r="D55" s="711"/>
      <c r="E55" s="711"/>
      <c r="F55" s="711"/>
      <c r="G55" s="711"/>
      <c r="H55" s="711"/>
      <c r="I55" s="711"/>
      <c r="J55" s="711"/>
      <c r="K55" s="459"/>
    </row>
    <row r="56" spans="2:11" ht="15" customHeight="1">
      <c r="B56" s="464"/>
      <c r="C56" s="501"/>
      <c r="D56" s="711" t="s">
        <v>2896</v>
      </c>
      <c r="E56" s="711"/>
      <c r="F56" s="711"/>
      <c r="G56" s="711"/>
      <c r="H56" s="711"/>
      <c r="I56" s="711"/>
      <c r="J56" s="711"/>
      <c r="K56" s="459"/>
    </row>
    <row r="57" spans="2:11" ht="15" customHeight="1">
      <c r="B57" s="464"/>
      <c r="C57" s="501"/>
      <c r="D57" s="711" t="s">
        <v>2895</v>
      </c>
      <c r="E57" s="711"/>
      <c r="F57" s="711"/>
      <c r="G57" s="711"/>
      <c r="H57" s="711"/>
      <c r="I57" s="711"/>
      <c r="J57" s="711"/>
      <c r="K57" s="459"/>
    </row>
    <row r="58" spans="2:11" ht="15" customHeight="1">
      <c r="B58" s="464"/>
      <c r="C58" s="501"/>
      <c r="D58" s="711" t="s">
        <v>2894</v>
      </c>
      <c r="E58" s="711"/>
      <c r="F58" s="711"/>
      <c r="G58" s="711"/>
      <c r="H58" s="711"/>
      <c r="I58" s="711"/>
      <c r="J58" s="711"/>
      <c r="K58" s="459"/>
    </row>
    <row r="59" spans="2:11" ht="15" customHeight="1">
      <c r="B59" s="464"/>
      <c r="C59" s="501"/>
      <c r="D59" s="711" t="s">
        <v>2893</v>
      </c>
      <c r="E59" s="711"/>
      <c r="F59" s="711"/>
      <c r="G59" s="711"/>
      <c r="H59" s="711"/>
      <c r="I59" s="711"/>
      <c r="J59" s="711"/>
      <c r="K59" s="459"/>
    </row>
    <row r="60" spans="2:11" ht="15" customHeight="1">
      <c r="B60" s="464"/>
      <c r="C60" s="501"/>
      <c r="D60" s="710" t="s">
        <v>2892</v>
      </c>
      <c r="E60" s="710"/>
      <c r="F60" s="710"/>
      <c r="G60" s="710"/>
      <c r="H60" s="710"/>
      <c r="I60" s="710"/>
      <c r="J60" s="710"/>
      <c r="K60" s="459"/>
    </row>
    <row r="61" spans="2:11" ht="15" customHeight="1">
      <c r="B61" s="464"/>
      <c r="C61" s="501"/>
      <c r="D61" s="711" t="s">
        <v>2891</v>
      </c>
      <c r="E61" s="711"/>
      <c r="F61" s="711"/>
      <c r="G61" s="711"/>
      <c r="H61" s="711"/>
      <c r="I61" s="711"/>
      <c r="J61" s="711"/>
      <c r="K61" s="459"/>
    </row>
    <row r="62" spans="2:11" ht="12.75" customHeight="1">
      <c r="B62" s="464"/>
      <c r="C62" s="501"/>
      <c r="D62" s="501"/>
      <c r="E62" s="502"/>
      <c r="F62" s="501"/>
      <c r="G62" s="501"/>
      <c r="H62" s="501"/>
      <c r="I62" s="501"/>
      <c r="J62" s="501"/>
      <c r="K62" s="459"/>
    </row>
    <row r="63" spans="2:11" ht="15" customHeight="1">
      <c r="B63" s="464"/>
      <c r="C63" s="501"/>
      <c r="D63" s="711" t="s">
        <v>2890</v>
      </c>
      <c r="E63" s="711"/>
      <c r="F63" s="711"/>
      <c r="G63" s="711"/>
      <c r="H63" s="711"/>
      <c r="I63" s="711"/>
      <c r="J63" s="711"/>
      <c r="K63" s="459"/>
    </row>
    <row r="64" spans="2:11" ht="15" customHeight="1">
      <c r="B64" s="464"/>
      <c r="C64" s="501"/>
      <c r="D64" s="710" t="s">
        <v>2889</v>
      </c>
      <c r="E64" s="710"/>
      <c r="F64" s="710"/>
      <c r="G64" s="710"/>
      <c r="H64" s="710"/>
      <c r="I64" s="710"/>
      <c r="J64" s="710"/>
      <c r="K64" s="459"/>
    </row>
    <row r="65" spans="2:11" ht="15" customHeight="1">
      <c r="B65" s="464"/>
      <c r="C65" s="501"/>
      <c r="D65" s="711" t="s">
        <v>2888</v>
      </c>
      <c r="E65" s="711"/>
      <c r="F65" s="711"/>
      <c r="G65" s="711"/>
      <c r="H65" s="711"/>
      <c r="I65" s="711"/>
      <c r="J65" s="711"/>
      <c r="K65" s="459"/>
    </row>
    <row r="66" spans="2:11" ht="15" customHeight="1">
      <c r="B66" s="464"/>
      <c r="C66" s="501"/>
      <c r="D66" s="711" t="s">
        <v>2887</v>
      </c>
      <c r="E66" s="711"/>
      <c r="F66" s="711"/>
      <c r="G66" s="711"/>
      <c r="H66" s="711"/>
      <c r="I66" s="711"/>
      <c r="J66" s="711"/>
      <c r="K66" s="459"/>
    </row>
    <row r="67" spans="2:11" ht="15" customHeight="1">
      <c r="B67" s="464"/>
      <c r="C67" s="501"/>
      <c r="D67" s="711" t="s">
        <v>2886</v>
      </c>
      <c r="E67" s="711"/>
      <c r="F67" s="711"/>
      <c r="G67" s="711"/>
      <c r="H67" s="711"/>
      <c r="I67" s="711"/>
      <c r="J67" s="711"/>
      <c r="K67" s="459"/>
    </row>
    <row r="68" spans="2:11" ht="15" customHeight="1">
      <c r="B68" s="464"/>
      <c r="C68" s="501"/>
      <c r="D68" s="711" t="s">
        <v>2885</v>
      </c>
      <c r="E68" s="711"/>
      <c r="F68" s="711"/>
      <c r="G68" s="711"/>
      <c r="H68" s="711"/>
      <c r="I68" s="711"/>
      <c r="J68" s="711"/>
      <c r="K68" s="459"/>
    </row>
    <row r="69" spans="2:11" ht="12.75" customHeight="1">
      <c r="B69" s="500"/>
      <c r="C69" s="499"/>
      <c r="D69" s="499"/>
      <c r="E69" s="499"/>
      <c r="F69" s="499"/>
      <c r="G69" s="499"/>
      <c r="H69" s="499"/>
      <c r="I69" s="499"/>
      <c r="J69" s="499"/>
      <c r="K69" s="498"/>
    </row>
    <row r="70" spans="2:11" ht="18.75" customHeight="1">
      <c r="B70" s="437"/>
      <c r="C70" s="437"/>
      <c r="D70" s="437"/>
      <c r="E70" s="437"/>
      <c r="F70" s="437"/>
      <c r="G70" s="437"/>
      <c r="H70" s="437"/>
      <c r="I70" s="437"/>
      <c r="J70" s="437"/>
      <c r="K70" s="454"/>
    </row>
    <row r="71" spans="2:11" ht="18.75" customHeight="1">
      <c r="B71" s="454"/>
      <c r="C71" s="454"/>
      <c r="D71" s="454"/>
      <c r="E71" s="454"/>
      <c r="F71" s="454"/>
      <c r="G71" s="454"/>
      <c r="H71" s="454"/>
      <c r="I71" s="454"/>
      <c r="J71" s="454"/>
      <c r="K71" s="454"/>
    </row>
    <row r="72" spans="2:11" ht="7.5" customHeight="1">
      <c r="B72" s="476"/>
      <c r="C72" s="475"/>
      <c r="D72" s="475"/>
      <c r="E72" s="475"/>
      <c r="F72" s="475"/>
      <c r="G72" s="475"/>
      <c r="H72" s="475"/>
      <c r="I72" s="475"/>
      <c r="J72" s="475"/>
      <c r="K72" s="474"/>
    </row>
    <row r="73" spans="2:11" ht="45" customHeight="1">
      <c r="B73" s="472"/>
      <c r="C73" s="709" t="s">
        <v>256</v>
      </c>
      <c r="D73" s="709"/>
      <c r="E73" s="709"/>
      <c r="F73" s="709"/>
      <c r="G73" s="709"/>
      <c r="H73" s="709"/>
      <c r="I73" s="709"/>
      <c r="J73" s="709"/>
      <c r="K73" s="470"/>
    </row>
    <row r="74" spans="2:11" ht="17.25" customHeight="1">
      <c r="B74" s="472"/>
      <c r="C74" s="465" t="s">
        <v>2835</v>
      </c>
      <c r="D74" s="465"/>
      <c r="E74" s="465"/>
      <c r="F74" s="465" t="s">
        <v>2834</v>
      </c>
      <c r="G74" s="473"/>
      <c r="H74" s="465" t="s">
        <v>196</v>
      </c>
      <c r="I74" s="465" t="s">
        <v>316</v>
      </c>
      <c r="J74" s="465" t="s">
        <v>2833</v>
      </c>
      <c r="K74" s="470"/>
    </row>
    <row r="75" spans="2:11" ht="17.25" customHeight="1">
      <c r="B75" s="472"/>
      <c r="C75" s="460" t="s">
        <v>2832</v>
      </c>
      <c r="D75" s="460"/>
      <c r="E75" s="460"/>
      <c r="F75" s="463" t="s">
        <v>2831</v>
      </c>
      <c r="G75" s="471"/>
      <c r="H75" s="460"/>
      <c r="I75" s="460"/>
      <c r="J75" s="460" t="s">
        <v>2830</v>
      </c>
      <c r="K75" s="470"/>
    </row>
    <row r="76" spans="2:11" ht="5.25" customHeight="1">
      <c r="B76" s="472"/>
      <c r="C76" s="446"/>
      <c r="D76" s="446"/>
      <c r="E76" s="446"/>
      <c r="F76" s="446"/>
      <c r="G76" s="283"/>
      <c r="H76" s="446"/>
      <c r="I76" s="446"/>
      <c r="J76" s="446"/>
      <c r="K76" s="470"/>
    </row>
    <row r="77" spans="2:11" ht="15" customHeight="1">
      <c r="B77" s="472"/>
      <c r="C77" s="441" t="s">
        <v>317</v>
      </c>
      <c r="D77" s="446"/>
      <c r="E77" s="446"/>
      <c r="F77" s="438" t="s">
        <v>2806</v>
      </c>
      <c r="G77" s="283"/>
      <c r="H77" s="441" t="s">
        <v>2884</v>
      </c>
      <c r="I77" s="441" t="s">
        <v>2801</v>
      </c>
      <c r="J77" s="441">
        <v>20</v>
      </c>
      <c r="K77" s="470"/>
    </row>
    <row r="78" spans="2:11" ht="15" customHeight="1">
      <c r="B78" s="472"/>
      <c r="C78" s="441" t="s">
        <v>2829</v>
      </c>
      <c r="D78" s="441"/>
      <c r="E78" s="441"/>
      <c r="F78" s="438" t="s">
        <v>2806</v>
      </c>
      <c r="G78" s="283"/>
      <c r="H78" s="441" t="s">
        <v>2883</v>
      </c>
      <c r="I78" s="441" t="s">
        <v>2801</v>
      </c>
      <c r="J78" s="441">
        <v>120</v>
      </c>
      <c r="K78" s="470"/>
    </row>
    <row r="79" spans="2:11" ht="15" customHeight="1">
      <c r="B79" s="445"/>
      <c r="C79" s="441" t="s">
        <v>2823</v>
      </c>
      <c r="D79" s="441"/>
      <c r="E79" s="441"/>
      <c r="F79" s="438" t="s">
        <v>2803</v>
      </c>
      <c r="G79" s="283"/>
      <c r="H79" s="441" t="s">
        <v>2882</v>
      </c>
      <c r="I79" s="441" t="s">
        <v>2801</v>
      </c>
      <c r="J79" s="441">
        <v>50</v>
      </c>
      <c r="K79" s="470"/>
    </row>
    <row r="80" spans="2:11" ht="15" customHeight="1">
      <c r="B80" s="445"/>
      <c r="C80" s="441" t="s">
        <v>2822</v>
      </c>
      <c r="D80" s="441"/>
      <c r="E80" s="441"/>
      <c r="F80" s="438" t="s">
        <v>2806</v>
      </c>
      <c r="G80" s="283"/>
      <c r="H80" s="441" t="s">
        <v>2881</v>
      </c>
      <c r="I80" s="441" t="s">
        <v>2821</v>
      </c>
      <c r="J80" s="441"/>
      <c r="K80" s="470"/>
    </row>
    <row r="81" spans="2:11" ht="15" customHeight="1">
      <c r="B81" s="445"/>
      <c r="C81" s="482" t="s">
        <v>2860</v>
      </c>
      <c r="D81" s="482"/>
      <c r="E81" s="482"/>
      <c r="F81" s="483" t="s">
        <v>2803</v>
      </c>
      <c r="G81" s="482"/>
      <c r="H81" s="482" t="s">
        <v>2859</v>
      </c>
      <c r="I81" s="482" t="s">
        <v>2801</v>
      </c>
      <c r="J81" s="482">
        <v>15</v>
      </c>
      <c r="K81" s="470"/>
    </row>
    <row r="82" spans="2:11" ht="15" customHeight="1">
      <c r="B82" s="445"/>
      <c r="C82" s="482" t="s">
        <v>2858</v>
      </c>
      <c r="D82" s="482"/>
      <c r="E82" s="482"/>
      <c r="F82" s="483" t="s">
        <v>2803</v>
      </c>
      <c r="G82" s="482"/>
      <c r="H82" s="482" t="s">
        <v>2857</v>
      </c>
      <c r="I82" s="482" t="s">
        <v>2801</v>
      </c>
      <c r="J82" s="482">
        <v>15</v>
      </c>
      <c r="K82" s="470"/>
    </row>
    <row r="83" spans="2:11" ht="15" customHeight="1">
      <c r="B83" s="445"/>
      <c r="C83" s="482" t="s">
        <v>2856</v>
      </c>
      <c r="D83" s="482"/>
      <c r="E83" s="482"/>
      <c r="F83" s="483" t="s">
        <v>2803</v>
      </c>
      <c r="G83" s="482"/>
      <c r="H83" s="482" t="s">
        <v>2855</v>
      </c>
      <c r="I83" s="482" t="s">
        <v>2801</v>
      </c>
      <c r="J83" s="482">
        <v>20</v>
      </c>
      <c r="K83" s="470"/>
    </row>
    <row r="84" spans="2:11" ht="15" customHeight="1">
      <c r="B84" s="445"/>
      <c r="C84" s="482" t="s">
        <v>2854</v>
      </c>
      <c r="D84" s="482"/>
      <c r="E84" s="482"/>
      <c r="F84" s="483" t="s">
        <v>2803</v>
      </c>
      <c r="G84" s="482"/>
      <c r="H84" s="482" t="s">
        <v>2853</v>
      </c>
      <c r="I84" s="482" t="s">
        <v>2801</v>
      </c>
      <c r="J84" s="482">
        <v>20</v>
      </c>
      <c r="K84" s="470"/>
    </row>
    <row r="85" spans="2:11" ht="15" customHeight="1">
      <c r="B85" s="445"/>
      <c r="C85" s="441" t="s">
        <v>2820</v>
      </c>
      <c r="D85" s="441"/>
      <c r="E85" s="441"/>
      <c r="F85" s="438" t="s">
        <v>2803</v>
      </c>
      <c r="G85" s="283"/>
      <c r="H85" s="441" t="s">
        <v>2880</v>
      </c>
      <c r="I85" s="441" t="s">
        <v>2801</v>
      </c>
      <c r="J85" s="441">
        <v>50</v>
      </c>
      <c r="K85" s="470"/>
    </row>
    <row r="86" spans="2:11" ht="15" customHeight="1">
      <c r="B86" s="445"/>
      <c r="C86" s="441" t="s">
        <v>2879</v>
      </c>
      <c r="D86" s="441"/>
      <c r="E86" s="441"/>
      <c r="F86" s="438" t="s">
        <v>2803</v>
      </c>
      <c r="G86" s="283"/>
      <c r="H86" s="441" t="s">
        <v>2878</v>
      </c>
      <c r="I86" s="441" t="s">
        <v>2801</v>
      </c>
      <c r="J86" s="441">
        <v>20</v>
      </c>
      <c r="K86" s="470"/>
    </row>
    <row r="87" spans="2:11" ht="15" customHeight="1">
      <c r="B87" s="445"/>
      <c r="C87" s="441" t="s">
        <v>2877</v>
      </c>
      <c r="D87" s="441"/>
      <c r="E87" s="441"/>
      <c r="F87" s="438" t="s">
        <v>2803</v>
      </c>
      <c r="G87" s="283"/>
      <c r="H87" s="441" t="s">
        <v>2876</v>
      </c>
      <c r="I87" s="441" t="s">
        <v>2801</v>
      </c>
      <c r="J87" s="441">
        <v>20</v>
      </c>
      <c r="K87" s="470"/>
    </row>
    <row r="88" spans="2:11" ht="15" customHeight="1">
      <c r="B88" s="445"/>
      <c r="C88" s="441" t="s">
        <v>2818</v>
      </c>
      <c r="D88" s="441"/>
      <c r="E88" s="441"/>
      <c r="F88" s="438" t="s">
        <v>2803</v>
      </c>
      <c r="G88" s="283"/>
      <c r="H88" s="441" t="s">
        <v>2875</v>
      </c>
      <c r="I88" s="441" t="s">
        <v>2801</v>
      </c>
      <c r="J88" s="441">
        <v>50</v>
      </c>
      <c r="K88" s="470"/>
    </row>
    <row r="89" spans="2:11" ht="15" customHeight="1">
      <c r="B89" s="445"/>
      <c r="C89" s="441" t="s">
        <v>2819</v>
      </c>
      <c r="D89" s="441"/>
      <c r="E89" s="441"/>
      <c r="F89" s="438" t="s">
        <v>2803</v>
      </c>
      <c r="G89" s="283"/>
      <c r="H89" s="441" t="s">
        <v>2819</v>
      </c>
      <c r="I89" s="441" t="s">
        <v>2801</v>
      </c>
      <c r="J89" s="441">
        <v>50</v>
      </c>
      <c r="K89" s="470"/>
    </row>
    <row r="90" spans="2:11" ht="15" customHeight="1">
      <c r="B90" s="445"/>
      <c r="C90" s="441" t="s">
        <v>322</v>
      </c>
      <c r="D90" s="441"/>
      <c r="E90" s="441"/>
      <c r="F90" s="438" t="s">
        <v>2803</v>
      </c>
      <c r="G90" s="283"/>
      <c r="H90" s="441" t="s">
        <v>2874</v>
      </c>
      <c r="I90" s="441" t="s">
        <v>2801</v>
      </c>
      <c r="J90" s="441">
        <v>255</v>
      </c>
      <c r="K90" s="470"/>
    </row>
    <row r="91" spans="2:11" ht="15" customHeight="1">
      <c r="B91" s="445"/>
      <c r="C91" s="441" t="s">
        <v>2851</v>
      </c>
      <c r="D91" s="441"/>
      <c r="E91" s="441"/>
      <c r="F91" s="438" t="s">
        <v>2806</v>
      </c>
      <c r="G91" s="283"/>
      <c r="H91" s="441" t="s">
        <v>2873</v>
      </c>
      <c r="I91" s="441" t="s">
        <v>2849</v>
      </c>
      <c r="J91" s="441"/>
      <c r="K91" s="470"/>
    </row>
    <row r="92" spans="2:11" ht="15" customHeight="1">
      <c r="B92" s="445"/>
      <c r="C92" s="441" t="s">
        <v>2848</v>
      </c>
      <c r="D92" s="441"/>
      <c r="E92" s="441"/>
      <c r="F92" s="438" t="s">
        <v>2806</v>
      </c>
      <c r="G92" s="283"/>
      <c r="H92" s="441" t="s">
        <v>2872</v>
      </c>
      <c r="I92" s="441" t="s">
        <v>2804</v>
      </c>
      <c r="J92" s="441"/>
      <c r="K92" s="470"/>
    </row>
    <row r="93" spans="2:11" ht="15" customHeight="1">
      <c r="B93" s="445"/>
      <c r="C93" s="441" t="s">
        <v>2846</v>
      </c>
      <c r="D93" s="441"/>
      <c r="E93" s="441"/>
      <c r="F93" s="438" t="s">
        <v>2806</v>
      </c>
      <c r="G93" s="283"/>
      <c r="H93" s="441" t="s">
        <v>2846</v>
      </c>
      <c r="I93" s="441" t="s">
        <v>2804</v>
      </c>
      <c r="J93" s="441"/>
      <c r="K93" s="470"/>
    </row>
    <row r="94" spans="2:11" ht="15" customHeight="1">
      <c r="B94" s="445"/>
      <c r="C94" s="441" t="s">
        <v>282</v>
      </c>
      <c r="D94" s="441"/>
      <c r="E94" s="441"/>
      <c r="F94" s="438" t="s">
        <v>2806</v>
      </c>
      <c r="G94" s="283"/>
      <c r="H94" s="441" t="s">
        <v>2871</v>
      </c>
      <c r="I94" s="441" t="s">
        <v>2804</v>
      </c>
      <c r="J94" s="441"/>
      <c r="K94" s="470"/>
    </row>
    <row r="95" spans="2:11" ht="15" customHeight="1">
      <c r="B95" s="445"/>
      <c r="C95" s="441" t="s">
        <v>292</v>
      </c>
      <c r="D95" s="441"/>
      <c r="E95" s="441"/>
      <c r="F95" s="438" t="s">
        <v>2806</v>
      </c>
      <c r="G95" s="283"/>
      <c r="H95" s="441" t="s">
        <v>2870</v>
      </c>
      <c r="I95" s="441" t="s">
        <v>2804</v>
      </c>
      <c r="J95" s="441"/>
      <c r="K95" s="470"/>
    </row>
    <row r="96" spans="2:11" ht="15" customHeight="1">
      <c r="B96" s="494"/>
      <c r="C96" s="497"/>
      <c r="D96" s="497"/>
      <c r="E96" s="497"/>
      <c r="F96" s="497"/>
      <c r="G96" s="497"/>
      <c r="H96" s="497"/>
      <c r="I96" s="497"/>
      <c r="J96" s="497"/>
      <c r="K96" s="493"/>
    </row>
    <row r="97" spans="2:11" ht="18.75" customHeight="1">
      <c r="B97" s="439"/>
      <c r="C97" s="496"/>
      <c r="D97" s="496"/>
      <c r="E97" s="496"/>
      <c r="F97" s="496"/>
      <c r="G97" s="496"/>
      <c r="H97" s="496"/>
      <c r="I97" s="496"/>
      <c r="J97" s="496"/>
      <c r="K97" s="439"/>
    </row>
    <row r="98" spans="2:11" ht="18.75" customHeight="1">
      <c r="B98" s="454"/>
      <c r="C98" s="454"/>
      <c r="D98" s="454"/>
      <c r="E98" s="454"/>
      <c r="F98" s="454"/>
      <c r="G98" s="454"/>
      <c r="H98" s="454"/>
      <c r="I98" s="454"/>
      <c r="J98" s="454"/>
      <c r="K98" s="454"/>
    </row>
    <row r="99" spans="2:11" ht="7.5" customHeight="1">
      <c r="B99" s="476"/>
      <c r="C99" s="475"/>
      <c r="D99" s="475"/>
      <c r="E99" s="475"/>
      <c r="F99" s="475"/>
      <c r="G99" s="475"/>
      <c r="H99" s="475"/>
      <c r="I99" s="475"/>
      <c r="J99" s="475"/>
      <c r="K99" s="474"/>
    </row>
    <row r="100" spans="2:11" ht="45" customHeight="1">
      <c r="B100" s="472"/>
      <c r="C100" s="709" t="s">
        <v>2869</v>
      </c>
      <c r="D100" s="709"/>
      <c r="E100" s="709"/>
      <c r="F100" s="709"/>
      <c r="G100" s="709"/>
      <c r="H100" s="709"/>
      <c r="I100" s="709"/>
      <c r="J100" s="709"/>
      <c r="K100" s="470"/>
    </row>
    <row r="101" spans="2:11" ht="17.25" customHeight="1">
      <c r="B101" s="472"/>
      <c r="C101" s="465" t="s">
        <v>2835</v>
      </c>
      <c r="D101" s="465"/>
      <c r="E101" s="465"/>
      <c r="F101" s="465" t="s">
        <v>2834</v>
      </c>
      <c r="G101" s="473"/>
      <c r="H101" s="465" t="s">
        <v>196</v>
      </c>
      <c r="I101" s="465" t="s">
        <v>316</v>
      </c>
      <c r="J101" s="465" t="s">
        <v>2833</v>
      </c>
      <c r="K101" s="470"/>
    </row>
    <row r="102" spans="2:11" ht="17.25" customHeight="1">
      <c r="B102" s="472"/>
      <c r="C102" s="460" t="s">
        <v>2832</v>
      </c>
      <c r="D102" s="460"/>
      <c r="E102" s="460"/>
      <c r="F102" s="463" t="s">
        <v>2831</v>
      </c>
      <c r="G102" s="471"/>
      <c r="H102" s="460"/>
      <c r="I102" s="460"/>
      <c r="J102" s="460" t="s">
        <v>2830</v>
      </c>
      <c r="K102" s="470"/>
    </row>
    <row r="103" spans="2:11" ht="5.25" customHeight="1">
      <c r="B103" s="472"/>
      <c r="C103" s="465"/>
      <c r="D103" s="465"/>
      <c r="E103" s="465"/>
      <c r="F103" s="465"/>
      <c r="G103" s="495"/>
      <c r="H103" s="465"/>
      <c r="I103" s="465"/>
      <c r="J103" s="465"/>
      <c r="K103" s="470"/>
    </row>
    <row r="104" spans="2:11" ht="15" customHeight="1">
      <c r="B104" s="472"/>
      <c r="C104" s="441" t="s">
        <v>317</v>
      </c>
      <c r="D104" s="446"/>
      <c r="E104" s="446"/>
      <c r="F104" s="438" t="s">
        <v>2806</v>
      </c>
      <c r="G104" s="495"/>
      <c r="H104" s="441" t="s">
        <v>2828</v>
      </c>
      <c r="I104" s="441" t="s">
        <v>2801</v>
      </c>
      <c r="J104" s="441">
        <v>20</v>
      </c>
      <c r="K104" s="470"/>
    </row>
    <row r="105" spans="2:11" ht="15" customHeight="1">
      <c r="B105" s="472"/>
      <c r="C105" s="441" t="s">
        <v>2829</v>
      </c>
      <c r="D105" s="441"/>
      <c r="E105" s="441"/>
      <c r="F105" s="438" t="s">
        <v>2806</v>
      </c>
      <c r="G105" s="441"/>
      <c r="H105" s="441" t="s">
        <v>2828</v>
      </c>
      <c r="I105" s="441" t="s">
        <v>2801</v>
      </c>
      <c r="J105" s="441">
        <v>120</v>
      </c>
      <c r="K105" s="470"/>
    </row>
    <row r="106" spans="2:11" ht="15" customHeight="1">
      <c r="B106" s="445"/>
      <c r="C106" s="441" t="s">
        <v>2823</v>
      </c>
      <c r="D106" s="441"/>
      <c r="E106" s="441"/>
      <c r="F106" s="438" t="s">
        <v>2803</v>
      </c>
      <c r="G106" s="441"/>
      <c r="H106" s="441" t="s">
        <v>2828</v>
      </c>
      <c r="I106" s="441" t="s">
        <v>2801</v>
      </c>
      <c r="J106" s="441">
        <v>50</v>
      </c>
      <c r="K106" s="470"/>
    </row>
    <row r="107" spans="2:11" ht="15" customHeight="1">
      <c r="B107" s="445"/>
      <c r="C107" s="441" t="s">
        <v>2822</v>
      </c>
      <c r="D107" s="441"/>
      <c r="E107" s="441"/>
      <c r="F107" s="438" t="s">
        <v>2806</v>
      </c>
      <c r="G107" s="441"/>
      <c r="H107" s="441" t="s">
        <v>2828</v>
      </c>
      <c r="I107" s="441" t="s">
        <v>2821</v>
      </c>
      <c r="J107" s="441"/>
      <c r="K107" s="470"/>
    </row>
    <row r="108" spans="2:11" ht="15" customHeight="1">
      <c r="B108" s="445"/>
      <c r="C108" s="441" t="s">
        <v>2820</v>
      </c>
      <c r="D108" s="441"/>
      <c r="E108" s="441"/>
      <c r="F108" s="438" t="s">
        <v>2803</v>
      </c>
      <c r="G108" s="441"/>
      <c r="H108" s="441" t="s">
        <v>2828</v>
      </c>
      <c r="I108" s="441" t="s">
        <v>2801</v>
      </c>
      <c r="J108" s="441">
        <v>50</v>
      </c>
      <c r="K108" s="470"/>
    </row>
    <row r="109" spans="2:11" ht="15" customHeight="1">
      <c r="B109" s="445"/>
      <c r="C109" s="441" t="s">
        <v>2819</v>
      </c>
      <c r="D109" s="441"/>
      <c r="E109" s="441"/>
      <c r="F109" s="438" t="s">
        <v>2803</v>
      </c>
      <c r="G109" s="441"/>
      <c r="H109" s="441" t="s">
        <v>2828</v>
      </c>
      <c r="I109" s="441" t="s">
        <v>2801</v>
      </c>
      <c r="J109" s="441">
        <v>50</v>
      </c>
      <c r="K109" s="470"/>
    </row>
    <row r="110" spans="2:11" ht="15" customHeight="1">
      <c r="B110" s="445"/>
      <c r="C110" s="441" t="s">
        <v>2818</v>
      </c>
      <c r="D110" s="441"/>
      <c r="E110" s="441"/>
      <c r="F110" s="438" t="s">
        <v>2803</v>
      </c>
      <c r="G110" s="441"/>
      <c r="H110" s="441" t="s">
        <v>2828</v>
      </c>
      <c r="I110" s="441" t="s">
        <v>2801</v>
      </c>
      <c r="J110" s="441">
        <v>50</v>
      </c>
      <c r="K110" s="470"/>
    </row>
    <row r="111" spans="2:11" ht="15" customHeight="1">
      <c r="B111" s="445"/>
      <c r="C111" s="441" t="s">
        <v>317</v>
      </c>
      <c r="D111" s="441"/>
      <c r="E111" s="441"/>
      <c r="F111" s="438" t="s">
        <v>2806</v>
      </c>
      <c r="G111" s="441"/>
      <c r="H111" s="441" t="s">
        <v>2868</v>
      </c>
      <c r="I111" s="441" t="s">
        <v>2801</v>
      </c>
      <c r="J111" s="441">
        <v>20</v>
      </c>
      <c r="K111" s="470"/>
    </row>
    <row r="112" spans="2:11" ht="15" customHeight="1">
      <c r="B112" s="445"/>
      <c r="C112" s="441" t="s">
        <v>2867</v>
      </c>
      <c r="D112" s="441"/>
      <c r="E112" s="441"/>
      <c r="F112" s="438" t="s">
        <v>2806</v>
      </c>
      <c r="G112" s="441"/>
      <c r="H112" s="441" t="s">
        <v>2866</v>
      </c>
      <c r="I112" s="441" t="s">
        <v>2801</v>
      </c>
      <c r="J112" s="441">
        <v>120</v>
      </c>
      <c r="K112" s="470"/>
    </row>
    <row r="113" spans="2:11" ht="15" customHeight="1">
      <c r="B113" s="445"/>
      <c r="C113" s="441" t="s">
        <v>282</v>
      </c>
      <c r="D113" s="441"/>
      <c r="E113" s="441"/>
      <c r="F113" s="438" t="s">
        <v>2806</v>
      </c>
      <c r="G113" s="441"/>
      <c r="H113" s="441" t="s">
        <v>2865</v>
      </c>
      <c r="I113" s="441" t="s">
        <v>2804</v>
      </c>
      <c r="J113" s="441"/>
      <c r="K113" s="470"/>
    </row>
    <row r="114" spans="2:11" ht="15" customHeight="1">
      <c r="B114" s="445"/>
      <c r="C114" s="441" t="s">
        <v>292</v>
      </c>
      <c r="D114" s="441"/>
      <c r="E114" s="441"/>
      <c r="F114" s="438" t="s">
        <v>2806</v>
      </c>
      <c r="G114" s="441"/>
      <c r="H114" s="441" t="s">
        <v>2864</v>
      </c>
      <c r="I114" s="441" t="s">
        <v>2804</v>
      </c>
      <c r="J114" s="441"/>
      <c r="K114" s="470"/>
    </row>
    <row r="115" spans="2:11" ht="15" customHeight="1">
      <c r="B115" s="445"/>
      <c r="C115" s="441" t="s">
        <v>316</v>
      </c>
      <c r="D115" s="441"/>
      <c r="E115" s="441"/>
      <c r="F115" s="438" t="s">
        <v>2806</v>
      </c>
      <c r="G115" s="441"/>
      <c r="H115" s="441" t="s">
        <v>2863</v>
      </c>
      <c r="I115" s="441" t="s">
        <v>2790</v>
      </c>
      <c r="J115" s="441"/>
      <c r="K115" s="470"/>
    </row>
    <row r="116" spans="2:11" ht="15" customHeight="1">
      <c r="B116" s="494"/>
      <c r="C116" s="457"/>
      <c r="D116" s="457"/>
      <c r="E116" s="457"/>
      <c r="F116" s="457"/>
      <c r="G116" s="457"/>
      <c r="H116" s="457"/>
      <c r="I116" s="457"/>
      <c r="J116" s="457"/>
      <c r="K116" s="493"/>
    </row>
    <row r="117" spans="2:11" ht="18.75" customHeight="1">
      <c r="B117" s="492"/>
      <c r="C117" s="455"/>
      <c r="D117" s="455"/>
      <c r="E117" s="455"/>
      <c r="F117" s="477"/>
      <c r="G117" s="455"/>
      <c r="H117" s="455"/>
      <c r="I117" s="455"/>
      <c r="J117" s="455"/>
      <c r="K117" s="492"/>
    </row>
    <row r="118" spans="2:11" ht="18.75" customHeight="1">
      <c r="B118" s="454"/>
      <c r="C118" s="454"/>
      <c r="D118" s="454"/>
      <c r="E118" s="454"/>
      <c r="F118" s="454"/>
      <c r="G118" s="454"/>
      <c r="H118" s="454"/>
      <c r="I118" s="454"/>
      <c r="J118" s="454"/>
      <c r="K118" s="454"/>
    </row>
    <row r="119" spans="2:11" ht="7.5" customHeight="1">
      <c r="B119" s="491"/>
      <c r="C119" s="490"/>
      <c r="D119" s="490"/>
      <c r="E119" s="490"/>
      <c r="F119" s="490"/>
      <c r="G119" s="490"/>
      <c r="H119" s="490"/>
      <c r="I119" s="490"/>
      <c r="J119" s="490"/>
      <c r="K119" s="489"/>
    </row>
    <row r="120" spans="2:11" ht="45" customHeight="1">
      <c r="B120" s="488"/>
      <c r="C120" s="706" t="s">
        <v>2862</v>
      </c>
      <c r="D120" s="706"/>
      <c r="E120" s="706"/>
      <c r="F120" s="706"/>
      <c r="G120" s="706"/>
      <c r="H120" s="706"/>
      <c r="I120" s="706"/>
      <c r="J120" s="706"/>
      <c r="K120" s="487"/>
    </row>
    <row r="121" spans="2:11" ht="17.25" customHeight="1">
      <c r="B121" s="486"/>
      <c r="C121" s="465" t="s">
        <v>2835</v>
      </c>
      <c r="D121" s="465"/>
      <c r="E121" s="465"/>
      <c r="F121" s="465" t="s">
        <v>2834</v>
      </c>
      <c r="G121" s="473"/>
      <c r="H121" s="465" t="s">
        <v>196</v>
      </c>
      <c r="I121" s="465" t="s">
        <v>316</v>
      </c>
      <c r="J121" s="465" t="s">
        <v>2833</v>
      </c>
      <c r="K121" s="485"/>
    </row>
    <row r="122" spans="2:11" ht="17.25" customHeight="1">
      <c r="B122" s="486"/>
      <c r="C122" s="460" t="s">
        <v>2832</v>
      </c>
      <c r="D122" s="460"/>
      <c r="E122" s="460"/>
      <c r="F122" s="463" t="s">
        <v>2831</v>
      </c>
      <c r="G122" s="471"/>
      <c r="H122" s="460"/>
      <c r="I122" s="460"/>
      <c r="J122" s="460" t="s">
        <v>2830</v>
      </c>
      <c r="K122" s="485"/>
    </row>
    <row r="123" spans="2:11" ht="5.25" customHeight="1">
      <c r="B123" s="481"/>
      <c r="C123" s="446"/>
      <c r="D123" s="446"/>
      <c r="E123" s="446"/>
      <c r="F123" s="446"/>
      <c r="G123" s="441"/>
      <c r="H123" s="446"/>
      <c r="I123" s="446"/>
      <c r="J123" s="446"/>
      <c r="K123" s="484"/>
    </row>
    <row r="124" spans="2:11" ht="15" customHeight="1">
      <c r="B124" s="481"/>
      <c r="C124" s="441" t="s">
        <v>2829</v>
      </c>
      <c r="D124" s="446"/>
      <c r="E124" s="446"/>
      <c r="F124" s="438" t="s">
        <v>2806</v>
      </c>
      <c r="G124" s="441"/>
      <c r="H124" s="441" t="s">
        <v>2828</v>
      </c>
      <c r="I124" s="441" t="s">
        <v>2801</v>
      </c>
      <c r="J124" s="441">
        <v>120</v>
      </c>
      <c r="K124" s="444"/>
    </row>
    <row r="125" spans="2:11" ht="15" customHeight="1">
      <c r="B125" s="481"/>
      <c r="C125" s="441" t="s">
        <v>2827</v>
      </c>
      <c r="D125" s="441"/>
      <c r="E125" s="441"/>
      <c r="F125" s="438" t="s">
        <v>2806</v>
      </c>
      <c r="G125" s="441"/>
      <c r="H125" s="441" t="s">
        <v>2826</v>
      </c>
      <c r="I125" s="441" t="s">
        <v>2801</v>
      </c>
      <c r="J125" s="441" t="s">
        <v>2824</v>
      </c>
      <c r="K125" s="444"/>
    </row>
    <row r="126" spans="2:11" ht="15" customHeight="1">
      <c r="B126" s="481"/>
      <c r="C126" s="441" t="s">
        <v>2825</v>
      </c>
      <c r="D126" s="441"/>
      <c r="E126" s="441"/>
      <c r="F126" s="438" t="s">
        <v>2806</v>
      </c>
      <c r="G126" s="441"/>
      <c r="H126" s="441" t="s">
        <v>2861</v>
      </c>
      <c r="I126" s="441" t="s">
        <v>2801</v>
      </c>
      <c r="J126" s="441" t="s">
        <v>2824</v>
      </c>
      <c r="K126" s="444"/>
    </row>
    <row r="127" spans="2:11" ht="15" customHeight="1">
      <c r="B127" s="481"/>
      <c r="C127" s="441" t="s">
        <v>2860</v>
      </c>
      <c r="D127" s="441"/>
      <c r="E127" s="441"/>
      <c r="F127" s="438" t="s">
        <v>2803</v>
      </c>
      <c r="G127" s="441"/>
      <c r="H127" s="441" t="s">
        <v>2859</v>
      </c>
      <c r="I127" s="441" t="s">
        <v>2801</v>
      </c>
      <c r="J127" s="441">
        <v>15</v>
      </c>
      <c r="K127" s="444"/>
    </row>
    <row r="128" spans="2:11" ht="15" customHeight="1">
      <c r="B128" s="481"/>
      <c r="C128" s="482" t="s">
        <v>2858</v>
      </c>
      <c r="D128" s="482"/>
      <c r="E128" s="482"/>
      <c r="F128" s="483" t="s">
        <v>2803</v>
      </c>
      <c r="G128" s="482"/>
      <c r="H128" s="482" t="s">
        <v>2857</v>
      </c>
      <c r="I128" s="482" t="s">
        <v>2801</v>
      </c>
      <c r="J128" s="482">
        <v>15</v>
      </c>
      <c r="K128" s="444"/>
    </row>
    <row r="129" spans="2:11" ht="15" customHeight="1">
      <c r="B129" s="481"/>
      <c r="C129" s="482" t="s">
        <v>2856</v>
      </c>
      <c r="D129" s="482"/>
      <c r="E129" s="482"/>
      <c r="F129" s="483" t="s">
        <v>2803</v>
      </c>
      <c r="G129" s="482"/>
      <c r="H129" s="482" t="s">
        <v>2855</v>
      </c>
      <c r="I129" s="482" t="s">
        <v>2801</v>
      </c>
      <c r="J129" s="482">
        <v>20</v>
      </c>
      <c r="K129" s="444"/>
    </row>
    <row r="130" spans="2:11" ht="15" customHeight="1">
      <c r="B130" s="481"/>
      <c r="C130" s="482" t="s">
        <v>2854</v>
      </c>
      <c r="D130" s="482"/>
      <c r="E130" s="482"/>
      <c r="F130" s="483" t="s">
        <v>2803</v>
      </c>
      <c r="G130" s="482"/>
      <c r="H130" s="482" t="s">
        <v>2853</v>
      </c>
      <c r="I130" s="482" t="s">
        <v>2801</v>
      </c>
      <c r="J130" s="482">
        <v>20</v>
      </c>
      <c r="K130" s="444"/>
    </row>
    <row r="131" spans="2:11" ht="15" customHeight="1">
      <c r="B131" s="481"/>
      <c r="C131" s="441" t="s">
        <v>2823</v>
      </c>
      <c r="D131" s="441"/>
      <c r="E131" s="441"/>
      <c r="F131" s="438" t="s">
        <v>2803</v>
      </c>
      <c r="G131" s="441"/>
      <c r="H131" s="441" t="s">
        <v>2828</v>
      </c>
      <c r="I131" s="441" t="s">
        <v>2801</v>
      </c>
      <c r="J131" s="441">
        <v>50</v>
      </c>
      <c r="K131" s="444"/>
    </row>
    <row r="132" spans="2:11" ht="15" customHeight="1">
      <c r="B132" s="481"/>
      <c r="C132" s="441" t="s">
        <v>2820</v>
      </c>
      <c r="D132" s="441"/>
      <c r="E132" s="441"/>
      <c r="F132" s="438" t="s">
        <v>2803</v>
      </c>
      <c r="G132" s="441"/>
      <c r="H132" s="441" t="s">
        <v>2828</v>
      </c>
      <c r="I132" s="441" t="s">
        <v>2801</v>
      </c>
      <c r="J132" s="441">
        <v>50</v>
      </c>
      <c r="K132" s="444"/>
    </row>
    <row r="133" spans="2:11" ht="15" customHeight="1">
      <c r="B133" s="481"/>
      <c r="C133" s="441" t="s">
        <v>2818</v>
      </c>
      <c r="D133" s="441"/>
      <c r="E133" s="441"/>
      <c r="F133" s="438" t="s">
        <v>2803</v>
      </c>
      <c r="G133" s="441"/>
      <c r="H133" s="441" t="s">
        <v>2828</v>
      </c>
      <c r="I133" s="441" t="s">
        <v>2801</v>
      </c>
      <c r="J133" s="441">
        <v>50</v>
      </c>
      <c r="K133" s="444"/>
    </row>
    <row r="134" spans="2:11" ht="15" customHeight="1">
      <c r="B134" s="481"/>
      <c r="C134" s="441" t="s">
        <v>2819</v>
      </c>
      <c r="D134" s="441"/>
      <c r="E134" s="441"/>
      <c r="F134" s="438" t="s">
        <v>2803</v>
      </c>
      <c r="G134" s="441"/>
      <c r="H134" s="441" t="s">
        <v>2828</v>
      </c>
      <c r="I134" s="441" t="s">
        <v>2801</v>
      </c>
      <c r="J134" s="441">
        <v>50</v>
      </c>
      <c r="K134" s="444"/>
    </row>
    <row r="135" spans="2:11" ht="15" customHeight="1">
      <c r="B135" s="481"/>
      <c r="C135" s="441" t="s">
        <v>322</v>
      </c>
      <c r="D135" s="441"/>
      <c r="E135" s="441"/>
      <c r="F135" s="438" t="s">
        <v>2803</v>
      </c>
      <c r="G135" s="441"/>
      <c r="H135" s="441" t="s">
        <v>2852</v>
      </c>
      <c r="I135" s="441" t="s">
        <v>2801</v>
      </c>
      <c r="J135" s="441">
        <v>255</v>
      </c>
      <c r="K135" s="444"/>
    </row>
    <row r="136" spans="2:11" ht="15" customHeight="1">
      <c r="B136" s="481"/>
      <c r="C136" s="441" t="s">
        <v>2851</v>
      </c>
      <c r="D136" s="441"/>
      <c r="E136" s="441"/>
      <c r="F136" s="438" t="s">
        <v>2806</v>
      </c>
      <c r="G136" s="441"/>
      <c r="H136" s="441" t="s">
        <v>2850</v>
      </c>
      <c r="I136" s="441" t="s">
        <v>2849</v>
      </c>
      <c r="J136" s="441"/>
      <c r="K136" s="444"/>
    </row>
    <row r="137" spans="2:11" ht="15" customHeight="1">
      <c r="B137" s="481"/>
      <c r="C137" s="441" t="s">
        <v>2848</v>
      </c>
      <c r="D137" s="441"/>
      <c r="E137" s="441"/>
      <c r="F137" s="438" t="s">
        <v>2806</v>
      </c>
      <c r="G137" s="441"/>
      <c r="H137" s="441" t="s">
        <v>2847</v>
      </c>
      <c r="I137" s="441" t="s">
        <v>2804</v>
      </c>
      <c r="J137" s="441"/>
      <c r="K137" s="444"/>
    </row>
    <row r="138" spans="2:11" ht="15" customHeight="1">
      <c r="B138" s="481"/>
      <c r="C138" s="441" t="s">
        <v>2846</v>
      </c>
      <c r="D138" s="441"/>
      <c r="E138" s="441"/>
      <c r="F138" s="438" t="s">
        <v>2806</v>
      </c>
      <c r="G138" s="441"/>
      <c r="H138" s="441" t="s">
        <v>2846</v>
      </c>
      <c r="I138" s="441" t="s">
        <v>2804</v>
      </c>
      <c r="J138" s="441"/>
      <c r="K138" s="444"/>
    </row>
    <row r="139" spans="2:11" ht="15" customHeight="1">
      <c r="B139" s="481"/>
      <c r="C139" s="441" t="s">
        <v>282</v>
      </c>
      <c r="D139" s="441"/>
      <c r="E139" s="441"/>
      <c r="F139" s="438" t="s">
        <v>2806</v>
      </c>
      <c r="G139" s="441"/>
      <c r="H139" s="441" t="s">
        <v>2845</v>
      </c>
      <c r="I139" s="441" t="s">
        <v>2804</v>
      </c>
      <c r="J139" s="441"/>
      <c r="K139" s="444"/>
    </row>
    <row r="140" spans="2:11" ht="15" customHeight="1">
      <c r="B140" s="481"/>
      <c r="C140" s="441" t="s">
        <v>2844</v>
      </c>
      <c r="D140" s="441"/>
      <c r="E140" s="441"/>
      <c r="F140" s="438" t="s">
        <v>2806</v>
      </c>
      <c r="G140" s="441"/>
      <c r="H140" s="441" t="s">
        <v>2843</v>
      </c>
      <c r="I140" s="441" t="s">
        <v>2804</v>
      </c>
      <c r="J140" s="441"/>
      <c r="K140" s="444"/>
    </row>
    <row r="141" spans="2:11" ht="15" customHeight="1">
      <c r="B141" s="480"/>
      <c r="C141" s="479"/>
      <c r="D141" s="479"/>
      <c r="E141" s="479"/>
      <c r="F141" s="479"/>
      <c r="G141" s="479"/>
      <c r="H141" s="479"/>
      <c r="I141" s="479"/>
      <c r="J141" s="479"/>
      <c r="K141" s="478"/>
    </row>
    <row r="142" spans="2:11" ht="18.75" customHeight="1">
      <c r="B142" s="455"/>
      <c r="C142" s="455"/>
      <c r="D142" s="455"/>
      <c r="E142" s="455"/>
      <c r="F142" s="477"/>
      <c r="G142" s="455"/>
      <c r="H142" s="455"/>
      <c r="I142" s="455"/>
      <c r="J142" s="455"/>
      <c r="K142" s="455"/>
    </row>
    <row r="143" spans="2:11" ht="18.75" customHeight="1">
      <c r="B143" s="454"/>
      <c r="C143" s="454"/>
      <c r="D143" s="454"/>
      <c r="E143" s="454"/>
      <c r="F143" s="454"/>
      <c r="G143" s="454"/>
      <c r="H143" s="454"/>
      <c r="I143" s="454"/>
      <c r="J143" s="454"/>
      <c r="K143" s="454"/>
    </row>
    <row r="144" spans="2:11" ht="7.5" customHeight="1">
      <c r="B144" s="476"/>
      <c r="C144" s="475"/>
      <c r="D144" s="475"/>
      <c r="E144" s="475"/>
      <c r="F144" s="475"/>
      <c r="G144" s="475"/>
      <c r="H144" s="475"/>
      <c r="I144" s="475"/>
      <c r="J144" s="475"/>
      <c r="K144" s="474"/>
    </row>
    <row r="145" spans="2:11" ht="45" customHeight="1">
      <c r="B145" s="472"/>
      <c r="C145" s="709" t="s">
        <v>2842</v>
      </c>
      <c r="D145" s="709"/>
      <c r="E145" s="709"/>
      <c r="F145" s="709"/>
      <c r="G145" s="709"/>
      <c r="H145" s="709"/>
      <c r="I145" s="709"/>
      <c r="J145" s="709"/>
      <c r="K145" s="470"/>
    </row>
    <row r="146" spans="2:11" ht="17.25" customHeight="1">
      <c r="B146" s="472"/>
      <c r="C146" s="465" t="s">
        <v>2835</v>
      </c>
      <c r="D146" s="465"/>
      <c r="E146" s="465"/>
      <c r="F146" s="465" t="s">
        <v>2834</v>
      </c>
      <c r="G146" s="473"/>
      <c r="H146" s="465" t="s">
        <v>196</v>
      </c>
      <c r="I146" s="465" t="s">
        <v>316</v>
      </c>
      <c r="J146" s="465" t="s">
        <v>2833</v>
      </c>
      <c r="K146" s="470"/>
    </row>
    <row r="147" spans="2:11" ht="17.25" customHeight="1">
      <c r="B147" s="472"/>
      <c r="C147" s="460" t="s">
        <v>2832</v>
      </c>
      <c r="D147" s="460"/>
      <c r="E147" s="460"/>
      <c r="F147" s="463" t="s">
        <v>2831</v>
      </c>
      <c r="G147" s="471"/>
      <c r="H147" s="460"/>
      <c r="I147" s="460"/>
      <c r="J147" s="460" t="s">
        <v>2830</v>
      </c>
      <c r="K147" s="470"/>
    </row>
    <row r="148" spans="2:11" ht="5.25" customHeight="1">
      <c r="B148" s="445"/>
      <c r="C148" s="446"/>
      <c r="D148" s="446"/>
      <c r="E148" s="446"/>
      <c r="F148" s="446"/>
      <c r="G148" s="283"/>
      <c r="H148" s="446"/>
      <c r="I148" s="446"/>
      <c r="J148" s="446"/>
      <c r="K148" s="444"/>
    </row>
    <row r="149" spans="2:11" ht="15" customHeight="1">
      <c r="B149" s="445"/>
      <c r="C149" s="468" t="s">
        <v>2829</v>
      </c>
      <c r="D149" s="441"/>
      <c r="E149" s="441"/>
      <c r="F149" s="469" t="s">
        <v>2806</v>
      </c>
      <c r="G149" s="441"/>
      <c r="H149" s="468" t="s">
        <v>2828</v>
      </c>
      <c r="I149" s="468" t="s">
        <v>2801</v>
      </c>
      <c r="J149" s="468">
        <v>120</v>
      </c>
      <c r="K149" s="444"/>
    </row>
    <row r="150" spans="2:11" ht="15" customHeight="1">
      <c r="B150" s="445"/>
      <c r="C150" s="468" t="s">
        <v>2827</v>
      </c>
      <c r="D150" s="441"/>
      <c r="E150" s="441"/>
      <c r="F150" s="469" t="s">
        <v>2806</v>
      </c>
      <c r="G150" s="441"/>
      <c r="H150" s="468" t="s">
        <v>2841</v>
      </c>
      <c r="I150" s="468" t="s">
        <v>2801</v>
      </c>
      <c r="J150" s="468" t="s">
        <v>2824</v>
      </c>
      <c r="K150" s="444"/>
    </row>
    <row r="151" spans="2:11" ht="15" customHeight="1">
      <c r="B151" s="445"/>
      <c r="C151" s="468" t="s">
        <v>2825</v>
      </c>
      <c r="D151" s="441"/>
      <c r="E151" s="441"/>
      <c r="F151" s="469" t="s">
        <v>2806</v>
      </c>
      <c r="G151" s="441"/>
      <c r="H151" s="468" t="s">
        <v>2840</v>
      </c>
      <c r="I151" s="468" t="s">
        <v>2801</v>
      </c>
      <c r="J151" s="468" t="s">
        <v>2824</v>
      </c>
      <c r="K151" s="444"/>
    </row>
    <row r="152" spans="2:11" ht="15" customHeight="1">
      <c r="B152" s="445"/>
      <c r="C152" s="468" t="s">
        <v>2823</v>
      </c>
      <c r="D152" s="441"/>
      <c r="E152" s="441"/>
      <c r="F152" s="469" t="s">
        <v>2803</v>
      </c>
      <c r="G152" s="441"/>
      <c r="H152" s="468" t="s">
        <v>2828</v>
      </c>
      <c r="I152" s="468" t="s">
        <v>2801</v>
      </c>
      <c r="J152" s="468">
        <v>50</v>
      </c>
      <c r="K152" s="444"/>
    </row>
    <row r="153" spans="2:11" ht="15" customHeight="1">
      <c r="B153" s="445"/>
      <c r="C153" s="468" t="s">
        <v>2822</v>
      </c>
      <c r="D153" s="441"/>
      <c r="E153" s="441"/>
      <c r="F153" s="469" t="s">
        <v>2806</v>
      </c>
      <c r="G153" s="441"/>
      <c r="H153" s="468" t="s">
        <v>2828</v>
      </c>
      <c r="I153" s="468" t="s">
        <v>2821</v>
      </c>
      <c r="J153" s="468"/>
      <c r="K153" s="444"/>
    </row>
    <row r="154" spans="2:11" ht="15" customHeight="1">
      <c r="B154" s="445"/>
      <c r="C154" s="468" t="s">
        <v>2820</v>
      </c>
      <c r="D154" s="441"/>
      <c r="E154" s="441"/>
      <c r="F154" s="469" t="s">
        <v>2803</v>
      </c>
      <c r="G154" s="441"/>
      <c r="H154" s="468" t="s">
        <v>2828</v>
      </c>
      <c r="I154" s="468" t="s">
        <v>2801</v>
      </c>
      <c r="J154" s="468">
        <v>50</v>
      </c>
      <c r="K154" s="444"/>
    </row>
    <row r="155" spans="2:11" ht="15" customHeight="1">
      <c r="B155" s="445"/>
      <c r="C155" s="468" t="s">
        <v>2819</v>
      </c>
      <c r="D155" s="441"/>
      <c r="E155" s="441"/>
      <c r="F155" s="469" t="s">
        <v>2803</v>
      </c>
      <c r="G155" s="441"/>
      <c r="H155" s="468" t="s">
        <v>2828</v>
      </c>
      <c r="I155" s="468" t="s">
        <v>2801</v>
      </c>
      <c r="J155" s="468">
        <v>50</v>
      </c>
      <c r="K155" s="444"/>
    </row>
    <row r="156" spans="2:11" ht="15" customHeight="1">
      <c r="B156" s="445"/>
      <c r="C156" s="468" t="s">
        <v>2818</v>
      </c>
      <c r="D156" s="441"/>
      <c r="E156" s="441"/>
      <c r="F156" s="469" t="s">
        <v>2803</v>
      </c>
      <c r="G156" s="441"/>
      <c r="H156" s="468" t="s">
        <v>2828</v>
      </c>
      <c r="I156" s="468" t="s">
        <v>2801</v>
      </c>
      <c r="J156" s="468">
        <v>50</v>
      </c>
      <c r="K156" s="444"/>
    </row>
    <row r="157" spans="2:11" ht="15" customHeight="1">
      <c r="B157" s="445"/>
      <c r="C157" s="468" t="s">
        <v>296</v>
      </c>
      <c r="D157" s="441"/>
      <c r="E157" s="441"/>
      <c r="F157" s="469" t="s">
        <v>2806</v>
      </c>
      <c r="G157" s="441"/>
      <c r="H157" s="468" t="s">
        <v>2839</v>
      </c>
      <c r="I157" s="468" t="s">
        <v>2801</v>
      </c>
      <c r="J157" s="468" t="s">
        <v>2838</v>
      </c>
      <c r="K157" s="444"/>
    </row>
    <row r="158" spans="2:11" ht="15" customHeight="1">
      <c r="B158" s="445"/>
      <c r="C158" s="468" t="s">
        <v>2807</v>
      </c>
      <c r="D158" s="441"/>
      <c r="E158" s="441"/>
      <c r="F158" s="469" t="s">
        <v>2806</v>
      </c>
      <c r="G158" s="441"/>
      <c r="H158" s="468" t="s">
        <v>2837</v>
      </c>
      <c r="I158" s="468" t="s">
        <v>2804</v>
      </c>
      <c r="J158" s="468"/>
      <c r="K158" s="444"/>
    </row>
    <row r="159" spans="2:11" ht="15" customHeight="1">
      <c r="B159" s="458"/>
      <c r="C159" s="457"/>
      <c r="D159" s="457"/>
      <c r="E159" s="457"/>
      <c r="F159" s="457"/>
      <c r="G159" s="457"/>
      <c r="H159" s="457"/>
      <c r="I159" s="457"/>
      <c r="J159" s="457"/>
      <c r="K159" s="456"/>
    </row>
    <row r="160" spans="2:11" ht="18.75" customHeight="1">
      <c r="B160" s="455"/>
      <c r="C160" s="441"/>
      <c r="D160" s="441"/>
      <c r="E160" s="441"/>
      <c r="F160" s="438"/>
      <c r="G160" s="441"/>
      <c r="H160" s="441"/>
      <c r="I160" s="441"/>
      <c r="J160" s="441"/>
      <c r="K160" s="455"/>
    </row>
    <row r="161" spans="2:11" ht="18.75" customHeight="1">
      <c r="B161" s="454"/>
      <c r="C161" s="454"/>
      <c r="D161" s="454"/>
      <c r="E161" s="454"/>
      <c r="F161" s="454"/>
      <c r="G161" s="454"/>
      <c r="H161" s="454"/>
      <c r="I161" s="454"/>
      <c r="J161" s="454"/>
      <c r="K161" s="454"/>
    </row>
    <row r="162" spans="2:11" ht="7.5" customHeight="1">
      <c r="B162" s="453"/>
      <c r="C162" s="452"/>
      <c r="D162" s="452"/>
      <c r="E162" s="452"/>
      <c r="F162" s="452"/>
      <c r="G162" s="452"/>
      <c r="H162" s="452"/>
      <c r="I162" s="452"/>
      <c r="J162" s="452"/>
      <c r="K162" s="451"/>
    </row>
    <row r="163" spans="2:11" ht="45" customHeight="1">
      <c r="B163" s="450"/>
      <c r="C163" s="706" t="s">
        <v>2836</v>
      </c>
      <c r="D163" s="706"/>
      <c r="E163" s="706"/>
      <c r="F163" s="706"/>
      <c r="G163" s="706"/>
      <c r="H163" s="706"/>
      <c r="I163" s="706"/>
      <c r="J163" s="706"/>
      <c r="K163" s="447"/>
    </row>
    <row r="164" spans="2:11" ht="17.25" customHeight="1">
      <c r="B164" s="450"/>
      <c r="C164" s="465" t="s">
        <v>2835</v>
      </c>
      <c r="D164" s="465"/>
      <c r="E164" s="465"/>
      <c r="F164" s="465" t="s">
        <v>2834</v>
      </c>
      <c r="G164" s="467"/>
      <c r="H164" s="466" t="s">
        <v>196</v>
      </c>
      <c r="I164" s="466" t="s">
        <v>316</v>
      </c>
      <c r="J164" s="465" t="s">
        <v>2833</v>
      </c>
      <c r="K164" s="447"/>
    </row>
    <row r="165" spans="2:11" ht="17.25" customHeight="1">
      <c r="B165" s="464"/>
      <c r="C165" s="460" t="s">
        <v>2832</v>
      </c>
      <c r="D165" s="460"/>
      <c r="E165" s="460"/>
      <c r="F165" s="463" t="s">
        <v>2831</v>
      </c>
      <c r="G165" s="462"/>
      <c r="H165" s="461"/>
      <c r="I165" s="461"/>
      <c r="J165" s="460" t="s">
        <v>2830</v>
      </c>
      <c r="K165" s="459"/>
    </row>
    <row r="166" spans="2:11" ht="5.25" customHeight="1">
      <c r="B166" s="445"/>
      <c r="C166" s="446"/>
      <c r="D166" s="446"/>
      <c r="E166" s="446"/>
      <c r="F166" s="446"/>
      <c r="G166" s="283"/>
      <c r="H166" s="446"/>
      <c r="I166" s="446"/>
      <c r="J166" s="446"/>
      <c r="K166" s="444"/>
    </row>
    <row r="167" spans="2:11" ht="15" customHeight="1">
      <c r="B167" s="445"/>
      <c r="C167" s="441" t="s">
        <v>2829</v>
      </c>
      <c r="D167" s="441"/>
      <c r="E167" s="441"/>
      <c r="F167" s="438" t="s">
        <v>2806</v>
      </c>
      <c r="G167" s="441"/>
      <c r="H167" s="441" t="s">
        <v>2828</v>
      </c>
      <c r="I167" s="441" t="s">
        <v>2801</v>
      </c>
      <c r="J167" s="441">
        <v>120</v>
      </c>
      <c r="K167" s="444"/>
    </row>
    <row r="168" spans="2:11" ht="15" customHeight="1">
      <c r="B168" s="445"/>
      <c r="C168" s="441" t="s">
        <v>2827</v>
      </c>
      <c r="D168" s="441"/>
      <c r="E168" s="441"/>
      <c r="F168" s="438" t="s">
        <v>2806</v>
      </c>
      <c r="G168" s="441"/>
      <c r="H168" s="441" t="s">
        <v>2826</v>
      </c>
      <c r="I168" s="441" t="s">
        <v>2801</v>
      </c>
      <c r="J168" s="441" t="s">
        <v>2824</v>
      </c>
      <c r="K168" s="444"/>
    </row>
    <row r="169" spans="2:11" ht="15" customHeight="1">
      <c r="B169" s="445"/>
      <c r="C169" s="441" t="s">
        <v>2825</v>
      </c>
      <c r="D169" s="441"/>
      <c r="E169" s="441"/>
      <c r="F169" s="438" t="s">
        <v>2806</v>
      </c>
      <c r="G169" s="441"/>
      <c r="H169" s="441" t="s">
        <v>2817</v>
      </c>
      <c r="I169" s="441" t="s">
        <v>2801</v>
      </c>
      <c r="J169" s="441" t="s">
        <v>2824</v>
      </c>
      <c r="K169" s="444"/>
    </row>
    <row r="170" spans="2:11" ht="15" customHeight="1">
      <c r="B170" s="445"/>
      <c r="C170" s="441" t="s">
        <v>2823</v>
      </c>
      <c r="D170" s="441"/>
      <c r="E170" s="441"/>
      <c r="F170" s="438" t="s">
        <v>2803</v>
      </c>
      <c r="G170" s="441"/>
      <c r="H170" s="441" t="s">
        <v>2817</v>
      </c>
      <c r="I170" s="441" t="s">
        <v>2801</v>
      </c>
      <c r="J170" s="441">
        <v>50</v>
      </c>
      <c r="K170" s="444"/>
    </row>
    <row r="171" spans="2:11" ht="15" customHeight="1">
      <c r="B171" s="445"/>
      <c r="C171" s="441" t="s">
        <v>2822</v>
      </c>
      <c r="D171" s="441"/>
      <c r="E171" s="441"/>
      <c r="F171" s="438" t="s">
        <v>2806</v>
      </c>
      <c r="G171" s="441"/>
      <c r="H171" s="441" t="s">
        <v>2817</v>
      </c>
      <c r="I171" s="441" t="s">
        <v>2821</v>
      </c>
      <c r="J171" s="441"/>
      <c r="K171" s="444"/>
    </row>
    <row r="172" spans="2:11" ht="15" customHeight="1">
      <c r="B172" s="445"/>
      <c r="C172" s="441" t="s">
        <v>2820</v>
      </c>
      <c r="D172" s="441"/>
      <c r="E172" s="441"/>
      <c r="F172" s="438" t="s">
        <v>2803</v>
      </c>
      <c r="G172" s="441"/>
      <c r="H172" s="441" t="s">
        <v>2817</v>
      </c>
      <c r="I172" s="441" t="s">
        <v>2801</v>
      </c>
      <c r="J172" s="441">
        <v>50</v>
      </c>
      <c r="K172" s="444"/>
    </row>
    <row r="173" spans="2:11" ht="15" customHeight="1">
      <c r="B173" s="445"/>
      <c r="C173" s="441" t="s">
        <v>2819</v>
      </c>
      <c r="D173" s="441"/>
      <c r="E173" s="441"/>
      <c r="F173" s="438" t="s">
        <v>2803</v>
      </c>
      <c r="G173" s="441"/>
      <c r="H173" s="441" t="s">
        <v>2817</v>
      </c>
      <c r="I173" s="441" t="s">
        <v>2801</v>
      </c>
      <c r="J173" s="441">
        <v>50</v>
      </c>
      <c r="K173" s="444"/>
    </row>
    <row r="174" spans="2:11" ht="15" customHeight="1">
      <c r="B174" s="445"/>
      <c r="C174" s="441" t="s">
        <v>2818</v>
      </c>
      <c r="D174" s="441"/>
      <c r="E174" s="441"/>
      <c r="F174" s="438" t="s">
        <v>2803</v>
      </c>
      <c r="G174" s="441"/>
      <c r="H174" s="441" t="s">
        <v>2817</v>
      </c>
      <c r="I174" s="441" t="s">
        <v>2801</v>
      </c>
      <c r="J174" s="441">
        <v>50</v>
      </c>
      <c r="K174" s="444"/>
    </row>
    <row r="175" spans="2:11" ht="15" customHeight="1">
      <c r="B175" s="445"/>
      <c r="C175" s="441" t="s">
        <v>315</v>
      </c>
      <c r="D175" s="441"/>
      <c r="E175" s="441"/>
      <c r="F175" s="438" t="s">
        <v>2806</v>
      </c>
      <c r="G175" s="441"/>
      <c r="H175" s="441" t="s">
        <v>2816</v>
      </c>
      <c r="I175" s="441" t="s">
        <v>2815</v>
      </c>
      <c r="J175" s="441"/>
      <c r="K175" s="444"/>
    </row>
    <row r="176" spans="2:11" ht="15" customHeight="1">
      <c r="B176" s="445"/>
      <c r="C176" s="441" t="s">
        <v>316</v>
      </c>
      <c r="D176" s="441"/>
      <c r="E176" s="441"/>
      <c r="F176" s="438" t="s">
        <v>2806</v>
      </c>
      <c r="G176" s="441"/>
      <c r="H176" s="441" t="s">
        <v>2814</v>
      </c>
      <c r="I176" s="441" t="s">
        <v>2781</v>
      </c>
      <c r="J176" s="441">
        <v>1</v>
      </c>
      <c r="K176" s="444"/>
    </row>
    <row r="177" spans="2:11" ht="15" customHeight="1">
      <c r="B177" s="445"/>
      <c r="C177" s="441" t="s">
        <v>317</v>
      </c>
      <c r="D177" s="441"/>
      <c r="E177" s="441"/>
      <c r="F177" s="438" t="s">
        <v>2806</v>
      </c>
      <c r="G177" s="441"/>
      <c r="H177" s="441" t="s">
        <v>2813</v>
      </c>
      <c r="I177" s="441" t="s">
        <v>2801</v>
      </c>
      <c r="J177" s="441">
        <v>20</v>
      </c>
      <c r="K177" s="444"/>
    </row>
    <row r="178" spans="2:11" ht="15" customHeight="1">
      <c r="B178" s="445"/>
      <c r="C178" s="441" t="s">
        <v>196</v>
      </c>
      <c r="D178" s="441"/>
      <c r="E178" s="441"/>
      <c r="F178" s="438" t="s">
        <v>2806</v>
      </c>
      <c r="G178" s="441"/>
      <c r="H178" s="441" t="s">
        <v>2812</v>
      </c>
      <c r="I178" s="441" t="s">
        <v>2801</v>
      </c>
      <c r="J178" s="441">
        <v>255</v>
      </c>
      <c r="K178" s="444"/>
    </row>
    <row r="179" spans="2:11" ht="15" customHeight="1">
      <c r="B179" s="445"/>
      <c r="C179" s="441" t="s">
        <v>142</v>
      </c>
      <c r="D179" s="441"/>
      <c r="E179" s="441"/>
      <c r="F179" s="438" t="s">
        <v>2806</v>
      </c>
      <c r="G179" s="441"/>
      <c r="H179" s="441" t="s">
        <v>2811</v>
      </c>
      <c r="I179" s="441" t="s">
        <v>2801</v>
      </c>
      <c r="J179" s="441">
        <v>10</v>
      </c>
      <c r="K179" s="444"/>
    </row>
    <row r="180" spans="2:11" ht="15" customHeight="1">
      <c r="B180" s="445"/>
      <c r="C180" s="441" t="s">
        <v>318</v>
      </c>
      <c r="D180" s="441"/>
      <c r="E180" s="441"/>
      <c r="F180" s="438" t="s">
        <v>2806</v>
      </c>
      <c r="G180" s="441"/>
      <c r="H180" s="441" t="s">
        <v>2810</v>
      </c>
      <c r="I180" s="441" t="s">
        <v>2804</v>
      </c>
      <c r="J180" s="441"/>
      <c r="K180" s="444"/>
    </row>
    <row r="181" spans="2:11" ht="15" customHeight="1">
      <c r="B181" s="445"/>
      <c r="C181" s="441" t="s">
        <v>2809</v>
      </c>
      <c r="D181" s="441"/>
      <c r="E181" s="441"/>
      <c r="F181" s="438" t="s">
        <v>2806</v>
      </c>
      <c r="G181" s="441"/>
      <c r="H181" s="441" t="s">
        <v>2808</v>
      </c>
      <c r="I181" s="441" t="s">
        <v>2804</v>
      </c>
      <c r="J181" s="441"/>
      <c r="K181" s="444"/>
    </row>
    <row r="182" spans="2:11" ht="15" customHeight="1">
      <c r="B182" s="445"/>
      <c r="C182" s="441" t="s">
        <v>2807</v>
      </c>
      <c r="D182" s="441"/>
      <c r="E182" s="441"/>
      <c r="F182" s="438" t="s">
        <v>2806</v>
      </c>
      <c r="G182" s="441"/>
      <c r="H182" s="441" t="s">
        <v>2805</v>
      </c>
      <c r="I182" s="441" t="s">
        <v>2804</v>
      </c>
      <c r="J182" s="441"/>
      <c r="K182" s="444"/>
    </row>
    <row r="183" spans="2:11" ht="15" customHeight="1">
      <c r="B183" s="445"/>
      <c r="C183" s="441" t="s">
        <v>321</v>
      </c>
      <c r="D183" s="441"/>
      <c r="E183" s="441"/>
      <c r="F183" s="438" t="s">
        <v>2803</v>
      </c>
      <c r="G183" s="441"/>
      <c r="H183" s="441" t="s">
        <v>2802</v>
      </c>
      <c r="I183" s="441" t="s">
        <v>2801</v>
      </c>
      <c r="J183" s="441">
        <v>50</v>
      </c>
      <c r="K183" s="444"/>
    </row>
    <row r="184" spans="2:11" ht="15" customHeight="1">
      <c r="B184" s="458"/>
      <c r="C184" s="457"/>
      <c r="D184" s="457"/>
      <c r="E184" s="457"/>
      <c r="F184" s="457"/>
      <c r="G184" s="457"/>
      <c r="H184" s="457"/>
      <c r="I184" s="457"/>
      <c r="J184" s="457"/>
      <c r="K184" s="456"/>
    </row>
    <row r="185" spans="2:11" ht="18.75" customHeight="1">
      <c r="B185" s="455"/>
      <c r="C185" s="441"/>
      <c r="D185" s="441"/>
      <c r="E185" s="441"/>
      <c r="F185" s="438"/>
      <c r="G185" s="441"/>
      <c r="H185" s="441"/>
      <c r="I185" s="441"/>
      <c r="J185" s="441"/>
      <c r="K185" s="455"/>
    </row>
    <row r="186" spans="2:11" ht="18.75" customHeight="1">
      <c r="B186" s="454"/>
      <c r="C186" s="454"/>
      <c r="D186" s="454"/>
      <c r="E186" s="454"/>
      <c r="F186" s="454"/>
      <c r="G186" s="454"/>
      <c r="H186" s="454"/>
      <c r="I186" s="454"/>
      <c r="J186" s="454"/>
      <c r="K186" s="454"/>
    </row>
    <row r="187" spans="2:11" ht="15">
      <c r="B187" s="453"/>
      <c r="C187" s="452"/>
      <c r="D187" s="452"/>
      <c r="E187" s="452"/>
      <c r="F187" s="452"/>
      <c r="G187" s="452"/>
      <c r="H187" s="452"/>
      <c r="I187" s="452"/>
      <c r="J187" s="452"/>
      <c r="K187" s="451"/>
    </row>
    <row r="188" spans="2:11" ht="21">
      <c r="B188" s="450"/>
      <c r="C188" s="706" t="s">
        <v>2800</v>
      </c>
      <c r="D188" s="706"/>
      <c r="E188" s="706"/>
      <c r="F188" s="706"/>
      <c r="G188" s="706"/>
      <c r="H188" s="706"/>
      <c r="I188" s="706"/>
      <c r="J188" s="706"/>
      <c r="K188" s="447"/>
    </row>
    <row r="189" spans="2:11" ht="25.5" customHeight="1">
      <c r="B189" s="450"/>
      <c r="C189" s="449" t="s">
        <v>2799</v>
      </c>
      <c r="D189" s="449"/>
      <c r="E189" s="449"/>
      <c r="F189" s="449" t="s">
        <v>2798</v>
      </c>
      <c r="G189" s="448"/>
      <c r="H189" s="707" t="s">
        <v>2797</v>
      </c>
      <c r="I189" s="707"/>
      <c r="J189" s="707"/>
      <c r="K189" s="447"/>
    </row>
    <row r="190" spans="2:11" ht="5.25" customHeight="1">
      <c r="B190" s="445"/>
      <c r="C190" s="446"/>
      <c r="D190" s="446"/>
      <c r="E190" s="446"/>
      <c r="F190" s="446"/>
      <c r="G190" s="441"/>
      <c r="H190" s="446"/>
      <c r="I190" s="446"/>
      <c r="J190" s="446"/>
      <c r="K190" s="444"/>
    </row>
    <row r="191" spans="2:11" ht="15" customHeight="1">
      <c r="B191" s="445"/>
      <c r="C191" s="441" t="s">
        <v>2796</v>
      </c>
      <c r="D191" s="441"/>
      <c r="E191" s="441"/>
      <c r="F191" s="438" t="s">
        <v>287</v>
      </c>
      <c r="G191" s="441"/>
      <c r="H191" s="708" t="s">
        <v>2795</v>
      </c>
      <c r="I191" s="708"/>
      <c r="J191" s="708"/>
      <c r="K191" s="444"/>
    </row>
    <row r="192" spans="2:11" ht="15" customHeight="1">
      <c r="B192" s="445"/>
      <c r="C192" s="439"/>
      <c r="D192" s="441"/>
      <c r="E192" s="441"/>
      <c r="F192" s="438" t="s">
        <v>288</v>
      </c>
      <c r="G192" s="441"/>
      <c r="H192" s="708" t="s">
        <v>2794</v>
      </c>
      <c r="I192" s="708"/>
      <c r="J192" s="708"/>
      <c r="K192" s="444"/>
    </row>
    <row r="193" spans="2:11" ht="15" customHeight="1">
      <c r="B193" s="445"/>
      <c r="C193" s="439"/>
      <c r="D193" s="441"/>
      <c r="E193" s="441"/>
      <c r="F193" s="438" t="s">
        <v>291</v>
      </c>
      <c r="G193" s="441"/>
      <c r="H193" s="708" t="s">
        <v>2793</v>
      </c>
      <c r="I193" s="708"/>
      <c r="J193" s="708"/>
      <c r="K193" s="444"/>
    </row>
    <row r="194" spans="2:11" ht="15" customHeight="1">
      <c r="B194" s="445"/>
      <c r="C194" s="441"/>
      <c r="D194" s="441"/>
      <c r="E194" s="441"/>
      <c r="F194" s="438" t="s">
        <v>289</v>
      </c>
      <c r="G194" s="441"/>
      <c r="H194" s="708" t="s">
        <v>2792</v>
      </c>
      <c r="I194" s="708"/>
      <c r="J194" s="708"/>
      <c r="K194" s="444"/>
    </row>
    <row r="195" spans="2:11" ht="15" customHeight="1">
      <c r="B195" s="445"/>
      <c r="C195" s="441"/>
      <c r="D195" s="441"/>
      <c r="E195" s="441"/>
      <c r="F195" s="438" t="s">
        <v>290</v>
      </c>
      <c r="G195" s="441"/>
      <c r="H195" s="708" t="s">
        <v>2791</v>
      </c>
      <c r="I195" s="708"/>
      <c r="J195" s="708"/>
      <c r="K195" s="444"/>
    </row>
    <row r="196" spans="2:11" ht="15" customHeight="1">
      <c r="B196" s="445"/>
      <c r="C196" s="441"/>
      <c r="D196" s="441"/>
      <c r="E196" s="441"/>
      <c r="F196" s="438"/>
      <c r="G196" s="441"/>
      <c r="H196" s="441"/>
      <c r="I196" s="441"/>
      <c r="J196" s="441"/>
      <c r="K196" s="444"/>
    </row>
    <row r="197" spans="2:11" ht="15" customHeight="1">
      <c r="B197" s="445"/>
      <c r="C197" s="441" t="s">
        <v>2790</v>
      </c>
      <c r="D197" s="441"/>
      <c r="E197" s="441"/>
      <c r="F197" s="438" t="s">
        <v>2789</v>
      </c>
      <c r="G197" s="441"/>
      <c r="H197" s="708" t="s">
        <v>2788</v>
      </c>
      <c r="I197" s="708"/>
      <c r="J197" s="708"/>
      <c r="K197" s="444"/>
    </row>
    <row r="198" spans="2:11" ht="15" customHeight="1">
      <c r="B198" s="445"/>
      <c r="C198" s="439"/>
      <c r="D198" s="441"/>
      <c r="E198" s="441"/>
      <c r="F198" s="438" t="s">
        <v>2787</v>
      </c>
      <c r="G198" s="441"/>
      <c r="H198" s="708" t="s">
        <v>2786</v>
      </c>
      <c r="I198" s="708"/>
      <c r="J198" s="708"/>
      <c r="K198" s="444"/>
    </row>
    <row r="199" spans="2:11" ht="15" customHeight="1">
      <c r="B199" s="445"/>
      <c r="C199" s="441"/>
      <c r="D199" s="441"/>
      <c r="E199" s="441"/>
      <c r="F199" s="438" t="s">
        <v>2785</v>
      </c>
      <c r="G199" s="441"/>
      <c r="H199" s="708" t="s">
        <v>2784</v>
      </c>
      <c r="I199" s="708"/>
      <c r="J199" s="708"/>
      <c r="K199" s="444"/>
    </row>
    <row r="200" spans="2:11" ht="15" customHeight="1">
      <c r="B200" s="440"/>
      <c r="C200" s="439"/>
      <c r="D200" s="439"/>
      <c r="E200" s="439"/>
      <c r="F200" s="438" t="s">
        <v>2783</v>
      </c>
      <c r="G200" s="437"/>
      <c r="H200" s="705" t="s">
        <v>2782</v>
      </c>
      <c r="I200" s="705"/>
      <c r="J200" s="705"/>
      <c r="K200" s="436"/>
    </row>
    <row r="201" spans="2:11" ht="15" customHeight="1">
      <c r="B201" s="440"/>
      <c r="C201" s="439"/>
      <c r="D201" s="439"/>
      <c r="E201" s="439"/>
      <c r="F201" s="438" t="s">
        <v>1257</v>
      </c>
      <c r="G201" s="437"/>
      <c r="H201" s="705" t="s">
        <v>112</v>
      </c>
      <c r="I201" s="705"/>
      <c r="J201" s="705"/>
      <c r="K201" s="436"/>
    </row>
    <row r="202" spans="2:11" ht="15" customHeight="1">
      <c r="B202" s="440"/>
      <c r="C202" s="439"/>
      <c r="D202" s="439"/>
      <c r="E202" s="439"/>
      <c r="F202" s="443"/>
      <c r="G202" s="437"/>
      <c r="H202" s="442"/>
      <c r="I202" s="442"/>
      <c r="J202" s="442"/>
      <c r="K202" s="436"/>
    </row>
    <row r="203" spans="2:11" ht="15" customHeight="1">
      <c r="B203" s="440"/>
      <c r="C203" s="441" t="s">
        <v>2781</v>
      </c>
      <c r="D203" s="439"/>
      <c r="E203" s="439"/>
      <c r="F203" s="438">
        <v>1</v>
      </c>
      <c r="G203" s="437"/>
      <c r="H203" s="705" t="s">
        <v>2780</v>
      </c>
      <c r="I203" s="705"/>
      <c r="J203" s="705"/>
      <c r="K203" s="436"/>
    </row>
    <row r="204" spans="2:11" ht="15" customHeight="1">
      <c r="B204" s="440"/>
      <c r="C204" s="439"/>
      <c r="D204" s="439"/>
      <c r="E204" s="439"/>
      <c r="F204" s="438">
        <v>2</v>
      </c>
      <c r="G204" s="437"/>
      <c r="H204" s="705" t="s">
        <v>2779</v>
      </c>
      <c r="I204" s="705"/>
      <c r="J204" s="705"/>
      <c r="K204" s="436"/>
    </row>
    <row r="205" spans="2:11" ht="15" customHeight="1">
      <c r="B205" s="440"/>
      <c r="C205" s="439"/>
      <c r="D205" s="439"/>
      <c r="E205" s="439"/>
      <c r="F205" s="438">
        <v>3</v>
      </c>
      <c r="G205" s="437"/>
      <c r="H205" s="705" t="s">
        <v>2778</v>
      </c>
      <c r="I205" s="705"/>
      <c r="J205" s="705"/>
      <c r="K205" s="436"/>
    </row>
    <row r="206" spans="2:11" ht="15" customHeight="1">
      <c r="B206" s="440"/>
      <c r="C206" s="439"/>
      <c r="D206" s="439"/>
      <c r="E206" s="439"/>
      <c r="F206" s="438">
        <v>4</v>
      </c>
      <c r="G206" s="437"/>
      <c r="H206" s="705" t="s">
        <v>2777</v>
      </c>
      <c r="I206" s="705"/>
      <c r="J206" s="705"/>
      <c r="K206" s="436"/>
    </row>
    <row r="207" spans="2:11" ht="12.75" customHeight="1">
      <c r="B207" s="435"/>
      <c r="C207" s="434"/>
      <c r="D207" s="434"/>
      <c r="E207" s="434"/>
      <c r="F207" s="434"/>
      <c r="G207" s="434"/>
      <c r="H207" s="434"/>
      <c r="I207" s="434"/>
      <c r="J207" s="434"/>
      <c r="K207" s="433"/>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0:J200"/>
    <mergeCell ref="C163:J163"/>
    <mergeCell ref="C188:J188"/>
    <mergeCell ref="H189:J189"/>
    <mergeCell ref="H191:J191"/>
    <mergeCell ref="H192:J192"/>
    <mergeCell ref="H193:J193"/>
    <mergeCell ref="H194:J194"/>
    <mergeCell ref="H195:J195"/>
    <mergeCell ref="H197:J197"/>
    <mergeCell ref="H198:J198"/>
    <mergeCell ref="H199:J199"/>
    <mergeCell ref="H201:J201"/>
    <mergeCell ref="H203:J203"/>
    <mergeCell ref="H204:J204"/>
    <mergeCell ref="H205:J205"/>
    <mergeCell ref="H206:J206"/>
  </mergeCells>
  <printOptions/>
  <pageMargins left="0.5905511811023623" right="0.5905511811023623" top="0.5905511811023623" bottom="0.5905511811023623" header="0" footer="0"/>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08"/>
  <sheetViews>
    <sheetView showGridLines="0" workbookViewId="0" topLeftCell="A1">
      <pane ySplit="1" topLeftCell="A8" activePane="bottomLeft" state="frozen"/>
      <selection pane="bottomLeft" activeCell="I1301" sqref="I1301"/>
    </sheetView>
  </sheetViews>
  <sheetFormatPr defaultColWidth="9.00390625" defaultRowHeight="14.25" customHeight="1"/>
  <cols>
    <col min="1" max="1" width="7.140625" style="518" customWidth="1"/>
    <col min="2" max="2" width="1.421875" style="518" customWidth="1"/>
    <col min="3" max="3" width="3.57421875" style="518" customWidth="1"/>
    <col min="4" max="4" width="3.7109375" style="518" customWidth="1"/>
    <col min="5" max="5" width="14.7109375" style="518" customWidth="1"/>
    <col min="6" max="6" width="77.8515625" style="518" customWidth="1"/>
    <col min="7" max="7" width="7.421875" style="518" customWidth="1"/>
    <col min="8" max="8" width="9.57421875" style="518" customWidth="1"/>
    <col min="9" max="9" width="10.8515625" style="518" customWidth="1"/>
    <col min="10" max="10" width="20.140625" style="518" customWidth="1"/>
    <col min="11" max="11" width="13.28125" style="518" customWidth="1"/>
    <col min="12" max="18" width="9.00390625" style="650" customWidth="1"/>
    <col min="19" max="19" width="7.00390625" style="518" customWidth="1"/>
    <col min="20" max="20" width="25.421875" style="518" customWidth="1"/>
    <col min="21" max="21" width="14.00390625" style="518" customWidth="1"/>
    <col min="22" max="22" width="10.57421875" style="518" customWidth="1"/>
    <col min="23" max="23" width="14.00390625" style="518" customWidth="1"/>
    <col min="24" max="24" width="10.421875" style="518" customWidth="1"/>
    <col min="25" max="25" width="12.8515625" style="518" customWidth="1"/>
    <col min="26" max="26" width="9.421875" style="518" customWidth="1"/>
    <col min="27" max="27" width="12.8515625" style="518" customWidth="1"/>
    <col min="28" max="28" width="14.00390625" style="518" customWidth="1"/>
    <col min="29" max="29" width="9.421875" style="518" customWidth="1"/>
    <col min="30" max="30" width="12.8515625" style="518" customWidth="1"/>
    <col min="31" max="31" width="14.00390625" style="518" customWidth="1"/>
    <col min="32" max="43" width="9.00390625" style="650" customWidth="1"/>
    <col min="44" max="65" width="9.00390625" style="518" hidden="1" customWidth="1"/>
    <col min="66" max="256" width="9.00390625" style="650" customWidth="1"/>
    <col min="257" max="257" width="7.140625" style="650" customWidth="1"/>
    <col min="258" max="258" width="1.421875" style="650" customWidth="1"/>
    <col min="259" max="259" width="3.57421875" style="650" customWidth="1"/>
    <col min="260" max="260" width="3.7109375" style="650" customWidth="1"/>
    <col min="261" max="261" width="14.7109375" style="650" customWidth="1"/>
    <col min="262" max="262" width="77.8515625" style="650" customWidth="1"/>
    <col min="263" max="263" width="7.421875" style="650" customWidth="1"/>
    <col min="264" max="264" width="9.57421875" style="650" customWidth="1"/>
    <col min="265" max="265" width="10.8515625" style="650" customWidth="1"/>
    <col min="266" max="266" width="20.140625" style="650" customWidth="1"/>
    <col min="267" max="267" width="13.28125" style="650" customWidth="1"/>
    <col min="268" max="274" width="9.00390625" style="650" customWidth="1"/>
    <col min="275" max="275" width="7.00390625" style="650" customWidth="1"/>
    <col min="276" max="276" width="25.421875" style="650" customWidth="1"/>
    <col min="277" max="277" width="14.00390625" style="650" customWidth="1"/>
    <col min="278" max="278" width="10.57421875" style="650" customWidth="1"/>
    <col min="279" max="279" width="14.00390625" style="650" customWidth="1"/>
    <col min="280" max="280" width="10.421875" style="650" customWidth="1"/>
    <col min="281" max="281" width="12.8515625" style="650" customWidth="1"/>
    <col min="282" max="282" width="9.421875" style="650" customWidth="1"/>
    <col min="283" max="283" width="12.8515625" style="650" customWidth="1"/>
    <col min="284" max="284" width="14.00390625" style="650" customWidth="1"/>
    <col min="285" max="285" width="9.421875" style="650" customWidth="1"/>
    <col min="286" max="286" width="12.8515625" style="650" customWidth="1"/>
    <col min="287" max="287" width="14.00390625" style="650" customWidth="1"/>
    <col min="288" max="299" width="9.00390625" style="650" customWidth="1"/>
    <col min="300" max="321" width="9.00390625" style="650" hidden="1" customWidth="1"/>
    <col min="322" max="512" width="9.00390625" style="650" customWidth="1"/>
    <col min="513" max="513" width="7.140625" style="650" customWidth="1"/>
    <col min="514" max="514" width="1.421875" style="650" customWidth="1"/>
    <col min="515" max="515" width="3.57421875" style="650" customWidth="1"/>
    <col min="516" max="516" width="3.7109375" style="650" customWidth="1"/>
    <col min="517" max="517" width="14.7109375" style="650" customWidth="1"/>
    <col min="518" max="518" width="77.8515625" style="650" customWidth="1"/>
    <col min="519" max="519" width="7.421875" style="650" customWidth="1"/>
    <col min="520" max="520" width="9.57421875" style="650" customWidth="1"/>
    <col min="521" max="521" width="10.8515625" style="650" customWidth="1"/>
    <col min="522" max="522" width="20.140625" style="650" customWidth="1"/>
    <col min="523" max="523" width="13.28125" style="650" customWidth="1"/>
    <col min="524" max="530" width="9.00390625" style="650" customWidth="1"/>
    <col min="531" max="531" width="7.00390625" style="650" customWidth="1"/>
    <col min="532" max="532" width="25.421875" style="650" customWidth="1"/>
    <col min="533" max="533" width="14.00390625" style="650" customWidth="1"/>
    <col min="534" max="534" width="10.57421875" style="650" customWidth="1"/>
    <col min="535" max="535" width="14.00390625" style="650" customWidth="1"/>
    <col min="536" max="536" width="10.421875" style="650" customWidth="1"/>
    <col min="537" max="537" width="12.8515625" style="650" customWidth="1"/>
    <col min="538" max="538" width="9.421875" style="650" customWidth="1"/>
    <col min="539" max="539" width="12.8515625" style="650" customWidth="1"/>
    <col min="540" max="540" width="14.00390625" style="650" customWidth="1"/>
    <col min="541" max="541" width="9.421875" style="650" customWidth="1"/>
    <col min="542" max="542" width="12.8515625" style="650" customWidth="1"/>
    <col min="543" max="543" width="14.00390625" style="650" customWidth="1"/>
    <col min="544" max="555" width="9.00390625" style="650" customWidth="1"/>
    <col min="556" max="577" width="9.00390625" style="650" hidden="1" customWidth="1"/>
    <col min="578" max="768" width="9.00390625" style="650" customWidth="1"/>
    <col min="769" max="769" width="7.140625" style="650" customWidth="1"/>
    <col min="770" max="770" width="1.421875" style="650" customWidth="1"/>
    <col min="771" max="771" width="3.57421875" style="650" customWidth="1"/>
    <col min="772" max="772" width="3.7109375" style="650" customWidth="1"/>
    <col min="773" max="773" width="14.7109375" style="650" customWidth="1"/>
    <col min="774" max="774" width="77.8515625" style="650" customWidth="1"/>
    <col min="775" max="775" width="7.421875" style="650" customWidth="1"/>
    <col min="776" max="776" width="9.57421875" style="650" customWidth="1"/>
    <col min="777" max="777" width="10.8515625" style="650" customWidth="1"/>
    <col min="778" max="778" width="20.140625" style="650" customWidth="1"/>
    <col min="779" max="779" width="13.28125" style="650" customWidth="1"/>
    <col min="780" max="786" width="9.00390625" style="650" customWidth="1"/>
    <col min="787" max="787" width="7.00390625" style="650" customWidth="1"/>
    <col min="788" max="788" width="25.421875" style="650" customWidth="1"/>
    <col min="789" max="789" width="14.00390625" style="650" customWidth="1"/>
    <col min="790" max="790" width="10.57421875" style="650" customWidth="1"/>
    <col min="791" max="791" width="14.00390625" style="650" customWidth="1"/>
    <col min="792" max="792" width="10.421875" style="650" customWidth="1"/>
    <col min="793" max="793" width="12.8515625" style="650" customWidth="1"/>
    <col min="794" max="794" width="9.421875" style="650" customWidth="1"/>
    <col min="795" max="795" width="12.8515625" style="650" customWidth="1"/>
    <col min="796" max="796" width="14.00390625" style="650" customWidth="1"/>
    <col min="797" max="797" width="9.421875" style="650" customWidth="1"/>
    <col min="798" max="798" width="12.8515625" style="650" customWidth="1"/>
    <col min="799" max="799" width="14.00390625" style="650" customWidth="1"/>
    <col min="800" max="811" width="9.00390625" style="650" customWidth="1"/>
    <col min="812" max="833" width="9.00390625" style="650" hidden="1" customWidth="1"/>
    <col min="834" max="1024" width="9.00390625" style="650" customWidth="1"/>
    <col min="1025" max="1025" width="7.140625" style="650" customWidth="1"/>
    <col min="1026" max="1026" width="1.421875" style="650" customWidth="1"/>
    <col min="1027" max="1027" width="3.57421875" style="650" customWidth="1"/>
    <col min="1028" max="1028" width="3.7109375" style="650" customWidth="1"/>
    <col min="1029" max="1029" width="14.7109375" style="650" customWidth="1"/>
    <col min="1030" max="1030" width="77.8515625" style="650" customWidth="1"/>
    <col min="1031" max="1031" width="7.421875" style="650" customWidth="1"/>
    <col min="1032" max="1032" width="9.57421875" style="650" customWidth="1"/>
    <col min="1033" max="1033" width="10.8515625" style="650" customWidth="1"/>
    <col min="1034" max="1034" width="20.140625" style="650" customWidth="1"/>
    <col min="1035" max="1035" width="13.28125" style="650" customWidth="1"/>
    <col min="1036" max="1042" width="9.00390625" style="650" customWidth="1"/>
    <col min="1043" max="1043" width="7.00390625" style="650" customWidth="1"/>
    <col min="1044" max="1044" width="25.421875" style="650" customWidth="1"/>
    <col min="1045" max="1045" width="14.00390625" style="650" customWidth="1"/>
    <col min="1046" max="1046" width="10.57421875" style="650" customWidth="1"/>
    <col min="1047" max="1047" width="14.00390625" style="650" customWidth="1"/>
    <col min="1048" max="1048" width="10.421875" style="650" customWidth="1"/>
    <col min="1049" max="1049" width="12.8515625" style="650" customWidth="1"/>
    <col min="1050" max="1050" width="9.421875" style="650" customWidth="1"/>
    <col min="1051" max="1051" width="12.8515625" style="650" customWidth="1"/>
    <col min="1052" max="1052" width="14.00390625" style="650" customWidth="1"/>
    <col min="1053" max="1053" width="9.421875" style="650" customWidth="1"/>
    <col min="1054" max="1054" width="12.8515625" style="650" customWidth="1"/>
    <col min="1055" max="1055" width="14.00390625" style="650" customWidth="1"/>
    <col min="1056" max="1067" width="9.00390625" style="650" customWidth="1"/>
    <col min="1068" max="1089" width="9.00390625" style="650" hidden="1" customWidth="1"/>
    <col min="1090" max="1280" width="9.00390625" style="650" customWidth="1"/>
    <col min="1281" max="1281" width="7.140625" style="650" customWidth="1"/>
    <col min="1282" max="1282" width="1.421875" style="650" customWidth="1"/>
    <col min="1283" max="1283" width="3.57421875" style="650" customWidth="1"/>
    <col min="1284" max="1284" width="3.7109375" style="650" customWidth="1"/>
    <col min="1285" max="1285" width="14.7109375" style="650" customWidth="1"/>
    <col min="1286" max="1286" width="77.8515625" style="650" customWidth="1"/>
    <col min="1287" max="1287" width="7.421875" style="650" customWidth="1"/>
    <col min="1288" max="1288" width="9.57421875" style="650" customWidth="1"/>
    <col min="1289" max="1289" width="10.8515625" style="650" customWidth="1"/>
    <col min="1290" max="1290" width="20.140625" style="650" customWidth="1"/>
    <col min="1291" max="1291" width="13.28125" style="650" customWidth="1"/>
    <col min="1292" max="1298" width="9.00390625" style="650" customWidth="1"/>
    <col min="1299" max="1299" width="7.00390625" style="650" customWidth="1"/>
    <col min="1300" max="1300" width="25.421875" style="650" customWidth="1"/>
    <col min="1301" max="1301" width="14.00390625" style="650" customWidth="1"/>
    <col min="1302" max="1302" width="10.57421875" style="650" customWidth="1"/>
    <col min="1303" max="1303" width="14.00390625" style="650" customWidth="1"/>
    <col min="1304" max="1304" width="10.421875" style="650" customWidth="1"/>
    <col min="1305" max="1305" width="12.8515625" style="650" customWidth="1"/>
    <col min="1306" max="1306" width="9.421875" style="650" customWidth="1"/>
    <col min="1307" max="1307" width="12.8515625" style="650" customWidth="1"/>
    <col min="1308" max="1308" width="14.00390625" style="650" customWidth="1"/>
    <col min="1309" max="1309" width="9.421875" style="650" customWidth="1"/>
    <col min="1310" max="1310" width="12.8515625" style="650" customWidth="1"/>
    <col min="1311" max="1311" width="14.00390625" style="650" customWidth="1"/>
    <col min="1312" max="1323" width="9.00390625" style="650" customWidth="1"/>
    <col min="1324" max="1345" width="9.00390625" style="650" hidden="1" customWidth="1"/>
    <col min="1346" max="1536" width="9.00390625" style="650" customWidth="1"/>
    <col min="1537" max="1537" width="7.140625" style="650" customWidth="1"/>
    <col min="1538" max="1538" width="1.421875" style="650" customWidth="1"/>
    <col min="1539" max="1539" width="3.57421875" style="650" customWidth="1"/>
    <col min="1540" max="1540" width="3.7109375" style="650" customWidth="1"/>
    <col min="1541" max="1541" width="14.7109375" style="650" customWidth="1"/>
    <col min="1542" max="1542" width="77.8515625" style="650" customWidth="1"/>
    <col min="1543" max="1543" width="7.421875" style="650" customWidth="1"/>
    <col min="1544" max="1544" width="9.57421875" style="650" customWidth="1"/>
    <col min="1545" max="1545" width="10.8515625" style="650" customWidth="1"/>
    <col min="1546" max="1546" width="20.140625" style="650" customWidth="1"/>
    <col min="1547" max="1547" width="13.28125" style="650" customWidth="1"/>
    <col min="1548" max="1554" width="9.00390625" style="650" customWidth="1"/>
    <col min="1555" max="1555" width="7.00390625" style="650" customWidth="1"/>
    <col min="1556" max="1556" width="25.421875" style="650" customWidth="1"/>
    <col min="1557" max="1557" width="14.00390625" style="650" customWidth="1"/>
    <col min="1558" max="1558" width="10.57421875" style="650" customWidth="1"/>
    <col min="1559" max="1559" width="14.00390625" style="650" customWidth="1"/>
    <col min="1560" max="1560" width="10.421875" style="650" customWidth="1"/>
    <col min="1561" max="1561" width="12.8515625" style="650" customWidth="1"/>
    <col min="1562" max="1562" width="9.421875" style="650" customWidth="1"/>
    <col min="1563" max="1563" width="12.8515625" style="650" customWidth="1"/>
    <col min="1564" max="1564" width="14.00390625" style="650" customWidth="1"/>
    <col min="1565" max="1565" width="9.421875" style="650" customWidth="1"/>
    <col min="1566" max="1566" width="12.8515625" style="650" customWidth="1"/>
    <col min="1567" max="1567" width="14.00390625" style="650" customWidth="1"/>
    <col min="1568" max="1579" width="9.00390625" style="650" customWidth="1"/>
    <col min="1580" max="1601" width="9.00390625" style="650" hidden="1" customWidth="1"/>
    <col min="1602" max="1792" width="9.00390625" style="650" customWidth="1"/>
    <col min="1793" max="1793" width="7.140625" style="650" customWidth="1"/>
    <col min="1794" max="1794" width="1.421875" style="650" customWidth="1"/>
    <col min="1795" max="1795" width="3.57421875" style="650" customWidth="1"/>
    <col min="1796" max="1796" width="3.7109375" style="650" customWidth="1"/>
    <col min="1797" max="1797" width="14.7109375" style="650" customWidth="1"/>
    <col min="1798" max="1798" width="77.8515625" style="650" customWidth="1"/>
    <col min="1799" max="1799" width="7.421875" style="650" customWidth="1"/>
    <col min="1800" max="1800" width="9.57421875" style="650" customWidth="1"/>
    <col min="1801" max="1801" width="10.8515625" style="650" customWidth="1"/>
    <col min="1802" max="1802" width="20.140625" style="650" customWidth="1"/>
    <col min="1803" max="1803" width="13.28125" style="650" customWidth="1"/>
    <col min="1804" max="1810" width="9.00390625" style="650" customWidth="1"/>
    <col min="1811" max="1811" width="7.00390625" style="650" customWidth="1"/>
    <col min="1812" max="1812" width="25.421875" style="650" customWidth="1"/>
    <col min="1813" max="1813" width="14.00390625" style="650" customWidth="1"/>
    <col min="1814" max="1814" width="10.57421875" style="650" customWidth="1"/>
    <col min="1815" max="1815" width="14.00390625" style="650" customWidth="1"/>
    <col min="1816" max="1816" width="10.421875" style="650" customWidth="1"/>
    <col min="1817" max="1817" width="12.8515625" style="650" customWidth="1"/>
    <col min="1818" max="1818" width="9.421875" style="650" customWidth="1"/>
    <col min="1819" max="1819" width="12.8515625" style="650" customWidth="1"/>
    <col min="1820" max="1820" width="14.00390625" style="650" customWidth="1"/>
    <col min="1821" max="1821" width="9.421875" style="650" customWidth="1"/>
    <col min="1822" max="1822" width="12.8515625" style="650" customWidth="1"/>
    <col min="1823" max="1823" width="14.00390625" style="650" customWidth="1"/>
    <col min="1824" max="1835" width="9.00390625" style="650" customWidth="1"/>
    <col min="1836" max="1857" width="9.00390625" style="650" hidden="1" customWidth="1"/>
    <col min="1858" max="2048" width="9.00390625" style="650" customWidth="1"/>
    <col min="2049" max="2049" width="7.140625" style="650" customWidth="1"/>
    <col min="2050" max="2050" width="1.421875" style="650" customWidth="1"/>
    <col min="2051" max="2051" width="3.57421875" style="650" customWidth="1"/>
    <col min="2052" max="2052" width="3.7109375" style="650" customWidth="1"/>
    <col min="2053" max="2053" width="14.7109375" style="650" customWidth="1"/>
    <col min="2054" max="2054" width="77.8515625" style="650" customWidth="1"/>
    <col min="2055" max="2055" width="7.421875" style="650" customWidth="1"/>
    <col min="2056" max="2056" width="9.57421875" style="650" customWidth="1"/>
    <col min="2057" max="2057" width="10.8515625" style="650" customWidth="1"/>
    <col min="2058" max="2058" width="20.140625" style="650" customWidth="1"/>
    <col min="2059" max="2059" width="13.28125" style="650" customWidth="1"/>
    <col min="2060" max="2066" width="9.00390625" style="650" customWidth="1"/>
    <col min="2067" max="2067" width="7.00390625" style="650" customWidth="1"/>
    <col min="2068" max="2068" width="25.421875" style="650" customWidth="1"/>
    <col min="2069" max="2069" width="14.00390625" style="650" customWidth="1"/>
    <col min="2070" max="2070" width="10.57421875" style="650" customWidth="1"/>
    <col min="2071" max="2071" width="14.00390625" style="650" customWidth="1"/>
    <col min="2072" max="2072" width="10.421875" style="650" customWidth="1"/>
    <col min="2073" max="2073" width="12.8515625" style="650" customWidth="1"/>
    <col min="2074" max="2074" width="9.421875" style="650" customWidth="1"/>
    <col min="2075" max="2075" width="12.8515625" style="650" customWidth="1"/>
    <col min="2076" max="2076" width="14.00390625" style="650" customWidth="1"/>
    <col min="2077" max="2077" width="9.421875" style="650" customWidth="1"/>
    <col min="2078" max="2078" width="12.8515625" style="650" customWidth="1"/>
    <col min="2079" max="2079" width="14.00390625" style="650" customWidth="1"/>
    <col min="2080" max="2091" width="9.00390625" style="650" customWidth="1"/>
    <col min="2092" max="2113" width="9.00390625" style="650" hidden="1" customWidth="1"/>
    <col min="2114" max="2304" width="9.00390625" style="650" customWidth="1"/>
    <col min="2305" max="2305" width="7.140625" style="650" customWidth="1"/>
    <col min="2306" max="2306" width="1.421875" style="650" customWidth="1"/>
    <col min="2307" max="2307" width="3.57421875" style="650" customWidth="1"/>
    <col min="2308" max="2308" width="3.7109375" style="650" customWidth="1"/>
    <col min="2309" max="2309" width="14.7109375" style="650" customWidth="1"/>
    <col min="2310" max="2310" width="77.8515625" style="650" customWidth="1"/>
    <col min="2311" max="2311" width="7.421875" style="650" customWidth="1"/>
    <col min="2312" max="2312" width="9.57421875" style="650" customWidth="1"/>
    <col min="2313" max="2313" width="10.8515625" style="650" customWidth="1"/>
    <col min="2314" max="2314" width="20.140625" style="650" customWidth="1"/>
    <col min="2315" max="2315" width="13.28125" style="650" customWidth="1"/>
    <col min="2316" max="2322" width="9.00390625" style="650" customWidth="1"/>
    <col min="2323" max="2323" width="7.00390625" style="650" customWidth="1"/>
    <col min="2324" max="2324" width="25.421875" style="650" customWidth="1"/>
    <col min="2325" max="2325" width="14.00390625" style="650" customWidth="1"/>
    <col min="2326" max="2326" width="10.57421875" style="650" customWidth="1"/>
    <col min="2327" max="2327" width="14.00390625" style="650" customWidth="1"/>
    <col min="2328" max="2328" width="10.421875" style="650" customWidth="1"/>
    <col min="2329" max="2329" width="12.8515625" style="650" customWidth="1"/>
    <col min="2330" max="2330" width="9.421875" style="650" customWidth="1"/>
    <col min="2331" max="2331" width="12.8515625" style="650" customWidth="1"/>
    <col min="2332" max="2332" width="14.00390625" style="650" customWidth="1"/>
    <col min="2333" max="2333" width="9.421875" style="650" customWidth="1"/>
    <col min="2334" max="2334" width="12.8515625" style="650" customWidth="1"/>
    <col min="2335" max="2335" width="14.00390625" style="650" customWidth="1"/>
    <col min="2336" max="2347" width="9.00390625" style="650" customWidth="1"/>
    <col min="2348" max="2369" width="9.00390625" style="650" hidden="1" customWidth="1"/>
    <col min="2370" max="2560" width="9.00390625" style="650" customWidth="1"/>
    <col min="2561" max="2561" width="7.140625" style="650" customWidth="1"/>
    <col min="2562" max="2562" width="1.421875" style="650" customWidth="1"/>
    <col min="2563" max="2563" width="3.57421875" style="650" customWidth="1"/>
    <col min="2564" max="2564" width="3.7109375" style="650" customWidth="1"/>
    <col min="2565" max="2565" width="14.7109375" style="650" customWidth="1"/>
    <col min="2566" max="2566" width="77.8515625" style="650" customWidth="1"/>
    <col min="2567" max="2567" width="7.421875" style="650" customWidth="1"/>
    <col min="2568" max="2568" width="9.57421875" style="650" customWidth="1"/>
    <col min="2569" max="2569" width="10.8515625" style="650" customWidth="1"/>
    <col min="2570" max="2570" width="20.140625" style="650" customWidth="1"/>
    <col min="2571" max="2571" width="13.28125" style="650" customWidth="1"/>
    <col min="2572" max="2578" width="9.00390625" style="650" customWidth="1"/>
    <col min="2579" max="2579" width="7.00390625" style="650" customWidth="1"/>
    <col min="2580" max="2580" width="25.421875" style="650" customWidth="1"/>
    <col min="2581" max="2581" width="14.00390625" style="650" customWidth="1"/>
    <col min="2582" max="2582" width="10.57421875" style="650" customWidth="1"/>
    <col min="2583" max="2583" width="14.00390625" style="650" customWidth="1"/>
    <col min="2584" max="2584" width="10.421875" style="650" customWidth="1"/>
    <col min="2585" max="2585" width="12.8515625" style="650" customWidth="1"/>
    <col min="2586" max="2586" width="9.421875" style="650" customWidth="1"/>
    <col min="2587" max="2587" width="12.8515625" style="650" customWidth="1"/>
    <col min="2588" max="2588" width="14.00390625" style="650" customWidth="1"/>
    <col min="2589" max="2589" width="9.421875" style="650" customWidth="1"/>
    <col min="2590" max="2590" width="12.8515625" style="650" customWidth="1"/>
    <col min="2591" max="2591" width="14.00390625" style="650" customWidth="1"/>
    <col min="2592" max="2603" width="9.00390625" style="650" customWidth="1"/>
    <col min="2604" max="2625" width="9.00390625" style="650" hidden="1" customWidth="1"/>
    <col min="2626" max="2816" width="9.00390625" style="650" customWidth="1"/>
    <col min="2817" max="2817" width="7.140625" style="650" customWidth="1"/>
    <col min="2818" max="2818" width="1.421875" style="650" customWidth="1"/>
    <col min="2819" max="2819" width="3.57421875" style="650" customWidth="1"/>
    <col min="2820" max="2820" width="3.7109375" style="650" customWidth="1"/>
    <col min="2821" max="2821" width="14.7109375" style="650" customWidth="1"/>
    <col min="2822" max="2822" width="77.8515625" style="650" customWidth="1"/>
    <col min="2823" max="2823" width="7.421875" style="650" customWidth="1"/>
    <col min="2824" max="2824" width="9.57421875" style="650" customWidth="1"/>
    <col min="2825" max="2825" width="10.8515625" style="650" customWidth="1"/>
    <col min="2826" max="2826" width="20.140625" style="650" customWidth="1"/>
    <col min="2827" max="2827" width="13.28125" style="650" customWidth="1"/>
    <col min="2828" max="2834" width="9.00390625" style="650" customWidth="1"/>
    <col min="2835" max="2835" width="7.00390625" style="650" customWidth="1"/>
    <col min="2836" max="2836" width="25.421875" style="650" customWidth="1"/>
    <col min="2837" max="2837" width="14.00390625" style="650" customWidth="1"/>
    <col min="2838" max="2838" width="10.57421875" style="650" customWidth="1"/>
    <col min="2839" max="2839" width="14.00390625" style="650" customWidth="1"/>
    <col min="2840" max="2840" width="10.421875" style="650" customWidth="1"/>
    <col min="2841" max="2841" width="12.8515625" style="650" customWidth="1"/>
    <col min="2842" max="2842" width="9.421875" style="650" customWidth="1"/>
    <col min="2843" max="2843" width="12.8515625" style="650" customWidth="1"/>
    <col min="2844" max="2844" width="14.00390625" style="650" customWidth="1"/>
    <col min="2845" max="2845" width="9.421875" style="650" customWidth="1"/>
    <col min="2846" max="2846" width="12.8515625" style="650" customWidth="1"/>
    <col min="2847" max="2847" width="14.00390625" style="650" customWidth="1"/>
    <col min="2848" max="2859" width="9.00390625" style="650" customWidth="1"/>
    <col min="2860" max="2881" width="9.00390625" style="650" hidden="1" customWidth="1"/>
    <col min="2882" max="3072" width="9.00390625" style="650" customWidth="1"/>
    <col min="3073" max="3073" width="7.140625" style="650" customWidth="1"/>
    <col min="3074" max="3074" width="1.421875" style="650" customWidth="1"/>
    <col min="3075" max="3075" width="3.57421875" style="650" customWidth="1"/>
    <col min="3076" max="3076" width="3.7109375" style="650" customWidth="1"/>
    <col min="3077" max="3077" width="14.7109375" style="650" customWidth="1"/>
    <col min="3078" max="3078" width="77.8515625" style="650" customWidth="1"/>
    <col min="3079" max="3079" width="7.421875" style="650" customWidth="1"/>
    <col min="3080" max="3080" width="9.57421875" style="650" customWidth="1"/>
    <col min="3081" max="3081" width="10.8515625" style="650" customWidth="1"/>
    <col min="3082" max="3082" width="20.140625" style="650" customWidth="1"/>
    <col min="3083" max="3083" width="13.28125" style="650" customWidth="1"/>
    <col min="3084" max="3090" width="9.00390625" style="650" customWidth="1"/>
    <col min="3091" max="3091" width="7.00390625" style="650" customWidth="1"/>
    <col min="3092" max="3092" width="25.421875" style="650" customWidth="1"/>
    <col min="3093" max="3093" width="14.00390625" style="650" customWidth="1"/>
    <col min="3094" max="3094" width="10.57421875" style="650" customWidth="1"/>
    <col min="3095" max="3095" width="14.00390625" style="650" customWidth="1"/>
    <col min="3096" max="3096" width="10.421875" style="650" customWidth="1"/>
    <col min="3097" max="3097" width="12.8515625" style="650" customWidth="1"/>
    <col min="3098" max="3098" width="9.421875" style="650" customWidth="1"/>
    <col min="3099" max="3099" width="12.8515625" style="650" customWidth="1"/>
    <col min="3100" max="3100" width="14.00390625" style="650" customWidth="1"/>
    <col min="3101" max="3101" width="9.421875" style="650" customWidth="1"/>
    <col min="3102" max="3102" width="12.8515625" style="650" customWidth="1"/>
    <col min="3103" max="3103" width="14.00390625" style="650" customWidth="1"/>
    <col min="3104" max="3115" width="9.00390625" style="650" customWidth="1"/>
    <col min="3116" max="3137" width="9.00390625" style="650" hidden="1" customWidth="1"/>
    <col min="3138" max="3328" width="9.00390625" style="650" customWidth="1"/>
    <col min="3329" max="3329" width="7.140625" style="650" customWidth="1"/>
    <col min="3330" max="3330" width="1.421875" style="650" customWidth="1"/>
    <col min="3331" max="3331" width="3.57421875" style="650" customWidth="1"/>
    <col min="3332" max="3332" width="3.7109375" style="650" customWidth="1"/>
    <col min="3333" max="3333" width="14.7109375" style="650" customWidth="1"/>
    <col min="3334" max="3334" width="77.8515625" style="650" customWidth="1"/>
    <col min="3335" max="3335" width="7.421875" style="650" customWidth="1"/>
    <col min="3336" max="3336" width="9.57421875" style="650" customWidth="1"/>
    <col min="3337" max="3337" width="10.8515625" style="650" customWidth="1"/>
    <col min="3338" max="3338" width="20.140625" style="650" customWidth="1"/>
    <col min="3339" max="3339" width="13.28125" style="650" customWidth="1"/>
    <col min="3340" max="3346" width="9.00390625" style="650" customWidth="1"/>
    <col min="3347" max="3347" width="7.00390625" style="650" customWidth="1"/>
    <col min="3348" max="3348" width="25.421875" style="650" customWidth="1"/>
    <col min="3349" max="3349" width="14.00390625" style="650" customWidth="1"/>
    <col min="3350" max="3350" width="10.57421875" style="650" customWidth="1"/>
    <col min="3351" max="3351" width="14.00390625" style="650" customWidth="1"/>
    <col min="3352" max="3352" width="10.421875" style="650" customWidth="1"/>
    <col min="3353" max="3353" width="12.8515625" style="650" customWidth="1"/>
    <col min="3354" max="3354" width="9.421875" style="650" customWidth="1"/>
    <col min="3355" max="3355" width="12.8515625" style="650" customWidth="1"/>
    <col min="3356" max="3356" width="14.00390625" style="650" customWidth="1"/>
    <col min="3357" max="3357" width="9.421875" style="650" customWidth="1"/>
    <col min="3358" max="3358" width="12.8515625" style="650" customWidth="1"/>
    <col min="3359" max="3359" width="14.00390625" style="650" customWidth="1"/>
    <col min="3360" max="3371" width="9.00390625" style="650" customWidth="1"/>
    <col min="3372" max="3393" width="9.00390625" style="650" hidden="1" customWidth="1"/>
    <col min="3394" max="3584" width="9.00390625" style="650" customWidth="1"/>
    <col min="3585" max="3585" width="7.140625" style="650" customWidth="1"/>
    <col min="3586" max="3586" width="1.421875" style="650" customWidth="1"/>
    <col min="3587" max="3587" width="3.57421875" style="650" customWidth="1"/>
    <col min="3588" max="3588" width="3.7109375" style="650" customWidth="1"/>
    <col min="3589" max="3589" width="14.7109375" style="650" customWidth="1"/>
    <col min="3590" max="3590" width="77.8515625" style="650" customWidth="1"/>
    <col min="3591" max="3591" width="7.421875" style="650" customWidth="1"/>
    <col min="3592" max="3592" width="9.57421875" style="650" customWidth="1"/>
    <col min="3593" max="3593" width="10.8515625" style="650" customWidth="1"/>
    <col min="3594" max="3594" width="20.140625" style="650" customWidth="1"/>
    <col min="3595" max="3595" width="13.28125" style="650" customWidth="1"/>
    <col min="3596" max="3602" width="9.00390625" style="650" customWidth="1"/>
    <col min="3603" max="3603" width="7.00390625" style="650" customWidth="1"/>
    <col min="3604" max="3604" width="25.421875" style="650" customWidth="1"/>
    <col min="3605" max="3605" width="14.00390625" style="650" customWidth="1"/>
    <col min="3606" max="3606" width="10.57421875" style="650" customWidth="1"/>
    <col min="3607" max="3607" width="14.00390625" style="650" customWidth="1"/>
    <col min="3608" max="3608" width="10.421875" style="650" customWidth="1"/>
    <col min="3609" max="3609" width="12.8515625" style="650" customWidth="1"/>
    <col min="3610" max="3610" width="9.421875" style="650" customWidth="1"/>
    <col min="3611" max="3611" width="12.8515625" style="650" customWidth="1"/>
    <col min="3612" max="3612" width="14.00390625" style="650" customWidth="1"/>
    <col min="3613" max="3613" width="9.421875" style="650" customWidth="1"/>
    <col min="3614" max="3614" width="12.8515625" style="650" customWidth="1"/>
    <col min="3615" max="3615" width="14.00390625" style="650" customWidth="1"/>
    <col min="3616" max="3627" width="9.00390625" style="650" customWidth="1"/>
    <col min="3628" max="3649" width="9.00390625" style="650" hidden="1" customWidth="1"/>
    <col min="3650" max="3840" width="9.00390625" style="650" customWidth="1"/>
    <col min="3841" max="3841" width="7.140625" style="650" customWidth="1"/>
    <col min="3842" max="3842" width="1.421875" style="650" customWidth="1"/>
    <col min="3843" max="3843" width="3.57421875" style="650" customWidth="1"/>
    <col min="3844" max="3844" width="3.7109375" style="650" customWidth="1"/>
    <col min="3845" max="3845" width="14.7109375" style="650" customWidth="1"/>
    <col min="3846" max="3846" width="77.8515625" style="650" customWidth="1"/>
    <col min="3847" max="3847" width="7.421875" style="650" customWidth="1"/>
    <col min="3848" max="3848" width="9.57421875" style="650" customWidth="1"/>
    <col min="3849" max="3849" width="10.8515625" style="650" customWidth="1"/>
    <col min="3850" max="3850" width="20.140625" style="650" customWidth="1"/>
    <col min="3851" max="3851" width="13.28125" style="650" customWidth="1"/>
    <col min="3852" max="3858" width="9.00390625" style="650" customWidth="1"/>
    <col min="3859" max="3859" width="7.00390625" style="650" customWidth="1"/>
    <col min="3860" max="3860" width="25.421875" style="650" customWidth="1"/>
    <col min="3861" max="3861" width="14.00390625" style="650" customWidth="1"/>
    <col min="3862" max="3862" width="10.57421875" style="650" customWidth="1"/>
    <col min="3863" max="3863" width="14.00390625" style="650" customWidth="1"/>
    <col min="3864" max="3864" width="10.421875" style="650" customWidth="1"/>
    <col min="3865" max="3865" width="12.8515625" style="650" customWidth="1"/>
    <col min="3866" max="3866" width="9.421875" style="650" customWidth="1"/>
    <col min="3867" max="3867" width="12.8515625" style="650" customWidth="1"/>
    <col min="3868" max="3868" width="14.00390625" style="650" customWidth="1"/>
    <col min="3869" max="3869" width="9.421875" style="650" customWidth="1"/>
    <col min="3870" max="3870" width="12.8515625" style="650" customWidth="1"/>
    <col min="3871" max="3871" width="14.00390625" style="650" customWidth="1"/>
    <col min="3872" max="3883" width="9.00390625" style="650" customWidth="1"/>
    <col min="3884" max="3905" width="9.00390625" style="650" hidden="1" customWidth="1"/>
    <col min="3906" max="4096" width="9.00390625" style="650" customWidth="1"/>
    <col min="4097" max="4097" width="7.140625" style="650" customWidth="1"/>
    <col min="4098" max="4098" width="1.421875" style="650" customWidth="1"/>
    <col min="4099" max="4099" width="3.57421875" style="650" customWidth="1"/>
    <col min="4100" max="4100" width="3.7109375" style="650" customWidth="1"/>
    <col min="4101" max="4101" width="14.7109375" style="650" customWidth="1"/>
    <col min="4102" max="4102" width="77.8515625" style="650" customWidth="1"/>
    <col min="4103" max="4103" width="7.421875" style="650" customWidth="1"/>
    <col min="4104" max="4104" width="9.57421875" style="650" customWidth="1"/>
    <col min="4105" max="4105" width="10.8515625" style="650" customWidth="1"/>
    <col min="4106" max="4106" width="20.140625" style="650" customWidth="1"/>
    <col min="4107" max="4107" width="13.28125" style="650" customWidth="1"/>
    <col min="4108" max="4114" width="9.00390625" style="650" customWidth="1"/>
    <col min="4115" max="4115" width="7.00390625" style="650" customWidth="1"/>
    <col min="4116" max="4116" width="25.421875" style="650" customWidth="1"/>
    <col min="4117" max="4117" width="14.00390625" style="650" customWidth="1"/>
    <col min="4118" max="4118" width="10.57421875" style="650" customWidth="1"/>
    <col min="4119" max="4119" width="14.00390625" style="650" customWidth="1"/>
    <col min="4120" max="4120" width="10.421875" style="650" customWidth="1"/>
    <col min="4121" max="4121" width="12.8515625" style="650" customWidth="1"/>
    <col min="4122" max="4122" width="9.421875" style="650" customWidth="1"/>
    <col min="4123" max="4123" width="12.8515625" style="650" customWidth="1"/>
    <col min="4124" max="4124" width="14.00390625" style="650" customWidth="1"/>
    <col min="4125" max="4125" width="9.421875" style="650" customWidth="1"/>
    <col min="4126" max="4126" width="12.8515625" style="650" customWidth="1"/>
    <col min="4127" max="4127" width="14.00390625" style="650" customWidth="1"/>
    <col min="4128" max="4139" width="9.00390625" style="650" customWidth="1"/>
    <col min="4140" max="4161" width="9.00390625" style="650" hidden="1" customWidth="1"/>
    <col min="4162" max="4352" width="9.00390625" style="650" customWidth="1"/>
    <col min="4353" max="4353" width="7.140625" style="650" customWidth="1"/>
    <col min="4354" max="4354" width="1.421875" style="650" customWidth="1"/>
    <col min="4355" max="4355" width="3.57421875" style="650" customWidth="1"/>
    <col min="4356" max="4356" width="3.7109375" style="650" customWidth="1"/>
    <col min="4357" max="4357" width="14.7109375" style="650" customWidth="1"/>
    <col min="4358" max="4358" width="77.8515625" style="650" customWidth="1"/>
    <col min="4359" max="4359" width="7.421875" style="650" customWidth="1"/>
    <col min="4360" max="4360" width="9.57421875" style="650" customWidth="1"/>
    <col min="4361" max="4361" width="10.8515625" style="650" customWidth="1"/>
    <col min="4362" max="4362" width="20.140625" style="650" customWidth="1"/>
    <col min="4363" max="4363" width="13.28125" style="650" customWidth="1"/>
    <col min="4364" max="4370" width="9.00390625" style="650" customWidth="1"/>
    <col min="4371" max="4371" width="7.00390625" style="650" customWidth="1"/>
    <col min="4372" max="4372" width="25.421875" style="650" customWidth="1"/>
    <col min="4373" max="4373" width="14.00390625" style="650" customWidth="1"/>
    <col min="4374" max="4374" width="10.57421875" style="650" customWidth="1"/>
    <col min="4375" max="4375" width="14.00390625" style="650" customWidth="1"/>
    <col min="4376" max="4376" width="10.421875" style="650" customWidth="1"/>
    <col min="4377" max="4377" width="12.8515625" style="650" customWidth="1"/>
    <col min="4378" max="4378" width="9.421875" style="650" customWidth="1"/>
    <col min="4379" max="4379" width="12.8515625" style="650" customWidth="1"/>
    <col min="4380" max="4380" width="14.00390625" style="650" customWidth="1"/>
    <col min="4381" max="4381" width="9.421875" style="650" customWidth="1"/>
    <col min="4382" max="4382" width="12.8515625" style="650" customWidth="1"/>
    <col min="4383" max="4383" width="14.00390625" style="650" customWidth="1"/>
    <col min="4384" max="4395" width="9.00390625" style="650" customWidth="1"/>
    <col min="4396" max="4417" width="9.00390625" style="650" hidden="1" customWidth="1"/>
    <col min="4418" max="4608" width="9.00390625" style="650" customWidth="1"/>
    <col min="4609" max="4609" width="7.140625" style="650" customWidth="1"/>
    <col min="4610" max="4610" width="1.421875" style="650" customWidth="1"/>
    <col min="4611" max="4611" width="3.57421875" style="650" customWidth="1"/>
    <col min="4612" max="4612" width="3.7109375" style="650" customWidth="1"/>
    <col min="4613" max="4613" width="14.7109375" style="650" customWidth="1"/>
    <col min="4614" max="4614" width="77.8515625" style="650" customWidth="1"/>
    <col min="4615" max="4615" width="7.421875" style="650" customWidth="1"/>
    <col min="4616" max="4616" width="9.57421875" style="650" customWidth="1"/>
    <col min="4617" max="4617" width="10.8515625" style="650" customWidth="1"/>
    <col min="4618" max="4618" width="20.140625" style="650" customWidth="1"/>
    <col min="4619" max="4619" width="13.28125" style="650" customWidth="1"/>
    <col min="4620" max="4626" width="9.00390625" style="650" customWidth="1"/>
    <col min="4627" max="4627" width="7.00390625" style="650" customWidth="1"/>
    <col min="4628" max="4628" width="25.421875" style="650" customWidth="1"/>
    <col min="4629" max="4629" width="14.00390625" style="650" customWidth="1"/>
    <col min="4630" max="4630" width="10.57421875" style="650" customWidth="1"/>
    <col min="4631" max="4631" width="14.00390625" style="650" customWidth="1"/>
    <col min="4632" max="4632" width="10.421875" style="650" customWidth="1"/>
    <col min="4633" max="4633" width="12.8515625" style="650" customWidth="1"/>
    <col min="4634" max="4634" width="9.421875" style="650" customWidth="1"/>
    <col min="4635" max="4635" width="12.8515625" style="650" customWidth="1"/>
    <col min="4636" max="4636" width="14.00390625" style="650" customWidth="1"/>
    <col min="4637" max="4637" width="9.421875" style="650" customWidth="1"/>
    <col min="4638" max="4638" width="12.8515625" style="650" customWidth="1"/>
    <col min="4639" max="4639" width="14.00390625" style="650" customWidth="1"/>
    <col min="4640" max="4651" width="9.00390625" style="650" customWidth="1"/>
    <col min="4652" max="4673" width="9.00390625" style="650" hidden="1" customWidth="1"/>
    <col min="4674" max="4864" width="9.00390625" style="650" customWidth="1"/>
    <col min="4865" max="4865" width="7.140625" style="650" customWidth="1"/>
    <col min="4866" max="4866" width="1.421875" style="650" customWidth="1"/>
    <col min="4867" max="4867" width="3.57421875" style="650" customWidth="1"/>
    <col min="4868" max="4868" width="3.7109375" style="650" customWidth="1"/>
    <col min="4869" max="4869" width="14.7109375" style="650" customWidth="1"/>
    <col min="4870" max="4870" width="77.8515625" style="650" customWidth="1"/>
    <col min="4871" max="4871" width="7.421875" style="650" customWidth="1"/>
    <col min="4872" max="4872" width="9.57421875" style="650" customWidth="1"/>
    <col min="4873" max="4873" width="10.8515625" style="650" customWidth="1"/>
    <col min="4874" max="4874" width="20.140625" style="650" customWidth="1"/>
    <col min="4875" max="4875" width="13.28125" style="650" customWidth="1"/>
    <col min="4876" max="4882" width="9.00390625" style="650" customWidth="1"/>
    <col min="4883" max="4883" width="7.00390625" style="650" customWidth="1"/>
    <col min="4884" max="4884" width="25.421875" style="650" customWidth="1"/>
    <col min="4885" max="4885" width="14.00390625" style="650" customWidth="1"/>
    <col min="4886" max="4886" width="10.57421875" style="650" customWidth="1"/>
    <col min="4887" max="4887" width="14.00390625" style="650" customWidth="1"/>
    <col min="4888" max="4888" width="10.421875" style="650" customWidth="1"/>
    <col min="4889" max="4889" width="12.8515625" style="650" customWidth="1"/>
    <col min="4890" max="4890" width="9.421875" style="650" customWidth="1"/>
    <col min="4891" max="4891" width="12.8515625" style="650" customWidth="1"/>
    <col min="4892" max="4892" width="14.00390625" style="650" customWidth="1"/>
    <col min="4893" max="4893" width="9.421875" style="650" customWidth="1"/>
    <col min="4894" max="4894" width="12.8515625" style="650" customWidth="1"/>
    <col min="4895" max="4895" width="14.00390625" style="650" customWidth="1"/>
    <col min="4896" max="4907" width="9.00390625" style="650" customWidth="1"/>
    <col min="4908" max="4929" width="9.00390625" style="650" hidden="1" customWidth="1"/>
    <col min="4930" max="5120" width="9.00390625" style="650" customWidth="1"/>
    <col min="5121" max="5121" width="7.140625" style="650" customWidth="1"/>
    <col min="5122" max="5122" width="1.421875" style="650" customWidth="1"/>
    <col min="5123" max="5123" width="3.57421875" style="650" customWidth="1"/>
    <col min="5124" max="5124" width="3.7109375" style="650" customWidth="1"/>
    <col min="5125" max="5125" width="14.7109375" style="650" customWidth="1"/>
    <col min="5126" max="5126" width="77.8515625" style="650" customWidth="1"/>
    <col min="5127" max="5127" width="7.421875" style="650" customWidth="1"/>
    <col min="5128" max="5128" width="9.57421875" style="650" customWidth="1"/>
    <col min="5129" max="5129" width="10.8515625" style="650" customWidth="1"/>
    <col min="5130" max="5130" width="20.140625" style="650" customWidth="1"/>
    <col min="5131" max="5131" width="13.28125" style="650" customWidth="1"/>
    <col min="5132" max="5138" width="9.00390625" style="650" customWidth="1"/>
    <col min="5139" max="5139" width="7.00390625" style="650" customWidth="1"/>
    <col min="5140" max="5140" width="25.421875" style="650" customWidth="1"/>
    <col min="5141" max="5141" width="14.00390625" style="650" customWidth="1"/>
    <col min="5142" max="5142" width="10.57421875" style="650" customWidth="1"/>
    <col min="5143" max="5143" width="14.00390625" style="650" customWidth="1"/>
    <col min="5144" max="5144" width="10.421875" style="650" customWidth="1"/>
    <col min="5145" max="5145" width="12.8515625" style="650" customWidth="1"/>
    <col min="5146" max="5146" width="9.421875" style="650" customWidth="1"/>
    <col min="5147" max="5147" width="12.8515625" style="650" customWidth="1"/>
    <col min="5148" max="5148" width="14.00390625" style="650" customWidth="1"/>
    <col min="5149" max="5149" width="9.421875" style="650" customWidth="1"/>
    <col min="5150" max="5150" width="12.8515625" style="650" customWidth="1"/>
    <col min="5151" max="5151" width="14.00390625" style="650" customWidth="1"/>
    <col min="5152" max="5163" width="9.00390625" style="650" customWidth="1"/>
    <col min="5164" max="5185" width="9.00390625" style="650" hidden="1" customWidth="1"/>
    <col min="5186" max="5376" width="9.00390625" style="650" customWidth="1"/>
    <col min="5377" max="5377" width="7.140625" style="650" customWidth="1"/>
    <col min="5378" max="5378" width="1.421875" style="650" customWidth="1"/>
    <col min="5379" max="5379" width="3.57421875" style="650" customWidth="1"/>
    <col min="5380" max="5380" width="3.7109375" style="650" customWidth="1"/>
    <col min="5381" max="5381" width="14.7109375" style="650" customWidth="1"/>
    <col min="5382" max="5382" width="77.8515625" style="650" customWidth="1"/>
    <col min="5383" max="5383" width="7.421875" style="650" customWidth="1"/>
    <col min="5384" max="5384" width="9.57421875" style="650" customWidth="1"/>
    <col min="5385" max="5385" width="10.8515625" style="650" customWidth="1"/>
    <col min="5386" max="5386" width="20.140625" style="650" customWidth="1"/>
    <col min="5387" max="5387" width="13.28125" style="650" customWidth="1"/>
    <col min="5388" max="5394" width="9.00390625" style="650" customWidth="1"/>
    <col min="5395" max="5395" width="7.00390625" style="650" customWidth="1"/>
    <col min="5396" max="5396" width="25.421875" style="650" customWidth="1"/>
    <col min="5397" max="5397" width="14.00390625" style="650" customWidth="1"/>
    <col min="5398" max="5398" width="10.57421875" style="650" customWidth="1"/>
    <col min="5399" max="5399" width="14.00390625" style="650" customWidth="1"/>
    <col min="5400" max="5400" width="10.421875" style="650" customWidth="1"/>
    <col min="5401" max="5401" width="12.8515625" style="650" customWidth="1"/>
    <col min="5402" max="5402" width="9.421875" style="650" customWidth="1"/>
    <col min="5403" max="5403" width="12.8515625" style="650" customWidth="1"/>
    <col min="5404" max="5404" width="14.00390625" style="650" customWidth="1"/>
    <col min="5405" max="5405" width="9.421875" style="650" customWidth="1"/>
    <col min="5406" max="5406" width="12.8515625" style="650" customWidth="1"/>
    <col min="5407" max="5407" width="14.00390625" style="650" customWidth="1"/>
    <col min="5408" max="5419" width="9.00390625" style="650" customWidth="1"/>
    <col min="5420" max="5441" width="9.00390625" style="650" hidden="1" customWidth="1"/>
    <col min="5442" max="5632" width="9.00390625" style="650" customWidth="1"/>
    <col min="5633" max="5633" width="7.140625" style="650" customWidth="1"/>
    <col min="5634" max="5634" width="1.421875" style="650" customWidth="1"/>
    <col min="5635" max="5635" width="3.57421875" style="650" customWidth="1"/>
    <col min="5636" max="5636" width="3.7109375" style="650" customWidth="1"/>
    <col min="5637" max="5637" width="14.7109375" style="650" customWidth="1"/>
    <col min="5638" max="5638" width="77.8515625" style="650" customWidth="1"/>
    <col min="5639" max="5639" width="7.421875" style="650" customWidth="1"/>
    <col min="5640" max="5640" width="9.57421875" style="650" customWidth="1"/>
    <col min="5641" max="5641" width="10.8515625" style="650" customWidth="1"/>
    <col min="5642" max="5642" width="20.140625" style="650" customWidth="1"/>
    <col min="5643" max="5643" width="13.28125" style="650" customWidth="1"/>
    <col min="5644" max="5650" width="9.00390625" style="650" customWidth="1"/>
    <col min="5651" max="5651" width="7.00390625" style="650" customWidth="1"/>
    <col min="5652" max="5652" width="25.421875" style="650" customWidth="1"/>
    <col min="5653" max="5653" width="14.00390625" style="650" customWidth="1"/>
    <col min="5654" max="5654" width="10.57421875" style="650" customWidth="1"/>
    <col min="5655" max="5655" width="14.00390625" style="650" customWidth="1"/>
    <col min="5656" max="5656" width="10.421875" style="650" customWidth="1"/>
    <col min="5657" max="5657" width="12.8515625" style="650" customWidth="1"/>
    <col min="5658" max="5658" width="9.421875" style="650" customWidth="1"/>
    <col min="5659" max="5659" width="12.8515625" style="650" customWidth="1"/>
    <col min="5660" max="5660" width="14.00390625" style="650" customWidth="1"/>
    <col min="5661" max="5661" width="9.421875" style="650" customWidth="1"/>
    <col min="5662" max="5662" width="12.8515625" style="650" customWidth="1"/>
    <col min="5663" max="5663" width="14.00390625" style="650" customWidth="1"/>
    <col min="5664" max="5675" width="9.00390625" style="650" customWidth="1"/>
    <col min="5676" max="5697" width="9.00390625" style="650" hidden="1" customWidth="1"/>
    <col min="5698" max="5888" width="9.00390625" style="650" customWidth="1"/>
    <col min="5889" max="5889" width="7.140625" style="650" customWidth="1"/>
    <col min="5890" max="5890" width="1.421875" style="650" customWidth="1"/>
    <col min="5891" max="5891" width="3.57421875" style="650" customWidth="1"/>
    <col min="5892" max="5892" width="3.7109375" style="650" customWidth="1"/>
    <col min="5893" max="5893" width="14.7109375" style="650" customWidth="1"/>
    <col min="5894" max="5894" width="77.8515625" style="650" customWidth="1"/>
    <col min="5895" max="5895" width="7.421875" style="650" customWidth="1"/>
    <col min="5896" max="5896" width="9.57421875" style="650" customWidth="1"/>
    <col min="5897" max="5897" width="10.8515625" style="650" customWidth="1"/>
    <col min="5898" max="5898" width="20.140625" style="650" customWidth="1"/>
    <col min="5899" max="5899" width="13.28125" style="650" customWidth="1"/>
    <col min="5900" max="5906" width="9.00390625" style="650" customWidth="1"/>
    <col min="5907" max="5907" width="7.00390625" style="650" customWidth="1"/>
    <col min="5908" max="5908" width="25.421875" style="650" customWidth="1"/>
    <col min="5909" max="5909" width="14.00390625" style="650" customWidth="1"/>
    <col min="5910" max="5910" width="10.57421875" style="650" customWidth="1"/>
    <col min="5911" max="5911" width="14.00390625" style="650" customWidth="1"/>
    <col min="5912" max="5912" width="10.421875" style="650" customWidth="1"/>
    <col min="5913" max="5913" width="12.8515625" style="650" customWidth="1"/>
    <col min="5914" max="5914" width="9.421875" style="650" customWidth="1"/>
    <col min="5915" max="5915" width="12.8515625" style="650" customWidth="1"/>
    <col min="5916" max="5916" width="14.00390625" style="650" customWidth="1"/>
    <col min="5917" max="5917" width="9.421875" style="650" customWidth="1"/>
    <col min="5918" max="5918" width="12.8515625" style="650" customWidth="1"/>
    <col min="5919" max="5919" width="14.00390625" style="650" customWidth="1"/>
    <col min="5920" max="5931" width="9.00390625" style="650" customWidth="1"/>
    <col min="5932" max="5953" width="9.00390625" style="650" hidden="1" customWidth="1"/>
    <col min="5954" max="6144" width="9.00390625" style="650" customWidth="1"/>
    <col min="6145" max="6145" width="7.140625" style="650" customWidth="1"/>
    <col min="6146" max="6146" width="1.421875" style="650" customWidth="1"/>
    <col min="6147" max="6147" width="3.57421875" style="650" customWidth="1"/>
    <col min="6148" max="6148" width="3.7109375" style="650" customWidth="1"/>
    <col min="6149" max="6149" width="14.7109375" style="650" customWidth="1"/>
    <col min="6150" max="6150" width="77.8515625" style="650" customWidth="1"/>
    <col min="6151" max="6151" width="7.421875" style="650" customWidth="1"/>
    <col min="6152" max="6152" width="9.57421875" style="650" customWidth="1"/>
    <col min="6153" max="6153" width="10.8515625" style="650" customWidth="1"/>
    <col min="6154" max="6154" width="20.140625" style="650" customWidth="1"/>
    <col min="6155" max="6155" width="13.28125" style="650" customWidth="1"/>
    <col min="6156" max="6162" width="9.00390625" style="650" customWidth="1"/>
    <col min="6163" max="6163" width="7.00390625" style="650" customWidth="1"/>
    <col min="6164" max="6164" width="25.421875" style="650" customWidth="1"/>
    <col min="6165" max="6165" width="14.00390625" style="650" customWidth="1"/>
    <col min="6166" max="6166" width="10.57421875" style="650" customWidth="1"/>
    <col min="6167" max="6167" width="14.00390625" style="650" customWidth="1"/>
    <col min="6168" max="6168" width="10.421875" style="650" customWidth="1"/>
    <col min="6169" max="6169" width="12.8515625" style="650" customWidth="1"/>
    <col min="6170" max="6170" width="9.421875" style="650" customWidth="1"/>
    <col min="6171" max="6171" width="12.8515625" style="650" customWidth="1"/>
    <col min="6172" max="6172" width="14.00390625" style="650" customWidth="1"/>
    <col min="6173" max="6173" width="9.421875" style="650" customWidth="1"/>
    <col min="6174" max="6174" width="12.8515625" style="650" customWidth="1"/>
    <col min="6175" max="6175" width="14.00390625" style="650" customWidth="1"/>
    <col min="6176" max="6187" width="9.00390625" style="650" customWidth="1"/>
    <col min="6188" max="6209" width="9.00390625" style="650" hidden="1" customWidth="1"/>
    <col min="6210" max="6400" width="9.00390625" style="650" customWidth="1"/>
    <col min="6401" max="6401" width="7.140625" style="650" customWidth="1"/>
    <col min="6402" max="6402" width="1.421875" style="650" customWidth="1"/>
    <col min="6403" max="6403" width="3.57421875" style="650" customWidth="1"/>
    <col min="6404" max="6404" width="3.7109375" style="650" customWidth="1"/>
    <col min="6405" max="6405" width="14.7109375" style="650" customWidth="1"/>
    <col min="6406" max="6406" width="77.8515625" style="650" customWidth="1"/>
    <col min="6407" max="6407" width="7.421875" style="650" customWidth="1"/>
    <col min="6408" max="6408" width="9.57421875" style="650" customWidth="1"/>
    <col min="6409" max="6409" width="10.8515625" style="650" customWidth="1"/>
    <col min="6410" max="6410" width="20.140625" style="650" customWidth="1"/>
    <col min="6411" max="6411" width="13.28125" style="650" customWidth="1"/>
    <col min="6412" max="6418" width="9.00390625" style="650" customWidth="1"/>
    <col min="6419" max="6419" width="7.00390625" style="650" customWidth="1"/>
    <col min="6420" max="6420" width="25.421875" style="650" customWidth="1"/>
    <col min="6421" max="6421" width="14.00390625" style="650" customWidth="1"/>
    <col min="6422" max="6422" width="10.57421875" style="650" customWidth="1"/>
    <col min="6423" max="6423" width="14.00390625" style="650" customWidth="1"/>
    <col min="6424" max="6424" width="10.421875" style="650" customWidth="1"/>
    <col min="6425" max="6425" width="12.8515625" style="650" customWidth="1"/>
    <col min="6426" max="6426" width="9.421875" style="650" customWidth="1"/>
    <col min="6427" max="6427" width="12.8515625" style="650" customWidth="1"/>
    <col min="6428" max="6428" width="14.00390625" style="650" customWidth="1"/>
    <col min="6429" max="6429" width="9.421875" style="650" customWidth="1"/>
    <col min="6430" max="6430" width="12.8515625" style="650" customWidth="1"/>
    <col min="6431" max="6431" width="14.00390625" style="650" customWidth="1"/>
    <col min="6432" max="6443" width="9.00390625" style="650" customWidth="1"/>
    <col min="6444" max="6465" width="9.00390625" style="650" hidden="1" customWidth="1"/>
    <col min="6466" max="6656" width="9.00390625" style="650" customWidth="1"/>
    <col min="6657" max="6657" width="7.140625" style="650" customWidth="1"/>
    <col min="6658" max="6658" width="1.421875" style="650" customWidth="1"/>
    <col min="6659" max="6659" width="3.57421875" style="650" customWidth="1"/>
    <col min="6660" max="6660" width="3.7109375" style="650" customWidth="1"/>
    <col min="6661" max="6661" width="14.7109375" style="650" customWidth="1"/>
    <col min="6662" max="6662" width="77.8515625" style="650" customWidth="1"/>
    <col min="6663" max="6663" width="7.421875" style="650" customWidth="1"/>
    <col min="6664" max="6664" width="9.57421875" style="650" customWidth="1"/>
    <col min="6665" max="6665" width="10.8515625" style="650" customWidth="1"/>
    <col min="6666" max="6666" width="20.140625" style="650" customWidth="1"/>
    <col min="6667" max="6667" width="13.28125" style="650" customWidth="1"/>
    <col min="6668" max="6674" width="9.00390625" style="650" customWidth="1"/>
    <col min="6675" max="6675" width="7.00390625" style="650" customWidth="1"/>
    <col min="6676" max="6676" width="25.421875" style="650" customWidth="1"/>
    <col min="6677" max="6677" width="14.00390625" style="650" customWidth="1"/>
    <col min="6678" max="6678" width="10.57421875" style="650" customWidth="1"/>
    <col min="6679" max="6679" width="14.00390625" style="650" customWidth="1"/>
    <col min="6680" max="6680" width="10.421875" style="650" customWidth="1"/>
    <col min="6681" max="6681" width="12.8515625" style="650" customWidth="1"/>
    <col min="6682" max="6682" width="9.421875" style="650" customWidth="1"/>
    <col min="6683" max="6683" width="12.8515625" style="650" customWidth="1"/>
    <col min="6684" max="6684" width="14.00390625" style="650" customWidth="1"/>
    <col min="6685" max="6685" width="9.421875" style="650" customWidth="1"/>
    <col min="6686" max="6686" width="12.8515625" style="650" customWidth="1"/>
    <col min="6687" max="6687" width="14.00390625" style="650" customWidth="1"/>
    <col min="6688" max="6699" width="9.00390625" style="650" customWidth="1"/>
    <col min="6700" max="6721" width="9.00390625" style="650" hidden="1" customWidth="1"/>
    <col min="6722" max="6912" width="9.00390625" style="650" customWidth="1"/>
    <col min="6913" max="6913" width="7.140625" style="650" customWidth="1"/>
    <col min="6914" max="6914" width="1.421875" style="650" customWidth="1"/>
    <col min="6915" max="6915" width="3.57421875" style="650" customWidth="1"/>
    <col min="6916" max="6916" width="3.7109375" style="650" customWidth="1"/>
    <col min="6917" max="6917" width="14.7109375" style="650" customWidth="1"/>
    <col min="6918" max="6918" width="77.8515625" style="650" customWidth="1"/>
    <col min="6919" max="6919" width="7.421875" style="650" customWidth="1"/>
    <col min="6920" max="6920" width="9.57421875" style="650" customWidth="1"/>
    <col min="6921" max="6921" width="10.8515625" style="650" customWidth="1"/>
    <col min="6922" max="6922" width="20.140625" style="650" customWidth="1"/>
    <col min="6923" max="6923" width="13.28125" style="650" customWidth="1"/>
    <col min="6924" max="6930" width="9.00390625" style="650" customWidth="1"/>
    <col min="6931" max="6931" width="7.00390625" style="650" customWidth="1"/>
    <col min="6932" max="6932" width="25.421875" style="650" customWidth="1"/>
    <col min="6933" max="6933" width="14.00390625" style="650" customWidth="1"/>
    <col min="6934" max="6934" width="10.57421875" style="650" customWidth="1"/>
    <col min="6935" max="6935" width="14.00390625" style="650" customWidth="1"/>
    <col min="6936" max="6936" width="10.421875" style="650" customWidth="1"/>
    <col min="6937" max="6937" width="12.8515625" style="650" customWidth="1"/>
    <col min="6938" max="6938" width="9.421875" style="650" customWidth="1"/>
    <col min="6939" max="6939" width="12.8515625" style="650" customWidth="1"/>
    <col min="6940" max="6940" width="14.00390625" style="650" customWidth="1"/>
    <col min="6941" max="6941" width="9.421875" style="650" customWidth="1"/>
    <col min="6942" max="6942" width="12.8515625" style="650" customWidth="1"/>
    <col min="6943" max="6943" width="14.00390625" style="650" customWidth="1"/>
    <col min="6944" max="6955" width="9.00390625" style="650" customWidth="1"/>
    <col min="6956" max="6977" width="9.00390625" style="650" hidden="1" customWidth="1"/>
    <col min="6978" max="7168" width="9.00390625" style="650" customWidth="1"/>
    <col min="7169" max="7169" width="7.140625" style="650" customWidth="1"/>
    <col min="7170" max="7170" width="1.421875" style="650" customWidth="1"/>
    <col min="7171" max="7171" width="3.57421875" style="650" customWidth="1"/>
    <col min="7172" max="7172" width="3.7109375" style="650" customWidth="1"/>
    <col min="7173" max="7173" width="14.7109375" style="650" customWidth="1"/>
    <col min="7174" max="7174" width="77.8515625" style="650" customWidth="1"/>
    <col min="7175" max="7175" width="7.421875" style="650" customWidth="1"/>
    <col min="7176" max="7176" width="9.57421875" style="650" customWidth="1"/>
    <col min="7177" max="7177" width="10.8515625" style="650" customWidth="1"/>
    <col min="7178" max="7178" width="20.140625" style="650" customWidth="1"/>
    <col min="7179" max="7179" width="13.28125" style="650" customWidth="1"/>
    <col min="7180" max="7186" width="9.00390625" style="650" customWidth="1"/>
    <col min="7187" max="7187" width="7.00390625" style="650" customWidth="1"/>
    <col min="7188" max="7188" width="25.421875" style="650" customWidth="1"/>
    <col min="7189" max="7189" width="14.00390625" style="650" customWidth="1"/>
    <col min="7190" max="7190" width="10.57421875" style="650" customWidth="1"/>
    <col min="7191" max="7191" width="14.00390625" style="650" customWidth="1"/>
    <col min="7192" max="7192" width="10.421875" style="650" customWidth="1"/>
    <col min="7193" max="7193" width="12.8515625" style="650" customWidth="1"/>
    <col min="7194" max="7194" width="9.421875" style="650" customWidth="1"/>
    <col min="7195" max="7195" width="12.8515625" style="650" customWidth="1"/>
    <col min="7196" max="7196" width="14.00390625" style="650" customWidth="1"/>
    <col min="7197" max="7197" width="9.421875" style="650" customWidth="1"/>
    <col min="7198" max="7198" width="12.8515625" style="650" customWidth="1"/>
    <col min="7199" max="7199" width="14.00390625" style="650" customWidth="1"/>
    <col min="7200" max="7211" width="9.00390625" style="650" customWidth="1"/>
    <col min="7212" max="7233" width="9.00390625" style="650" hidden="1" customWidth="1"/>
    <col min="7234" max="7424" width="9.00390625" style="650" customWidth="1"/>
    <col min="7425" max="7425" width="7.140625" style="650" customWidth="1"/>
    <col min="7426" max="7426" width="1.421875" style="650" customWidth="1"/>
    <col min="7427" max="7427" width="3.57421875" style="650" customWidth="1"/>
    <col min="7428" max="7428" width="3.7109375" style="650" customWidth="1"/>
    <col min="7429" max="7429" width="14.7109375" style="650" customWidth="1"/>
    <col min="7430" max="7430" width="77.8515625" style="650" customWidth="1"/>
    <col min="7431" max="7431" width="7.421875" style="650" customWidth="1"/>
    <col min="7432" max="7432" width="9.57421875" style="650" customWidth="1"/>
    <col min="7433" max="7433" width="10.8515625" style="650" customWidth="1"/>
    <col min="7434" max="7434" width="20.140625" style="650" customWidth="1"/>
    <col min="7435" max="7435" width="13.28125" style="650" customWidth="1"/>
    <col min="7436" max="7442" width="9.00390625" style="650" customWidth="1"/>
    <col min="7443" max="7443" width="7.00390625" style="650" customWidth="1"/>
    <col min="7444" max="7444" width="25.421875" style="650" customWidth="1"/>
    <col min="7445" max="7445" width="14.00390625" style="650" customWidth="1"/>
    <col min="7446" max="7446" width="10.57421875" style="650" customWidth="1"/>
    <col min="7447" max="7447" width="14.00390625" style="650" customWidth="1"/>
    <col min="7448" max="7448" width="10.421875" style="650" customWidth="1"/>
    <col min="7449" max="7449" width="12.8515625" style="650" customWidth="1"/>
    <col min="7450" max="7450" width="9.421875" style="650" customWidth="1"/>
    <col min="7451" max="7451" width="12.8515625" style="650" customWidth="1"/>
    <col min="7452" max="7452" width="14.00390625" style="650" customWidth="1"/>
    <col min="7453" max="7453" width="9.421875" style="650" customWidth="1"/>
    <col min="7454" max="7454" width="12.8515625" style="650" customWidth="1"/>
    <col min="7455" max="7455" width="14.00390625" style="650" customWidth="1"/>
    <col min="7456" max="7467" width="9.00390625" style="650" customWidth="1"/>
    <col min="7468" max="7489" width="9.00390625" style="650" hidden="1" customWidth="1"/>
    <col min="7490" max="7680" width="9.00390625" style="650" customWidth="1"/>
    <col min="7681" max="7681" width="7.140625" style="650" customWidth="1"/>
    <col min="7682" max="7682" width="1.421875" style="650" customWidth="1"/>
    <col min="7683" max="7683" width="3.57421875" style="650" customWidth="1"/>
    <col min="7684" max="7684" width="3.7109375" style="650" customWidth="1"/>
    <col min="7685" max="7685" width="14.7109375" style="650" customWidth="1"/>
    <col min="7686" max="7686" width="77.8515625" style="650" customWidth="1"/>
    <col min="7687" max="7687" width="7.421875" style="650" customWidth="1"/>
    <col min="7688" max="7688" width="9.57421875" style="650" customWidth="1"/>
    <col min="7689" max="7689" width="10.8515625" style="650" customWidth="1"/>
    <col min="7690" max="7690" width="20.140625" style="650" customWidth="1"/>
    <col min="7691" max="7691" width="13.28125" style="650" customWidth="1"/>
    <col min="7692" max="7698" width="9.00390625" style="650" customWidth="1"/>
    <col min="7699" max="7699" width="7.00390625" style="650" customWidth="1"/>
    <col min="7700" max="7700" width="25.421875" style="650" customWidth="1"/>
    <col min="7701" max="7701" width="14.00390625" style="650" customWidth="1"/>
    <col min="7702" max="7702" width="10.57421875" style="650" customWidth="1"/>
    <col min="7703" max="7703" width="14.00390625" style="650" customWidth="1"/>
    <col min="7704" max="7704" width="10.421875" style="650" customWidth="1"/>
    <col min="7705" max="7705" width="12.8515625" style="650" customWidth="1"/>
    <col min="7706" max="7706" width="9.421875" style="650" customWidth="1"/>
    <col min="7707" max="7707" width="12.8515625" style="650" customWidth="1"/>
    <col min="7708" max="7708" width="14.00390625" style="650" customWidth="1"/>
    <col min="7709" max="7709" width="9.421875" style="650" customWidth="1"/>
    <col min="7710" max="7710" width="12.8515625" style="650" customWidth="1"/>
    <col min="7711" max="7711" width="14.00390625" style="650" customWidth="1"/>
    <col min="7712" max="7723" width="9.00390625" style="650" customWidth="1"/>
    <col min="7724" max="7745" width="9.00390625" style="650" hidden="1" customWidth="1"/>
    <col min="7746" max="7936" width="9.00390625" style="650" customWidth="1"/>
    <col min="7937" max="7937" width="7.140625" style="650" customWidth="1"/>
    <col min="7938" max="7938" width="1.421875" style="650" customWidth="1"/>
    <col min="7939" max="7939" width="3.57421875" style="650" customWidth="1"/>
    <col min="7940" max="7940" width="3.7109375" style="650" customWidth="1"/>
    <col min="7941" max="7941" width="14.7109375" style="650" customWidth="1"/>
    <col min="7942" max="7942" width="77.8515625" style="650" customWidth="1"/>
    <col min="7943" max="7943" width="7.421875" style="650" customWidth="1"/>
    <col min="7944" max="7944" width="9.57421875" style="650" customWidth="1"/>
    <col min="7945" max="7945" width="10.8515625" style="650" customWidth="1"/>
    <col min="7946" max="7946" width="20.140625" style="650" customWidth="1"/>
    <col min="7947" max="7947" width="13.28125" style="650" customWidth="1"/>
    <col min="7948" max="7954" width="9.00390625" style="650" customWidth="1"/>
    <col min="7955" max="7955" width="7.00390625" style="650" customWidth="1"/>
    <col min="7956" max="7956" width="25.421875" style="650" customWidth="1"/>
    <col min="7957" max="7957" width="14.00390625" style="650" customWidth="1"/>
    <col min="7958" max="7958" width="10.57421875" style="650" customWidth="1"/>
    <col min="7959" max="7959" width="14.00390625" style="650" customWidth="1"/>
    <col min="7960" max="7960" width="10.421875" style="650" customWidth="1"/>
    <col min="7961" max="7961" width="12.8515625" style="650" customWidth="1"/>
    <col min="7962" max="7962" width="9.421875" style="650" customWidth="1"/>
    <col min="7963" max="7963" width="12.8515625" style="650" customWidth="1"/>
    <col min="7964" max="7964" width="14.00390625" style="650" customWidth="1"/>
    <col min="7965" max="7965" width="9.421875" style="650" customWidth="1"/>
    <col min="7966" max="7966" width="12.8515625" style="650" customWidth="1"/>
    <col min="7967" max="7967" width="14.00390625" style="650" customWidth="1"/>
    <col min="7968" max="7979" width="9.00390625" style="650" customWidth="1"/>
    <col min="7980" max="8001" width="9.00390625" style="650" hidden="1" customWidth="1"/>
    <col min="8002" max="8192" width="9.00390625" style="650" customWidth="1"/>
    <col min="8193" max="8193" width="7.140625" style="650" customWidth="1"/>
    <col min="8194" max="8194" width="1.421875" style="650" customWidth="1"/>
    <col min="8195" max="8195" width="3.57421875" style="650" customWidth="1"/>
    <col min="8196" max="8196" width="3.7109375" style="650" customWidth="1"/>
    <col min="8197" max="8197" width="14.7109375" style="650" customWidth="1"/>
    <col min="8198" max="8198" width="77.8515625" style="650" customWidth="1"/>
    <col min="8199" max="8199" width="7.421875" style="650" customWidth="1"/>
    <col min="8200" max="8200" width="9.57421875" style="650" customWidth="1"/>
    <col min="8201" max="8201" width="10.8515625" style="650" customWidth="1"/>
    <col min="8202" max="8202" width="20.140625" style="650" customWidth="1"/>
    <col min="8203" max="8203" width="13.28125" style="650" customWidth="1"/>
    <col min="8204" max="8210" width="9.00390625" style="650" customWidth="1"/>
    <col min="8211" max="8211" width="7.00390625" style="650" customWidth="1"/>
    <col min="8212" max="8212" width="25.421875" style="650" customWidth="1"/>
    <col min="8213" max="8213" width="14.00390625" style="650" customWidth="1"/>
    <col min="8214" max="8214" width="10.57421875" style="650" customWidth="1"/>
    <col min="8215" max="8215" width="14.00390625" style="650" customWidth="1"/>
    <col min="8216" max="8216" width="10.421875" style="650" customWidth="1"/>
    <col min="8217" max="8217" width="12.8515625" style="650" customWidth="1"/>
    <col min="8218" max="8218" width="9.421875" style="650" customWidth="1"/>
    <col min="8219" max="8219" width="12.8515625" style="650" customWidth="1"/>
    <col min="8220" max="8220" width="14.00390625" style="650" customWidth="1"/>
    <col min="8221" max="8221" width="9.421875" style="650" customWidth="1"/>
    <col min="8222" max="8222" width="12.8515625" style="650" customWidth="1"/>
    <col min="8223" max="8223" width="14.00390625" style="650" customWidth="1"/>
    <col min="8224" max="8235" width="9.00390625" style="650" customWidth="1"/>
    <col min="8236" max="8257" width="9.00390625" style="650" hidden="1" customWidth="1"/>
    <col min="8258" max="8448" width="9.00390625" style="650" customWidth="1"/>
    <col min="8449" max="8449" width="7.140625" style="650" customWidth="1"/>
    <col min="8450" max="8450" width="1.421875" style="650" customWidth="1"/>
    <col min="8451" max="8451" width="3.57421875" style="650" customWidth="1"/>
    <col min="8452" max="8452" width="3.7109375" style="650" customWidth="1"/>
    <col min="8453" max="8453" width="14.7109375" style="650" customWidth="1"/>
    <col min="8454" max="8454" width="77.8515625" style="650" customWidth="1"/>
    <col min="8455" max="8455" width="7.421875" style="650" customWidth="1"/>
    <col min="8456" max="8456" width="9.57421875" style="650" customWidth="1"/>
    <col min="8457" max="8457" width="10.8515625" style="650" customWidth="1"/>
    <col min="8458" max="8458" width="20.140625" style="650" customWidth="1"/>
    <col min="8459" max="8459" width="13.28125" style="650" customWidth="1"/>
    <col min="8460" max="8466" width="9.00390625" style="650" customWidth="1"/>
    <col min="8467" max="8467" width="7.00390625" style="650" customWidth="1"/>
    <col min="8468" max="8468" width="25.421875" style="650" customWidth="1"/>
    <col min="8469" max="8469" width="14.00390625" style="650" customWidth="1"/>
    <col min="8470" max="8470" width="10.57421875" style="650" customWidth="1"/>
    <col min="8471" max="8471" width="14.00390625" style="650" customWidth="1"/>
    <col min="8472" max="8472" width="10.421875" style="650" customWidth="1"/>
    <col min="8473" max="8473" width="12.8515625" style="650" customWidth="1"/>
    <col min="8474" max="8474" width="9.421875" style="650" customWidth="1"/>
    <col min="8475" max="8475" width="12.8515625" style="650" customWidth="1"/>
    <col min="8476" max="8476" width="14.00390625" style="650" customWidth="1"/>
    <col min="8477" max="8477" width="9.421875" style="650" customWidth="1"/>
    <col min="8478" max="8478" width="12.8515625" style="650" customWidth="1"/>
    <col min="8479" max="8479" width="14.00390625" style="650" customWidth="1"/>
    <col min="8480" max="8491" width="9.00390625" style="650" customWidth="1"/>
    <col min="8492" max="8513" width="9.00390625" style="650" hidden="1" customWidth="1"/>
    <col min="8514" max="8704" width="9.00390625" style="650" customWidth="1"/>
    <col min="8705" max="8705" width="7.140625" style="650" customWidth="1"/>
    <col min="8706" max="8706" width="1.421875" style="650" customWidth="1"/>
    <col min="8707" max="8707" width="3.57421875" style="650" customWidth="1"/>
    <col min="8708" max="8708" width="3.7109375" style="650" customWidth="1"/>
    <col min="8709" max="8709" width="14.7109375" style="650" customWidth="1"/>
    <col min="8710" max="8710" width="77.8515625" style="650" customWidth="1"/>
    <col min="8711" max="8711" width="7.421875" style="650" customWidth="1"/>
    <col min="8712" max="8712" width="9.57421875" style="650" customWidth="1"/>
    <col min="8713" max="8713" width="10.8515625" style="650" customWidth="1"/>
    <col min="8714" max="8714" width="20.140625" style="650" customWidth="1"/>
    <col min="8715" max="8715" width="13.28125" style="650" customWidth="1"/>
    <col min="8716" max="8722" width="9.00390625" style="650" customWidth="1"/>
    <col min="8723" max="8723" width="7.00390625" style="650" customWidth="1"/>
    <col min="8724" max="8724" width="25.421875" style="650" customWidth="1"/>
    <col min="8725" max="8725" width="14.00390625" style="650" customWidth="1"/>
    <col min="8726" max="8726" width="10.57421875" style="650" customWidth="1"/>
    <col min="8727" max="8727" width="14.00390625" style="650" customWidth="1"/>
    <col min="8728" max="8728" width="10.421875" style="650" customWidth="1"/>
    <col min="8729" max="8729" width="12.8515625" style="650" customWidth="1"/>
    <col min="8730" max="8730" width="9.421875" style="650" customWidth="1"/>
    <col min="8731" max="8731" width="12.8515625" style="650" customWidth="1"/>
    <col min="8732" max="8732" width="14.00390625" style="650" customWidth="1"/>
    <col min="8733" max="8733" width="9.421875" style="650" customWidth="1"/>
    <col min="8734" max="8734" width="12.8515625" style="650" customWidth="1"/>
    <col min="8735" max="8735" width="14.00390625" style="650" customWidth="1"/>
    <col min="8736" max="8747" width="9.00390625" style="650" customWidth="1"/>
    <col min="8748" max="8769" width="9.00390625" style="650" hidden="1" customWidth="1"/>
    <col min="8770" max="8960" width="9.00390625" style="650" customWidth="1"/>
    <col min="8961" max="8961" width="7.140625" style="650" customWidth="1"/>
    <col min="8962" max="8962" width="1.421875" style="650" customWidth="1"/>
    <col min="8963" max="8963" width="3.57421875" style="650" customWidth="1"/>
    <col min="8964" max="8964" width="3.7109375" style="650" customWidth="1"/>
    <col min="8965" max="8965" width="14.7109375" style="650" customWidth="1"/>
    <col min="8966" max="8966" width="77.8515625" style="650" customWidth="1"/>
    <col min="8967" max="8967" width="7.421875" style="650" customWidth="1"/>
    <col min="8968" max="8968" width="9.57421875" style="650" customWidth="1"/>
    <col min="8969" max="8969" width="10.8515625" style="650" customWidth="1"/>
    <col min="8970" max="8970" width="20.140625" style="650" customWidth="1"/>
    <col min="8971" max="8971" width="13.28125" style="650" customWidth="1"/>
    <col min="8972" max="8978" width="9.00390625" style="650" customWidth="1"/>
    <col min="8979" max="8979" width="7.00390625" style="650" customWidth="1"/>
    <col min="8980" max="8980" width="25.421875" style="650" customWidth="1"/>
    <col min="8981" max="8981" width="14.00390625" style="650" customWidth="1"/>
    <col min="8982" max="8982" width="10.57421875" style="650" customWidth="1"/>
    <col min="8983" max="8983" width="14.00390625" style="650" customWidth="1"/>
    <col min="8984" max="8984" width="10.421875" style="650" customWidth="1"/>
    <col min="8985" max="8985" width="12.8515625" style="650" customWidth="1"/>
    <col min="8986" max="8986" width="9.421875" style="650" customWidth="1"/>
    <col min="8987" max="8987" width="12.8515625" style="650" customWidth="1"/>
    <col min="8988" max="8988" width="14.00390625" style="650" customWidth="1"/>
    <col min="8989" max="8989" width="9.421875" style="650" customWidth="1"/>
    <col min="8990" max="8990" width="12.8515625" style="650" customWidth="1"/>
    <col min="8991" max="8991" width="14.00390625" style="650" customWidth="1"/>
    <col min="8992" max="9003" width="9.00390625" style="650" customWidth="1"/>
    <col min="9004" max="9025" width="9.00390625" style="650" hidden="1" customWidth="1"/>
    <col min="9026" max="9216" width="9.00390625" style="650" customWidth="1"/>
    <col min="9217" max="9217" width="7.140625" style="650" customWidth="1"/>
    <col min="9218" max="9218" width="1.421875" style="650" customWidth="1"/>
    <col min="9219" max="9219" width="3.57421875" style="650" customWidth="1"/>
    <col min="9220" max="9220" width="3.7109375" style="650" customWidth="1"/>
    <col min="9221" max="9221" width="14.7109375" style="650" customWidth="1"/>
    <col min="9222" max="9222" width="77.8515625" style="650" customWidth="1"/>
    <col min="9223" max="9223" width="7.421875" style="650" customWidth="1"/>
    <col min="9224" max="9224" width="9.57421875" style="650" customWidth="1"/>
    <col min="9225" max="9225" width="10.8515625" style="650" customWidth="1"/>
    <col min="9226" max="9226" width="20.140625" style="650" customWidth="1"/>
    <col min="9227" max="9227" width="13.28125" style="650" customWidth="1"/>
    <col min="9228" max="9234" width="9.00390625" style="650" customWidth="1"/>
    <col min="9235" max="9235" width="7.00390625" style="650" customWidth="1"/>
    <col min="9236" max="9236" width="25.421875" style="650" customWidth="1"/>
    <col min="9237" max="9237" width="14.00390625" style="650" customWidth="1"/>
    <col min="9238" max="9238" width="10.57421875" style="650" customWidth="1"/>
    <col min="9239" max="9239" width="14.00390625" style="650" customWidth="1"/>
    <col min="9240" max="9240" width="10.421875" style="650" customWidth="1"/>
    <col min="9241" max="9241" width="12.8515625" style="650" customWidth="1"/>
    <col min="9242" max="9242" width="9.421875" style="650" customWidth="1"/>
    <col min="9243" max="9243" width="12.8515625" style="650" customWidth="1"/>
    <col min="9244" max="9244" width="14.00390625" style="650" customWidth="1"/>
    <col min="9245" max="9245" width="9.421875" style="650" customWidth="1"/>
    <col min="9246" max="9246" width="12.8515625" style="650" customWidth="1"/>
    <col min="9247" max="9247" width="14.00390625" style="650" customWidth="1"/>
    <col min="9248" max="9259" width="9.00390625" style="650" customWidth="1"/>
    <col min="9260" max="9281" width="9.00390625" style="650" hidden="1" customWidth="1"/>
    <col min="9282" max="9472" width="9.00390625" style="650" customWidth="1"/>
    <col min="9473" max="9473" width="7.140625" style="650" customWidth="1"/>
    <col min="9474" max="9474" width="1.421875" style="650" customWidth="1"/>
    <col min="9475" max="9475" width="3.57421875" style="650" customWidth="1"/>
    <col min="9476" max="9476" width="3.7109375" style="650" customWidth="1"/>
    <col min="9477" max="9477" width="14.7109375" style="650" customWidth="1"/>
    <col min="9478" max="9478" width="77.8515625" style="650" customWidth="1"/>
    <col min="9479" max="9479" width="7.421875" style="650" customWidth="1"/>
    <col min="9480" max="9480" width="9.57421875" style="650" customWidth="1"/>
    <col min="9481" max="9481" width="10.8515625" style="650" customWidth="1"/>
    <col min="9482" max="9482" width="20.140625" style="650" customWidth="1"/>
    <col min="9483" max="9483" width="13.28125" style="650" customWidth="1"/>
    <col min="9484" max="9490" width="9.00390625" style="650" customWidth="1"/>
    <col min="9491" max="9491" width="7.00390625" style="650" customWidth="1"/>
    <col min="9492" max="9492" width="25.421875" style="650" customWidth="1"/>
    <col min="9493" max="9493" width="14.00390625" style="650" customWidth="1"/>
    <col min="9494" max="9494" width="10.57421875" style="650" customWidth="1"/>
    <col min="9495" max="9495" width="14.00390625" style="650" customWidth="1"/>
    <col min="9496" max="9496" width="10.421875" style="650" customWidth="1"/>
    <col min="9497" max="9497" width="12.8515625" style="650" customWidth="1"/>
    <col min="9498" max="9498" width="9.421875" style="650" customWidth="1"/>
    <col min="9499" max="9499" width="12.8515625" style="650" customWidth="1"/>
    <col min="9500" max="9500" width="14.00390625" style="650" customWidth="1"/>
    <col min="9501" max="9501" width="9.421875" style="650" customWidth="1"/>
    <col min="9502" max="9502" width="12.8515625" style="650" customWidth="1"/>
    <col min="9503" max="9503" width="14.00390625" style="650" customWidth="1"/>
    <col min="9504" max="9515" width="9.00390625" style="650" customWidth="1"/>
    <col min="9516" max="9537" width="9.00390625" style="650" hidden="1" customWidth="1"/>
    <col min="9538" max="9728" width="9.00390625" style="650" customWidth="1"/>
    <col min="9729" max="9729" width="7.140625" style="650" customWidth="1"/>
    <col min="9730" max="9730" width="1.421875" style="650" customWidth="1"/>
    <col min="9731" max="9731" width="3.57421875" style="650" customWidth="1"/>
    <col min="9732" max="9732" width="3.7109375" style="650" customWidth="1"/>
    <col min="9733" max="9733" width="14.7109375" style="650" customWidth="1"/>
    <col min="9734" max="9734" width="77.8515625" style="650" customWidth="1"/>
    <col min="9735" max="9735" width="7.421875" style="650" customWidth="1"/>
    <col min="9736" max="9736" width="9.57421875" style="650" customWidth="1"/>
    <col min="9737" max="9737" width="10.8515625" style="650" customWidth="1"/>
    <col min="9738" max="9738" width="20.140625" style="650" customWidth="1"/>
    <col min="9739" max="9739" width="13.28125" style="650" customWidth="1"/>
    <col min="9740" max="9746" width="9.00390625" style="650" customWidth="1"/>
    <col min="9747" max="9747" width="7.00390625" style="650" customWidth="1"/>
    <col min="9748" max="9748" width="25.421875" style="650" customWidth="1"/>
    <col min="9749" max="9749" width="14.00390625" style="650" customWidth="1"/>
    <col min="9750" max="9750" width="10.57421875" style="650" customWidth="1"/>
    <col min="9751" max="9751" width="14.00390625" style="650" customWidth="1"/>
    <col min="9752" max="9752" width="10.421875" style="650" customWidth="1"/>
    <col min="9753" max="9753" width="12.8515625" style="650" customWidth="1"/>
    <col min="9754" max="9754" width="9.421875" style="650" customWidth="1"/>
    <col min="9755" max="9755" width="12.8515625" style="650" customWidth="1"/>
    <col min="9756" max="9756" width="14.00390625" style="650" customWidth="1"/>
    <col min="9757" max="9757" width="9.421875" style="650" customWidth="1"/>
    <col min="9758" max="9758" width="12.8515625" style="650" customWidth="1"/>
    <col min="9759" max="9759" width="14.00390625" style="650" customWidth="1"/>
    <col min="9760" max="9771" width="9.00390625" style="650" customWidth="1"/>
    <col min="9772" max="9793" width="9.00390625" style="650" hidden="1" customWidth="1"/>
    <col min="9794" max="9984" width="9.00390625" style="650" customWidth="1"/>
    <col min="9985" max="9985" width="7.140625" style="650" customWidth="1"/>
    <col min="9986" max="9986" width="1.421875" style="650" customWidth="1"/>
    <col min="9987" max="9987" width="3.57421875" style="650" customWidth="1"/>
    <col min="9988" max="9988" width="3.7109375" style="650" customWidth="1"/>
    <col min="9989" max="9989" width="14.7109375" style="650" customWidth="1"/>
    <col min="9990" max="9990" width="77.8515625" style="650" customWidth="1"/>
    <col min="9991" max="9991" width="7.421875" style="650" customWidth="1"/>
    <col min="9992" max="9992" width="9.57421875" style="650" customWidth="1"/>
    <col min="9993" max="9993" width="10.8515625" style="650" customWidth="1"/>
    <col min="9994" max="9994" width="20.140625" style="650" customWidth="1"/>
    <col min="9995" max="9995" width="13.28125" style="650" customWidth="1"/>
    <col min="9996" max="10002" width="9.00390625" style="650" customWidth="1"/>
    <col min="10003" max="10003" width="7.00390625" style="650" customWidth="1"/>
    <col min="10004" max="10004" width="25.421875" style="650" customWidth="1"/>
    <col min="10005" max="10005" width="14.00390625" style="650" customWidth="1"/>
    <col min="10006" max="10006" width="10.57421875" style="650" customWidth="1"/>
    <col min="10007" max="10007" width="14.00390625" style="650" customWidth="1"/>
    <col min="10008" max="10008" width="10.421875" style="650" customWidth="1"/>
    <col min="10009" max="10009" width="12.8515625" style="650" customWidth="1"/>
    <col min="10010" max="10010" width="9.421875" style="650" customWidth="1"/>
    <col min="10011" max="10011" width="12.8515625" style="650" customWidth="1"/>
    <col min="10012" max="10012" width="14.00390625" style="650" customWidth="1"/>
    <col min="10013" max="10013" width="9.421875" style="650" customWidth="1"/>
    <col min="10014" max="10014" width="12.8515625" style="650" customWidth="1"/>
    <col min="10015" max="10015" width="14.00390625" style="650" customWidth="1"/>
    <col min="10016" max="10027" width="9.00390625" style="650" customWidth="1"/>
    <col min="10028" max="10049" width="9.00390625" style="650" hidden="1" customWidth="1"/>
    <col min="10050" max="10240" width="9.00390625" style="650" customWidth="1"/>
    <col min="10241" max="10241" width="7.140625" style="650" customWidth="1"/>
    <col min="10242" max="10242" width="1.421875" style="650" customWidth="1"/>
    <col min="10243" max="10243" width="3.57421875" style="650" customWidth="1"/>
    <col min="10244" max="10244" width="3.7109375" style="650" customWidth="1"/>
    <col min="10245" max="10245" width="14.7109375" style="650" customWidth="1"/>
    <col min="10246" max="10246" width="77.8515625" style="650" customWidth="1"/>
    <col min="10247" max="10247" width="7.421875" style="650" customWidth="1"/>
    <col min="10248" max="10248" width="9.57421875" style="650" customWidth="1"/>
    <col min="10249" max="10249" width="10.8515625" style="650" customWidth="1"/>
    <col min="10250" max="10250" width="20.140625" style="650" customWidth="1"/>
    <col min="10251" max="10251" width="13.28125" style="650" customWidth="1"/>
    <col min="10252" max="10258" width="9.00390625" style="650" customWidth="1"/>
    <col min="10259" max="10259" width="7.00390625" style="650" customWidth="1"/>
    <col min="10260" max="10260" width="25.421875" style="650" customWidth="1"/>
    <col min="10261" max="10261" width="14.00390625" style="650" customWidth="1"/>
    <col min="10262" max="10262" width="10.57421875" style="650" customWidth="1"/>
    <col min="10263" max="10263" width="14.00390625" style="650" customWidth="1"/>
    <col min="10264" max="10264" width="10.421875" style="650" customWidth="1"/>
    <col min="10265" max="10265" width="12.8515625" style="650" customWidth="1"/>
    <col min="10266" max="10266" width="9.421875" style="650" customWidth="1"/>
    <col min="10267" max="10267" width="12.8515625" style="650" customWidth="1"/>
    <col min="10268" max="10268" width="14.00390625" style="650" customWidth="1"/>
    <col min="10269" max="10269" width="9.421875" style="650" customWidth="1"/>
    <col min="10270" max="10270" width="12.8515625" style="650" customWidth="1"/>
    <col min="10271" max="10271" width="14.00390625" style="650" customWidth="1"/>
    <col min="10272" max="10283" width="9.00390625" style="650" customWidth="1"/>
    <col min="10284" max="10305" width="9.00390625" style="650" hidden="1" customWidth="1"/>
    <col min="10306" max="10496" width="9.00390625" style="650" customWidth="1"/>
    <col min="10497" max="10497" width="7.140625" style="650" customWidth="1"/>
    <col min="10498" max="10498" width="1.421875" style="650" customWidth="1"/>
    <col min="10499" max="10499" width="3.57421875" style="650" customWidth="1"/>
    <col min="10500" max="10500" width="3.7109375" style="650" customWidth="1"/>
    <col min="10501" max="10501" width="14.7109375" style="650" customWidth="1"/>
    <col min="10502" max="10502" width="77.8515625" style="650" customWidth="1"/>
    <col min="10503" max="10503" width="7.421875" style="650" customWidth="1"/>
    <col min="10504" max="10504" width="9.57421875" style="650" customWidth="1"/>
    <col min="10505" max="10505" width="10.8515625" style="650" customWidth="1"/>
    <col min="10506" max="10506" width="20.140625" style="650" customWidth="1"/>
    <col min="10507" max="10507" width="13.28125" style="650" customWidth="1"/>
    <col min="10508" max="10514" width="9.00390625" style="650" customWidth="1"/>
    <col min="10515" max="10515" width="7.00390625" style="650" customWidth="1"/>
    <col min="10516" max="10516" width="25.421875" style="650" customWidth="1"/>
    <col min="10517" max="10517" width="14.00390625" style="650" customWidth="1"/>
    <col min="10518" max="10518" width="10.57421875" style="650" customWidth="1"/>
    <col min="10519" max="10519" width="14.00390625" style="650" customWidth="1"/>
    <col min="10520" max="10520" width="10.421875" style="650" customWidth="1"/>
    <col min="10521" max="10521" width="12.8515625" style="650" customWidth="1"/>
    <col min="10522" max="10522" width="9.421875" style="650" customWidth="1"/>
    <col min="10523" max="10523" width="12.8515625" style="650" customWidth="1"/>
    <col min="10524" max="10524" width="14.00390625" style="650" customWidth="1"/>
    <col min="10525" max="10525" width="9.421875" style="650" customWidth="1"/>
    <col min="10526" max="10526" width="12.8515625" style="650" customWidth="1"/>
    <col min="10527" max="10527" width="14.00390625" style="650" customWidth="1"/>
    <col min="10528" max="10539" width="9.00390625" style="650" customWidth="1"/>
    <col min="10540" max="10561" width="9.00390625" style="650" hidden="1" customWidth="1"/>
    <col min="10562" max="10752" width="9.00390625" style="650" customWidth="1"/>
    <col min="10753" max="10753" width="7.140625" style="650" customWidth="1"/>
    <col min="10754" max="10754" width="1.421875" style="650" customWidth="1"/>
    <col min="10755" max="10755" width="3.57421875" style="650" customWidth="1"/>
    <col min="10756" max="10756" width="3.7109375" style="650" customWidth="1"/>
    <col min="10757" max="10757" width="14.7109375" style="650" customWidth="1"/>
    <col min="10758" max="10758" width="77.8515625" style="650" customWidth="1"/>
    <col min="10759" max="10759" width="7.421875" style="650" customWidth="1"/>
    <col min="10760" max="10760" width="9.57421875" style="650" customWidth="1"/>
    <col min="10761" max="10761" width="10.8515625" style="650" customWidth="1"/>
    <col min="10762" max="10762" width="20.140625" style="650" customWidth="1"/>
    <col min="10763" max="10763" width="13.28125" style="650" customWidth="1"/>
    <col min="10764" max="10770" width="9.00390625" style="650" customWidth="1"/>
    <col min="10771" max="10771" width="7.00390625" style="650" customWidth="1"/>
    <col min="10772" max="10772" width="25.421875" style="650" customWidth="1"/>
    <col min="10773" max="10773" width="14.00390625" style="650" customWidth="1"/>
    <col min="10774" max="10774" width="10.57421875" style="650" customWidth="1"/>
    <col min="10775" max="10775" width="14.00390625" style="650" customWidth="1"/>
    <col min="10776" max="10776" width="10.421875" style="650" customWidth="1"/>
    <col min="10777" max="10777" width="12.8515625" style="650" customWidth="1"/>
    <col min="10778" max="10778" width="9.421875" style="650" customWidth="1"/>
    <col min="10779" max="10779" width="12.8515625" style="650" customWidth="1"/>
    <col min="10780" max="10780" width="14.00390625" style="650" customWidth="1"/>
    <col min="10781" max="10781" width="9.421875" style="650" customWidth="1"/>
    <col min="10782" max="10782" width="12.8515625" style="650" customWidth="1"/>
    <col min="10783" max="10783" width="14.00390625" style="650" customWidth="1"/>
    <col min="10784" max="10795" width="9.00390625" style="650" customWidth="1"/>
    <col min="10796" max="10817" width="9.00390625" style="650" hidden="1" customWidth="1"/>
    <col min="10818" max="11008" width="9.00390625" style="650" customWidth="1"/>
    <col min="11009" max="11009" width="7.140625" style="650" customWidth="1"/>
    <col min="11010" max="11010" width="1.421875" style="650" customWidth="1"/>
    <col min="11011" max="11011" width="3.57421875" style="650" customWidth="1"/>
    <col min="11012" max="11012" width="3.7109375" style="650" customWidth="1"/>
    <col min="11013" max="11013" width="14.7109375" style="650" customWidth="1"/>
    <col min="11014" max="11014" width="77.8515625" style="650" customWidth="1"/>
    <col min="11015" max="11015" width="7.421875" style="650" customWidth="1"/>
    <col min="11016" max="11016" width="9.57421875" style="650" customWidth="1"/>
    <col min="11017" max="11017" width="10.8515625" style="650" customWidth="1"/>
    <col min="11018" max="11018" width="20.140625" style="650" customWidth="1"/>
    <col min="11019" max="11019" width="13.28125" style="650" customWidth="1"/>
    <col min="11020" max="11026" width="9.00390625" style="650" customWidth="1"/>
    <col min="11027" max="11027" width="7.00390625" style="650" customWidth="1"/>
    <col min="11028" max="11028" width="25.421875" style="650" customWidth="1"/>
    <col min="11029" max="11029" width="14.00390625" style="650" customWidth="1"/>
    <col min="11030" max="11030" width="10.57421875" style="650" customWidth="1"/>
    <col min="11031" max="11031" width="14.00390625" style="650" customWidth="1"/>
    <col min="11032" max="11032" width="10.421875" style="650" customWidth="1"/>
    <col min="11033" max="11033" width="12.8515625" style="650" customWidth="1"/>
    <col min="11034" max="11034" width="9.421875" style="650" customWidth="1"/>
    <col min="11035" max="11035" width="12.8515625" style="650" customWidth="1"/>
    <col min="11036" max="11036" width="14.00390625" style="650" customWidth="1"/>
    <col min="11037" max="11037" width="9.421875" style="650" customWidth="1"/>
    <col min="11038" max="11038" width="12.8515625" style="650" customWidth="1"/>
    <col min="11039" max="11039" width="14.00390625" style="650" customWidth="1"/>
    <col min="11040" max="11051" width="9.00390625" style="650" customWidth="1"/>
    <col min="11052" max="11073" width="9.00390625" style="650" hidden="1" customWidth="1"/>
    <col min="11074" max="11264" width="9.00390625" style="650" customWidth="1"/>
    <col min="11265" max="11265" width="7.140625" style="650" customWidth="1"/>
    <col min="11266" max="11266" width="1.421875" style="650" customWidth="1"/>
    <col min="11267" max="11267" width="3.57421875" style="650" customWidth="1"/>
    <col min="11268" max="11268" width="3.7109375" style="650" customWidth="1"/>
    <col min="11269" max="11269" width="14.7109375" style="650" customWidth="1"/>
    <col min="11270" max="11270" width="77.8515625" style="650" customWidth="1"/>
    <col min="11271" max="11271" width="7.421875" style="650" customWidth="1"/>
    <col min="11272" max="11272" width="9.57421875" style="650" customWidth="1"/>
    <col min="11273" max="11273" width="10.8515625" style="650" customWidth="1"/>
    <col min="11274" max="11274" width="20.140625" style="650" customWidth="1"/>
    <col min="11275" max="11275" width="13.28125" style="650" customWidth="1"/>
    <col min="11276" max="11282" width="9.00390625" style="650" customWidth="1"/>
    <col min="11283" max="11283" width="7.00390625" style="650" customWidth="1"/>
    <col min="11284" max="11284" width="25.421875" style="650" customWidth="1"/>
    <col min="11285" max="11285" width="14.00390625" style="650" customWidth="1"/>
    <col min="11286" max="11286" width="10.57421875" style="650" customWidth="1"/>
    <col min="11287" max="11287" width="14.00390625" style="650" customWidth="1"/>
    <col min="11288" max="11288" width="10.421875" style="650" customWidth="1"/>
    <col min="11289" max="11289" width="12.8515625" style="650" customWidth="1"/>
    <col min="11290" max="11290" width="9.421875" style="650" customWidth="1"/>
    <col min="11291" max="11291" width="12.8515625" style="650" customWidth="1"/>
    <col min="11292" max="11292" width="14.00390625" style="650" customWidth="1"/>
    <col min="11293" max="11293" width="9.421875" style="650" customWidth="1"/>
    <col min="11294" max="11294" width="12.8515625" style="650" customWidth="1"/>
    <col min="11295" max="11295" width="14.00390625" style="650" customWidth="1"/>
    <col min="11296" max="11307" width="9.00390625" style="650" customWidth="1"/>
    <col min="11308" max="11329" width="9.00390625" style="650" hidden="1" customWidth="1"/>
    <col min="11330" max="11520" width="9.00390625" style="650" customWidth="1"/>
    <col min="11521" max="11521" width="7.140625" style="650" customWidth="1"/>
    <col min="11522" max="11522" width="1.421875" style="650" customWidth="1"/>
    <col min="11523" max="11523" width="3.57421875" style="650" customWidth="1"/>
    <col min="11524" max="11524" width="3.7109375" style="650" customWidth="1"/>
    <col min="11525" max="11525" width="14.7109375" style="650" customWidth="1"/>
    <col min="11526" max="11526" width="77.8515625" style="650" customWidth="1"/>
    <col min="11527" max="11527" width="7.421875" style="650" customWidth="1"/>
    <col min="11528" max="11528" width="9.57421875" style="650" customWidth="1"/>
    <col min="11529" max="11529" width="10.8515625" style="650" customWidth="1"/>
    <col min="11530" max="11530" width="20.140625" style="650" customWidth="1"/>
    <col min="11531" max="11531" width="13.28125" style="650" customWidth="1"/>
    <col min="11532" max="11538" width="9.00390625" style="650" customWidth="1"/>
    <col min="11539" max="11539" width="7.00390625" style="650" customWidth="1"/>
    <col min="11540" max="11540" width="25.421875" style="650" customWidth="1"/>
    <col min="11541" max="11541" width="14.00390625" style="650" customWidth="1"/>
    <col min="11542" max="11542" width="10.57421875" style="650" customWidth="1"/>
    <col min="11543" max="11543" width="14.00390625" style="650" customWidth="1"/>
    <col min="11544" max="11544" width="10.421875" style="650" customWidth="1"/>
    <col min="11545" max="11545" width="12.8515625" style="650" customWidth="1"/>
    <col min="11546" max="11546" width="9.421875" style="650" customWidth="1"/>
    <col min="11547" max="11547" width="12.8515625" style="650" customWidth="1"/>
    <col min="11548" max="11548" width="14.00390625" style="650" customWidth="1"/>
    <col min="11549" max="11549" width="9.421875" style="650" customWidth="1"/>
    <col min="11550" max="11550" width="12.8515625" style="650" customWidth="1"/>
    <col min="11551" max="11551" width="14.00390625" style="650" customWidth="1"/>
    <col min="11552" max="11563" width="9.00390625" style="650" customWidth="1"/>
    <col min="11564" max="11585" width="9.00390625" style="650" hidden="1" customWidth="1"/>
    <col min="11586" max="11776" width="9.00390625" style="650" customWidth="1"/>
    <col min="11777" max="11777" width="7.140625" style="650" customWidth="1"/>
    <col min="11778" max="11778" width="1.421875" style="650" customWidth="1"/>
    <col min="11779" max="11779" width="3.57421875" style="650" customWidth="1"/>
    <col min="11780" max="11780" width="3.7109375" style="650" customWidth="1"/>
    <col min="11781" max="11781" width="14.7109375" style="650" customWidth="1"/>
    <col min="11782" max="11782" width="77.8515625" style="650" customWidth="1"/>
    <col min="11783" max="11783" width="7.421875" style="650" customWidth="1"/>
    <col min="11784" max="11784" width="9.57421875" style="650" customWidth="1"/>
    <col min="11785" max="11785" width="10.8515625" style="650" customWidth="1"/>
    <col min="11786" max="11786" width="20.140625" style="650" customWidth="1"/>
    <col min="11787" max="11787" width="13.28125" style="650" customWidth="1"/>
    <col min="11788" max="11794" width="9.00390625" style="650" customWidth="1"/>
    <col min="11795" max="11795" width="7.00390625" style="650" customWidth="1"/>
    <col min="11796" max="11796" width="25.421875" style="650" customWidth="1"/>
    <col min="11797" max="11797" width="14.00390625" style="650" customWidth="1"/>
    <col min="11798" max="11798" width="10.57421875" style="650" customWidth="1"/>
    <col min="11799" max="11799" width="14.00390625" style="650" customWidth="1"/>
    <col min="11800" max="11800" width="10.421875" style="650" customWidth="1"/>
    <col min="11801" max="11801" width="12.8515625" style="650" customWidth="1"/>
    <col min="11802" max="11802" width="9.421875" style="650" customWidth="1"/>
    <col min="11803" max="11803" width="12.8515625" style="650" customWidth="1"/>
    <col min="11804" max="11804" width="14.00390625" style="650" customWidth="1"/>
    <col min="11805" max="11805" width="9.421875" style="650" customWidth="1"/>
    <col min="11806" max="11806" width="12.8515625" style="650" customWidth="1"/>
    <col min="11807" max="11807" width="14.00390625" style="650" customWidth="1"/>
    <col min="11808" max="11819" width="9.00390625" style="650" customWidth="1"/>
    <col min="11820" max="11841" width="9.00390625" style="650" hidden="1" customWidth="1"/>
    <col min="11842" max="12032" width="9.00390625" style="650" customWidth="1"/>
    <col min="12033" max="12033" width="7.140625" style="650" customWidth="1"/>
    <col min="12034" max="12034" width="1.421875" style="650" customWidth="1"/>
    <col min="12035" max="12035" width="3.57421875" style="650" customWidth="1"/>
    <col min="12036" max="12036" width="3.7109375" style="650" customWidth="1"/>
    <col min="12037" max="12037" width="14.7109375" style="650" customWidth="1"/>
    <col min="12038" max="12038" width="77.8515625" style="650" customWidth="1"/>
    <col min="12039" max="12039" width="7.421875" style="650" customWidth="1"/>
    <col min="12040" max="12040" width="9.57421875" style="650" customWidth="1"/>
    <col min="12041" max="12041" width="10.8515625" style="650" customWidth="1"/>
    <col min="12042" max="12042" width="20.140625" style="650" customWidth="1"/>
    <col min="12043" max="12043" width="13.28125" style="650" customWidth="1"/>
    <col min="12044" max="12050" width="9.00390625" style="650" customWidth="1"/>
    <col min="12051" max="12051" width="7.00390625" style="650" customWidth="1"/>
    <col min="12052" max="12052" width="25.421875" style="650" customWidth="1"/>
    <col min="12053" max="12053" width="14.00390625" style="650" customWidth="1"/>
    <col min="12054" max="12054" width="10.57421875" style="650" customWidth="1"/>
    <col min="12055" max="12055" width="14.00390625" style="650" customWidth="1"/>
    <col min="12056" max="12056" width="10.421875" style="650" customWidth="1"/>
    <col min="12057" max="12057" width="12.8515625" style="650" customWidth="1"/>
    <col min="12058" max="12058" width="9.421875" style="650" customWidth="1"/>
    <col min="12059" max="12059" width="12.8515625" style="650" customWidth="1"/>
    <col min="12060" max="12060" width="14.00390625" style="650" customWidth="1"/>
    <col min="12061" max="12061" width="9.421875" style="650" customWidth="1"/>
    <col min="12062" max="12062" width="12.8515625" style="650" customWidth="1"/>
    <col min="12063" max="12063" width="14.00390625" style="650" customWidth="1"/>
    <col min="12064" max="12075" width="9.00390625" style="650" customWidth="1"/>
    <col min="12076" max="12097" width="9.00390625" style="650" hidden="1" customWidth="1"/>
    <col min="12098" max="12288" width="9.00390625" style="650" customWidth="1"/>
    <col min="12289" max="12289" width="7.140625" style="650" customWidth="1"/>
    <col min="12290" max="12290" width="1.421875" style="650" customWidth="1"/>
    <col min="12291" max="12291" width="3.57421875" style="650" customWidth="1"/>
    <col min="12292" max="12292" width="3.7109375" style="650" customWidth="1"/>
    <col min="12293" max="12293" width="14.7109375" style="650" customWidth="1"/>
    <col min="12294" max="12294" width="77.8515625" style="650" customWidth="1"/>
    <col min="12295" max="12295" width="7.421875" style="650" customWidth="1"/>
    <col min="12296" max="12296" width="9.57421875" style="650" customWidth="1"/>
    <col min="12297" max="12297" width="10.8515625" style="650" customWidth="1"/>
    <col min="12298" max="12298" width="20.140625" style="650" customWidth="1"/>
    <col min="12299" max="12299" width="13.28125" style="650" customWidth="1"/>
    <col min="12300" max="12306" width="9.00390625" style="650" customWidth="1"/>
    <col min="12307" max="12307" width="7.00390625" style="650" customWidth="1"/>
    <col min="12308" max="12308" width="25.421875" style="650" customWidth="1"/>
    <col min="12309" max="12309" width="14.00390625" style="650" customWidth="1"/>
    <col min="12310" max="12310" width="10.57421875" style="650" customWidth="1"/>
    <col min="12311" max="12311" width="14.00390625" style="650" customWidth="1"/>
    <col min="12312" max="12312" width="10.421875" style="650" customWidth="1"/>
    <col min="12313" max="12313" width="12.8515625" style="650" customWidth="1"/>
    <col min="12314" max="12314" width="9.421875" style="650" customWidth="1"/>
    <col min="12315" max="12315" width="12.8515625" style="650" customWidth="1"/>
    <col min="12316" max="12316" width="14.00390625" style="650" customWidth="1"/>
    <col min="12317" max="12317" width="9.421875" style="650" customWidth="1"/>
    <col min="12318" max="12318" width="12.8515625" style="650" customWidth="1"/>
    <col min="12319" max="12319" width="14.00390625" style="650" customWidth="1"/>
    <col min="12320" max="12331" width="9.00390625" style="650" customWidth="1"/>
    <col min="12332" max="12353" width="9.00390625" style="650" hidden="1" customWidth="1"/>
    <col min="12354" max="12544" width="9.00390625" style="650" customWidth="1"/>
    <col min="12545" max="12545" width="7.140625" style="650" customWidth="1"/>
    <col min="12546" max="12546" width="1.421875" style="650" customWidth="1"/>
    <col min="12547" max="12547" width="3.57421875" style="650" customWidth="1"/>
    <col min="12548" max="12548" width="3.7109375" style="650" customWidth="1"/>
    <col min="12549" max="12549" width="14.7109375" style="650" customWidth="1"/>
    <col min="12550" max="12550" width="77.8515625" style="650" customWidth="1"/>
    <col min="12551" max="12551" width="7.421875" style="650" customWidth="1"/>
    <col min="12552" max="12552" width="9.57421875" style="650" customWidth="1"/>
    <col min="12553" max="12553" width="10.8515625" style="650" customWidth="1"/>
    <col min="12554" max="12554" width="20.140625" style="650" customWidth="1"/>
    <col min="12555" max="12555" width="13.28125" style="650" customWidth="1"/>
    <col min="12556" max="12562" width="9.00390625" style="650" customWidth="1"/>
    <col min="12563" max="12563" width="7.00390625" style="650" customWidth="1"/>
    <col min="12564" max="12564" width="25.421875" style="650" customWidth="1"/>
    <col min="12565" max="12565" width="14.00390625" style="650" customWidth="1"/>
    <col min="12566" max="12566" width="10.57421875" style="650" customWidth="1"/>
    <col min="12567" max="12567" width="14.00390625" style="650" customWidth="1"/>
    <col min="12568" max="12568" width="10.421875" style="650" customWidth="1"/>
    <col min="12569" max="12569" width="12.8515625" style="650" customWidth="1"/>
    <col min="12570" max="12570" width="9.421875" style="650" customWidth="1"/>
    <col min="12571" max="12571" width="12.8515625" style="650" customWidth="1"/>
    <col min="12572" max="12572" width="14.00390625" style="650" customWidth="1"/>
    <col min="12573" max="12573" width="9.421875" style="650" customWidth="1"/>
    <col min="12574" max="12574" width="12.8515625" style="650" customWidth="1"/>
    <col min="12575" max="12575" width="14.00390625" style="650" customWidth="1"/>
    <col min="12576" max="12587" width="9.00390625" style="650" customWidth="1"/>
    <col min="12588" max="12609" width="9.00390625" style="650" hidden="1" customWidth="1"/>
    <col min="12610" max="12800" width="9.00390625" style="650" customWidth="1"/>
    <col min="12801" max="12801" width="7.140625" style="650" customWidth="1"/>
    <col min="12802" max="12802" width="1.421875" style="650" customWidth="1"/>
    <col min="12803" max="12803" width="3.57421875" style="650" customWidth="1"/>
    <col min="12804" max="12804" width="3.7109375" style="650" customWidth="1"/>
    <col min="12805" max="12805" width="14.7109375" style="650" customWidth="1"/>
    <col min="12806" max="12806" width="77.8515625" style="650" customWidth="1"/>
    <col min="12807" max="12807" width="7.421875" style="650" customWidth="1"/>
    <col min="12808" max="12808" width="9.57421875" style="650" customWidth="1"/>
    <col min="12809" max="12809" width="10.8515625" style="650" customWidth="1"/>
    <col min="12810" max="12810" width="20.140625" style="650" customWidth="1"/>
    <col min="12811" max="12811" width="13.28125" style="650" customWidth="1"/>
    <col min="12812" max="12818" width="9.00390625" style="650" customWidth="1"/>
    <col min="12819" max="12819" width="7.00390625" style="650" customWidth="1"/>
    <col min="12820" max="12820" width="25.421875" style="650" customWidth="1"/>
    <col min="12821" max="12821" width="14.00390625" style="650" customWidth="1"/>
    <col min="12822" max="12822" width="10.57421875" style="650" customWidth="1"/>
    <col min="12823" max="12823" width="14.00390625" style="650" customWidth="1"/>
    <col min="12824" max="12824" width="10.421875" style="650" customWidth="1"/>
    <col min="12825" max="12825" width="12.8515625" style="650" customWidth="1"/>
    <col min="12826" max="12826" width="9.421875" style="650" customWidth="1"/>
    <col min="12827" max="12827" width="12.8515625" style="650" customWidth="1"/>
    <col min="12828" max="12828" width="14.00390625" style="650" customWidth="1"/>
    <col min="12829" max="12829" width="9.421875" style="650" customWidth="1"/>
    <col min="12830" max="12830" width="12.8515625" style="650" customWidth="1"/>
    <col min="12831" max="12831" width="14.00390625" style="650" customWidth="1"/>
    <col min="12832" max="12843" width="9.00390625" style="650" customWidth="1"/>
    <col min="12844" max="12865" width="9.00390625" style="650" hidden="1" customWidth="1"/>
    <col min="12866" max="13056" width="9.00390625" style="650" customWidth="1"/>
    <col min="13057" max="13057" width="7.140625" style="650" customWidth="1"/>
    <col min="13058" max="13058" width="1.421875" style="650" customWidth="1"/>
    <col min="13059" max="13059" width="3.57421875" style="650" customWidth="1"/>
    <col min="13060" max="13060" width="3.7109375" style="650" customWidth="1"/>
    <col min="13061" max="13061" width="14.7109375" style="650" customWidth="1"/>
    <col min="13062" max="13062" width="77.8515625" style="650" customWidth="1"/>
    <col min="13063" max="13063" width="7.421875" style="650" customWidth="1"/>
    <col min="13064" max="13064" width="9.57421875" style="650" customWidth="1"/>
    <col min="13065" max="13065" width="10.8515625" style="650" customWidth="1"/>
    <col min="13066" max="13066" width="20.140625" style="650" customWidth="1"/>
    <col min="13067" max="13067" width="13.28125" style="650" customWidth="1"/>
    <col min="13068" max="13074" width="9.00390625" style="650" customWidth="1"/>
    <col min="13075" max="13075" width="7.00390625" style="650" customWidth="1"/>
    <col min="13076" max="13076" width="25.421875" style="650" customWidth="1"/>
    <col min="13077" max="13077" width="14.00390625" style="650" customWidth="1"/>
    <col min="13078" max="13078" width="10.57421875" style="650" customWidth="1"/>
    <col min="13079" max="13079" width="14.00390625" style="650" customWidth="1"/>
    <col min="13080" max="13080" width="10.421875" style="650" customWidth="1"/>
    <col min="13081" max="13081" width="12.8515625" style="650" customWidth="1"/>
    <col min="13082" max="13082" width="9.421875" style="650" customWidth="1"/>
    <col min="13083" max="13083" width="12.8515625" style="650" customWidth="1"/>
    <col min="13084" max="13084" width="14.00390625" style="650" customWidth="1"/>
    <col min="13085" max="13085" width="9.421875" style="650" customWidth="1"/>
    <col min="13086" max="13086" width="12.8515625" style="650" customWidth="1"/>
    <col min="13087" max="13087" width="14.00390625" style="650" customWidth="1"/>
    <col min="13088" max="13099" width="9.00390625" style="650" customWidth="1"/>
    <col min="13100" max="13121" width="9.00390625" style="650" hidden="1" customWidth="1"/>
    <col min="13122" max="13312" width="9.00390625" style="650" customWidth="1"/>
    <col min="13313" max="13313" width="7.140625" style="650" customWidth="1"/>
    <col min="13314" max="13314" width="1.421875" style="650" customWidth="1"/>
    <col min="13315" max="13315" width="3.57421875" style="650" customWidth="1"/>
    <col min="13316" max="13316" width="3.7109375" style="650" customWidth="1"/>
    <col min="13317" max="13317" width="14.7109375" style="650" customWidth="1"/>
    <col min="13318" max="13318" width="77.8515625" style="650" customWidth="1"/>
    <col min="13319" max="13319" width="7.421875" style="650" customWidth="1"/>
    <col min="13320" max="13320" width="9.57421875" style="650" customWidth="1"/>
    <col min="13321" max="13321" width="10.8515625" style="650" customWidth="1"/>
    <col min="13322" max="13322" width="20.140625" style="650" customWidth="1"/>
    <col min="13323" max="13323" width="13.28125" style="650" customWidth="1"/>
    <col min="13324" max="13330" width="9.00390625" style="650" customWidth="1"/>
    <col min="13331" max="13331" width="7.00390625" style="650" customWidth="1"/>
    <col min="13332" max="13332" width="25.421875" style="650" customWidth="1"/>
    <col min="13333" max="13333" width="14.00390625" style="650" customWidth="1"/>
    <col min="13334" max="13334" width="10.57421875" style="650" customWidth="1"/>
    <col min="13335" max="13335" width="14.00390625" style="650" customWidth="1"/>
    <col min="13336" max="13336" width="10.421875" style="650" customWidth="1"/>
    <col min="13337" max="13337" width="12.8515625" style="650" customWidth="1"/>
    <col min="13338" max="13338" width="9.421875" style="650" customWidth="1"/>
    <col min="13339" max="13339" width="12.8515625" style="650" customWidth="1"/>
    <col min="13340" max="13340" width="14.00390625" style="650" customWidth="1"/>
    <col min="13341" max="13341" width="9.421875" style="650" customWidth="1"/>
    <col min="13342" max="13342" width="12.8515625" style="650" customWidth="1"/>
    <col min="13343" max="13343" width="14.00390625" style="650" customWidth="1"/>
    <col min="13344" max="13355" width="9.00390625" style="650" customWidth="1"/>
    <col min="13356" max="13377" width="9.00390625" style="650" hidden="1" customWidth="1"/>
    <col min="13378" max="13568" width="9.00390625" style="650" customWidth="1"/>
    <col min="13569" max="13569" width="7.140625" style="650" customWidth="1"/>
    <col min="13570" max="13570" width="1.421875" style="650" customWidth="1"/>
    <col min="13571" max="13571" width="3.57421875" style="650" customWidth="1"/>
    <col min="13572" max="13572" width="3.7109375" style="650" customWidth="1"/>
    <col min="13573" max="13573" width="14.7109375" style="650" customWidth="1"/>
    <col min="13574" max="13574" width="77.8515625" style="650" customWidth="1"/>
    <col min="13575" max="13575" width="7.421875" style="650" customWidth="1"/>
    <col min="13576" max="13576" width="9.57421875" style="650" customWidth="1"/>
    <col min="13577" max="13577" width="10.8515625" style="650" customWidth="1"/>
    <col min="13578" max="13578" width="20.140625" style="650" customWidth="1"/>
    <col min="13579" max="13579" width="13.28125" style="650" customWidth="1"/>
    <col min="13580" max="13586" width="9.00390625" style="650" customWidth="1"/>
    <col min="13587" max="13587" width="7.00390625" style="650" customWidth="1"/>
    <col min="13588" max="13588" width="25.421875" style="650" customWidth="1"/>
    <col min="13589" max="13589" width="14.00390625" style="650" customWidth="1"/>
    <col min="13590" max="13590" width="10.57421875" style="650" customWidth="1"/>
    <col min="13591" max="13591" width="14.00390625" style="650" customWidth="1"/>
    <col min="13592" max="13592" width="10.421875" style="650" customWidth="1"/>
    <col min="13593" max="13593" width="12.8515625" style="650" customWidth="1"/>
    <col min="13594" max="13594" width="9.421875" style="650" customWidth="1"/>
    <col min="13595" max="13595" width="12.8515625" style="650" customWidth="1"/>
    <col min="13596" max="13596" width="14.00390625" style="650" customWidth="1"/>
    <col min="13597" max="13597" width="9.421875" style="650" customWidth="1"/>
    <col min="13598" max="13598" width="12.8515625" style="650" customWidth="1"/>
    <col min="13599" max="13599" width="14.00390625" style="650" customWidth="1"/>
    <col min="13600" max="13611" width="9.00390625" style="650" customWidth="1"/>
    <col min="13612" max="13633" width="9.00390625" style="650" hidden="1" customWidth="1"/>
    <col min="13634" max="13824" width="9.00390625" style="650" customWidth="1"/>
    <col min="13825" max="13825" width="7.140625" style="650" customWidth="1"/>
    <col min="13826" max="13826" width="1.421875" style="650" customWidth="1"/>
    <col min="13827" max="13827" width="3.57421875" style="650" customWidth="1"/>
    <col min="13828" max="13828" width="3.7109375" style="650" customWidth="1"/>
    <col min="13829" max="13829" width="14.7109375" style="650" customWidth="1"/>
    <col min="13830" max="13830" width="77.8515625" style="650" customWidth="1"/>
    <col min="13831" max="13831" width="7.421875" style="650" customWidth="1"/>
    <col min="13832" max="13832" width="9.57421875" style="650" customWidth="1"/>
    <col min="13833" max="13833" width="10.8515625" style="650" customWidth="1"/>
    <col min="13834" max="13834" width="20.140625" style="650" customWidth="1"/>
    <col min="13835" max="13835" width="13.28125" style="650" customWidth="1"/>
    <col min="13836" max="13842" width="9.00390625" style="650" customWidth="1"/>
    <col min="13843" max="13843" width="7.00390625" style="650" customWidth="1"/>
    <col min="13844" max="13844" width="25.421875" style="650" customWidth="1"/>
    <col min="13845" max="13845" width="14.00390625" style="650" customWidth="1"/>
    <col min="13846" max="13846" width="10.57421875" style="650" customWidth="1"/>
    <col min="13847" max="13847" width="14.00390625" style="650" customWidth="1"/>
    <col min="13848" max="13848" width="10.421875" style="650" customWidth="1"/>
    <col min="13849" max="13849" width="12.8515625" style="650" customWidth="1"/>
    <col min="13850" max="13850" width="9.421875" style="650" customWidth="1"/>
    <col min="13851" max="13851" width="12.8515625" style="650" customWidth="1"/>
    <col min="13852" max="13852" width="14.00390625" style="650" customWidth="1"/>
    <col min="13853" max="13853" width="9.421875" style="650" customWidth="1"/>
    <col min="13854" max="13854" width="12.8515625" style="650" customWidth="1"/>
    <col min="13855" max="13855" width="14.00390625" style="650" customWidth="1"/>
    <col min="13856" max="13867" width="9.00390625" style="650" customWidth="1"/>
    <col min="13868" max="13889" width="9.00390625" style="650" hidden="1" customWidth="1"/>
    <col min="13890" max="14080" width="9.00390625" style="650" customWidth="1"/>
    <col min="14081" max="14081" width="7.140625" style="650" customWidth="1"/>
    <col min="14082" max="14082" width="1.421875" style="650" customWidth="1"/>
    <col min="14083" max="14083" width="3.57421875" style="650" customWidth="1"/>
    <col min="14084" max="14084" width="3.7109375" style="650" customWidth="1"/>
    <col min="14085" max="14085" width="14.7109375" style="650" customWidth="1"/>
    <col min="14086" max="14086" width="77.8515625" style="650" customWidth="1"/>
    <col min="14087" max="14087" width="7.421875" style="650" customWidth="1"/>
    <col min="14088" max="14088" width="9.57421875" style="650" customWidth="1"/>
    <col min="14089" max="14089" width="10.8515625" style="650" customWidth="1"/>
    <col min="14090" max="14090" width="20.140625" style="650" customWidth="1"/>
    <col min="14091" max="14091" width="13.28125" style="650" customWidth="1"/>
    <col min="14092" max="14098" width="9.00390625" style="650" customWidth="1"/>
    <col min="14099" max="14099" width="7.00390625" style="650" customWidth="1"/>
    <col min="14100" max="14100" width="25.421875" style="650" customWidth="1"/>
    <col min="14101" max="14101" width="14.00390625" style="650" customWidth="1"/>
    <col min="14102" max="14102" width="10.57421875" style="650" customWidth="1"/>
    <col min="14103" max="14103" width="14.00390625" style="650" customWidth="1"/>
    <col min="14104" max="14104" width="10.421875" style="650" customWidth="1"/>
    <col min="14105" max="14105" width="12.8515625" style="650" customWidth="1"/>
    <col min="14106" max="14106" width="9.421875" style="650" customWidth="1"/>
    <col min="14107" max="14107" width="12.8515625" style="650" customWidth="1"/>
    <col min="14108" max="14108" width="14.00390625" style="650" customWidth="1"/>
    <col min="14109" max="14109" width="9.421875" style="650" customWidth="1"/>
    <col min="14110" max="14110" width="12.8515625" style="650" customWidth="1"/>
    <col min="14111" max="14111" width="14.00390625" style="650" customWidth="1"/>
    <col min="14112" max="14123" width="9.00390625" style="650" customWidth="1"/>
    <col min="14124" max="14145" width="9.00390625" style="650" hidden="1" customWidth="1"/>
    <col min="14146" max="14336" width="9.00390625" style="650" customWidth="1"/>
    <col min="14337" max="14337" width="7.140625" style="650" customWidth="1"/>
    <col min="14338" max="14338" width="1.421875" style="650" customWidth="1"/>
    <col min="14339" max="14339" width="3.57421875" style="650" customWidth="1"/>
    <col min="14340" max="14340" width="3.7109375" style="650" customWidth="1"/>
    <col min="14341" max="14341" width="14.7109375" style="650" customWidth="1"/>
    <col min="14342" max="14342" width="77.8515625" style="650" customWidth="1"/>
    <col min="14343" max="14343" width="7.421875" style="650" customWidth="1"/>
    <col min="14344" max="14344" width="9.57421875" style="650" customWidth="1"/>
    <col min="14345" max="14345" width="10.8515625" style="650" customWidth="1"/>
    <col min="14346" max="14346" width="20.140625" style="650" customWidth="1"/>
    <col min="14347" max="14347" width="13.28125" style="650" customWidth="1"/>
    <col min="14348" max="14354" width="9.00390625" style="650" customWidth="1"/>
    <col min="14355" max="14355" width="7.00390625" style="650" customWidth="1"/>
    <col min="14356" max="14356" width="25.421875" style="650" customWidth="1"/>
    <col min="14357" max="14357" width="14.00390625" style="650" customWidth="1"/>
    <col min="14358" max="14358" width="10.57421875" style="650" customWidth="1"/>
    <col min="14359" max="14359" width="14.00390625" style="650" customWidth="1"/>
    <col min="14360" max="14360" width="10.421875" style="650" customWidth="1"/>
    <col min="14361" max="14361" width="12.8515625" style="650" customWidth="1"/>
    <col min="14362" max="14362" width="9.421875" style="650" customWidth="1"/>
    <col min="14363" max="14363" width="12.8515625" style="650" customWidth="1"/>
    <col min="14364" max="14364" width="14.00390625" style="650" customWidth="1"/>
    <col min="14365" max="14365" width="9.421875" style="650" customWidth="1"/>
    <col min="14366" max="14366" width="12.8515625" style="650" customWidth="1"/>
    <col min="14367" max="14367" width="14.00390625" style="650" customWidth="1"/>
    <col min="14368" max="14379" width="9.00390625" style="650" customWidth="1"/>
    <col min="14380" max="14401" width="9.00390625" style="650" hidden="1" customWidth="1"/>
    <col min="14402" max="14592" width="9.00390625" style="650" customWidth="1"/>
    <col min="14593" max="14593" width="7.140625" style="650" customWidth="1"/>
    <col min="14594" max="14594" width="1.421875" style="650" customWidth="1"/>
    <col min="14595" max="14595" width="3.57421875" style="650" customWidth="1"/>
    <col min="14596" max="14596" width="3.7109375" style="650" customWidth="1"/>
    <col min="14597" max="14597" width="14.7109375" style="650" customWidth="1"/>
    <col min="14598" max="14598" width="77.8515625" style="650" customWidth="1"/>
    <col min="14599" max="14599" width="7.421875" style="650" customWidth="1"/>
    <col min="14600" max="14600" width="9.57421875" style="650" customWidth="1"/>
    <col min="14601" max="14601" width="10.8515625" style="650" customWidth="1"/>
    <col min="14602" max="14602" width="20.140625" style="650" customWidth="1"/>
    <col min="14603" max="14603" width="13.28125" style="650" customWidth="1"/>
    <col min="14604" max="14610" width="9.00390625" style="650" customWidth="1"/>
    <col min="14611" max="14611" width="7.00390625" style="650" customWidth="1"/>
    <col min="14612" max="14612" width="25.421875" style="650" customWidth="1"/>
    <col min="14613" max="14613" width="14.00390625" style="650" customWidth="1"/>
    <col min="14614" max="14614" width="10.57421875" style="650" customWidth="1"/>
    <col min="14615" max="14615" width="14.00390625" style="650" customWidth="1"/>
    <col min="14616" max="14616" width="10.421875" style="650" customWidth="1"/>
    <col min="14617" max="14617" width="12.8515625" style="650" customWidth="1"/>
    <col min="14618" max="14618" width="9.421875" style="650" customWidth="1"/>
    <col min="14619" max="14619" width="12.8515625" style="650" customWidth="1"/>
    <col min="14620" max="14620" width="14.00390625" style="650" customWidth="1"/>
    <col min="14621" max="14621" width="9.421875" style="650" customWidth="1"/>
    <col min="14622" max="14622" width="12.8515625" style="650" customWidth="1"/>
    <col min="14623" max="14623" width="14.00390625" style="650" customWidth="1"/>
    <col min="14624" max="14635" width="9.00390625" style="650" customWidth="1"/>
    <col min="14636" max="14657" width="9.00390625" style="650" hidden="1" customWidth="1"/>
    <col min="14658" max="14848" width="9.00390625" style="650" customWidth="1"/>
    <col min="14849" max="14849" width="7.140625" style="650" customWidth="1"/>
    <col min="14850" max="14850" width="1.421875" style="650" customWidth="1"/>
    <col min="14851" max="14851" width="3.57421875" style="650" customWidth="1"/>
    <col min="14852" max="14852" width="3.7109375" style="650" customWidth="1"/>
    <col min="14853" max="14853" width="14.7109375" style="650" customWidth="1"/>
    <col min="14854" max="14854" width="77.8515625" style="650" customWidth="1"/>
    <col min="14855" max="14855" width="7.421875" style="650" customWidth="1"/>
    <col min="14856" max="14856" width="9.57421875" style="650" customWidth="1"/>
    <col min="14857" max="14857" width="10.8515625" style="650" customWidth="1"/>
    <col min="14858" max="14858" width="20.140625" style="650" customWidth="1"/>
    <col min="14859" max="14859" width="13.28125" style="650" customWidth="1"/>
    <col min="14860" max="14866" width="9.00390625" style="650" customWidth="1"/>
    <col min="14867" max="14867" width="7.00390625" style="650" customWidth="1"/>
    <col min="14868" max="14868" width="25.421875" style="650" customWidth="1"/>
    <col min="14869" max="14869" width="14.00390625" style="650" customWidth="1"/>
    <col min="14870" max="14870" width="10.57421875" style="650" customWidth="1"/>
    <col min="14871" max="14871" width="14.00390625" style="650" customWidth="1"/>
    <col min="14872" max="14872" width="10.421875" style="650" customWidth="1"/>
    <col min="14873" max="14873" width="12.8515625" style="650" customWidth="1"/>
    <col min="14874" max="14874" width="9.421875" style="650" customWidth="1"/>
    <col min="14875" max="14875" width="12.8515625" style="650" customWidth="1"/>
    <col min="14876" max="14876" width="14.00390625" style="650" customWidth="1"/>
    <col min="14877" max="14877" width="9.421875" style="650" customWidth="1"/>
    <col min="14878" max="14878" width="12.8515625" style="650" customWidth="1"/>
    <col min="14879" max="14879" width="14.00390625" style="650" customWidth="1"/>
    <col min="14880" max="14891" width="9.00390625" style="650" customWidth="1"/>
    <col min="14892" max="14913" width="9.00390625" style="650" hidden="1" customWidth="1"/>
    <col min="14914" max="15104" width="9.00390625" style="650" customWidth="1"/>
    <col min="15105" max="15105" width="7.140625" style="650" customWidth="1"/>
    <col min="15106" max="15106" width="1.421875" style="650" customWidth="1"/>
    <col min="15107" max="15107" width="3.57421875" style="650" customWidth="1"/>
    <col min="15108" max="15108" width="3.7109375" style="650" customWidth="1"/>
    <col min="15109" max="15109" width="14.7109375" style="650" customWidth="1"/>
    <col min="15110" max="15110" width="77.8515625" style="650" customWidth="1"/>
    <col min="15111" max="15111" width="7.421875" style="650" customWidth="1"/>
    <col min="15112" max="15112" width="9.57421875" style="650" customWidth="1"/>
    <col min="15113" max="15113" width="10.8515625" style="650" customWidth="1"/>
    <col min="15114" max="15114" width="20.140625" style="650" customWidth="1"/>
    <col min="15115" max="15115" width="13.28125" style="650" customWidth="1"/>
    <col min="15116" max="15122" width="9.00390625" style="650" customWidth="1"/>
    <col min="15123" max="15123" width="7.00390625" style="650" customWidth="1"/>
    <col min="15124" max="15124" width="25.421875" style="650" customWidth="1"/>
    <col min="15125" max="15125" width="14.00390625" style="650" customWidth="1"/>
    <col min="15126" max="15126" width="10.57421875" style="650" customWidth="1"/>
    <col min="15127" max="15127" width="14.00390625" style="650" customWidth="1"/>
    <col min="15128" max="15128" width="10.421875" style="650" customWidth="1"/>
    <col min="15129" max="15129" width="12.8515625" style="650" customWidth="1"/>
    <col min="15130" max="15130" width="9.421875" style="650" customWidth="1"/>
    <col min="15131" max="15131" width="12.8515625" style="650" customWidth="1"/>
    <col min="15132" max="15132" width="14.00390625" style="650" customWidth="1"/>
    <col min="15133" max="15133" width="9.421875" style="650" customWidth="1"/>
    <col min="15134" max="15134" width="12.8515625" style="650" customWidth="1"/>
    <col min="15135" max="15135" width="14.00390625" style="650" customWidth="1"/>
    <col min="15136" max="15147" width="9.00390625" style="650" customWidth="1"/>
    <col min="15148" max="15169" width="9.00390625" style="650" hidden="1" customWidth="1"/>
    <col min="15170" max="15360" width="9.00390625" style="650" customWidth="1"/>
    <col min="15361" max="15361" width="7.140625" style="650" customWidth="1"/>
    <col min="15362" max="15362" width="1.421875" style="650" customWidth="1"/>
    <col min="15363" max="15363" width="3.57421875" style="650" customWidth="1"/>
    <col min="15364" max="15364" width="3.7109375" style="650" customWidth="1"/>
    <col min="15365" max="15365" width="14.7109375" style="650" customWidth="1"/>
    <col min="15366" max="15366" width="77.8515625" style="650" customWidth="1"/>
    <col min="15367" max="15367" width="7.421875" style="650" customWidth="1"/>
    <col min="15368" max="15368" width="9.57421875" style="650" customWidth="1"/>
    <col min="15369" max="15369" width="10.8515625" style="650" customWidth="1"/>
    <col min="15370" max="15370" width="20.140625" style="650" customWidth="1"/>
    <col min="15371" max="15371" width="13.28125" style="650" customWidth="1"/>
    <col min="15372" max="15378" width="9.00390625" style="650" customWidth="1"/>
    <col min="15379" max="15379" width="7.00390625" style="650" customWidth="1"/>
    <col min="15380" max="15380" width="25.421875" style="650" customWidth="1"/>
    <col min="15381" max="15381" width="14.00390625" style="650" customWidth="1"/>
    <col min="15382" max="15382" width="10.57421875" style="650" customWidth="1"/>
    <col min="15383" max="15383" width="14.00390625" style="650" customWidth="1"/>
    <col min="15384" max="15384" width="10.421875" style="650" customWidth="1"/>
    <col min="15385" max="15385" width="12.8515625" style="650" customWidth="1"/>
    <col min="15386" max="15386" width="9.421875" style="650" customWidth="1"/>
    <col min="15387" max="15387" width="12.8515625" style="650" customWidth="1"/>
    <col min="15388" max="15388" width="14.00390625" style="650" customWidth="1"/>
    <col min="15389" max="15389" width="9.421875" style="650" customWidth="1"/>
    <col min="15390" max="15390" width="12.8515625" style="650" customWidth="1"/>
    <col min="15391" max="15391" width="14.00390625" style="650" customWidth="1"/>
    <col min="15392" max="15403" width="9.00390625" style="650" customWidth="1"/>
    <col min="15404" max="15425" width="9.00390625" style="650" hidden="1" customWidth="1"/>
    <col min="15426" max="15616" width="9.00390625" style="650" customWidth="1"/>
    <col min="15617" max="15617" width="7.140625" style="650" customWidth="1"/>
    <col min="15618" max="15618" width="1.421875" style="650" customWidth="1"/>
    <col min="15619" max="15619" width="3.57421875" style="650" customWidth="1"/>
    <col min="15620" max="15620" width="3.7109375" style="650" customWidth="1"/>
    <col min="15621" max="15621" width="14.7109375" style="650" customWidth="1"/>
    <col min="15622" max="15622" width="77.8515625" style="650" customWidth="1"/>
    <col min="15623" max="15623" width="7.421875" style="650" customWidth="1"/>
    <col min="15624" max="15624" width="9.57421875" style="650" customWidth="1"/>
    <col min="15625" max="15625" width="10.8515625" style="650" customWidth="1"/>
    <col min="15626" max="15626" width="20.140625" style="650" customWidth="1"/>
    <col min="15627" max="15627" width="13.28125" style="650" customWidth="1"/>
    <col min="15628" max="15634" width="9.00390625" style="650" customWidth="1"/>
    <col min="15635" max="15635" width="7.00390625" style="650" customWidth="1"/>
    <col min="15636" max="15636" width="25.421875" style="650" customWidth="1"/>
    <col min="15637" max="15637" width="14.00390625" style="650" customWidth="1"/>
    <col min="15638" max="15638" width="10.57421875" style="650" customWidth="1"/>
    <col min="15639" max="15639" width="14.00390625" style="650" customWidth="1"/>
    <col min="15640" max="15640" width="10.421875" style="650" customWidth="1"/>
    <col min="15641" max="15641" width="12.8515625" style="650" customWidth="1"/>
    <col min="15642" max="15642" width="9.421875" style="650" customWidth="1"/>
    <col min="15643" max="15643" width="12.8515625" style="650" customWidth="1"/>
    <col min="15644" max="15644" width="14.00390625" style="650" customWidth="1"/>
    <col min="15645" max="15645" width="9.421875" style="650" customWidth="1"/>
    <col min="15646" max="15646" width="12.8515625" style="650" customWidth="1"/>
    <col min="15647" max="15647" width="14.00390625" style="650" customWidth="1"/>
    <col min="15648" max="15659" width="9.00390625" style="650" customWidth="1"/>
    <col min="15660" max="15681" width="9.00390625" style="650" hidden="1" customWidth="1"/>
    <col min="15682" max="15872" width="9.00390625" style="650" customWidth="1"/>
    <col min="15873" max="15873" width="7.140625" style="650" customWidth="1"/>
    <col min="15874" max="15874" width="1.421875" style="650" customWidth="1"/>
    <col min="15875" max="15875" width="3.57421875" style="650" customWidth="1"/>
    <col min="15876" max="15876" width="3.7109375" style="650" customWidth="1"/>
    <col min="15877" max="15877" width="14.7109375" style="650" customWidth="1"/>
    <col min="15878" max="15878" width="77.8515625" style="650" customWidth="1"/>
    <col min="15879" max="15879" width="7.421875" style="650" customWidth="1"/>
    <col min="15880" max="15880" width="9.57421875" style="650" customWidth="1"/>
    <col min="15881" max="15881" width="10.8515625" style="650" customWidth="1"/>
    <col min="15882" max="15882" width="20.140625" style="650" customWidth="1"/>
    <col min="15883" max="15883" width="13.28125" style="650" customWidth="1"/>
    <col min="15884" max="15890" width="9.00390625" style="650" customWidth="1"/>
    <col min="15891" max="15891" width="7.00390625" style="650" customWidth="1"/>
    <col min="15892" max="15892" width="25.421875" style="650" customWidth="1"/>
    <col min="15893" max="15893" width="14.00390625" style="650" customWidth="1"/>
    <col min="15894" max="15894" width="10.57421875" style="650" customWidth="1"/>
    <col min="15895" max="15895" width="14.00390625" style="650" customWidth="1"/>
    <col min="15896" max="15896" width="10.421875" style="650" customWidth="1"/>
    <col min="15897" max="15897" width="12.8515625" style="650" customWidth="1"/>
    <col min="15898" max="15898" width="9.421875" style="650" customWidth="1"/>
    <col min="15899" max="15899" width="12.8515625" style="650" customWidth="1"/>
    <col min="15900" max="15900" width="14.00390625" style="650" customWidth="1"/>
    <col min="15901" max="15901" width="9.421875" style="650" customWidth="1"/>
    <col min="15902" max="15902" width="12.8515625" style="650" customWidth="1"/>
    <col min="15903" max="15903" width="14.00390625" style="650" customWidth="1"/>
    <col min="15904" max="15915" width="9.00390625" style="650" customWidth="1"/>
    <col min="15916" max="15937" width="9.00390625" style="650" hidden="1" customWidth="1"/>
    <col min="15938" max="16128" width="9.00390625" style="650" customWidth="1"/>
    <col min="16129" max="16129" width="7.140625" style="650" customWidth="1"/>
    <col min="16130" max="16130" width="1.421875" style="650" customWidth="1"/>
    <col min="16131" max="16131" width="3.57421875" style="650" customWidth="1"/>
    <col min="16132" max="16132" width="3.7109375" style="650" customWidth="1"/>
    <col min="16133" max="16133" width="14.7109375" style="650" customWidth="1"/>
    <col min="16134" max="16134" width="77.8515625" style="650" customWidth="1"/>
    <col min="16135" max="16135" width="7.421875" style="650" customWidth="1"/>
    <col min="16136" max="16136" width="9.57421875" style="650" customWidth="1"/>
    <col min="16137" max="16137" width="10.8515625" style="650" customWidth="1"/>
    <col min="16138" max="16138" width="20.140625" style="650" customWidth="1"/>
    <col min="16139" max="16139" width="13.28125" style="650" customWidth="1"/>
    <col min="16140" max="16146" width="9.00390625" style="650" customWidth="1"/>
    <col min="16147" max="16147" width="7.00390625" style="650" customWidth="1"/>
    <col min="16148" max="16148" width="25.421875" style="650" customWidth="1"/>
    <col min="16149" max="16149" width="14.00390625" style="650" customWidth="1"/>
    <col min="16150" max="16150" width="10.57421875" style="650" customWidth="1"/>
    <col min="16151" max="16151" width="14.00390625" style="650" customWidth="1"/>
    <col min="16152" max="16152" width="10.421875" style="650" customWidth="1"/>
    <col min="16153" max="16153" width="12.8515625" style="650" customWidth="1"/>
    <col min="16154" max="16154" width="9.421875" style="650" customWidth="1"/>
    <col min="16155" max="16155" width="12.8515625" style="650" customWidth="1"/>
    <col min="16156" max="16156" width="14.00390625" style="650" customWidth="1"/>
    <col min="16157" max="16157" width="9.421875" style="650" customWidth="1"/>
    <col min="16158" max="16158" width="12.8515625" style="650" customWidth="1"/>
    <col min="16159" max="16159" width="14.00390625" style="650" customWidth="1"/>
    <col min="16160" max="16171" width="9.00390625" style="650" customWidth="1"/>
    <col min="16172" max="16193" width="9.00390625" style="650" hidden="1" customWidth="1"/>
    <col min="16194" max="16384" width="9.00390625" style="650" customWidth="1"/>
  </cols>
  <sheetData>
    <row r="1" spans="1:256" s="517" customFormat="1" ht="22.5" customHeight="1">
      <c r="A1" s="512"/>
      <c r="B1" s="513"/>
      <c r="C1" s="513"/>
      <c r="D1" s="514" t="s">
        <v>251</v>
      </c>
      <c r="E1" s="513"/>
      <c r="F1" s="515" t="s">
        <v>252</v>
      </c>
      <c r="G1" s="659" t="s">
        <v>253</v>
      </c>
      <c r="H1" s="659"/>
      <c r="I1" s="513"/>
      <c r="J1" s="515" t="s">
        <v>254</v>
      </c>
      <c r="K1" s="514" t="s">
        <v>255</v>
      </c>
      <c r="L1" s="515" t="s">
        <v>256</v>
      </c>
      <c r="M1" s="515"/>
      <c r="N1" s="515"/>
      <c r="O1" s="515"/>
      <c r="P1" s="515"/>
      <c r="Q1" s="515"/>
      <c r="R1" s="515"/>
      <c r="S1" s="515"/>
      <c r="T1" s="515"/>
      <c r="U1" s="516"/>
      <c r="V1" s="516"/>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512"/>
      <c r="DK1" s="512"/>
      <c r="DL1" s="512"/>
      <c r="DM1" s="512"/>
      <c r="DN1" s="512"/>
      <c r="DO1" s="512"/>
      <c r="DP1" s="512"/>
      <c r="DQ1" s="512"/>
      <c r="DR1" s="512"/>
      <c r="DS1" s="512"/>
      <c r="DT1" s="512"/>
      <c r="DU1" s="512"/>
      <c r="DV1" s="512"/>
      <c r="DW1" s="512"/>
      <c r="DX1" s="512"/>
      <c r="DY1" s="512"/>
      <c r="DZ1" s="512"/>
      <c r="EA1" s="512"/>
      <c r="EB1" s="512"/>
      <c r="EC1" s="512"/>
      <c r="ED1" s="512"/>
      <c r="EE1" s="512"/>
      <c r="EF1" s="512"/>
      <c r="EG1" s="512"/>
      <c r="EH1" s="512"/>
      <c r="EI1" s="512"/>
      <c r="EJ1" s="512"/>
      <c r="EK1" s="512"/>
      <c r="EL1" s="512"/>
      <c r="EM1" s="512"/>
      <c r="EN1" s="512"/>
      <c r="EO1" s="512"/>
      <c r="EP1" s="512"/>
      <c r="EQ1" s="512"/>
      <c r="ER1" s="512"/>
      <c r="ES1" s="512"/>
      <c r="ET1" s="512"/>
      <c r="EU1" s="512"/>
      <c r="EV1" s="512"/>
      <c r="EW1" s="512"/>
      <c r="EX1" s="512"/>
      <c r="EY1" s="512"/>
      <c r="EZ1" s="512"/>
      <c r="FA1" s="512"/>
      <c r="FB1" s="512"/>
      <c r="FC1" s="512"/>
      <c r="FD1" s="512"/>
      <c r="FE1" s="512"/>
      <c r="FF1" s="512"/>
      <c r="FG1" s="512"/>
      <c r="FH1" s="512"/>
      <c r="FI1" s="512"/>
      <c r="FJ1" s="512"/>
      <c r="FK1" s="512"/>
      <c r="FL1" s="512"/>
      <c r="FM1" s="512"/>
      <c r="FN1" s="512"/>
      <c r="FO1" s="512"/>
      <c r="FP1" s="512"/>
      <c r="FQ1" s="512"/>
      <c r="FR1" s="512"/>
      <c r="FS1" s="512"/>
      <c r="FT1" s="512"/>
      <c r="FU1" s="512"/>
      <c r="FV1" s="512"/>
      <c r="FW1" s="512"/>
      <c r="FX1" s="512"/>
      <c r="FY1" s="512"/>
      <c r="FZ1" s="512"/>
      <c r="GA1" s="512"/>
      <c r="GB1" s="512"/>
      <c r="GC1" s="512"/>
      <c r="GD1" s="512"/>
      <c r="GE1" s="512"/>
      <c r="GF1" s="512"/>
      <c r="GG1" s="512"/>
      <c r="GH1" s="512"/>
      <c r="GI1" s="512"/>
      <c r="GJ1" s="512"/>
      <c r="GK1" s="512"/>
      <c r="GL1" s="512"/>
      <c r="GM1" s="512"/>
      <c r="GN1" s="512"/>
      <c r="GO1" s="512"/>
      <c r="GP1" s="512"/>
      <c r="GQ1" s="512"/>
      <c r="GR1" s="512"/>
      <c r="GS1" s="512"/>
      <c r="GT1" s="512"/>
      <c r="GU1" s="512"/>
      <c r="GV1" s="512"/>
      <c r="GW1" s="512"/>
      <c r="GX1" s="512"/>
      <c r="GY1" s="512"/>
      <c r="GZ1" s="512"/>
      <c r="HA1" s="512"/>
      <c r="HB1" s="512"/>
      <c r="HC1" s="512"/>
      <c r="HD1" s="512"/>
      <c r="HE1" s="512"/>
      <c r="HF1" s="512"/>
      <c r="HG1" s="512"/>
      <c r="HH1" s="512"/>
      <c r="HI1" s="512"/>
      <c r="HJ1" s="512"/>
      <c r="HK1" s="512"/>
      <c r="HL1" s="512"/>
      <c r="HM1" s="512"/>
      <c r="HN1" s="512"/>
      <c r="HO1" s="512"/>
      <c r="HP1" s="512"/>
      <c r="HQ1" s="512"/>
      <c r="HR1" s="512"/>
      <c r="HS1" s="512"/>
      <c r="HT1" s="512"/>
      <c r="HU1" s="512"/>
      <c r="HV1" s="512"/>
      <c r="HW1" s="512"/>
      <c r="HX1" s="512"/>
      <c r="HY1" s="512"/>
      <c r="HZ1" s="512"/>
      <c r="IA1" s="512"/>
      <c r="IB1" s="512"/>
      <c r="IC1" s="512"/>
      <c r="ID1" s="512"/>
      <c r="IE1" s="512"/>
      <c r="IF1" s="512"/>
      <c r="IG1" s="512"/>
      <c r="IH1" s="512"/>
      <c r="II1" s="512"/>
      <c r="IJ1" s="512"/>
      <c r="IK1" s="512"/>
      <c r="IL1" s="512"/>
      <c r="IM1" s="512"/>
      <c r="IN1" s="512"/>
      <c r="IO1" s="512"/>
      <c r="IP1" s="512"/>
      <c r="IQ1" s="512"/>
      <c r="IR1" s="512"/>
      <c r="IS1" s="512"/>
      <c r="IT1" s="512"/>
      <c r="IU1" s="512"/>
      <c r="IV1" s="512"/>
    </row>
    <row r="2" spans="3:46" s="518" customFormat="1" ht="37.5" customHeight="1">
      <c r="C2" s="518"/>
      <c r="L2" s="660"/>
      <c r="M2" s="661"/>
      <c r="N2" s="661"/>
      <c r="O2" s="661"/>
      <c r="P2" s="661"/>
      <c r="Q2" s="661"/>
      <c r="R2" s="661"/>
      <c r="S2" s="661"/>
      <c r="T2" s="661"/>
      <c r="U2" s="661"/>
      <c r="V2" s="661"/>
      <c r="AT2" s="518" t="s">
        <v>257</v>
      </c>
    </row>
    <row r="3" spans="2:46" s="518" customFormat="1" ht="7.5" customHeight="1">
      <c r="B3" s="519"/>
      <c r="C3" s="520"/>
      <c r="D3" s="520"/>
      <c r="E3" s="520"/>
      <c r="F3" s="520"/>
      <c r="G3" s="520"/>
      <c r="H3" s="520"/>
      <c r="I3" s="520"/>
      <c r="J3" s="520"/>
      <c r="K3" s="521"/>
      <c r="AT3" s="518" t="s">
        <v>258</v>
      </c>
    </row>
    <row r="4" spans="2:46" s="518" customFormat="1" ht="37.5" customHeight="1">
      <c r="B4" s="522"/>
      <c r="D4" s="523" t="s">
        <v>259</v>
      </c>
      <c r="K4" s="524"/>
      <c r="M4" s="525" t="s">
        <v>260</v>
      </c>
      <c r="AT4" s="518" t="s">
        <v>261</v>
      </c>
    </row>
    <row r="5" spans="2:11" s="518" customFormat="1" ht="7.5" customHeight="1">
      <c r="B5" s="522"/>
      <c r="K5" s="524"/>
    </row>
    <row r="6" spans="2:11" s="518" customFormat="1" ht="15.75" customHeight="1">
      <c r="B6" s="522"/>
      <c r="D6" s="526" t="s">
        <v>262</v>
      </c>
      <c r="K6" s="524"/>
    </row>
    <row r="7" spans="2:11" s="518" customFormat="1" ht="15.75" customHeight="1">
      <c r="B7" s="522"/>
      <c r="E7" s="654" t="s">
        <v>263</v>
      </c>
      <c r="F7" s="655"/>
      <c r="G7" s="655"/>
      <c r="H7" s="655"/>
      <c r="K7" s="524"/>
    </row>
    <row r="8" spans="2:11" s="518" customFormat="1" ht="15.75" customHeight="1">
      <c r="B8" s="522"/>
      <c r="D8" s="526" t="s">
        <v>264</v>
      </c>
      <c r="K8" s="524"/>
    </row>
    <row r="9" spans="2:11" s="527" customFormat="1" ht="16.5" customHeight="1">
      <c r="B9" s="528"/>
      <c r="E9" s="654" t="s">
        <v>265</v>
      </c>
      <c r="F9" s="656"/>
      <c r="G9" s="656"/>
      <c r="H9" s="656"/>
      <c r="K9" s="529"/>
    </row>
    <row r="10" spans="2:11" s="530" customFormat="1" ht="15.75" customHeight="1">
      <c r="B10" s="531"/>
      <c r="D10" s="526" t="s">
        <v>266</v>
      </c>
      <c r="K10" s="532"/>
    </row>
    <row r="11" spans="2:11" s="530" customFormat="1" ht="37.5" customHeight="1">
      <c r="B11" s="531"/>
      <c r="E11" s="657" t="s">
        <v>3019</v>
      </c>
      <c r="F11" s="658"/>
      <c r="G11" s="658"/>
      <c r="H11" s="658"/>
      <c r="K11" s="532"/>
    </row>
    <row r="12" spans="2:11" s="530" customFormat="1" ht="14.25" customHeight="1">
      <c r="B12" s="531"/>
      <c r="K12" s="532"/>
    </row>
    <row r="13" spans="2:11" s="530" customFormat="1" ht="15" customHeight="1">
      <c r="B13" s="531"/>
      <c r="D13" s="526" t="s">
        <v>267</v>
      </c>
      <c r="F13" s="533" t="s">
        <v>268</v>
      </c>
      <c r="I13" s="526" t="s">
        <v>269</v>
      </c>
      <c r="J13" s="533" t="s">
        <v>270</v>
      </c>
      <c r="K13" s="532"/>
    </row>
    <row r="14" spans="2:11" s="530" customFormat="1" ht="15" customHeight="1">
      <c r="B14" s="531"/>
      <c r="D14" s="526" t="s">
        <v>271</v>
      </c>
      <c r="F14" s="533" t="s">
        <v>272</v>
      </c>
      <c r="I14" s="526" t="s">
        <v>273</v>
      </c>
      <c r="J14" s="284" t="s">
        <v>274</v>
      </c>
      <c r="K14" s="532"/>
    </row>
    <row r="15" spans="2:11" s="530" customFormat="1" ht="22.5" customHeight="1">
      <c r="B15" s="531"/>
      <c r="D15" s="535" t="s">
        <v>275</v>
      </c>
      <c r="F15" s="536" t="s">
        <v>276</v>
      </c>
      <c r="I15" s="535" t="s">
        <v>277</v>
      </c>
      <c r="J15" s="536" t="s">
        <v>221</v>
      </c>
      <c r="K15" s="532"/>
    </row>
    <row r="16" spans="2:11" s="530" customFormat="1" ht="15" customHeight="1">
      <c r="B16" s="531"/>
      <c r="D16" s="526" t="s">
        <v>278</v>
      </c>
      <c r="I16" s="526" t="s">
        <v>2773</v>
      </c>
      <c r="J16" s="533"/>
      <c r="K16" s="532"/>
    </row>
    <row r="17" spans="2:11" s="530" customFormat="1" ht="18.75" customHeight="1">
      <c r="B17" s="531"/>
      <c r="E17" s="533" t="s">
        <v>279</v>
      </c>
      <c r="I17" s="526" t="s">
        <v>2772</v>
      </c>
      <c r="J17" s="533"/>
      <c r="K17" s="532"/>
    </row>
    <row r="18" spans="2:11" s="530" customFormat="1" ht="7.5" customHeight="1">
      <c r="B18" s="531"/>
      <c r="K18" s="532"/>
    </row>
    <row r="19" spans="2:11" s="530" customFormat="1" ht="15" customHeight="1">
      <c r="B19" s="531"/>
      <c r="D19" s="526" t="s">
        <v>2771</v>
      </c>
      <c r="I19" s="526" t="s">
        <v>2773</v>
      </c>
      <c r="J19" s="533" t="s">
        <v>3026</v>
      </c>
      <c r="K19" s="532"/>
    </row>
    <row r="20" spans="2:11" s="530" customFormat="1" ht="18.75" customHeight="1">
      <c r="B20" s="531"/>
      <c r="E20" s="533" t="s">
        <v>3026</v>
      </c>
      <c r="I20" s="526" t="s">
        <v>2772</v>
      </c>
      <c r="J20" s="533" t="s">
        <v>3026</v>
      </c>
      <c r="K20" s="532"/>
    </row>
    <row r="21" spans="2:11" s="530" customFormat="1" ht="7.5" customHeight="1">
      <c r="B21" s="531"/>
      <c r="K21" s="532"/>
    </row>
    <row r="22" spans="2:11" s="530" customFormat="1" ht="7.5" customHeight="1">
      <c r="B22" s="531"/>
      <c r="K22" s="532"/>
    </row>
    <row r="23" spans="2:11" s="530" customFormat="1" ht="15" customHeight="1">
      <c r="B23" s="531"/>
      <c r="D23" s="526" t="s">
        <v>280</v>
      </c>
      <c r="K23" s="532"/>
    </row>
    <row r="24" spans="2:11" s="527" customFormat="1" ht="69.95" customHeight="1">
      <c r="B24" s="528"/>
      <c r="E24" s="662" t="s">
        <v>281</v>
      </c>
      <c r="F24" s="663"/>
      <c r="G24" s="663"/>
      <c r="H24" s="663"/>
      <c r="K24" s="529"/>
    </row>
    <row r="25" spans="2:11" s="530" customFormat="1" ht="7.5" customHeight="1">
      <c r="B25" s="531"/>
      <c r="K25" s="532"/>
    </row>
    <row r="26" spans="2:11" s="530" customFormat="1" ht="7.5" customHeight="1">
      <c r="B26" s="531"/>
      <c r="D26" s="537"/>
      <c r="E26" s="537"/>
      <c r="F26" s="537"/>
      <c r="G26" s="537"/>
      <c r="H26" s="537"/>
      <c r="I26" s="537"/>
      <c r="J26" s="537"/>
      <c r="K26" s="538"/>
    </row>
    <row r="27" spans="2:11" s="530" customFormat="1" ht="26.25" customHeight="1">
      <c r="B27" s="531"/>
      <c r="D27" s="539" t="s">
        <v>282</v>
      </c>
      <c r="J27" s="540">
        <f>ROUND($J$95,2)</f>
        <v>0</v>
      </c>
      <c r="K27" s="532"/>
    </row>
    <row r="28" spans="2:11" s="530" customFormat="1" ht="7.5" customHeight="1">
      <c r="B28" s="531"/>
      <c r="D28" s="537"/>
      <c r="E28" s="537"/>
      <c r="F28" s="537"/>
      <c r="G28" s="537"/>
      <c r="H28" s="537"/>
      <c r="I28" s="537"/>
      <c r="J28" s="537"/>
      <c r="K28" s="538"/>
    </row>
    <row r="29" spans="2:11" s="530" customFormat="1" ht="15" customHeight="1">
      <c r="B29" s="531"/>
      <c r="F29" s="541" t="s">
        <v>283</v>
      </c>
      <c r="I29" s="541" t="s">
        <v>284</v>
      </c>
      <c r="J29" s="541" t="s">
        <v>285</v>
      </c>
      <c r="K29" s="532"/>
    </row>
    <row r="30" spans="2:11" s="530" customFormat="1" ht="15" customHeight="1">
      <c r="B30" s="531"/>
      <c r="D30" s="542" t="s">
        <v>286</v>
      </c>
      <c r="E30" s="542" t="s">
        <v>287</v>
      </c>
      <c r="F30" s="543">
        <f>ROUND(SUM($BE$95:$BE$1307),2)</f>
        <v>0</v>
      </c>
      <c r="I30" s="544">
        <v>0.21</v>
      </c>
      <c r="J30" s="543">
        <f>ROUND(ROUND((SUM($BE$95:$BE$1307)),2)*$I$30,2)</f>
        <v>0</v>
      </c>
      <c r="K30" s="532"/>
    </row>
    <row r="31" spans="2:11" s="530" customFormat="1" ht="15" customHeight="1">
      <c r="B31" s="531"/>
      <c r="E31" s="542" t="s">
        <v>288</v>
      </c>
      <c r="F31" s="543">
        <f>ROUND(SUM($BF$95:$BF$1307),2)</f>
        <v>0</v>
      </c>
      <c r="I31" s="544">
        <v>0.15</v>
      </c>
      <c r="J31" s="543">
        <f>ROUND(ROUND((SUM($BF$95:$BF$1307)),2)*$I$31,2)</f>
        <v>0</v>
      </c>
      <c r="K31" s="532"/>
    </row>
    <row r="32" spans="2:11" s="530" customFormat="1" ht="15" customHeight="1" hidden="1">
      <c r="B32" s="531"/>
      <c r="E32" s="542" t="s">
        <v>289</v>
      </c>
      <c r="F32" s="543">
        <f>ROUND(SUM($BG$95:$BG$1307),2)</f>
        <v>0</v>
      </c>
      <c r="I32" s="544">
        <v>0.21</v>
      </c>
      <c r="J32" s="543">
        <v>0</v>
      </c>
      <c r="K32" s="532"/>
    </row>
    <row r="33" spans="2:11" s="530" customFormat="1" ht="15" customHeight="1" hidden="1">
      <c r="B33" s="531"/>
      <c r="E33" s="542" t="s">
        <v>290</v>
      </c>
      <c r="F33" s="543">
        <f>ROUND(SUM($BH$95:$BH$1307),2)</f>
        <v>0</v>
      </c>
      <c r="I33" s="544">
        <v>0.15</v>
      </c>
      <c r="J33" s="543">
        <v>0</v>
      </c>
      <c r="K33" s="532"/>
    </row>
    <row r="34" spans="2:11" s="530" customFormat="1" ht="15" customHeight="1" hidden="1">
      <c r="B34" s="531"/>
      <c r="E34" s="542" t="s">
        <v>291</v>
      </c>
      <c r="F34" s="543">
        <f>ROUND(SUM($BI$95:$BI$1307),2)</f>
        <v>0</v>
      </c>
      <c r="I34" s="544">
        <v>0</v>
      </c>
      <c r="J34" s="543">
        <v>0</v>
      </c>
      <c r="K34" s="532"/>
    </row>
    <row r="35" spans="2:11" s="530" customFormat="1" ht="7.5" customHeight="1">
      <c r="B35" s="531"/>
      <c r="K35" s="532"/>
    </row>
    <row r="36" spans="2:11" s="530" customFormat="1" ht="26.25" customHeight="1">
      <c r="B36" s="531"/>
      <c r="C36" s="545"/>
      <c r="D36" s="546" t="s">
        <v>292</v>
      </c>
      <c r="E36" s="547"/>
      <c r="F36" s="547"/>
      <c r="G36" s="548" t="s">
        <v>293</v>
      </c>
      <c r="H36" s="549" t="s">
        <v>294</v>
      </c>
      <c r="I36" s="547"/>
      <c r="J36" s="550">
        <f>SUM($J$27:$J$34)</f>
        <v>0</v>
      </c>
      <c r="K36" s="551"/>
    </row>
    <row r="37" spans="2:11" s="530" customFormat="1" ht="15" customHeight="1">
      <c r="B37" s="552"/>
      <c r="C37" s="553"/>
      <c r="D37" s="553"/>
      <c r="E37" s="553"/>
      <c r="F37" s="553"/>
      <c r="G37" s="553"/>
      <c r="H37" s="553"/>
      <c r="I37" s="553"/>
      <c r="J37" s="553"/>
      <c r="K37" s="554"/>
    </row>
    <row r="41" spans="2:11" s="530" customFormat="1" ht="7.5" customHeight="1">
      <c r="B41" s="555"/>
      <c r="C41" s="556"/>
      <c r="D41" s="556"/>
      <c r="E41" s="556"/>
      <c r="F41" s="556"/>
      <c r="G41" s="556"/>
      <c r="H41" s="556"/>
      <c r="I41" s="556"/>
      <c r="J41" s="556"/>
      <c r="K41" s="557"/>
    </row>
    <row r="42" spans="2:11" s="530" customFormat="1" ht="37.5" customHeight="1">
      <c r="B42" s="531"/>
      <c r="C42" s="523" t="s">
        <v>295</v>
      </c>
      <c r="K42" s="532"/>
    </row>
    <row r="43" spans="2:11" s="530" customFormat="1" ht="7.5" customHeight="1">
      <c r="B43" s="531"/>
      <c r="K43" s="532"/>
    </row>
    <row r="44" spans="2:11" s="530" customFormat="1" ht="15" customHeight="1">
      <c r="B44" s="531"/>
      <c r="C44" s="526" t="s">
        <v>262</v>
      </c>
      <c r="K44" s="532"/>
    </row>
    <row r="45" spans="2:11" s="530" customFormat="1" ht="16.5" customHeight="1">
      <c r="B45" s="531"/>
      <c r="E45" s="654" t="s">
        <v>263</v>
      </c>
      <c r="F45" s="655"/>
      <c r="G45" s="655"/>
      <c r="H45" s="655"/>
      <c r="K45" s="532"/>
    </row>
    <row r="46" spans="2:11" s="518" customFormat="1" ht="15.75" customHeight="1">
      <c r="B46" s="522"/>
      <c r="C46" s="526" t="s">
        <v>264</v>
      </c>
      <c r="K46" s="524"/>
    </row>
    <row r="47" spans="2:11" s="530" customFormat="1" ht="16.5" customHeight="1">
      <c r="B47" s="531"/>
      <c r="E47" s="654" t="s">
        <v>265</v>
      </c>
      <c r="F47" s="656"/>
      <c r="G47" s="656"/>
      <c r="H47" s="656"/>
      <c r="K47" s="532"/>
    </row>
    <row r="48" spans="2:11" s="530" customFormat="1" ht="15" customHeight="1">
      <c r="B48" s="531"/>
      <c r="C48" s="526" t="s">
        <v>266</v>
      </c>
      <c r="K48" s="532"/>
    </row>
    <row r="49" spans="2:11" s="530" customFormat="1" ht="19.5" customHeight="1">
      <c r="B49" s="531"/>
      <c r="E49" s="657" t="str">
        <f>$E$11</f>
        <v>SO 01A - Rekonstrukce vyhnívacích nádrží VN1 a VN2 - BOURÁNÍ</v>
      </c>
      <c r="F49" s="658"/>
      <c r="G49" s="658"/>
      <c r="H49" s="658"/>
      <c r="K49" s="532"/>
    </row>
    <row r="50" spans="2:11" s="530" customFormat="1" ht="7.5" customHeight="1">
      <c r="B50" s="531"/>
      <c r="K50" s="532"/>
    </row>
    <row r="51" spans="2:11" s="530" customFormat="1" ht="18.75" customHeight="1">
      <c r="B51" s="531"/>
      <c r="C51" s="526" t="s">
        <v>271</v>
      </c>
      <c r="F51" s="533" t="str">
        <f>$F$14</f>
        <v>Mladá Boleslav</v>
      </c>
      <c r="I51" s="526" t="s">
        <v>273</v>
      </c>
      <c r="J51" s="534" t="str">
        <f>IF($J$14="","",$J$14)</f>
        <v>06/2015</v>
      </c>
      <c r="K51" s="532"/>
    </row>
    <row r="52" spans="2:11" s="530" customFormat="1" ht="7.5" customHeight="1">
      <c r="B52" s="531"/>
      <c r="K52" s="532"/>
    </row>
    <row r="53" spans="2:11" s="530" customFormat="1" ht="15.75" customHeight="1">
      <c r="B53" s="531"/>
      <c r="C53" s="526" t="s">
        <v>278</v>
      </c>
      <c r="F53" s="533" t="str">
        <f>$E$17</f>
        <v>VAK Mladá Boleslav, a.s.</v>
      </c>
      <c r="I53" s="526"/>
      <c r="J53" s="533"/>
      <c r="K53" s="532"/>
    </row>
    <row r="54" spans="2:11" s="530" customFormat="1" ht="15" customHeight="1">
      <c r="B54" s="531"/>
      <c r="C54" s="526" t="s">
        <v>2771</v>
      </c>
      <c r="F54" s="533" t="str">
        <f>IF($E$20="","",$E$20)</f>
        <v/>
      </c>
      <c r="K54" s="532"/>
    </row>
    <row r="55" spans="2:11" s="530" customFormat="1" ht="11.25" customHeight="1">
      <c r="B55" s="531"/>
      <c r="K55" s="532"/>
    </row>
    <row r="56" spans="2:11" s="530" customFormat="1" ht="30" customHeight="1">
      <c r="B56" s="531"/>
      <c r="C56" s="558" t="s">
        <v>296</v>
      </c>
      <c r="D56" s="545"/>
      <c r="E56" s="545"/>
      <c r="F56" s="545"/>
      <c r="G56" s="545"/>
      <c r="H56" s="545"/>
      <c r="I56" s="545"/>
      <c r="J56" s="559" t="s">
        <v>297</v>
      </c>
      <c r="K56" s="560"/>
    </row>
    <row r="57" spans="2:11" s="530" customFormat="1" ht="11.25" customHeight="1">
      <c r="B57" s="531"/>
      <c r="K57" s="532"/>
    </row>
    <row r="58" spans="2:47" s="530" customFormat="1" ht="30" customHeight="1">
      <c r="B58" s="531"/>
      <c r="C58" s="561" t="s">
        <v>298</v>
      </c>
      <c r="J58" s="540">
        <f>$J$95</f>
        <v>0</v>
      </c>
      <c r="K58" s="532"/>
      <c r="AU58" s="530" t="s">
        <v>299</v>
      </c>
    </row>
    <row r="59" spans="2:11" s="563" customFormat="1" ht="25.5" customHeight="1">
      <c r="B59" s="562"/>
      <c r="D59" s="564" t="s">
        <v>300</v>
      </c>
      <c r="E59" s="564"/>
      <c r="F59" s="564"/>
      <c r="G59" s="564"/>
      <c r="H59" s="564"/>
      <c r="I59" s="564"/>
      <c r="J59" s="565">
        <f>$J$96</f>
        <v>0</v>
      </c>
      <c r="K59" s="566"/>
    </row>
    <row r="60" spans="2:11" s="568" customFormat="1" ht="21" customHeight="1">
      <c r="B60" s="567"/>
      <c r="D60" s="569" t="s">
        <v>301</v>
      </c>
      <c r="E60" s="569"/>
      <c r="F60" s="569"/>
      <c r="G60" s="569"/>
      <c r="H60" s="569"/>
      <c r="I60" s="569"/>
      <c r="J60" s="570">
        <f>$J$97</f>
        <v>0</v>
      </c>
      <c r="K60" s="571"/>
    </row>
    <row r="61" spans="2:11" s="568" customFormat="1" ht="21" customHeight="1">
      <c r="B61" s="567"/>
      <c r="D61" s="569" t="s">
        <v>302</v>
      </c>
      <c r="E61" s="569"/>
      <c r="F61" s="569"/>
      <c r="G61" s="569"/>
      <c r="H61" s="569"/>
      <c r="I61" s="569"/>
      <c r="J61" s="570">
        <f>$J$149</f>
        <v>0</v>
      </c>
      <c r="K61" s="571"/>
    </row>
    <row r="62" spans="2:11" s="568" customFormat="1" ht="21" customHeight="1">
      <c r="B62" s="567"/>
      <c r="D62" s="569" t="s">
        <v>303</v>
      </c>
      <c r="E62" s="569"/>
      <c r="F62" s="569"/>
      <c r="G62" s="569"/>
      <c r="H62" s="569"/>
      <c r="I62" s="569"/>
      <c r="J62" s="570">
        <f>$J$163</f>
        <v>0</v>
      </c>
      <c r="K62" s="571"/>
    </row>
    <row r="63" spans="2:11" s="568" customFormat="1" ht="15.75" customHeight="1">
      <c r="B63" s="567"/>
      <c r="D63" s="569" t="s">
        <v>304</v>
      </c>
      <c r="E63" s="569"/>
      <c r="F63" s="569"/>
      <c r="G63" s="569"/>
      <c r="H63" s="569"/>
      <c r="I63" s="569"/>
      <c r="J63" s="570">
        <f>$J$826</f>
        <v>0</v>
      </c>
      <c r="K63" s="571"/>
    </row>
    <row r="64" spans="2:11" s="568" customFormat="1" ht="21" customHeight="1">
      <c r="B64" s="567"/>
      <c r="D64" s="569" t="s">
        <v>305</v>
      </c>
      <c r="E64" s="569"/>
      <c r="F64" s="569"/>
      <c r="G64" s="569"/>
      <c r="H64" s="569"/>
      <c r="I64" s="569"/>
      <c r="J64" s="570">
        <f>$J$830</f>
        <v>0</v>
      </c>
      <c r="K64" s="571"/>
    </row>
    <row r="65" spans="2:11" s="563" customFormat="1" ht="25.5" customHeight="1">
      <c r="B65" s="562"/>
      <c r="D65" s="564" t="s">
        <v>306</v>
      </c>
      <c r="E65" s="564"/>
      <c r="F65" s="564"/>
      <c r="G65" s="564"/>
      <c r="H65" s="564"/>
      <c r="I65" s="564"/>
      <c r="J65" s="565">
        <f>$J$937</f>
        <v>0</v>
      </c>
      <c r="K65" s="566"/>
    </row>
    <row r="66" spans="2:11" s="568" customFormat="1" ht="21" customHeight="1">
      <c r="B66" s="567"/>
      <c r="D66" s="569" t="s">
        <v>307</v>
      </c>
      <c r="E66" s="569"/>
      <c r="F66" s="569"/>
      <c r="G66" s="569"/>
      <c r="H66" s="569"/>
      <c r="I66" s="569"/>
      <c r="J66" s="570">
        <f>$J$938</f>
        <v>0</v>
      </c>
      <c r="K66" s="571"/>
    </row>
    <row r="67" spans="2:11" s="568" customFormat="1" ht="21" customHeight="1">
      <c r="B67" s="567"/>
      <c r="D67" s="569" t="s">
        <v>308</v>
      </c>
      <c r="E67" s="569"/>
      <c r="F67" s="569"/>
      <c r="G67" s="569"/>
      <c r="H67" s="569"/>
      <c r="I67" s="569"/>
      <c r="J67" s="570">
        <f>$J$963</f>
        <v>0</v>
      </c>
      <c r="K67" s="571"/>
    </row>
    <row r="68" spans="2:11" s="568" customFormat="1" ht="21" customHeight="1">
      <c r="B68" s="567"/>
      <c r="D68" s="569" t="s">
        <v>309</v>
      </c>
      <c r="E68" s="569"/>
      <c r="F68" s="569"/>
      <c r="G68" s="569"/>
      <c r="H68" s="569"/>
      <c r="I68" s="569"/>
      <c r="J68" s="570">
        <f>$J$1023</f>
        <v>0</v>
      </c>
      <c r="K68" s="571"/>
    </row>
    <row r="69" spans="2:11" s="568" customFormat="1" ht="21" customHeight="1">
      <c r="B69" s="567"/>
      <c r="D69" s="569" t="s">
        <v>310</v>
      </c>
      <c r="E69" s="569"/>
      <c r="F69" s="569"/>
      <c r="G69" s="569"/>
      <c r="H69" s="569"/>
      <c r="I69" s="569"/>
      <c r="J69" s="570">
        <f>$J$1081</f>
        <v>0</v>
      </c>
      <c r="K69" s="571"/>
    </row>
    <row r="70" spans="2:11" s="568" customFormat="1" ht="21" customHeight="1">
      <c r="B70" s="567"/>
      <c r="D70" s="569" t="s">
        <v>311</v>
      </c>
      <c r="E70" s="569"/>
      <c r="F70" s="569"/>
      <c r="G70" s="569"/>
      <c r="H70" s="569"/>
      <c r="I70" s="569"/>
      <c r="J70" s="570">
        <f>$J$1141</f>
        <v>0</v>
      </c>
      <c r="K70" s="571"/>
    </row>
    <row r="71" spans="2:11" s="563" customFormat="1" ht="25.5" customHeight="1">
      <c r="B71" s="562"/>
      <c r="D71" s="564" t="s">
        <v>312</v>
      </c>
      <c r="E71" s="564"/>
      <c r="F71" s="564"/>
      <c r="G71" s="564"/>
      <c r="H71" s="564"/>
      <c r="I71" s="564"/>
      <c r="J71" s="565">
        <f>$J$1262</f>
        <v>0</v>
      </c>
      <c r="K71" s="566"/>
    </row>
    <row r="72" spans="2:11" s="568" customFormat="1" ht="21" customHeight="1">
      <c r="B72" s="567"/>
      <c r="D72" s="569" t="s">
        <v>313</v>
      </c>
      <c r="E72" s="569"/>
      <c r="F72" s="569"/>
      <c r="G72" s="569"/>
      <c r="H72" s="569"/>
      <c r="I72" s="569"/>
      <c r="J72" s="570">
        <f>$J$1263</f>
        <v>0</v>
      </c>
      <c r="K72" s="571"/>
    </row>
    <row r="73" spans="2:11" s="563" customFormat="1" ht="25.5" customHeight="1">
      <c r="B73" s="562"/>
      <c r="D73" s="564" t="s">
        <v>314</v>
      </c>
      <c r="E73" s="564"/>
      <c r="F73" s="564"/>
      <c r="G73" s="564"/>
      <c r="H73" s="564"/>
      <c r="I73" s="564"/>
      <c r="J73" s="565">
        <f>$J$1268</f>
        <v>0</v>
      </c>
      <c r="K73" s="566"/>
    </row>
    <row r="74" spans="2:11" s="530" customFormat="1" ht="22.5" customHeight="1">
      <c r="B74" s="531"/>
      <c r="K74" s="532"/>
    </row>
    <row r="75" spans="2:11" s="530" customFormat="1" ht="7.5" customHeight="1">
      <c r="B75" s="552"/>
      <c r="C75" s="553"/>
      <c r="D75" s="553"/>
      <c r="E75" s="553"/>
      <c r="F75" s="553"/>
      <c r="G75" s="553"/>
      <c r="H75" s="553"/>
      <c r="I75" s="553"/>
      <c r="J75" s="553"/>
      <c r="K75" s="554"/>
    </row>
    <row r="79" spans="2:12" s="530" customFormat="1" ht="7.5" customHeight="1">
      <c r="B79" s="555"/>
      <c r="C79" s="556"/>
      <c r="D79" s="556"/>
      <c r="E79" s="556"/>
      <c r="F79" s="556"/>
      <c r="G79" s="556"/>
      <c r="H79" s="556"/>
      <c r="I79" s="556"/>
      <c r="J79" s="556"/>
      <c r="K79" s="556"/>
      <c r="L79" s="531"/>
    </row>
    <row r="80" spans="2:12" s="530" customFormat="1" ht="37.5" customHeight="1">
      <c r="B80" s="531"/>
      <c r="C80" s="523" t="s">
        <v>2996</v>
      </c>
      <c r="L80" s="531"/>
    </row>
    <row r="81" spans="2:12" s="530" customFormat="1" ht="7.5" customHeight="1">
      <c r="B81" s="531"/>
      <c r="L81" s="531"/>
    </row>
    <row r="82" spans="2:12" s="530" customFormat="1" ht="15" customHeight="1">
      <c r="B82" s="531"/>
      <c r="C82" s="526" t="s">
        <v>262</v>
      </c>
      <c r="L82" s="531"/>
    </row>
    <row r="83" spans="2:12" s="530" customFormat="1" ht="16.5" customHeight="1">
      <c r="B83" s="531"/>
      <c r="E83" s="654" t="s">
        <v>263</v>
      </c>
      <c r="F83" s="655"/>
      <c r="G83" s="655"/>
      <c r="H83" s="655"/>
      <c r="L83" s="531"/>
    </row>
    <row r="84" spans="2:12" s="518" customFormat="1" ht="15.75" customHeight="1">
      <c r="B84" s="522"/>
      <c r="C84" s="526" t="s">
        <v>264</v>
      </c>
      <c r="L84" s="522"/>
    </row>
    <row r="85" spans="2:12" s="530" customFormat="1" ht="16.5" customHeight="1">
      <c r="B85" s="531"/>
      <c r="E85" s="654" t="s">
        <v>265</v>
      </c>
      <c r="F85" s="656"/>
      <c r="G85" s="656"/>
      <c r="H85" s="656"/>
      <c r="L85" s="531"/>
    </row>
    <row r="86" spans="2:12" s="530" customFormat="1" ht="15" customHeight="1">
      <c r="B86" s="531"/>
      <c r="C86" s="526" t="s">
        <v>266</v>
      </c>
      <c r="L86" s="531"/>
    </row>
    <row r="87" spans="2:12" s="530" customFormat="1" ht="19.5" customHeight="1">
      <c r="B87" s="531"/>
      <c r="E87" s="657" t="str">
        <f>$E$11</f>
        <v>SO 01A - Rekonstrukce vyhnívacích nádrží VN1 a VN2 - BOURÁNÍ</v>
      </c>
      <c r="F87" s="658"/>
      <c r="G87" s="658"/>
      <c r="H87" s="658"/>
      <c r="L87" s="531"/>
    </row>
    <row r="88" spans="2:12" s="530" customFormat="1" ht="7.5" customHeight="1">
      <c r="B88" s="531"/>
      <c r="L88" s="531"/>
    </row>
    <row r="89" spans="2:12" s="530" customFormat="1" ht="18.75" customHeight="1">
      <c r="B89" s="531"/>
      <c r="C89" s="526" t="s">
        <v>271</v>
      </c>
      <c r="F89" s="533" t="str">
        <f>$F$14</f>
        <v>Mladá Boleslav</v>
      </c>
      <c r="I89" s="526" t="s">
        <v>273</v>
      </c>
      <c r="J89" s="534" t="str">
        <f>IF($J$14="","",$J$14)</f>
        <v>06/2015</v>
      </c>
      <c r="L89" s="531"/>
    </row>
    <row r="90" spans="2:12" s="530" customFormat="1" ht="7.5" customHeight="1">
      <c r="B90" s="531"/>
      <c r="L90" s="531"/>
    </row>
    <row r="91" spans="2:12" s="530" customFormat="1" ht="15.75" customHeight="1">
      <c r="B91" s="531"/>
      <c r="C91" s="526" t="s">
        <v>278</v>
      </c>
      <c r="F91" s="533" t="str">
        <f>$E$17</f>
        <v>VAK Mladá Boleslav, a.s.</v>
      </c>
      <c r="I91" s="526"/>
      <c r="J91" s="533"/>
      <c r="L91" s="531"/>
    </row>
    <row r="92" spans="2:12" s="530" customFormat="1" ht="15" customHeight="1">
      <c r="B92" s="531"/>
      <c r="C92" s="526" t="s">
        <v>2771</v>
      </c>
      <c r="F92" s="533" t="str">
        <f>IF($E$20="","",$E$20)</f>
        <v/>
      </c>
      <c r="L92" s="531"/>
    </row>
    <row r="93" spans="2:12" s="530" customFormat="1" ht="11.25" customHeight="1">
      <c r="B93" s="531"/>
      <c r="L93" s="531"/>
    </row>
    <row r="94" spans="2:20" s="579" customFormat="1" ht="30" customHeight="1">
      <c r="B94" s="572"/>
      <c r="C94" s="573" t="s">
        <v>315</v>
      </c>
      <c r="D94" s="574" t="s">
        <v>316</v>
      </c>
      <c r="E94" s="574" t="s">
        <v>317</v>
      </c>
      <c r="F94" s="574" t="s">
        <v>196</v>
      </c>
      <c r="G94" s="574" t="s">
        <v>142</v>
      </c>
      <c r="H94" s="574" t="s">
        <v>318</v>
      </c>
      <c r="I94" s="574" t="s">
        <v>319</v>
      </c>
      <c r="J94" s="574" t="s">
        <v>320</v>
      </c>
      <c r="K94" s="575" t="s">
        <v>321</v>
      </c>
      <c r="L94" s="572"/>
      <c r="M94" s="576" t="s">
        <v>322</v>
      </c>
      <c r="N94" s="577" t="s">
        <v>286</v>
      </c>
      <c r="O94" s="577" t="s">
        <v>323</v>
      </c>
      <c r="P94" s="577" t="s">
        <v>324</v>
      </c>
      <c r="Q94" s="577" t="s">
        <v>325</v>
      </c>
      <c r="R94" s="577" t="s">
        <v>326</v>
      </c>
      <c r="S94" s="577" t="s">
        <v>327</v>
      </c>
      <c r="T94" s="578" t="s">
        <v>328</v>
      </c>
    </row>
    <row r="95" spans="2:63" s="530" customFormat="1" ht="30" customHeight="1">
      <c r="B95" s="531"/>
      <c r="C95" s="561" t="s">
        <v>298</v>
      </c>
      <c r="J95" s="580">
        <f>$BK$95</f>
        <v>0</v>
      </c>
      <c r="L95" s="531"/>
      <c r="M95" s="581"/>
      <c r="N95" s="537"/>
      <c r="O95" s="537"/>
      <c r="P95" s="582">
        <f>$P$96+$P$937+$P$1262+$P$1268</f>
        <v>0</v>
      </c>
      <c r="Q95" s="537"/>
      <c r="R95" s="582">
        <f>$R$96+$R$937+$R$1262+$R$1268</f>
        <v>32.49262725</v>
      </c>
      <c r="S95" s="537"/>
      <c r="T95" s="583">
        <f>$T$96+$T$937+$T$1262+$T$1268</f>
        <v>385.20112012</v>
      </c>
      <c r="AT95" s="530" t="s">
        <v>329</v>
      </c>
      <c r="AU95" s="530" t="s">
        <v>299</v>
      </c>
      <c r="BK95" s="584">
        <f>$BK$96+$BK$937+$BK$1262+$BK$1268</f>
        <v>0</v>
      </c>
    </row>
    <row r="96" spans="2:63" s="586" customFormat="1" ht="37.5" customHeight="1">
      <c r="B96" s="585"/>
      <c r="C96" s="586"/>
      <c r="D96" s="587" t="s">
        <v>329</v>
      </c>
      <c r="E96" s="588" t="s">
        <v>330</v>
      </c>
      <c r="F96" s="588" t="s">
        <v>331</v>
      </c>
      <c r="J96" s="589">
        <f>$BK$96</f>
        <v>0</v>
      </c>
      <c r="L96" s="585"/>
      <c r="M96" s="590"/>
      <c r="P96" s="591">
        <f>$P$97+$P$149+$P$163+$P$830</f>
        <v>0</v>
      </c>
      <c r="R96" s="591">
        <f>$R$97+$R$149+$R$163+$R$830</f>
        <v>32.1410974</v>
      </c>
      <c r="T96" s="592">
        <f>$T$97+$T$149+$T$163+$T$830</f>
        <v>370.928205</v>
      </c>
      <c r="AR96" s="587" t="s">
        <v>332</v>
      </c>
      <c r="AT96" s="587" t="s">
        <v>329</v>
      </c>
      <c r="AU96" s="587" t="s">
        <v>333</v>
      </c>
      <c r="AY96" s="587" t="s">
        <v>334</v>
      </c>
      <c r="BK96" s="593">
        <f>$BK$97+$BK$149+$BK$163+$BK$830</f>
        <v>0</v>
      </c>
    </row>
    <row r="97" spans="2:63" s="586" customFormat="1" ht="21" customHeight="1">
      <c r="B97" s="585"/>
      <c r="D97" s="587" t="s">
        <v>329</v>
      </c>
      <c r="E97" s="594" t="s">
        <v>332</v>
      </c>
      <c r="F97" s="594" t="s">
        <v>335</v>
      </c>
      <c r="J97" s="595">
        <f>$BK$97</f>
        <v>0</v>
      </c>
      <c r="L97" s="585"/>
      <c r="M97" s="590"/>
      <c r="P97" s="591">
        <f>SUM($P$98:$P$148)</f>
        <v>0</v>
      </c>
      <c r="R97" s="591">
        <f>SUM($R$98:$R$148)</f>
        <v>0</v>
      </c>
      <c r="T97" s="592">
        <f>SUM($T$98:$T$148)</f>
        <v>8.1345</v>
      </c>
      <c r="AR97" s="587" t="s">
        <v>332</v>
      </c>
      <c r="AT97" s="587" t="s">
        <v>329</v>
      </c>
      <c r="AU97" s="587" t="s">
        <v>332</v>
      </c>
      <c r="AY97" s="587" t="s">
        <v>334</v>
      </c>
      <c r="BK97" s="593">
        <f>SUM($BK$98:$BK$148)</f>
        <v>0</v>
      </c>
    </row>
    <row r="98" spans="2:65" s="530" customFormat="1" ht="15.75" customHeight="1">
      <c r="B98" s="531"/>
      <c r="C98" s="596" t="s">
        <v>332</v>
      </c>
      <c r="D98" s="596" t="s">
        <v>336</v>
      </c>
      <c r="E98" s="597" t="s">
        <v>337</v>
      </c>
      <c r="F98" s="598" t="s">
        <v>338</v>
      </c>
      <c r="G98" s="599" t="s">
        <v>339</v>
      </c>
      <c r="H98" s="600">
        <v>31.9</v>
      </c>
      <c r="I98" s="601"/>
      <c r="J98" s="602">
        <f>ROUND($I$98*$H$98,2)</f>
        <v>0</v>
      </c>
      <c r="K98" s="598" t="s">
        <v>340</v>
      </c>
      <c r="L98" s="531"/>
      <c r="M98" s="603"/>
      <c r="N98" s="604" t="s">
        <v>287</v>
      </c>
      <c r="P98" s="605">
        <f>$O$98*$H$98</f>
        <v>0</v>
      </c>
      <c r="Q98" s="605">
        <v>0</v>
      </c>
      <c r="R98" s="605">
        <f>$Q$98*$H$98</f>
        <v>0</v>
      </c>
      <c r="S98" s="605">
        <v>0.255</v>
      </c>
      <c r="T98" s="606">
        <f>$S$98*$H$98</f>
        <v>8.1345</v>
      </c>
      <c r="AR98" s="527" t="s">
        <v>341</v>
      </c>
      <c r="AT98" s="527" t="s">
        <v>336</v>
      </c>
      <c r="AU98" s="527" t="s">
        <v>258</v>
      </c>
      <c r="AY98" s="530" t="s">
        <v>334</v>
      </c>
      <c r="BE98" s="607">
        <f>IF($N$98="základní",$J$98,0)</f>
        <v>0</v>
      </c>
      <c r="BF98" s="607">
        <f>IF($N$98="snížená",$J$98,0)</f>
        <v>0</v>
      </c>
      <c r="BG98" s="607">
        <f>IF($N$98="zákl. přenesená",$J$98,0)</f>
        <v>0</v>
      </c>
      <c r="BH98" s="607">
        <f>IF($N$98="sníž. přenesená",$J$98,0)</f>
        <v>0</v>
      </c>
      <c r="BI98" s="607">
        <f>IF($N$98="nulová",$J$98,0)</f>
        <v>0</v>
      </c>
      <c r="BJ98" s="527" t="s">
        <v>332</v>
      </c>
      <c r="BK98" s="607">
        <f>ROUND($I$98*$H$98,2)</f>
        <v>0</v>
      </c>
      <c r="BL98" s="527" t="s">
        <v>341</v>
      </c>
      <c r="BM98" s="527" t="s">
        <v>342</v>
      </c>
    </row>
    <row r="99" spans="2:47" s="530" customFormat="1" ht="38.25" customHeight="1">
      <c r="B99" s="531"/>
      <c r="D99" s="608" t="s">
        <v>343</v>
      </c>
      <c r="F99" s="609" t="s">
        <v>344</v>
      </c>
      <c r="L99" s="531"/>
      <c r="M99" s="610"/>
      <c r="T99" s="611"/>
      <c r="AT99" s="530" t="s">
        <v>343</v>
      </c>
      <c r="AU99" s="530" t="s">
        <v>258</v>
      </c>
    </row>
    <row r="100" spans="2:47" s="530" customFormat="1" ht="152.25" customHeight="1">
      <c r="B100" s="531"/>
      <c r="D100" s="612" t="s">
        <v>345</v>
      </c>
      <c r="F100" s="613" t="s">
        <v>346</v>
      </c>
      <c r="L100" s="531"/>
      <c r="M100" s="610"/>
      <c r="T100" s="611"/>
      <c r="AT100" s="530" t="s">
        <v>345</v>
      </c>
      <c r="AU100" s="530" t="s">
        <v>258</v>
      </c>
    </row>
    <row r="101" spans="2:51" s="530" customFormat="1" ht="15.75" customHeight="1">
      <c r="B101" s="614"/>
      <c r="D101" s="612" t="s">
        <v>347</v>
      </c>
      <c r="E101" s="615"/>
      <c r="F101" s="616" t="s">
        <v>348</v>
      </c>
      <c r="H101" s="615"/>
      <c r="L101" s="614"/>
      <c r="M101" s="617"/>
      <c r="T101" s="618"/>
      <c r="AT101" s="615" t="s">
        <v>347</v>
      </c>
      <c r="AU101" s="615" t="s">
        <v>258</v>
      </c>
      <c r="AV101" s="615" t="s">
        <v>332</v>
      </c>
      <c r="AW101" s="615" t="s">
        <v>299</v>
      </c>
      <c r="AX101" s="615" t="s">
        <v>333</v>
      </c>
      <c r="AY101" s="615" t="s">
        <v>334</v>
      </c>
    </row>
    <row r="102" spans="2:51" s="530" customFormat="1" ht="15.75" customHeight="1">
      <c r="B102" s="614"/>
      <c r="D102" s="612" t="s">
        <v>347</v>
      </c>
      <c r="E102" s="615"/>
      <c r="F102" s="616" t="s">
        <v>349</v>
      </c>
      <c r="H102" s="615"/>
      <c r="L102" s="614"/>
      <c r="M102" s="617"/>
      <c r="T102" s="618"/>
      <c r="AT102" s="615" t="s">
        <v>347</v>
      </c>
      <c r="AU102" s="615" t="s">
        <v>258</v>
      </c>
      <c r="AV102" s="615" t="s">
        <v>332</v>
      </c>
      <c r="AW102" s="615" t="s">
        <v>299</v>
      </c>
      <c r="AX102" s="615" t="s">
        <v>333</v>
      </c>
      <c r="AY102" s="615" t="s">
        <v>334</v>
      </c>
    </row>
    <row r="103" spans="2:51" s="530" customFormat="1" ht="15.75" customHeight="1">
      <c r="B103" s="619"/>
      <c r="D103" s="612" t="s">
        <v>347</v>
      </c>
      <c r="E103" s="620"/>
      <c r="F103" s="621" t="s">
        <v>350</v>
      </c>
      <c r="H103" s="622">
        <v>26</v>
      </c>
      <c r="L103" s="619"/>
      <c r="M103" s="623"/>
      <c r="T103" s="624"/>
      <c r="AT103" s="620" t="s">
        <v>347</v>
      </c>
      <c r="AU103" s="620" t="s">
        <v>258</v>
      </c>
      <c r="AV103" s="620" t="s">
        <v>258</v>
      </c>
      <c r="AW103" s="620" t="s">
        <v>299</v>
      </c>
      <c r="AX103" s="620" t="s">
        <v>333</v>
      </c>
      <c r="AY103" s="620" t="s">
        <v>334</v>
      </c>
    </row>
    <row r="104" spans="2:51" s="530" customFormat="1" ht="15.75" customHeight="1">
      <c r="B104" s="619"/>
      <c r="D104" s="612" t="s">
        <v>347</v>
      </c>
      <c r="E104" s="620"/>
      <c r="F104" s="621" t="s">
        <v>351</v>
      </c>
      <c r="H104" s="622">
        <v>5.9</v>
      </c>
      <c r="L104" s="619"/>
      <c r="M104" s="623"/>
      <c r="T104" s="624"/>
      <c r="AT104" s="620" t="s">
        <v>347</v>
      </c>
      <c r="AU104" s="620" t="s">
        <v>258</v>
      </c>
      <c r="AV104" s="620" t="s">
        <v>258</v>
      </c>
      <c r="AW104" s="620" t="s">
        <v>299</v>
      </c>
      <c r="AX104" s="620" t="s">
        <v>333</v>
      </c>
      <c r="AY104" s="620" t="s">
        <v>334</v>
      </c>
    </row>
    <row r="105" spans="2:51" s="530" customFormat="1" ht="15.75" customHeight="1">
      <c r="B105" s="625"/>
      <c r="D105" s="612" t="s">
        <v>347</v>
      </c>
      <c r="E105" s="626"/>
      <c r="F105" s="627" t="s">
        <v>352</v>
      </c>
      <c r="H105" s="628">
        <v>31.9</v>
      </c>
      <c r="L105" s="625"/>
      <c r="M105" s="629"/>
      <c r="T105" s="630"/>
      <c r="AT105" s="626" t="s">
        <v>347</v>
      </c>
      <c r="AU105" s="626" t="s">
        <v>258</v>
      </c>
      <c r="AV105" s="626" t="s">
        <v>341</v>
      </c>
      <c r="AW105" s="626" t="s">
        <v>299</v>
      </c>
      <c r="AX105" s="626" t="s">
        <v>332</v>
      </c>
      <c r="AY105" s="626" t="s">
        <v>334</v>
      </c>
    </row>
    <row r="106" spans="2:51" s="530" customFormat="1" ht="15.75" customHeight="1">
      <c r="B106" s="614"/>
      <c r="D106" s="612" t="s">
        <v>347</v>
      </c>
      <c r="E106" s="615"/>
      <c r="F106" s="616" t="s">
        <v>353</v>
      </c>
      <c r="H106" s="615"/>
      <c r="L106" s="614"/>
      <c r="M106" s="617"/>
      <c r="T106" s="618"/>
      <c r="AT106" s="615" t="s">
        <v>347</v>
      </c>
      <c r="AU106" s="615" t="s">
        <v>258</v>
      </c>
      <c r="AV106" s="615" t="s">
        <v>332</v>
      </c>
      <c r="AW106" s="615" t="s">
        <v>299</v>
      </c>
      <c r="AX106" s="615" t="s">
        <v>333</v>
      </c>
      <c r="AY106" s="615" t="s">
        <v>334</v>
      </c>
    </row>
    <row r="107" spans="2:65" s="530" customFormat="1" ht="15.75" customHeight="1">
      <c r="B107" s="531"/>
      <c r="C107" s="596" t="s">
        <v>258</v>
      </c>
      <c r="D107" s="596" t="s">
        <v>336</v>
      </c>
      <c r="E107" s="597" t="s">
        <v>354</v>
      </c>
      <c r="F107" s="598" t="s">
        <v>355</v>
      </c>
      <c r="G107" s="599" t="s">
        <v>356</v>
      </c>
      <c r="H107" s="600">
        <v>16</v>
      </c>
      <c r="I107" s="601"/>
      <c r="J107" s="602">
        <f>ROUND($I$107*$H$107,2)</f>
        <v>0</v>
      </c>
      <c r="K107" s="598" t="s">
        <v>340</v>
      </c>
      <c r="L107" s="531"/>
      <c r="M107" s="603"/>
      <c r="N107" s="604" t="s">
        <v>287</v>
      </c>
      <c r="P107" s="605">
        <f>$O$107*$H$107</f>
        <v>0</v>
      </c>
      <c r="Q107" s="605">
        <v>0</v>
      </c>
      <c r="R107" s="605">
        <f>$Q$107*$H$107</f>
        <v>0</v>
      </c>
      <c r="S107" s="605">
        <v>0</v>
      </c>
      <c r="T107" s="606">
        <f>$S$107*$H$107</f>
        <v>0</v>
      </c>
      <c r="AR107" s="527" t="s">
        <v>341</v>
      </c>
      <c r="AT107" s="527" t="s">
        <v>336</v>
      </c>
      <c r="AU107" s="527" t="s">
        <v>258</v>
      </c>
      <c r="AY107" s="530" t="s">
        <v>334</v>
      </c>
      <c r="BE107" s="607">
        <f>IF($N$107="základní",$J$107,0)</f>
        <v>0</v>
      </c>
      <c r="BF107" s="607">
        <f>IF($N$107="snížená",$J$107,0)</f>
        <v>0</v>
      </c>
      <c r="BG107" s="607">
        <f>IF($N$107="zákl. přenesená",$J$107,0)</f>
        <v>0</v>
      </c>
      <c r="BH107" s="607">
        <f>IF($N$107="sníž. přenesená",$J$107,0)</f>
        <v>0</v>
      </c>
      <c r="BI107" s="607">
        <f>IF($N$107="nulová",$J$107,0)</f>
        <v>0</v>
      </c>
      <c r="BJ107" s="527" t="s">
        <v>332</v>
      </c>
      <c r="BK107" s="607">
        <f>ROUND($I$107*$H$107,2)</f>
        <v>0</v>
      </c>
      <c r="BL107" s="527" t="s">
        <v>341</v>
      </c>
      <c r="BM107" s="527" t="s">
        <v>357</v>
      </c>
    </row>
    <row r="108" spans="2:47" s="530" customFormat="1" ht="16.5" customHeight="1">
      <c r="B108" s="531"/>
      <c r="D108" s="608" t="s">
        <v>343</v>
      </c>
      <c r="F108" s="609" t="s">
        <v>358</v>
      </c>
      <c r="L108" s="531"/>
      <c r="M108" s="610"/>
      <c r="T108" s="611"/>
      <c r="AT108" s="530" t="s">
        <v>343</v>
      </c>
      <c r="AU108" s="530" t="s">
        <v>258</v>
      </c>
    </row>
    <row r="109" spans="2:47" s="530" customFormat="1" ht="206.25" customHeight="1">
      <c r="B109" s="531"/>
      <c r="D109" s="612" t="s">
        <v>345</v>
      </c>
      <c r="F109" s="613" t="s">
        <v>359</v>
      </c>
      <c r="L109" s="531"/>
      <c r="M109" s="610"/>
      <c r="T109" s="611"/>
      <c r="AT109" s="530" t="s">
        <v>345</v>
      </c>
      <c r="AU109" s="530" t="s">
        <v>258</v>
      </c>
    </row>
    <row r="110" spans="2:51" s="530" customFormat="1" ht="15.75" customHeight="1">
      <c r="B110" s="614"/>
      <c r="D110" s="612" t="s">
        <v>347</v>
      </c>
      <c r="E110" s="615"/>
      <c r="F110" s="616" t="s">
        <v>360</v>
      </c>
      <c r="H110" s="615"/>
      <c r="L110" s="614"/>
      <c r="M110" s="617"/>
      <c r="T110" s="618"/>
      <c r="AT110" s="615" t="s">
        <v>347</v>
      </c>
      <c r="AU110" s="615" t="s">
        <v>258</v>
      </c>
      <c r="AV110" s="615" t="s">
        <v>332</v>
      </c>
      <c r="AW110" s="615" t="s">
        <v>299</v>
      </c>
      <c r="AX110" s="615" t="s">
        <v>333</v>
      </c>
      <c r="AY110" s="615" t="s">
        <v>334</v>
      </c>
    </row>
    <row r="111" spans="2:51" s="530" customFormat="1" ht="15.75" customHeight="1">
      <c r="B111" s="619"/>
      <c r="D111" s="612" t="s">
        <v>347</v>
      </c>
      <c r="E111" s="620"/>
      <c r="F111" s="621" t="s">
        <v>361</v>
      </c>
      <c r="H111" s="622">
        <v>16</v>
      </c>
      <c r="L111" s="619"/>
      <c r="M111" s="623"/>
      <c r="T111" s="624"/>
      <c r="AT111" s="620" t="s">
        <v>347</v>
      </c>
      <c r="AU111" s="620" t="s">
        <v>258</v>
      </c>
      <c r="AV111" s="620" t="s">
        <v>258</v>
      </c>
      <c r="AW111" s="620" t="s">
        <v>299</v>
      </c>
      <c r="AX111" s="620" t="s">
        <v>333</v>
      </c>
      <c r="AY111" s="620" t="s">
        <v>334</v>
      </c>
    </row>
    <row r="112" spans="2:51" s="530" customFormat="1" ht="15.75" customHeight="1">
      <c r="B112" s="625"/>
      <c r="D112" s="612" t="s">
        <v>347</v>
      </c>
      <c r="E112" s="626"/>
      <c r="F112" s="627" t="s">
        <v>352</v>
      </c>
      <c r="H112" s="628">
        <v>16</v>
      </c>
      <c r="L112" s="625"/>
      <c r="M112" s="629"/>
      <c r="T112" s="630"/>
      <c r="AT112" s="626" t="s">
        <v>347</v>
      </c>
      <c r="AU112" s="626" t="s">
        <v>258</v>
      </c>
      <c r="AV112" s="626" t="s">
        <v>341</v>
      </c>
      <c r="AW112" s="626" t="s">
        <v>299</v>
      </c>
      <c r="AX112" s="626" t="s">
        <v>332</v>
      </c>
      <c r="AY112" s="626" t="s">
        <v>334</v>
      </c>
    </row>
    <row r="113" spans="2:51" s="530" customFormat="1" ht="27" customHeight="1">
      <c r="B113" s="614"/>
      <c r="D113" s="612" t="s">
        <v>347</v>
      </c>
      <c r="E113" s="615"/>
      <c r="F113" s="616" t="s">
        <v>362</v>
      </c>
      <c r="H113" s="615"/>
      <c r="L113" s="614"/>
      <c r="M113" s="617"/>
      <c r="T113" s="618"/>
      <c r="AT113" s="615" t="s">
        <v>347</v>
      </c>
      <c r="AU113" s="615" t="s">
        <v>258</v>
      </c>
      <c r="AV113" s="615" t="s">
        <v>332</v>
      </c>
      <c r="AW113" s="615" t="s">
        <v>299</v>
      </c>
      <c r="AX113" s="615" t="s">
        <v>333</v>
      </c>
      <c r="AY113" s="615" t="s">
        <v>334</v>
      </c>
    </row>
    <row r="114" spans="2:65" s="530" customFormat="1" ht="15.75" customHeight="1">
      <c r="B114" s="531"/>
      <c r="C114" s="596" t="s">
        <v>363</v>
      </c>
      <c r="D114" s="596" t="s">
        <v>336</v>
      </c>
      <c r="E114" s="597" t="s">
        <v>364</v>
      </c>
      <c r="F114" s="598" t="s">
        <v>365</v>
      </c>
      <c r="G114" s="599" t="s">
        <v>366</v>
      </c>
      <c r="H114" s="600">
        <v>2</v>
      </c>
      <c r="I114" s="601"/>
      <c r="J114" s="602">
        <f>ROUND($I$114*$H$114,2)</f>
        <v>0</v>
      </c>
      <c r="K114" s="598" t="s">
        <v>340</v>
      </c>
      <c r="L114" s="531"/>
      <c r="M114" s="603"/>
      <c r="N114" s="604" t="s">
        <v>287</v>
      </c>
      <c r="P114" s="605">
        <f>$O$114*$H$114</f>
        <v>0</v>
      </c>
      <c r="Q114" s="605">
        <v>0</v>
      </c>
      <c r="R114" s="605">
        <f>$Q$114*$H$114</f>
        <v>0</v>
      </c>
      <c r="S114" s="605">
        <v>0</v>
      </c>
      <c r="T114" s="606">
        <f>$S$114*$H$114</f>
        <v>0</v>
      </c>
      <c r="AR114" s="527" t="s">
        <v>341</v>
      </c>
      <c r="AT114" s="527" t="s">
        <v>336</v>
      </c>
      <c r="AU114" s="527" t="s">
        <v>258</v>
      </c>
      <c r="AY114" s="530" t="s">
        <v>334</v>
      </c>
      <c r="BE114" s="607">
        <f>IF($N$114="základní",$J$114,0)</f>
        <v>0</v>
      </c>
      <c r="BF114" s="607">
        <f>IF($N$114="snížená",$J$114,0)</f>
        <v>0</v>
      </c>
      <c r="BG114" s="607">
        <f>IF($N$114="zákl. přenesená",$J$114,0)</f>
        <v>0</v>
      </c>
      <c r="BH114" s="607">
        <f>IF($N$114="sníž. přenesená",$J$114,0)</f>
        <v>0</v>
      </c>
      <c r="BI114" s="607">
        <f>IF($N$114="nulová",$J$114,0)</f>
        <v>0</v>
      </c>
      <c r="BJ114" s="527" t="s">
        <v>332</v>
      </c>
      <c r="BK114" s="607">
        <f>ROUND($I$114*$H$114,2)</f>
        <v>0</v>
      </c>
      <c r="BL114" s="527" t="s">
        <v>341</v>
      </c>
      <c r="BM114" s="527" t="s">
        <v>367</v>
      </c>
    </row>
    <row r="115" spans="2:47" s="530" customFormat="1" ht="16.5" customHeight="1">
      <c r="B115" s="531"/>
      <c r="D115" s="608" t="s">
        <v>343</v>
      </c>
      <c r="F115" s="609" t="s">
        <v>368</v>
      </c>
      <c r="L115" s="531"/>
      <c r="M115" s="610"/>
      <c r="T115" s="611"/>
      <c r="AT115" s="530" t="s">
        <v>343</v>
      </c>
      <c r="AU115" s="530" t="s">
        <v>258</v>
      </c>
    </row>
    <row r="116" spans="2:47" s="530" customFormat="1" ht="138.75" customHeight="1">
      <c r="B116" s="531"/>
      <c r="D116" s="612" t="s">
        <v>345</v>
      </c>
      <c r="F116" s="613" t="s">
        <v>369</v>
      </c>
      <c r="L116" s="531"/>
      <c r="M116" s="610"/>
      <c r="T116" s="611"/>
      <c r="AT116" s="530" t="s">
        <v>345</v>
      </c>
      <c r="AU116" s="530" t="s">
        <v>258</v>
      </c>
    </row>
    <row r="117" spans="2:51" s="530" customFormat="1" ht="15.75" customHeight="1">
      <c r="B117" s="614"/>
      <c r="D117" s="612" t="s">
        <v>347</v>
      </c>
      <c r="E117" s="615"/>
      <c r="F117" s="616" t="s">
        <v>360</v>
      </c>
      <c r="H117" s="615"/>
      <c r="L117" s="614"/>
      <c r="M117" s="617"/>
      <c r="T117" s="618"/>
      <c r="AT117" s="615" t="s">
        <v>347</v>
      </c>
      <c r="AU117" s="615" t="s">
        <v>258</v>
      </c>
      <c r="AV117" s="615" t="s">
        <v>332</v>
      </c>
      <c r="AW117" s="615" t="s">
        <v>299</v>
      </c>
      <c r="AX117" s="615" t="s">
        <v>333</v>
      </c>
      <c r="AY117" s="615" t="s">
        <v>334</v>
      </c>
    </row>
    <row r="118" spans="2:51" s="530" customFormat="1" ht="15.75" customHeight="1">
      <c r="B118" s="619"/>
      <c r="D118" s="612" t="s">
        <v>347</v>
      </c>
      <c r="E118" s="620"/>
      <c r="F118" s="621" t="s">
        <v>370</v>
      </c>
      <c r="H118" s="622">
        <v>2</v>
      </c>
      <c r="L118" s="619"/>
      <c r="M118" s="623"/>
      <c r="T118" s="624"/>
      <c r="AT118" s="620" t="s">
        <v>347</v>
      </c>
      <c r="AU118" s="620" t="s">
        <v>258</v>
      </c>
      <c r="AV118" s="620" t="s">
        <v>258</v>
      </c>
      <c r="AW118" s="620" t="s">
        <v>299</v>
      </c>
      <c r="AX118" s="620" t="s">
        <v>333</v>
      </c>
      <c r="AY118" s="620" t="s">
        <v>334</v>
      </c>
    </row>
    <row r="119" spans="2:51" s="530" customFormat="1" ht="15.75" customHeight="1">
      <c r="B119" s="625"/>
      <c r="D119" s="612" t="s">
        <v>347</v>
      </c>
      <c r="E119" s="626"/>
      <c r="F119" s="627" t="s">
        <v>352</v>
      </c>
      <c r="H119" s="628">
        <v>2</v>
      </c>
      <c r="L119" s="625"/>
      <c r="M119" s="629"/>
      <c r="T119" s="630"/>
      <c r="AT119" s="626" t="s">
        <v>347</v>
      </c>
      <c r="AU119" s="626" t="s">
        <v>258</v>
      </c>
      <c r="AV119" s="626" t="s">
        <v>341</v>
      </c>
      <c r="AW119" s="626" t="s">
        <v>299</v>
      </c>
      <c r="AX119" s="626" t="s">
        <v>332</v>
      </c>
      <c r="AY119" s="626" t="s">
        <v>334</v>
      </c>
    </row>
    <row r="120" spans="2:51" s="530" customFormat="1" ht="27" customHeight="1">
      <c r="B120" s="614"/>
      <c r="D120" s="612" t="s">
        <v>347</v>
      </c>
      <c r="E120" s="615"/>
      <c r="F120" s="616" t="s">
        <v>362</v>
      </c>
      <c r="H120" s="615"/>
      <c r="L120" s="614"/>
      <c r="M120" s="617"/>
      <c r="T120" s="618"/>
      <c r="AT120" s="615" t="s">
        <v>347</v>
      </c>
      <c r="AU120" s="615" t="s">
        <v>258</v>
      </c>
      <c r="AV120" s="615" t="s">
        <v>332</v>
      </c>
      <c r="AW120" s="615" t="s">
        <v>299</v>
      </c>
      <c r="AX120" s="615" t="s">
        <v>333</v>
      </c>
      <c r="AY120" s="615" t="s">
        <v>334</v>
      </c>
    </row>
    <row r="121" spans="2:65" s="530" customFormat="1" ht="15.75" customHeight="1">
      <c r="B121" s="531"/>
      <c r="C121" s="596" t="s">
        <v>341</v>
      </c>
      <c r="D121" s="596" t="s">
        <v>336</v>
      </c>
      <c r="E121" s="597" t="s">
        <v>371</v>
      </c>
      <c r="F121" s="598" t="s">
        <v>372</v>
      </c>
      <c r="G121" s="599" t="s">
        <v>373</v>
      </c>
      <c r="H121" s="600">
        <v>99</v>
      </c>
      <c r="I121" s="601"/>
      <c r="J121" s="602">
        <f>ROUND($I$121*$H$121,2)</f>
        <v>0</v>
      </c>
      <c r="K121" s="598" t="s">
        <v>340</v>
      </c>
      <c r="L121" s="531"/>
      <c r="M121" s="603"/>
      <c r="N121" s="604" t="s">
        <v>287</v>
      </c>
      <c r="P121" s="605">
        <f>$O$121*$H$121</f>
        <v>0</v>
      </c>
      <c r="Q121" s="605">
        <v>0</v>
      </c>
      <c r="R121" s="605">
        <f>$Q$121*$H$121</f>
        <v>0</v>
      </c>
      <c r="S121" s="605">
        <v>0</v>
      </c>
      <c r="T121" s="606">
        <f>$S$121*$H$121</f>
        <v>0</v>
      </c>
      <c r="AR121" s="527" t="s">
        <v>341</v>
      </c>
      <c r="AT121" s="527" t="s">
        <v>336</v>
      </c>
      <c r="AU121" s="527" t="s">
        <v>258</v>
      </c>
      <c r="AY121" s="530" t="s">
        <v>334</v>
      </c>
      <c r="BE121" s="607">
        <f>IF($N$121="základní",$J$121,0)</f>
        <v>0</v>
      </c>
      <c r="BF121" s="607">
        <f>IF($N$121="snížená",$J$121,0)</f>
        <v>0</v>
      </c>
      <c r="BG121" s="607">
        <f>IF($N$121="zákl. přenesená",$J$121,0)</f>
        <v>0</v>
      </c>
      <c r="BH121" s="607">
        <f>IF($N$121="sníž. přenesená",$J$121,0)</f>
        <v>0</v>
      </c>
      <c r="BI121" s="607">
        <f>IF($N$121="nulová",$J$121,0)</f>
        <v>0</v>
      </c>
      <c r="BJ121" s="527" t="s">
        <v>332</v>
      </c>
      <c r="BK121" s="607">
        <f>ROUND($I$121*$H$121,2)</f>
        <v>0</v>
      </c>
      <c r="BL121" s="527" t="s">
        <v>341</v>
      </c>
      <c r="BM121" s="527" t="s">
        <v>374</v>
      </c>
    </row>
    <row r="122" spans="2:47" s="530" customFormat="1" ht="27" customHeight="1">
      <c r="B122" s="531"/>
      <c r="D122" s="608" t="s">
        <v>343</v>
      </c>
      <c r="F122" s="609" t="s">
        <v>375</v>
      </c>
      <c r="L122" s="531"/>
      <c r="M122" s="610"/>
      <c r="T122" s="611"/>
      <c r="AT122" s="530" t="s">
        <v>343</v>
      </c>
      <c r="AU122" s="530" t="s">
        <v>258</v>
      </c>
    </row>
    <row r="123" spans="2:51" s="530" customFormat="1" ht="15.75" customHeight="1">
      <c r="B123" s="614"/>
      <c r="D123" s="612" t="s">
        <v>347</v>
      </c>
      <c r="E123" s="615"/>
      <c r="F123" s="616" t="s">
        <v>376</v>
      </c>
      <c r="H123" s="615"/>
      <c r="L123" s="614"/>
      <c r="M123" s="617"/>
      <c r="T123" s="618"/>
      <c r="AT123" s="615" t="s">
        <v>347</v>
      </c>
      <c r="AU123" s="615" t="s">
        <v>258</v>
      </c>
      <c r="AV123" s="615" t="s">
        <v>332</v>
      </c>
      <c r="AW123" s="615" t="s">
        <v>299</v>
      </c>
      <c r="AX123" s="615" t="s">
        <v>333</v>
      </c>
      <c r="AY123" s="615" t="s">
        <v>334</v>
      </c>
    </row>
    <row r="124" spans="2:51" s="530" customFormat="1" ht="15.75" customHeight="1">
      <c r="B124" s="614"/>
      <c r="D124" s="612" t="s">
        <v>347</v>
      </c>
      <c r="E124" s="615"/>
      <c r="F124" s="616" t="s">
        <v>377</v>
      </c>
      <c r="H124" s="615"/>
      <c r="L124" s="614"/>
      <c r="M124" s="617"/>
      <c r="T124" s="618"/>
      <c r="AT124" s="615" t="s">
        <v>347</v>
      </c>
      <c r="AU124" s="615" t="s">
        <v>258</v>
      </c>
      <c r="AV124" s="615" t="s">
        <v>332</v>
      </c>
      <c r="AW124" s="615" t="s">
        <v>299</v>
      </c>
      <c r="AX124" s="615" t="s">
        <v>333</v>
      </c>
      <c r="AY124" s="615" t="s">
        <v>334</v>
      </c>
    </row>
    <row r="125" spans="2:51" s="530" customFormat="1" ht="15.75" customHeight="1">
      <c r="B125" s="619"/>
      <c r="D125" s="612" t="s">
        <v>347</v>
      </c>
      <c r="E125" s="620"/>
      <c r="F125" s="621" t="s">
        <v>378</v>
      </c>
      <c r="H125" s="622">
        <v>99</v>
      </c>
      <c r="L125" s="619"/>
      <c r="M125" s="623"/>
      <c r="T125" s="624"/>
      <c r="AT125" s="620" t="s">
        <v>347</v>
      </c>
      <c r="AU125" s="620" t="s">
        <v>258</v>
      </c>
      <c r="AV125" s="620" t="s">
        <v>258</v>
      </c>
      <c r="AW125" s="620" t="s">
        <v>299</v>
      </c>
      <c r="AX125" s="620" t="s">
        <v>333</v>
      </c>
      <c r="AY125" s="620" t="s">
        <v>334</v>
      </c>
    </row>
    <row r="126" spans="2:51" s="530" customFormat="1" ht="15.75" customHeight="1">
      <c r="B126" s="625"/>
      <c r="D126" s="612" t="s">
        <v>347</v>
      </c>
      <c r="E126" s="626"/>
      <c r="F126" s="627" t="s">
        <v>352</v>
      </c>
      <c r="H126" s="628">
        <v>99</v>
      </c>
      <c r="L126" s="625"/>
      <c r="M126" s="629"/>
      <c r="T126" s="630"/>
      <c r="AT126" s="626" t="s">
        <v>347</v>
      </c>
      <c r="AU126" s="626" t="s">
        <v>258</v>
      </c>
      <c r="AV126" s="626" t="s">
        <v>341</v>
      </c>
      <c r="AW126" s="626" t="s">
        <v>299</v>
      </c>
      <c r="AX126" s="626" t="s">
        <v>332</v>
      </c>
      <c r="AY126" s="626" t="s">
        <v>334</v>
      </c>
    </row>
    <row r="127" spans="2:51" s="530" customFormat="1" ht="15.75" customHeight="1">
      <c r="B127" s="614"/>
      <c r="D127" s="612" t="s">
        <v>347</v>
      </c>
      <c r="E127" s="615"/>
      <c r="F127" s="616" t="s">
        <v>2997</v>
      </c>
      <c r="H127" s="615"/>
      <c r="L127" s="614"/>
      <c r="M127" s="617"/>
      <c r="T127" s="618"/>
      <c r="AT127" s="615" t="s">
        <v>347</v>
      </c>
      <c r="AU127" s="615" t="s">
        <v>258</v>
      </c>
      <c r="AV127" s="615" t="s">
        <v>332</v>
      </c>
      <c r="AW127" s="615" t="s">
        <v>299</v>
      </c>
      <c r="AX127" s="615" t="s">
        <v>333</v>
      </c>
      <c r="AY127" s="615" t="s">
        <v>334</v>
      </c>
    </row>
    <row r="128" spans="2:65" s="530" customFormat="1" ht="15.75" customHeight="1">
      <c r="B128" s="531"/>
      <c r="C128" s="596" t="s">
        <v>379</v>
      </c>
      <c r="D128" s="596" t="s">
        <v>336</v>
      </c>
      <c r="E128" s="597" t="s">
        <v>380</v>
      </c>
      <c r="F128" s="598" t="s">
        <v>381</v>
      </c>
      <c r="G128" s="599" t="s">
        <v>373</v>
      </c>
      <c r="H128" s="600">
        <v>99</v>
      </c>
      <c r="I128" s="601"/>
      <c r="J128" s="602">
        <f>ROUND($I$128*$H$128,2)</f>
        <v>0</v>
      </c>
      <c r="K128" s="598" t="s">
        <v>340</v>
      </c>
      <c r="L128" s="531"/>
      <c r="M128" s="603"/>
      <c r="N128" s="604" t="s">
        <v>287</v>
      </c>
      <c r="P128" s="605">
        <f>$O$128*$H$128</f>
        <v>0</v>
      </c>
      <c r="Q128" s="605">
        <v>0</v>
      </c>
      <c r="R128" s="605">
        <f>$Q$128*$H$128</f>
        <v>0</v>
      </c>
      <c r="S128" s="605">
        <v>0</v>
      </c>
      <c r="T128" s="606">
        <f>$S$128*$H$128</f>
        <v>0</v>
      </c>
      <c r="AR128" s="527" t="s">
        <v>341</v>
      </c>
      <c r="AT128" s="527" t="s">
        <v>336</v>
      </c>
      <c r="AU128" s="527" t="s">
        <v>258</v>
      </c>
      <c r="AY128" s="530" t="s">
        <v>334</v>
      </c>
      <c r="BE128" s="607">
        <f>IF($N$128="základní",$J$128,0)</f>
        <v>0</v>
      </c>
      <c r="BF128" s="607">
        <f>IF($N$128="snížená",$J$128,0)</f>
        <v>0</v>
      </c>
      <c r="BG128" s="607">
        <f>IF($N$128="zákl. přenesená",$J$128,0)</f>
        <v>0</v>
      </c>
      <c r="BH128" s="607">
        <f>IF($N$128="sníž. přenesená",$J$128,0)</f>
        <v>0</v>
      </c>
      <c r="BI128" s="607">
        <f>IF($N$128="nulová",$J$128,0)</f>
        <v>0</v>
      </c>
      <c r="BJ128" s="527" t="s">
        <v>332</v>
      </c>
      <c r="BK128" s="607">
        <f>ROUND($I$128*$H$128,2)</f>
        <v>0</v>
      </c>
      <c r="BL128" s="527" t="s">
        <v>341</v>
      </c>
      <c r="BM128" s="527" t="s">
        <v>382</v>
      </c>
    </row>
    <row r="129" spans="2:47" s="530" customFormat="1" ht="27" customHeight="1">
      <c r="B129" s="531"/>
      <c r="D129" s="608" t="s">
        <v>343</v>
      </c>
      <c r="F129" s="609" t="s">
        <v>383</v>
      </c>
      <c r="L129" s="531"/>
      <c r="M129" s="610"/>
      <c r="T129" s="611"/>
      <c r="AT129" s="530" t="s">
        <v>343</v>
      </c>
      <c r="AU129" s="530" t="s">
        <v>258</v>
      </c>
    </row>
    <row r="130" spans="2:47" s="530" customFormat="1" ht="165.75" customHeight="1">
      <c r="B130" s="531"/>
      <c r="D130" s="612" t="s">
        <v>345</v>
      </c>
      <c r="F130" s="613" t="s">
        <v>384</v>
      </c>
      <c r="L130" s="531"/>
      <c r="M130" s="610"/>
      <c r="T130" s="611"/>
      <c r="AT130" s="530" t="s">
        <v>345</v>
      </c>
      <c r="AU130" s="530" t="s">
        <v>258</v>
      </c>
    </row>
    <row r="131" spans="2:51" s="530" customFormat="1" ht="15.75" customHeight="1">
      <c r="B131" s="614"/>
      <c r="D131" s="612" t="s">
        <v>347</v>
      </c>
      <c r="E131" s="615"/>
      <c r="F131" s="616" t="s">
        <v>385</v>
      </c>
      <c r="H131" s="615"/>
      <c r="L131" s="614"/>
      <c r="M131" s="617"/>
      <c r="T131" s="618"/>
      <c r="AT131" s="615" t="s">
        <v>347</v>
      </c>
      <c r="AU131" s="615" t="s">
        <v>258</v>
      </c>
      <c r="AV131" s="615" t="s">
        <v>332</v>
      </c>
      <c r="AW131" s="615" t="s">
        <v>299</v>
      </c>
      <c r="AX131" s="615" t="s">
        <v>333</v>
      </c>
      <c r="AY131" s="615" t="s">
        <v>334</v>
      </c>
    </row>
    <row r="132" spans="2:51" s="530" customFormat="1" ht="15.75" customHeight="1">
      <c r="B132" s="614"/>
      <c r="D132" s="612" t="s">
        <v>347</v>
      </c>
      <c r="E132" s="615"/>
      <c r="F132" s="616" t="s">
        <v>386</v>
      </c>
      <c r="H132" s="615"/>
      <c r="L132" s="614"/>
      <c r="M132" s="617"/>
      <c r="T132" s="618"/>
      <c r="AT132" s="615" t="s">
        <v>347</v>
      </c>
      <c r="AU132" s="615" t="s">
        <v>258</v>
      </c>
      <c r="AV132" s="615" t="s">
        <v>332</v>
      </c>
      <c r="AW132" s="615" t="s">
        <v>299</v>
      </c>
      <c r="AX132" s="615" t="s">
        <v>333</v>
      </c>
      <c r="AY132" s="615" t="s">
        <v>334</v>
      </c>
    </row>
    <row r="133" spans="2:51" s="530" customFormat="1" ht="15.75" customHeight="1">
      <c r="B133" s="619"/>
      <c r="D133" s="612" t="s">
        <v>347</v>
      </c>
      <c r="E133" s="620"/>
      <c r="F133" s="621" t="s">
        <v>378</v>
      </c>
      <c r="H133" s="622">
        <v>99</v>
      </c>
      <c r="L133" s="619"/>
      <c r="M133" s="623"/>
      <c r="T133" s="624"/>
      <c r="AT133" s="620" t="s">
        <v>347</v>
      </c>
      <c r="AU133" s="620" t="s">
        <v>258</v>
      </c>
      <c r="AV133" s="620" t="s">
        <v>258</v>
      </c>
      <c r="AW133" s="620" t="s">
        <v>299</v>
      </c>
      <c r="AX133" s="620" t="s">
        <v>333</v>
      </c>
      <c r="AY133" s="620" t="s">
        <v>334</v>
      </c>
    </row>
    <row r="134" spans="2:51" s="530" customFormat="1" ht="15.75" customHeight="1">
      <c r="B134" s="625"/>
      <c r="D134" s="612" t="s">
        <v>347</v>
      </c>
      <c r="E134" s="626"/>
      <c r="F134" s="627" t="s">
        <v>352</v>
      </c>
      <c r="H134" s="628">
        <v>99</v>
      </c>
      <c r="L134" s="625"/>
      <c r="M134" s="629"/>
      <c r="T134" s="630"/>
      <c r="AT134" s="626" t="s">
        <v>347</v>
      </c>
      <c r="AU134" s="626" t="s">
        <v>258</v>
      </c>
      <c r="AV134" s="626" t="s">
        <v>341</v>
      </c>
      <c r="AW134" s="626" t="s">
        <v>299</v>
      </c>
      <c r="AX134" s="626" t="s">
        <v>332</v>
      </c>
      <c r="AY134" s="626" t="s">
        <v>334</v>
      </c>
    </row>
    <row r="135" spans="2:65" s="530" customFormat="1" ht="15.75" customHeight="1">
      <c r="B135" s="531"/>
      <c r="C135" s="596" t="s">
        <v>387</v>
      </c>
      <c r="D135" s="596" t="s">
        <v>336</v>
      </c>
      <c r="E135" s="597" t="s">
        <v>388</v>
      </c>
      <c r="F135" s="598" t="s">
        <v>389</v>
      </c>
      <c r="G135" s="599" t="s">
        <v>373</v>
      </c>
      <c r="H135" s="600">
        <v>99</v>
      </c>
      <c r="I135" s="601"/>
      <c r="J135" s="602">
        <f>ROUND($I$135*$H$135,2)</f>
        <v>0</v>
      </c>
      <c r="K135" s="598" t="s">
        <v>340</v>
      </c>
      <c r="L135" s="531"/>
      <c r="M135" s="603"/>
      <c r="N135" s="604" t="s">
        <v>287</v>
      </c>
      <c r="P135" s="605">
        <f>$O$135*$H$135</f>
        <v>0</v>
      </c>
      <c r="Q135" s="605">
        <v>0</v>
      </c>
      <c r="R135" s="605">
        <f>$Q$135*$H$135</f>
        <v>0</v>
      </c>
      <c r="S135" s="605">
        <v>0</v>
      </c>
      <c r="T135" s="606">
        <f>$S$135*$H$135</f>
        <v>0</v>
      </c>
      <c r="AR135" s="527" t="s">
        <v>341</v>
      </c>
      <c r="AT135" s="527" t="s">
        <v>336</v>
      </c>
      <c r="AU135" s="527" t="s">
        <v>258</v>
      </c>
      <c r="AY135" s="530" t="s">
        <v>334</v>
      </c>
      <c r="BE135" s="607">
        <f>IF($N$135="základní",$J$135,0)</f>
        <v>0</v>
      </c>
      <c r="BF135" s="607">
        <f>IF($N$135="snížená",$J$135,0)</f>
        <v>0</v>
      </c>
      <c r="BG135" s="607">
        <f>IF($N$135="zákl. přenesená",$J$135,0)</f>
        <v>0</v>
      </c>
      <c r="BH135" s="607">
        <f>IF($N$135="sníž. přenesená",$J$135,0)</f>
        <v>0</v>
      </c>
      <c r="BI135" s="607">
        <f>IF($N$135="nulová",$J$135,0)</f>
        <v>0</v>
      </c>
      <c r="BJ135" s="527" t="s">
        <v>332</v>
      </c>
      <c r="BK135" s="607">
        <f>ROUND($I$135*$H$135,2)</f>
        <v>0</v>
      </c>
      <c r="BL135" s="527" t="s">
        <v>341</v>
      </c>
      <c r="BM135" s="527" t="s">
        <v>390</v>
      </c>
    </row>
    <row r="136" spans="2:47" s="530" customFormat="1" ht="16.5" customHeight="1">
      <c r="B136" s="531"/>
      <c r="D136" s="608" t="s">
        <v>343</v>
      </c>
      <c r="F136" s="609" t="s">
        <v>391</v>
      </c>
      <c r="L136" s="531"/>
      <c r="M136" s="610"/>
      <c r="T136" s="611"/>
      <c r="AT136" s="530" t="s">
        <v>343</v>
      </c>
      <c r="AU136" s="530" t="s">
        <v>258</v>
      </c>
    </row>
    <row r="137" spans="2:47" s="530" customFormat="1" ht="125.25" customHeight="1">
      <c r="B137" s="531"/>
      <c r="D137" s="612" t="s">
        <v>345</v>
      </c>
      <c r="F137" s="613" t="s">
        <v>392</v>
      </c>
      <c r="L137" s="531"/>
      <c r="M137" s="610"/>
      <c r="T137" s="611"/>
      <c r="AT137" s="530" t="s">
        <v>345</v>
      </c>
      <c r="AU137" s="530" t="s">
        <v>258</v>
      </c>
    </row>
    <row r="138" spans="2:51" s="530" customFormat="1" ht="15.75" customHeight="1">
      <c r="B138" s="614"/>
      <c r="D138" s="612" t="s">
        <v>347</v>
      </c>
      <c r="E138" s="615"/>
      <c r="F138" s="616" t="s">
        <v>376</v>
      </c>
      <c r="H138" s="615"/>
      <c r="L138" s="614"/>
      <c r="M138" s="617"/>
      <c r="T138" s="618"/>
      <c r="AT138" s="615" t="s">
        <v>347</v>
      </c>
      <c r="AU138" s="615" t="s">
        <v>258</v>
      </c>
      <c r="AV138" s="615" t="s">
        <v>332</v>
      </c>
      <c r="AW138" s="615" t="s">
        <v>299</v>
      </c>
      <c r="AX138" s="615" t="s">
        <v>333</v>
      </c>
      <c r="AY138" s="615" t="s">
        <v>334</v>
      </c>
    </row>
    <row r="139" spans="2:51" s="530" customFormat="1" ht="15.75" customHeight="1">
      <c r="B139" s="614"/>
      <c r="D139" s="612" t="s">
        <v>347</v>
      </c>
      <c r="E139" s="615"/>
      <c r="F139" s="616" t="s">
        <v>393</v>
      </c>
      <c r="H139" s="615"/>
      <c r="L139" s="614"/>
      <c r="M139" s="617"/>
      <c r="T139" s="618"/>
      <c r="AT139" s="615" t="s">
        <v>347</v>
      </c>
      <c r="AU139" s="615" t="s">
        <v>258</v>
      </c>
      <c r="AV139" s="615" t="s">
        <v>332</v>
      </c>
      <c r="AW139" s="615" t="s">
        <v>299</v>
      </c>
      <c r="AX139" s="615" t="s">
        <v>333</v>
      </c>
      <c r="AY139" s="615" t="s">
        <v>334</v>
      </c>
    </row>
    <row r="140" spans="2:51" s="530" customFormat="1" ht="15.75" customHeight="1">
      <c r="B140" s="619"/>
      <c r="D140" s="612" t="s">
        <v>347</v>
      </c>
      <c r="E140" s="620"/>
      <c r="F140" s="621" t="s">
        <v>378</v>
      </c>
      <c r="H140" s="622">
        <v>99</v>
      </c>
      <c r="L140" s="619"/>
      <c r="M140" s="623"/>
      <c r="T140" s="624"/>
      <c r="AT140" s="620" t="s">
        <v>347</v>
      </c>
      <c r="AU140" s="620" t="s">
        <v>258</v>
      </c>
      <c r="AV140" s="620" t="s">
        <v>258</v>
      </c>
      <c r="AW140" s="620" t="s">
        <v>299</v>
      </c>
      <c r="AX140" s="620" t="s">
        <v>333</v>
      </c>
      <c r="AY140" s="620" t="s">
        <v>334</v>
      </c>
    </row>
    <row r="141" spans="2:51" s="530" customFormat="1" ht="15.75" customHeight="1">
      <c r="B141" s="625"/>
      <c r="D141" s="612" t="s">
        <v>347</v>
      </c>
      <c r="E141" s="626"/>
      <c r="F141" s="627" t="s">
        <v>352</v>
      </c>
      <c r="H141" s="628">
        <v>99</v>
      </c>
      <c r="L141" s="625"/>
      <c r="M141" s="629"/>
      <c r="T141" s="630"/>
      <c r="AT141" s="626" t="s">
        <v>347</v>
      </c>
      <c r="AU141" s="626" t="s">
        <v>258</v>
      </c>
      <c r="AV141" s="626" t="s">
        <v>341</v>
      </c>
      <c r="AW141" s="626" t="s">
        <v>299</v>
      </c>
      <c r="AX141" s="626" t="s">
        <v>332</v>
      </c>
      <c r="AY141" s="626" t="s">
        <v>334</v>
      </c>
    </row>
    <row r="142" spans="2:65" s="530" customFormat="1" ht="15.75" customHeight="1">
      <c r="B142" s="531"/>
      <c r="C142" s="596" t="s">
        <v>394</v>
      </c>
      <c r="D142" s="596" t="s">
        <v>336</v>
      </c>
      <c r="E142" s="597" t="s">
        <v>395</v>
      </c>
      <c r="F142" s="598" t="s">
        <v>396</v>
      </c>
      <c r="G142" s="599" t="s">
        <v>373</v>
      </c>
      <c r="H142" s="600">
        <v>99</v>
      </c>
      <c r="I142" s="601"/>
      <c r="J142" s="602">
        <f>ROUND($I$142*$H$142,2)</f>
        <v>0</v>
      </c>
      <c r="K142" s="598" t="s">
        <v>340</v>
      </c>
      <c r="L142" s="531"/>
      <c r="M142" s="603"/>
      <c r="N142" s="604" t="s">
        <v>287</v>
      </c>
      <c r="P142" s="605">
        <f>$O$142*$H$142</f>
        <v>0</v>
      </c>
      <c r="Q142" s="605">
        <v>0</v>
      </c>
      <c r="R142" s="605">
        <f>$Q$142*$H$142</f>
        <v>0</v>
      </c>
      <c r="S142" s="605">
        <v>0</v>
      </c>
      <c r="T142" s="606">
        <f>$S$142*$H$142</f>
        <v>0</v>
      </c>
      <c r="AR142" s="527" t="s">
        <v>341</v>
      </c>
      <c r="AT142" s="527" t="s">
        <v>336</v>
      </c>
      <c r="AU142" s="527" t="s">
        <v>258</v>
      </c>
      <c r="AY142" s="530" t="s">
        <v>334</v>
      </c>
      <c r="BE142" s="607">
        <f>IF($N$142="základní",$J$142,0)</f>
        <v>0</v>
      </c>
      <c r="BF142" s="607">
        <f>IF($N$142="snížená",$J$142,0)</f>
        <v>0</v>
      </c>
      <c r="BG142" s="607">
        <f>IF($N$142="zákl. přenesená",$J$142,0)</f>
        <v>0</v>
      </c>
      <c r="BH142" s="607">
        <f>IF($N$142="sníž. přenesená",$J$142,0)</f>
        <v>0</v>
      </c>
      <c r="BI142" s="607">
        <f>IF($N$142="nulová",$J$142,0)</f>
        <v>0</v>
      </c>
      <c r="BJ142" s="527" t="s">
        <v>332</v>
      </c>
      <c r="BK142" s="607">
        <f>ROUND($I$142*$H$142,2)</f>
        <v>0</v>
      </c>
      <c r="BL142" s="527" t="s">
        <v>341</v>
      </c>
      <c r="BM142" s="527" t="s">
        <v>397</v>
      </c>
    </row>
    <row r="143" spans="2:47" s="530" customFormat="1" ht="16.5" customHeight="1">
      <c r="B143" s="531"/>
      <c r="D143" s="608" t="s">
        <v>343</v>
      </c>
      <c r="F143" s="609" t="s">
        <v>396</v>
      </c>
      <c r="L143" s="531"/>
      <c r="M143" s="610"/>
      <c r="T143" s="611"/>
      <c r="AT143" s="530" t="s">
        <v>343</v>
      </c>
      <c r="AU143" s="530" t="s">
        <v>258</v>
      </c>
    </row>
    <row r="144" spans="2:47" s="530" customFormat="1" ht="246.75" customHeight="1">
      <c r="B144" s="531"/>
      <c r="D144" s="612" t="s">
        <v>345</v>
      </c>
      <c r="F144" s="613" t="s">
        <v>398</v>
      </c>
      <c r="L144" s="531"/>
      <c r="M144" s="610"/>
      <c r="T144" s="611"/>
      <c r="AT144" s="530" t="s">
        <v>345</v>
      </c>
      <c r="AU144" s="530" t="s">
        <v>258</v>
      </c>
    </row>
    <row r="145" spans="2:51" s="530" customFormat="1" ht="15.75" customHeight="1">
      <c r="B145" s="614"/>
      <c r="D145" s="612" t="s">
        <v>347</v>
      </c>
      <c r="E145" s="615"/>
      <c r="F145" s="616" t="s">
        <v>399</v>
      </c>
      <c r="H145" s="615"/>
      <c r="L145" s="614"/>
      <c r="M145" s="617"/>
      <c r="T145" s="618"/>
      <c r="AT145" s="615" t="s">
        <v>347</v>
      </c>
      <c r="AU145" s="615" t="s">
        <v>258</v>
      </c>
      <c r="AV145" s="615" t="s">
        <v>332</v>
      </c>
      <c r="AW145" s="615" t="s">
        <v>299</v>
      </c>
      <c r="AX145" s="615" t="s">
        <v>333</v>
      </c>
      <c r="AY145" s="615" t="s">
        <v>334</v>
      </c>
    </row>
    <row r="146" spans="2:51" s="530" customFormat="1" ht="15.75" customHeight="1">
      <c r="B146" s="614"/>
      <c r="D146" s="612" t="s">
        <v>347</v>
      </c>
      <c r="E146" s="615"/>
      <c r="F146" s="616" t="s">
        <v>400</v>
      </c>
      <c r="H146" s="615"/>
      <c r="L146" s="614"/>
      <c r="M146" s="617"/>
      <c r="T146" s="618"/>
      <c r="AT146" s="615" t="s">
        <v>347</v>
      </c>
      <c r="AU146" s="615" t="s">
        <v>258</v>
      </c>
      <c r="AV146" s="615" t="s">
        <v>332</v>
      </c>
      <c r="AW146" s="615" t="s">
        <v>299</v>
      </c>
      <c r="AX146" s="615" t="s">
        <v>333</v>
      </c>
      <c r="AY146" s="615" t="s">
        <v>334</v>
      </c>
    </row>
    <row r="147" spans="2:51" s="530" customFormat="1" ht="15.75" customHeight="1">
      <c r="B147" s="619"/>
      <c r="D147" s="612" t="s">
        <v>347</v>
      </c>
      <c r="E147" s="620"/>
      <c r="F147" s="621" t="s">
        <v>378</v>
      </c>
      <c r="H147" s="622">
        <v>99</v>
      </c>
      <c r="L147" s="619"/>
      <c r="M147" s="623"/>
      <c r="T147" s="624"/>
      <c r="AT147" s="620" t="s">
        <v>347</v>
      </c>
      <c r="AU147" s="620" t="s">
        <v>258</v>
      </c>
      <c r="AV147" s="620" t="s">
        <v>258</v>
      </c>
      <c r="AW147" s="620" t="s">
        <v>299</v>
      </c>
      <c r="AX147" s="620" t="s">
        <v>333</v>
      </c>
      <c r="AY147" s="620" t="s">
        <v>334</v>
      </c>
    </row>
    <row r="148" spans="2:51" s="530" customFormat="1" ht="15.75" customHeight="1">
      <c r="B148" s="625"/>
      <c r="D148" s="612" t="s">
        <v>347</v>
      </c>
      <c r="E148" s="626"/>
      <c r="F148" s="627" t="s">
        <v>352</v>
      </c>
      <c r="H148" s="628">
        <v>99</v>
      </c>
      <c r="L148" s="625"/>
      <c r="M148" s="629"/>
      <c r="T148" s="630"/>
      <c r="AT148" s="626" t="s">
        <v>347</v>
      </c>
      <c r="AU148" s="626" t="s">
        <v>258</v>
      </c>
      <c r="AV148" s="626" t="s">
        <v>341</v>
      </c>
      <c r="AW148" s="626" t="s">
        <v>299</v>
      </c>
      <c r="AX148" s="626" t="s">
        <v>332</v>
      </c>
      <c r="AY148" s="626" t="s">
        <v>334</v>
      </c>
    </row>
    <row r="149" spans="2:63" s="586" customFormat="1" ht="30.75" customHeight="1">
      <c r="B149" s="585"/>
      <c r="D149" s="587" t="s">
        <v>329</v>
      </c>
      <c r="E149" s="594" t="s">
        <v>387</v>
      </c>
      <c r="F149" s="594" t="s">
        <v>401</v>
      </c>
      <c r="J149" s="595">
        <f>$BK$149</f>
        <v>0</v>
      </c>
      <c r="L149" s="585"/>
      <c r="M149" s="590"/>
      <c r="P149" s="591">
        <f>SUM($P$150:$P$162)</f>
        <v>0</v>
      </c>
      <c r="R149" s="591">
        <f>SUM($R$150:$R$162)</f>
        <v>0.024</v>
      </c>
      <c r="T149" s="592">
        <f>SUM($T$150:$T$162)</f>
        <v>0</v>
      </c>
      <c r="AR149" s="587" t="s">
        <v>332</v>
      </c>
      <c r="AT149" s="587" t="s">
        <v>329</v>
      </c>
      <c r="AU149" s="587" t="s">
        <v>332</v>
      </c>
      <c r="AY149" s="587" t="s">
        <v>334</v>
      </c>
      <c r="BK149" s="593">
        <f>SUM($BK$150:$BK$162)</f>
        <v>0</v>
      </c>
    </row>
    <row r="150" spans="2:65" s="530" customFormat="1" ht="15.75" customHeight="1">
      <c r="B150" s="531"/>
      <c r="C150" s="596" t="s">
        <v>402</v>
      </c>
      <c r="D150" s="596" t="s">
        <v>336</v>
      </c>
      <c r="E150" s="597" t="s">
        <v>403</v>
      </c>
      <c r="F150" s="598" t="s">
        <v>404</v>
      </c>
      <c r="G150" s="599" t="s">
        <v>339</v>
      </c>
      <c r="H150" s="600">
        <v>100</v>
      </c>
      <c r="I150" s="601"/>
      <c r="J150" s="602">
        <f>ROUND($I$150*$H$150,2)</f>
        <v>0</v>
      </c>
      <c r="K150" s="598" t="s">
        <v>340</v>
      </c>
      <c r="L150" s="531"/>
      <c r="M150" s="603"/>
      <c r="N150" s="604" t="s">
        <v>287</v>
      </c>
      <c r="P150" s="605">
        <f>$O$150*$H$150</f>
        <v>0</v>
      </c>
      <c r="Q150" s="605">
        <v>0.00024</v>
      </c>
      <c r="R150" s="605">
        <f>$Q$150*$H$150</f>
        <v>0.024</v>
      </c>
      <c r="S150" s="605">
        <v>0</v>
      </c>
      <c r="T150" s="606">
        <f>$S$150*$H$150</f>
        <v>0</v>
      </c>
      <c r="AR150" s="527" t="s">
        <v>341</v>
      </c>
      <c r="AT150" s="527" t="s">
        <v>336</v>
      </c>
      <c r="AU150" s="527" t="s">
        <v>258</v>
      </c>
      <c r="AY150" s="530" t="s">
        <v>334</v>
      </c>
      <c r="BE150" s="607">
        <f>IF($N$150="základní",$J$150,0)</f>
        <v>0</v>
      </c>
      <c r="BF150" s="607">
        <f>IF($N$150="snížená",$J$150,0)</f>
        <v>0</v>
      </c>
      <c r="BG150" s="607">
        <f>IF($N$150="zákl. přenesená",$J$150,0)</f>
        <v>0</v>
      </c>
      <c r="BH150" s="607">
        <f>IF($N$150="sníž. přenesená",$J$150,0)</f>
        <v>0</v>
      </c>
      <c r="BI150" s="607">
        <f>IF($N$150="nulová",$J$150,0)</f>
        <v>0</v>
      </c>
      <c r="BJ150" s="527" t="s">
        <v>332</v>
      </c>
      <c r="BK150" s="607">
        <f>ROUND($I$150*$H$150,2)</f>
        <v>0</v>
      </c>
      <c r="BL150" s="527" t="s">
        <v>341</v>
      </c>
      <c r="BM150" s="527" t="s">
        <v>405</v>
      </c>
    </row>
    <row r="151" spans="2:47" s="530" customFormat="1" ht="16.5" customHeight="1">
      <c r="B151" s="531"/>
      <c r="D151" s="608" t="s">
        <v>343</v>
      </c>
      <c r="F151" s="609" t="s">
        <v>406</v>
      </c>
      <c r="L151" s="531"/>
      <c r="M151" s="610"/>
      <c r="T151" s="611"/>
      <c r="AT151" s="530" t="s">
        <v>343</v>
      </c>
      <c r="AU151" s="530" t="s">
        <v>258</v>
      </c>
    </row>
    <row r="152" spans="2:47" s="530" customFormat="1" ht="44.25" customHeight="1">
      <c r="B152" s="531"/>
      <c r="D152" s="612" t="s">
        <v>345</v>
      </c>
      <c r="F152" s="613" t="s">
        <v>407</v>
      </c>
      <c r="L152" s="531"/>
      <c r="M152" s="610"/>
      <c r="T152" s="611"/>
      <c r="AT152" s="530" t="s">
        <v>345</v>
      </c>
      <c r="AU152" s="530" t="s">
        <v>258</v>
      </c>
    </row>
    <row r="153" spans="2:51" s="530" customFormat="1" ht="15.75" customHeight="1">
      <c r="B153" s="614"/>
      <c r="D153" s="612" t="s">
        <v>347</v>
      </c>
      <c r="E153" s="615"/>
      <c r="F153" s="616" t="s">
        <v>408</v>
      </c>
      <c r="H153" s="615"/>
      <c r="L153" s="614"/>
      <c r="M153" s="617"/>
      <c r="T153" s="618"/>
      <c r="AT153" s="615" t="s">
        <v>347</v>
      </c>
      <c r="AU153" s="615" t="s">
        <v>258</v>
      </c>
      <c r="AV153" s="615" t="s">
        <v>332</v>
      </c>
      <c r="AW153" s="615" t="s">
        <v>299</v>
      </c>
      <c r="AX153" s="615" t="s">
        <v>333</v>
      </c>
      <c r="AY153" s="615" t="s">
        <v>334</v>
      </c>
    </row>
    <row r="154" spans="2:51" s="530" customFormat="1" ht="15.75" customHeight="1">
      <c r="B154" s="614"/>
      <c r="D154" s="612" t="s">
        <v>347</v>
      </c>
      <c r="E154" s="615"/>
      <c r="F154" s="616" t="s">
        <v>409</v>
      </c>
      <c r="H154" s="615"/>
      <c r="L154" s="614"/>
      <c r="M154" s="617"/>
      <c r="T154" s="618"/>
      <c r="AT154" s="615" t="s">
        <v>347</v>
      </c>
      <c r="AU154" s="615" t="s">
        <v>258</v>
      </c>
      <c r="AV154" s="615" t="s">
        <v>332</v>
      </c>
      <c r="AW154" s="615" t="s">
        <v>299</v>
      </c>
      <c r="AX154" s="615" t="s">
        <v>333</v>
      </c>
      <c r="AY154" s="615" t="s">
        <v>334</v>
      </c>
    </row>
    <row r="155" spans="2:51" s="530" customFormat="1" ht="15.75" customHeight="1">
      <c r="B155" s="614"/>
      <c r="D155" s="612" t="s">
        <v>347</v>
      </c>
      <c r="E155" s="615"/>
      <c r="F155" s="616" t="s">
        <v>410</v>
      </c>
      <c r="H155" s="615"/>
      <c r="L155" s="614"/>
      <c r="M155" s="617"/>
      <c r="T155" s="618"/>
      <c r="AT155" s="615" t="s">
        <v>347</v>
      </c>
      <c r="AU155" s="615" t="s">
        <v>258</v>
      </c>
      <c r="AV155" s="615" t="s">
        <v>332</v>
      </c>
      <c r="AW155" s="615" t="s">
        <v>299</v>
      </c>
      <c r="AX155" s="615" t="s">
        <v>333</v>
      </c>
      <c r="AY155" s="615" t="s">
        <v>334</v>
      </c>
    </row>
    <row r="156" spans="2:51" s="530" customFormat="1" ht="15.75" customHeight="1">
      <c r="B156" s="619"/>
      <c r="D156" s="612" t="s">
        <v>347</v>
      </c>
      <c r="E156" s="620"/>
      <c r="F156" s="621" t="s">
        <v>411</v>
      </c>
      <c r="H156" s="622">
        <v>25</v>
      </c>
      <c r="L156" s="619"/>
      <c r="M156" s="623"/>
      <c r="T156" s="624"/>
      <c r="AT156" s="620" t="s">
        <v>347</v>
      </c>
      <c r="AU156" s="620" t="s">
        <v>258</v>
      </c>
      <c r="AV156" s="620" t="s">
        <v>258</v>
      </c>
      <c r="AW156" s="620" t="s">
        <v>299</v>
      </c>
      <c r="AX156" s="620" t="s">
        <v>333</v>
      </c>
      <c r="AY156" s="620" t="s">
        <v>334</v>
      </c>
    </row>
    <row r="157" spans="2:51" s="530" customFormat="1" ht="15.75" customHeight="1">
      <c r="B157" s="619"/>
      <c r="D157" s="612" t="s">
        <v>347</v>
      </c>
      <c r="E157" s="620"/>
      <c r="F157" s="621" t="s">
        <v>412</v>
      </c>
      <c r="H157" s="622">
        <v>25</v>
      </c>
      <c r="L157" s="619"/>
      <c r="M157" s="623"/>
      <c r="T157" s="624"/>
      <c r="AT157" s="620" t="s">
        <v>347</v>
      </c>
      <c r="AU157" s="620" t="s">
        <v>258</v>
      </c>
      <c r="AV157" s="620" t="s">
        <v>258</v>
      </c>
      <c r="AW157" s="620" t="s">
        <v>299</v>
      </c>
      <c r="AX157" s="620" t="s">
        <v>333</v>
      </c>
      <c r="AY157" s="620" t="s">
        <v>334</v>
      </c>
    </row>
    <row r="158" spans="2:51" s="530" customFormat="1" ht="15.75" customHeight="1">
      <c r="B158" s="619"/>
      <c r="D158" s="612" t="s">
        <v>347</v>
      </c>
      <c r="E158" s="620"/>
      <c r="F158" s="621" t="s">
        <v>413</v>
      </c>
      <c r="H158" s="622">
        <v>10</v>
      </c>
      <c r="L158" s="619"/>
      <c r="M158" s="623"/>
      <c r="T158" s="624"/>
      <c r="AT158" s="620" t="s">
        <v>347</v>
      </c>
      <c r="AU158" s="620" t="s">
        <v>258</v>
      </c>
      <c r="AV158" s="620" t="s">
        <v>258</v>
      </c>
      <c r="AW158" s="620" t="s">
        <v>299</v>
      </c>
      <c r="AX158" s="620" t="s">
        <v>333</v>
      </c>
      <c r="AY158" s="620" t="s">
        <v>334</v>
      </c>
    </row>
    <row r="159" spans="2:51" s="530" customFormat="1" ht="15.75" customHeight="1">
      <c r="B159" s="619"/>
      <c r="D159" s="612" t="s">
        <v>347</v>
      </c>
      <c r="E159" s="620"/>
      <c r="F159" s="621" t="s">
        <v>414</v>
      </c>
      <c r="H159" s="622">
        <v>10</v>
      </c>
      <c r="L159" s="619"/>
      <c r="M159" s="623"/>
      <c r="T159" s="624"/>
      <c r="AT159" s="620" t="s">
        <v>347</v>
      </c>
      <c r="AU159" s="620" t="s">
        <v>258</v>
      </c>
      <c r="AV159" s="620" t="s">
        <v>258</v>
      </c>
      <c r="AW159" s="620" t="s">
        <v>299</v>
      </c>
      <c r="AX159" s="620" t="s">
        <v>333</v>
      </c>
      <c r="AY159" s="620" t="s">
        <v>334</v>
      </c>
    </row>
    <row r="160" spans="2:51" s="530" customFormat="1" ht="15.75" customHeight="1">
      <c r="B160" s="619"/>
      <c r="D160" s="612" t="s">
        <v>347</v>
      </c>
      <c r="E160" s="620"/>
      <c r="F160" s="621" t="s">
        <v>415</v>
      </c>
      <c r="H160" s="622">
        <v>25</v>
      </c>
      <c r="L160" s="619"/>
      <c r="M160" s="623"/>
      <c r="T160" s="624"/>
      <c r="AT160" s="620" t="s">
        <v>347</v>
      </c>
      <c r="AU160" s="620" t="s">
        <v>258</v>
      </c>
      <c r="AV160" s="620" t="s">
        <v>258</v>
      </c>
      <c r="AW160" s="620" t="s">
        <v>299</v>
      </c>
      <c r="AX160" s="620" t="s">
        <v>333</v>
      </c>
      <c r="AY160" s="620" t="s">
        <v>334</v>
      </c>
    </row>
    <row r="161" spans="2:51" s="530" customFormat="1" ht="15.75" customHeight="1">
      <c r="B161" s="625"/>
      <c r="D161" s="612" t="s">
        <v>347</v>
      </c>
      <c r="E161" s="626"/>
      <c r="F161" s="627" t="s">
        <v>352</v>
      </c>
      <c r="H161" s="628">
        <v>95</v>
      </c>
      <c r="L161" s="625"/>
      <c r="M161" s="629"/>
      <c r="T161" s="630"/>
      <c r="AT161" s="626" t="s">
        <v>347</v>
      </c>
      <c r="AU161" s="626" t="s">
        <v>258</v>
      </c>
      <c r="AV161" s="626" t="s">
        <v>341</v>
      </c>
      <c r="AW161" s="626" t="s">
        <v>299</v>
      </c>
      <c r="AX161" s="626" t="s">
        <v>332</v>
      </c>
      <c r="AY161" s="626" t="s">
        <v>334</v>
      </c>
    </row>
    <row r="162" spans="2:51" s="530" customFormat="1" ht="15.75" customHeight="1">
      <c r="B162" s="619"/>
      <c r="D162" s="612" t="s">
        <v>347</v>
      </c>
      <c r="F162" s="621" t="s">
        <v>416</v>
      </c>
      <c r="H162" s="622">
        <v>100</v>
      </c>
      <c r="L162" s="619"/>
      <c r="M162" s="623"/>
      <c r="T162" s="624"/>
      <c r="AT162" s="620" t="s">
        <v>347</v>
      </c>
      <c r="AU162" s="620" t="s">
        <v>258</v>
      </c>
      <c r="AV162" s="620" t="s">
        <v>258</v>
      </c>
      <c r="AW162" s="620" t="s">
        <v>333</v>
      </c>
      <c r="AX162" s="620" t="s">
        <v>332</v>
      </c>
      <c r="AY162" s="620" t="s">
        <v>334</v>
      </c>
    </row>
    <row r="163" spans="2:63" s="586" customFormat="1" ht="30.75" customHeight="1">
      <c r="B163" s="585"/>
      <c r="D163" s="587" t="s">
        <v>329</v>
      </c>
      <c r="E163" s="594" t="s">
        <v>417</v>
      </c>
      <c r="F163" s="594" t="s">
        <v>418</v>
      </c>
      <c r="J163" s="595">
        <f>$BK$163</f>
        <v>0</v>
      </c>
      <c r="L163" s="585"/>
      <c r="M163" s="590"/>
      <c r="P163" s="591">
        <f>$P$164+SUM($P$165:$P$826)</f>
        <v>0</v>
      </c>
      <c r="R163" s="591">
        <f>$R$164+SUM($R$165:$R$826)</f>
        <v>32.1170974</v>
      </c>
      <c r="T163" s="592">
        <f>$T$164+SUM($T$165:$T$826)</f>
        <v>362.793705</v>
      </c>
      <c r="AR163" s="587" t="s">
        <v>332</v>
      </c>
      <c r="AT163" s="587" t="s">
        <v>329</v>
      </c>
      <c r="AU163" s="587" t="s">
        <v>332</v>
      </c>
      <c r="AY163" s="587" t="s">
        <v>334</v>
      </c>
      <c r="BK163" s="593">
        <f>$BK$164+SUM($BK$165:$BK$826)</f>
        <v>0</v>
      </c>
    </row>
    <row r="164" spans="2:65" s="530" customFormat="1" ht="15.75" customHeight="1">
      <c r="B164" s="531"/>
      <c r="C164" s="596" t="s">
        <v>417</v>
      </c>
      <c r="D164" s="596" t="s">
        <v>336</v>
      </c>
      <c r="E164" s="597" t="s">
        <v>419</v>
      </c>
      <c r="F164" s="598" t="s">
        <v>420</v>
      </c>
      <c r="G164" s="599" t="s">
        <v>339</v>
      </c>
      <c r="H164" s="600">
        <v>1228.364</v>
      </c>
      <c r="I164" s="601"/>
      <c r="J164" s="602">
        <f>ROUND($I$164*$H$164,2)</f>
        <v>0</v>
      </c>
      <c r="K164" s="598" t="s">
        <v>340</v>
      </c>
      <c r="L164" s="531"/>
      <c r="M164" s="603"/>
      <c r="N164" s="604" t="s">
        <v>287</v>
      </c>
      <c r="P164" s="605">
        <f>$O$164*$H$164</f>
        <v>0</v>
      </c>
      <c r="Q164" s="605">
        <v>0</v>
      </c>
      <c r="R164" s="605">
        <f>$Q$164*$H$164</f>
        <v>0</v>
      </c>
      <c r="S164" s="605">
        <v>0</v>
      </c>
      <c r="T164" s="606">
        <f>$S$164*$H$164</f>
        <v>0</v>
      </c>
      <c r="AR164" s="527" t="s">
        <v>341</v>
      </c>
      <c r="AT164" s="527" t="s">
        <v>336</v>
      </c>
      <c r="AU164" s="527" t="s">
        <v>258</v>
      </c>
      <c r="AY164" s="530" t="s">
        <v>334</v>
      </c>
      <c r="BE164" s="607">
        <f>IF($N$164="základní",$J$164,0)</f>
        <v>0</v>
      </c>
      <c r="BF164" s="607">
        <f>IF($N$164="snížená",$J$164,0)</f>
        <v>0</v>
      </c>
      <c r="BG164" s="607">
        <f>IF($N$164="zákl. přenesená",$J$164,0)</f>
        <v>0</v>
      </c>
      <c r="BH164" s="607">
        <f>IF($N$164="sníž. přenesená",$J$164,0)</f>
        <v>0</v>
      </c>
      <c r="BI164" s="607">
        <f>IF($N$164="nulová",$J$164,0)</f>
        <v>0</v>
      </c>
      <c r="BJ164" s="527" t="s">
        <v>332</v>
      </c>
      <c r="BK164" s="607">
        <f>ROUND($I$164*$H$164,2)</f>
        <v>0</v>
      </c>
      <c r="BL164" s="527" t="s">
        <v>341</v>
      </c>
      <c r="BM164" s="527" t="s">
        <v>421</v>
      </c>
    </row>
    <row r="165" spans="2:47" s="530" customFormat="1" ht="16.5" customHeight="1">
      <c r="B165" s="531"/>
      <c r="D165" s="608" t="s">
        <v>343</v>
      </c>
      <c r="F165" s="609" t="s">
        <v>422</v>
      </c>
      <c r="L165" s="531"/>
      <c r="M165" s="610"/>
      <c r="T165" s="611"/>
      <c r="AT165" s="530" t="s">
        <v>343</v>
      </c>
      <c r="AU165" s="530" t="s">
        <v>258</v>
      </c>
    </row>
    <row r="166" spans="2:47" s="530" customFormat="1" ht="125.25" customHeight="1">
      <c r="B166" s="531"/>
      <c r="D166" s="612" t="s">
        <v>345</v>
      </c>
      <c r="F166" s="613" t="s">
        <v>423</v>
      </c>
      <c r="L166" s="531"/>
      <c r="M166" s="610"/>
      <c r="T166" s="611"/>
      <c r="AT166" s="530" t="s">
        <v>345</v>
      </c>
      <c r="AU166" s="530" t="s">
        <v>258</v>
      </c>
    </row>
    <row r="167" spans="2:51" s="530" customFormat="1" ht="15.75" customHeight="1">
      <c r="B167" s="614"/>
      <c r="D167" s="612" t="s">
        <v>347</v>
      </c>
      <c r="E167" s="615"/>
      <c r="F167" s="616" t="s">
        <v>424</v>
      </c>
      <c r="H167" s="615"/>
      <c r="L167" s="614"/>
      <c r="M167" s="617"/>
      <c r="T167" s="618"/>
      <c r="AT167" s="615" t="s">
        <v>347</v>
      </c>
      <c r="AU167" s="615" t="s">
        <v>258</v>
      </c>
      <c r="AV167" s="615" t="s">
        <v>332</v>
      </c>
      <c r="AW167" s="615" t="s">
        <v>299</v>
      </c>
      <c r="AX167" s="615" t="s">
        <v>333</v>
      </c>
      <c r="AY167" s="615" t="s">
        <v>334</v>
      </c>
    </row>
    <row r="168" spans="2:51" s="530" customFormat="1" ht="15.75" customHeight="1">
      <c r="B168" s="614"/>
      <c r="D168" s="612" t="s">
        <v>347</v>
      </c>
      <c r="E168" s="615"/>
      <c r="F168" s="616" t="s">
        <v>425</v>
      </c>
      <c r="H168" s="615"/>
      <c r="L168" s="614"/>
      <c r="M168" s="617"/>
      <c r="T168" s="618"/>
      <c r="AT168" s="615" t="s">
        <v>347</v>
      </c>
      <c r="AU168" s="615" t="s">
        <v>258</v>
      </c>
      <c r="AV168" s="615" t="s">
        <v>332</v>
      </c>
      <c r="AW168" s="615" t="s">
        <v>299</v>
      </c>
      <c r="AX168" s="615" t="s">
        <v>333</v>
      </c>
      <c r="AY168" s="615" t="s">
        <v>334</v>
      </c>
    </row>
    <row r="169" spans="2:51" s="530" customFormat="1" ht="15.75" customHeight="1">
      <c r="B169" s="619"/>
      <c r="D169" s="612" t="s">
        <v>347</v>
      </c>
      <c r="E169" s="620"/>
      <c r="F169" s="621" t="s">
        <v>426</v>
      </c>
      <c r="H169" s="622">
        <v>535.642</v>
      </c>
      <c r="L169" s="619"/>
      <c r="M169" s="623"/>
      <c r="T169" s="624"/>
      <c r="AT169" s="620" t="s">
        <v>347</v>
      </c>
      <c r="AU169" s="620" t="s">
        <v>258</v>
      </c>
      <c r="AV169" s="620" t="s">
        <v>258</v>
      </c>
      <c r="AW169" s="620" t="s">
        <v>299</v>
      </c>
      <c r="AX169" s="620" t="s">
        <v>333</v>
      </c>
      <c r="AY169" s="620" t="s">
        <v>334</v>
      </c>
    </row>
    <row r="170" spans="2:51" s="530" customFormat="1" ht="15.75" customHeight="1">
      <c r="B170" s="619"/>
      <c r="D170" s="612" t="s">
        <v>347</v>
      </c>
      <c r="E170" s="620"/>
      <c r="F170" s="621" t="s">
        <v>427</v>
      </c>
      <c r="H170" s="622">
        <v>78.54</v>
      </c>
      <c r="L170" s="619"/>
      <c r="M170" s="623"/>
      <c r="T170" s="624"/>
      <c r="AT170" s="620" t="s">
        <v>347</v>
      </c>
      <c r="AU170" s="620" t="s">
        <v>258</v>
      </c>
      <c r="AV170" s="620" t="s">
        <v>258</v>
      </c>
      <c r="AW170" s="620" t="s">
        <v>299</v>
      </c>
      <c r="AX170" s="620" t="s">
        <v>333</v>
      </c>
      <c r="AY170" s="620" t="s">
        <v>334</v>
      </c>
    </row>
    <row r="171" spans="2:51" s="530" customFormat="1" ht="15.75" customHeight="1">
      <c r="B171" s="614"/>
      <c r="D171" s="612" t="s">
        <v>347</v>
      </c>
      <c r="E171" s="615"/>
      <c r="F171" s="616" t="s">
        <v>428</v>
      </c>
      <c r="H171" s="615"/>
      <c r="L171" s="614"/>
      <c r="M171" s="617"/>
      <c r="T171" s="618"/>
      <c r="AT171" s="615" t="s">
        <v>347</v>
      </c>
      <c r="AU171" s="615" t="s">
        <v>258</v>
      </c>
      <c r="AV171" s="615" t="s">
        <v>332</v>
      </c>
      <c r="AW171" s="615" t="s">
        <v>299</v>
      </c>
      <c r="AX171" s="615" t="s">
        <v>333</v>
      </c>
      <c r="AY171" s="615" t="s">
        <v>334</v>
      </c>
    </row>
    <row r="172" spans="2:51" s="530" customFormat="1" ht="15.75" customHeight="1">
      <c r="B172" s="619"/>
      <c r="D172" s="612" t="s">
        <v>347</v>
      </c>
      <c r="E172" s="620"/>
      <c r="F172" s="621" t="s">
        <v>426</v>
      </c>
      <c r="H172" s="622">
        <v>535.642</v>
      </c>
      <c r="L172" s="619"/>
      <c r="M172" s="623"/>
      <c r="T172" s="624"/>
      <c r="AT172" s="620" t="s">
        <v>347</v>
      </c>
      <c r="AU172" s="620" t="s">
        <v>258</v>
      </c>
      <c r="AV172" s="620" t="s">
        <v>258</v>
      </c>
      <c r="AW172" s="620" t="s">
        <v>299</v>
      </c>
      <c r="AX172" s="620" t="s">
        <v>333</v>
      </c>
      <c r="AY172" s="620" t="s">
        <v>334</v>
      </c>
    </row>
    <row r="173" spans="2:51" s="530" customFormat="1" ht="15.75" customHeight="1">
      <c r="B173" s="619"/>
      <c r="D173" s="612" t="s">
        <v>347</v>
      </c>
      <c r="E173" s="620"/>
      <c r="F173" s="621" t="s">
        <v>427</v>
      </c>
      <c r="H173" s="622">
        <v>78.54</v>
      </c>
      <c r="L173" s="619"/>
      <c r="M173" s="623"/>
      <c r="T173" s="624"/>
      <c r="AT173" s="620" t="s">
        <v>347</v>
      </c>
      <c r="AU173" s="620" t="s">
        <v>258</v>
      </c>
      <c r="AV173" s="620" t="s">
        <v>258</v>
      </c>
      <c r="AW173" s="620" t="s">
        <v>299</v>
      </c>
      <c r="AX173" s="620" t="s">
        <v>333</v>
      </c>
      <c r="AY173" s="620" t="s">
        <v>334</v>
      </c>
    </row>
    <row r="174" spans="2:51" s="530" customFormat="1" ht="15.75" customHeight="1">
      <c r="B174" s="625"/>
      <c r="D174" s="612" t="s">
        <v>347</v>
      </c>
      <c r="E174" s="626"/>
      <c r="F174" s="627" t="s">
        <v>352</v>
      </c>
      <c r="H174" s="628">
        <v>1228.364</v>
      </c>
      <c r="L174" s="625"/>
      <c r="M174" s="629"/>
      <c r="T174" s="630"/>
      <c r="AT174" s="626" t="s">
        <v>347</v>
      </c>
      <c r="AU174" s="626" t="s">
        <v>258</v>
      </c>
      <c r="AV174" s="626" t="s">
        <v>341</v>
      </c>
      <c r="AW174" s="626" t="s">
        <v>299</v>
      </c>
      <c r="AX174" s="626" t="s">
        <v>332</v>
      </c>
      <c r="AY174" s="626" t="s">
        <v>334</v>
      </c>
    </row>
    <row r="175" spans="2:65" s="530" customFormat="1" ht="15.75" customHeight="1">
      <c r="B175" s="531"/>
      <c r="C175" s="596" t="s">
        <v>429</v>
      </c>
      <c r="D175" s="596" t="s">
        <v>336</v>
      </c>
      <c r="E175" s="597" t="s">
        <v>430</v>
      </c>
      <c r="F175" s="598" t="s">
        <v>431</v>
      </c>
      <c r="G175" s="599" t="s">
        <v>339</v>
      </c>
      <c r="H175" s="600">
        <v>1340.6</v>
      </c>
      <c r="I175" s="601"/>
      <c r="J175" s="602">
        <f>ROUND($I$175*$H$175,2)</f>
        <v>0</v>
      </c>
      <c r="K175" s="598" t="s">
        <v>340</v>
      </c>
      <c r="L175" s="531"/>
      <c r="M175" s="603"/>
      <c r="N175" s="604" t="s">
        <v>287</v>
      </c>
      <c r="P175" s="605">
        <f>$O$175*$H$175</f>
        <v>0</v>
      </c>
      <c r="Q175" s="605">
        <v>0</v>
      </c>
      <c r="R175" s="605">
        <f>$Q$175*$H$175</f>
        <v>0</v>
      </c>
      <c r="S175" s="605">
        <v>0</v>
      </c>
      <c r="T175" s="606">
        <f>$S$175*$H$175</f>
        <v>0</v>
      </c>
      <c r="AR175" s="527" t="s">
        <v>341</v>
      </c>
      <c r="AT175" s="527" t="s">
        <v>336</v>
      </c>
      <c r="AU175" s="527" t="s">
        <v>258</v>
      </c>
      <c r="AY175" s="530" t="s">
        <v>334</v>
      </c>
      <c r="BE175" s="607">
        <f>IF($N$175="základní",$J$175,0)</f>
        <v>0</v>
      </c>
      <c r="BF175" s="607">
        <f>IF($N$175="snížená",$J$175,0)</f>
        <v>0</v>
      </c>
      <c r="BG175" s="607">
        <f>IF($N$175="zákl. přenesená",$J$175,0)</f>
        <v>0</v>
      </c>
      <c r="BH175" s="607">
        <f>IF($N$175="sníž. přenesená",$J$175,0)</f>
        <v>0</v>
      </c>
      <c r="BI175" s="607">
        <f>IF($N$175="nulová",$J$175,0)</f>
        <v>0</v>
      </c>
      <c r="BJ175" s="527" t="s">
        <v>332</v>
      </c>
      <c r="BK175" s="607">
        <f>ROUND($I$175*$H$175,2)</f>
        <v>0</v>
      </c>
      <c r="BL175" s="527" t="s">
        <v>341</v>
      </c>
      <c r="BM175" s="527" t="s">
        <v>432</v>
      </c>
    </row>
    <row r="176" spans="2:47" s="530" customFormat="1" ht="27" customHeight="1">
      <c r="B176" s="531"/>
      <c r="D176" s="608" t="s">
        <v>343</v>
      </c>
      <c r="F176" s="609" t="s">
        <v>433</v>
      </c>
      <c r="L176" s="531"/>
      <c r="M176" s="610"/>
      <c r="T176" s="611"/>
      <c r="AT176" s="530" t="s">
        <v>343</v>
      </c>
      <c r="AU176" s="530" t="s">
        <v>258</v>
      </c>
    </row>
    <row r="177" spans="2:47" s="530" customFormat="1" ht="57.75" customHeight="1">
      <c r="B177" s="531"/>
      <c r="D177" s="612" t="s">
        <v>345</v>
      </c>
      <c r="F177" s="613" t="s">
        <v>434</v>
      </c>
      <c r="L177" s="531"/>
      <c r="M177" s="610"/>
      <c r="T177" s="611"/>
      <c r="AT177" s="530" t="s">
        <v>345</v>
      </c>
      <c r="AU177" s="530" t="s">
        <v>258</v>
      </c>
    </row>
    <row r="178" spans="2:47" s="530" customFormat="1" ht="71.25" customHeight="1">
      <c r="B178" s="531"/>
      <c r="D178" s="612" t="s">
        <v>435</v>
      </c>
      <c r="F178" s="613" t="s">
        <v>436</v>
      </c>
      <c r="L178" s="531"/>
      <c r="M178" s="610"/>
      <c r="T178" s="611"/>
      <c r="AT178" s="530" t="s">
        <v>435</v>
      </c>
      <c r="AU178" s="530" t="s">
        <v>258</v>
      </c>
    </row>
    <row r="179" spans="2:51" s="530" customFormat="1" ht="15.75" customHeight="1">
      <c r="B179" s="614"/>
      <c r="D179" s="612" t="s">
        <v>347</v>
      </c>
      <c r="E179" s="615"/>
      <c r="F179" s="616" t="s">
        <v>437</v>
      </c>
      <c r="H179" s="615"/>
      <c r="L179" s="614"/>
      <c r="M179" s="617"/>
      <c r="T179" s="618"/>
      <c r="AT179" s="615" t="s">
        <v>347</v>
      </c>
      <c r="AU179" s="615" t="s">
        <v>258</v>
      </c>
      <c r="AV179" s="615" t="s">
        <v>332</v>
      </c>
      <c r="AW179" s="615" t="s">
        <v>299</v>
      </c>
      <c r="AX179" s="615" t="s">
        <v>333</v>
      </c>
      <c r="AY179" s="615" t="s">
        <v>334</v>
      </c>
    </row>
    <row r="180" spans="2:51" s="530" customFormat="1" ht="15.75" customHeight="1">
      <c r="B180" s="614"/>
      <c r="D180" s="612" t="s">
        <v>347</v>
      </c>
      <c r="E180" s="615"/>
      <c r="F180" s="616" t="s">
        <v>438</v>
      </c>
      <c r="H180" s="615"/>
      <c r="L180" s="614"/>
      <c r="M180" s="617"/>
      <c r="T180" s="618"/>
      <c r="AT180" s="615" t="s">
        <v>347</v>
      </c>
      <c r="AU180" s="615" t="s">
        <v>258</v>
      </c>
      <c r="AV180" s="615" t="s">
        <v>332</v>
      </c>
      <c r="AW180" s="615" t="s">
        <v>299</v>
      </c>
      <c r="AX180" s="615" t="s">
        <v>333</v>
      </c>
      <c r="AY180" s="615" t="s">
        <v>334</v>
      </c>
    </row>
    <row r="181" spans="2:51" s="530" customFormat="1" ht="15.75" customHeight="1">
      <c r="B181" s="614"/>
      <c r="D181" s="612" t="s">
        <v>347</v>
      </c>
      <c r="E181" s="615"/>
      <c r="F181" s="616" t="s">
        <v>425</v>
      </c>
      <c r="H181" s="615"/>
      <c r="L181" s="614"/>
      <c r="M181" s="617"/>
      <c r="T181" s="618"/>
      <c r="AT181" s="615" t="s">
        <v>347</v>
      </c>
      <c r="AU181" s="615" t="s">
        <v>258</v>
      </c>
      <c r="AV181" s="615" t="s">
        <v>332</v>
      </c>
      <c r="AW181" s="615" t="s">
        <v>299</v>
      </c>
      <c r="AX181" s="615" t="s">
        <v>333</v>
      </c>
      <c r="AY181" s="615" t="s">
        <v>334</v>
      </c>
    </row>
    <row r="182" spans="2:51" s="530" customFormat="1" ht="15.75" customHeight="1">
      <c r="B182" s="619"/>
      <c r="D182" s="612" t="s">
        <v>347</v>
      </c>
      <c r="E182" s="620"/>
      <c r="F182" s="621" t="s">
        <v>439</v>
      </c>
      <c r="H182" s="622">
        <v>640.9</v>
      </c>
      <c r="L182" s="619"/>
      <c r="M182" s="623"/>
      <c r="T182" s="624"/>
      <c r="AT182" s="620" t="s">
        <v>347</v>
      </c>
      <c r="AU182" s="620" t="s">
        <v>258</v>
      </c>
      <c r="AV182" s="620" t="s">
        <v>258</v>
      </c>
      <c r="AW182" s="620" t="s">
        <v>299</v>
      </c>
      <c r="AX182" s="620" t="s">
        <v>333</v>
      </c>
      <c r="AY182" s="620" t="s">
        <v>334</v>
      </c>
    </row>
    <row r="183" spans="2:51" s="530" customFormat="1" ht="15.75" customHeight="1">
      <c r="B183" s="614"/>
      <c r="D183" s="612" t="s">
        <v>347</v>
      </c>
      <c r="E183" s="615"/>
      <c r="F183" s="616" t="s">
        <v>428</v>
      </c>
      <c r="H183" s="615"/>
      <c r="L183" s="614"/>
      <c r="M183" s="617"/>
      <c r="T183" s="618"/>
      <c r="AT183" s="615" t="s">
        <v>347</v>
      </c>
      <c r="AU183" s="615" t="s">
        <v>258</v>
      </c>
      <c r="AV183" s="615" t="s">
        <v>332</v>
      </c>
      <c r="AW183" s="615" t="s">
        <v>299</v>
      </c>
      <c r="AX183" s="615" t="s">
        <v>333</v>
      </c>
      <c r="AY183" s="615" t="s">
        <v>334</v>
      </c>
    </row>
    <row r="184" spans="2:51" s="530" customFormat="1" ht="15.75" customHeight="1">
      <c r="B184" s="619"/>
      <c r="D184" s="612" t="s">
        <v>347</v>
      </c>
      <c r="E184" s="620"/>
      <c r="F184" s="621" t="s">
        <v>440</v>
      </c>
      <c r="H184" s="622">
        <v>493.87</v>
      </c>
      <c r="L184" s="619"/>
      <c r="M184" s="623"/>
      <c r="T184" s="624"/>
      <c r="AT184" s="620" t="s">
        <v>347</v>
      </c>
      <c r="AU184" s="620" t="s">
        <v>258</v>
      </c>
      <c r="AV184" s="620" t="s">
        <v>258</v>
      </c>
      <c r="AW184" s="620" t="s">
        <v>299</v>
      </c>
      <c r="AX184" s="620" t="s">
        <v>333</v>
      </c>
      <c r="AY184" s="620" t="s">
        <v>334</v>
      </c>
    </row>
    <row r="185" spans="2:51" s="530" customFormat="1" ht="15.75" customHeight="1">
      <c r="B185" s="619"/>
      <c r="D185" s="612" t="s">
        <v>347</v>
      </c>
      <c r="E185" s="620"/>
      <c r="F185" s="621" t="s">
        <v>441</v>
      </c>
      <c r="H185" s="622">
        <v>119.73</v>
      </c>
      <c r="L185" s="619"/>
      <c r="M185" s="623"/>
      <c r="T185" s="624"/>
      <c r="AT185" s="620" t="s">
        <v>347</v>
      </c>
      <c r="AU185" s="620" t="s">
        <v>258</v>
      </c>
      <c r="AV185" s="620" t="s">
        <v>258</v>
      </c>
      <c r="AW185" s="620" t="s">
        <v>299</v>
      </c>
      <c r="AX185" s="620" t="s">
        <v>333</v>
      </c>
      <c r="AY185" s="620" t="s">
        <v>334</v>
      </c>
    </row>
    <row r="186" spans="2:51" s="530" customFormat="1" ht="15.75" customHeight="1">
      <c r="B186" s="614"/>
      <c r="D186" s="612" t="s">
        <v>347</v>
      </c>
      <c r="E186" s="615"/>
      <c r="F186" s="616" t="s">
        <v>442</v>
      </c>
      <c r="H186" s="615"/>
      <c r="L186" s="614"/>
      <c r="M186" s="617"/>
      <c r="T186" s="618"/>
      <c r="AT186" s="615" t="s">
        <v>347</v>
      </c>
      <c r="AU186" s="615" t="s">
        <v>258</v>
      </c>
      <c r="AV186" s="615" t="s">
        <v>332</v>
      </c>
      <c r="AW186" s="615" t="s">
        <v>299</v>
      </c>
      <c r="AX186" s="615" t="s">
        <v>333</v>
      </c>
      <c r="AY186" s="615" t="s">
        <v>334</v>
      </c>
    </row>
    <row r="187" spans="2:51" s="530" customFormat="1" ht="15.75" customHeight="1">
      <c r="B187" s="619"/>
      <c r="D187" s="612" t="s">
        <v>347</v>
      </c>
      <c r="E187" s="620"/>
      <c r="F187" s="621" t="s">
        <v>443</v>
      </c>
      <c r="H187" s="622">
        <v>8.4</v>
      </c>
      <c r="L187" s="619"/>
      <c r="M187" s="623"/>
      <c r="T187" s="624"/>
      <c r="AT187" s="620" t="s">
        <v>347</v>
      </c>
      <c r="AU187" s="620" t="s">
        <v>258</v>
      </c>
      <c r="AV187" s="620" t="s">
        <v>258</v>
      </c>
      <c r="AW187" s="620" t="s">
        <v>299</v>
      </c>
      <c r="AX187" s="620" t="s">
        <v>333</v>
      </c>
      <c r="AY187" s="620" t="s">
        <v>334</v>
      </c>
    </row>
    <row r="188" spans="2:51" s="530" customFormat="1" ht="15.75" customHeight="1">
      <c r="B188" s="619"/>
      <c r="D188" s="612" t="s">
        <v>347</v>
      </c>
      <c r="E188" s="620"/>
      <c r="F188" s="621" t="s">
        <v>444</v>
      </c>
      <c r="H188" s="622">
        <v>21</v>
      </c>
      <c r="L188" s="619"/>
      <c r="M188" s="623"/>
      <c r="T188" s="624"/>
      <c r="AT188" s="620" t="s">
        <v>347</v>
      </c>
      <c r="AU188" s="620" t="s">
        <v>258</v>
      </c>
      <c r="AV188" s="620" t="s">
        <v>258</v>
      </c>
      <c r="AW188" s="620" t="s">
        <v>299</v>
      </c>
      <c r="AX188" s="620" t="s">
        <v>333</v>
      </c>
      <c r="AY188" s="620" t="s">
        <v>334</v>
      </c>
    </row>
    <row r="189" spans="2:51" s="530" customFormat="1" ht="15.75" customHeight="1">
      <c r="B189" s="619"/>
      <c r="D189" s="612" t="s">
        <v>347</v>
      </c>
      <c r="E189" s="620"/>
      <c r="F189" s="621" t="s">
        <v>445</v>
      </c>
      <c r="H189" s="622">
        <v>56.7</v>
      </c>
      <c r="L189" s="619"/>
      <c r="M189" s="623"/>
      <c r="T189" s="624"/>
      <c r="AT189" s="620" t="s">
        <v>347</v>
      </c>
      <c r="AU189" s="620" t="s">
        <v>258</v>
      </c>
      <c r="AV189" s="620" t="s">
        <v>258</v>
      </c>
      <c r="AW189" s="620" t="s">
        <v>299</v>
      </c>
      <c r="AX189" s="620" t="s">
        <v>333</v>
      </c>
      <c r="AY189" s="620" t="s">
        <v>334</v>
      </c>
    </row>
    <row r="190" spans="2:51" s="530" customFormat="1" ht="15.75" customHeight="1">
      <c r="B190" s="625"/>
      <c r="D190" s="612" t="s">
        <v>347</v>
      </c>
      <c r="E190" s="626"/>
      <c r="F190" s="627" t="s">
        <v>352</v>
      </c>
      <c r="H190" s="628">
        <v>1340.6</v>
      </c>
      <c r="L190" s="625"/>
      <c r="M190" s="629"/>
      <c r="T190" s="630"/>
      <c r="AT190" s="626" t="s">
        <v>347</v>
      </c>
      <c r="AU190" s="626" t="s">
        <v>258</v>
      </c>
      <c r="AV190" s="626" t="s">
        <v>341</v>
      </c>
      <c r="AW190" s="626" t="s">
        <v>299</v>
      </c>
      <c r="AX190" s="626" t="s">
        <v>332</v>
      </c>
      <c r="AY190" s="626" t="s">
        <v>334</v>
      </c>
    </row>
    <row r="191" spans="2:65" s="530" customFormat="1" ht="15.75" customHeight="1">
      <c r="B191" s="531"/>
      <c r="C191" s="596" t="s">
        <v>446</v>
      </c>
      <c r="D191" s="596" t="s">
        <v>336</v>
      </c>
      <c r="E191" s="597" t="s">
        <v>447</v>
      </c>
      <c r="F191" s="598" t="s">
        <v>448</v>
      </c>
      <c r="G191" s="599" t="s">
        <v>339</v>
      </c>
      <c r="H191" s="600">
        <v>60327</v>
      </c>
      <c r="I191" s="601"/>
      <c r="J191" s="602">
        <f>ROUND($I$191*$H$191,2)</f>
        <v>0</v>
      </c>
      <c r="K191" s="598" t="s">
        <v>340</v>
      </c>
      <c r="L191" s="531"/>
      <c r="M191" s="603"/>
      <c r="N191" s="604" t="s">
        <v>287</v>
      </c>
      <c r="P191" s="605">
        <f>$O$191*$H$191</f>
        <v>0</v>
      </c>
      <c r="Q191" s="605">
        <v>0</v>
      </c>
      <c r="R191" s="605">
        <f>$Q$191*$H$191</f>
        <v>0</v>
      </c>
      <c r="S191" s="605">
        <v>0</v>
      </c>
      <c r="T191" s="606">
        <f>$S$191*$H$191</f>
        <v>0</v>
      </c>
      <c r="AR191" s="527" t="s">
        <v>341</v>
      </c>
      <c r="AT191" s="527" t="s">
        <v>336</v>
      </c>
      <c r="AU191" s="527" t="s">
        <v>258</v>
      </c>
      <c r="AY191" s="530" t="s">
        <v>334</v>
      </c>
      <c r="BE191" s="607">
        <f>IF($N$191="základní",$J$191,0)</f>
        <v>0</v>
      </c>
      <c r="BF191" s="607">
        <f>IF($N$191="snížená",$J$191,0)</f>
        <v>0</v>
      </c>
      <c r="BG191" s="607">
        <f>IF($N$191="zákl. přenesená",$J$191,0)</f>
        <v>0</v>
      </c>
      <c r="BH191" s="607">
        <f>IF($N$191="sníž. přenesená",$J$191,0)</f>
        <v>0</v>
      </c>
      <c r="BI191" s="607">
        <f>IF($N$191="nulová",$J$191,0)</f>
        <v>0</v>
      </c>
      <c r="BJ191" s="527" t="s">
        <v>332</v>
      </c>
      <c r="BK191" s="607">
        <f>ROUND($I$191*$H$191,2)</f>
        <v>0</v>
      </c>
      <c r="BL191" s="527" t="s">
        <v>341</v>
      </c>
      <c r="BM191" s="527" t="s">
        <v>449</v>
      </c>
    </row>
    <row r="192" spans="2:47" s="530" customFormat="1" ht="27" customHeight="1">
      <c r="B192" s="531"/>
      <c r="D192" s="608" t="s">
        <v>343</v>
      </c>
      <c r="F192" s="609" t="s">
        <v>450</v>
      </c>
      <c r="L192" s="531"/>
      <c r="M192" s="610"/>
      <c r="T192" s="611"/>
      <c r="AT192" s="530" t="s">
        <v>343</v>
      </c>
      <c r="AU192" s="530" t="s">
        <v>258</v>
      </c>
    </row>
    <row r="193" spans="2:47" s="530" customFormat="1" ht="57.75" customHeight="1">
      <c r="B193" s="531"/>
      <c r="D193" s="612" t="s">
        <v>345</v>
      </c>
      <c r="F193" s="613" t="s">
        <v>434</v>
      </c>
      <c r="L193" s="531"/>
      <c r="M193" s="610"/>
      <c r="T193" s="611"/>
      <c r="AT193" s="530" t="s">
        <v>345</v>
      </c>
      <c r="AU193" s="530" t="s">
        <v>258</v>
      </c>
    </row>
    <row r="194" spans="2:47" s="530" customFormat="1" ht="71.25" customHeight="1">
      <c r="B194" s="531"/>
      <c r="D194" s="612" t="s">
        <v>435</v>
      </c>
      <c r="F194" s="613" t="s">
        <v>436</v>
      </c>
      <c r="L194" s="531"/>
      <c r="M194" s="610"/>
      <c r="T194" s="611"/>
      <c r="AT194" s="530" t="s">
        <v>435</v>
      </c>
      <c r="AU194" s="530" t="s">
        <v>258</v>
      </c>
    </row>
    <row r="195" spans="2:51" s="530" customFormat="1" ht="15.75" customHeight="1">
      <c r="B195" s="614"/>
      <c r="D195" s="612" t="s">
        <v>347</v>
      </c>
      <c r="E195" s="615"/>
      <c r="F195" s="616" t="s">
        <v>437</v>
      </c>
      <c r="H195" s="615"/>
      <c r="L195" s="614"/>
      <c r="M195" s="617"/>
      <c r="T195" s="618"/>
      <c r="AT195" s="615" t="s">
        <v>347</v>
      </c>
      <c r="AU195" s="615" t="s">
        <v>258</v>
      </c>
      <c r="AV195" s="615" t="s">
        <v>332</v>
      </c>
      <c r="AW195" s="615" t="s">
        <v>299</v>
      </c>
      <c r="AX195" s="615" t="s">
        <v>333</v>
      </c>
      <c r="AY195" s="615" t="s">
        <v>334</v>
      </c>
    </row>
    <row r="196" spans="2:51" s="530" customFormat="1" ht="15.75" customHeight="1">
      <c r="B196" s="614"/>
      <c r="D196" s="612" t="s">
        <v>347</v>
      </c>
      <c r="E196" s="615"/>
      <c r="F196" s="616" t="s">
        <v>438</v>
      </c>
      <c r="H196" s="615"/>
      <c r="L196" s="614"/>
      <c r="M196" s="617"/>
      <c r="T196" s="618"/>
      <c r="AT196" s="615" t="s">
        <v>347</v>
      </c>
      <c r="AU196" s="615" t="s">
        <v>258</v>
      </c>
      <c r="AV196" s="615" t="s">
        <v>332</v>
      </c>
      <c r="AW196" s="615" t="s">
        <v>299</v>
      </c>
      <c r="AX196" s="615" t="s">
        <v>333</v>
      </c>
      <c r="AY196" s="615" t="s">
        <v>334</v>
      </c>
    </row>
    <row r="197" spans="2:51" s="530" customFormat="1" ht="15.75" customHeight="1">
      <c r="B197" s="614"/>
      <c r="D197" s="612" t="s">
        <v>347</v>
      </c>
      <c r="E197" s="615"/>
      <c r="F197" s="616" t="s">
        <v>425</v>
      </c>
      <c r="H197" s="615"/>
      <c r="L197" s="614"/>
      <c r="M197" s="617"/>
      <c r="T197" s="618"/>
      <c r="AT197" s="615" t="s">
        <v>347</v>
      </c>
      <c r="AU197" s="615" t="s">
        <v>258</v>
      </c>
      <c r="AV197" s="615" t="s">
        <v>332</v>
      </c>
      <c r="AW197" s="615" t="s">
        <v>299</v>
      </c>
      <c r="AX197" s="615" t="s">
        <v>333</v>
      </c>
      <c r="AY197" s="615" t="s">
        <v>334</v>
      </c>
    </row>
    <row r="198" spans="2:51" s="530" customFormat="1" ht="15.75" customHeight="1">
      <c r="B198" s="619"/>
      <c r="D198" s="612" t="s">
        <v>347</v>
      </c>
      <c r="E198" s="620"/>
      <c r="F198" s="621" t="s">
        <v>439</v>
      </c>
      <c r="H198" s="622">
        <v>640.9</v>
      </c>
      <c r="L198" s="619"/>
      <c r="M198" s="623"/>
      <c r="T198" s="624"/>
      <c r="AT198" s="620" t="s">
        <v>347</v>
      </c>
      <c r="AU198" s="620" t="s">
        <v>258</v>
      </c>
      <c r="AV198" s="620" t="s">
        <v>258</v>
      </c>
      <c r="AW198" s="620" t="s">
        <v>299</v>
      </c>
      <c r="AX198" s="620" t="s">
        <v>333</v>
      </c>
      <c r="AY198" s="620" t="s">
        <v>334</v>
      </c>
    </row>
    <row r="199" spans="2:51" s="530" customFormat="1" ht="15.75" customHeight="1">
      <c r="B199" s="614"/>
      <c r="D199" s="612" t="s">
        <v>347</v>
      </c>
      <c r="E199" s="615"/>
      <c r="F199" s="616" t="s">
        <v>428</v>
      </c>
      <c r="H199" s="615"/>
      <c r="L199" s="614"/>
      <c r="M199" s="617"/>
      <c r="T199" s="618"/>
      <c r="AT199" s="615" t="s">
        <v>347</v>
      </c>
      <c r="AU199" s="615" t="s">
        <v>258</v>
      </c>
      <c r="AV199" s="615" t="s">
        <v>332</v>
      </c>
      <c r="AW199" s="615" t="s">
        <v>299</v>
      </c>
      <c r="AX199" s="615" t="s">
        <v>333</v>
      </c>
      <c r="AY199" s="615" t="s">
        <v>334</v>
      </c>
    </row>
    <row r="200" spans="2:51" s="530" customFormat="1" ht="15.75" customHeight="1">
      <c r="B200" s="619"/>
      <c r="D200" s="612" t="s">
        <v>347</v>
      </c>
      <c r="E200" s="620"/>
      <c r="F200" s="621" t="s">
        <v>440</v>
      </c>
      <c r="H200" s="622">
        <v>493.87</v>
      </c>
      <c r="L200" s="619"/>
      <c r="M200" s="623"/>
      <c r="T200" s="624"/>
      <c r="AT200" s="620" t="s">
        <v>347</v>
      </c>
      <c r="AU200" s="620" t="s">
        <v>258</v>
      </c>
      <c r="AV200" s="620" t="s">
        <v>258</v>
      </c>
      <c r="AW200" s="620" t="s">
        <v>299</v>
      </c>
      <c r="AX200" s="620" t="s">
        <v>333</v>
      </c>
      <c r="AY200" s="620" t="s">
        <v>334</v>
      </c>
    </row>
    <row r="201" spans="2:51" s="530" customFormat="1" ht="15.75" customHeight="1">
      <c r="B201" s="619"/>
      <c r="D201" s="612" t="s">
        <v>347</v>
      </c>
      <c r="E201" s="620"/>
      <c r="F201" s="621" t="s">
        <v>441</v>
      </c>
      <c r="H201" s="622">
        <v>119.73</v>
      </c>
      <c r="L201" s="619"/>
      <c r="M201" s="623"/>
      <c r="T201" s="624"/>
      <c r="AT201" s="620" t="s">
        <v>347</v>
      </c>
      <c r="AU201" s="620" t="s">
        <v>258</v>
      </c>
      <c r="AV201" s="620" t="s">
        <v>258</v>
      </c>
      <c r="AW201" s="620" t="s">
        <v>299</v>
      </c>
      <c r="AX201" s="620" t="s">
        <v>333</v>
      </c>
      <c r="AY201" s="620" t="s">
        <v>334</v>
      </c>
    </row>
    <row r="202" spans="2:51" s="530" customFormat="1" ht="15.75" customHeight="1">
      <c r="B202" s="614"/>
      <c r="D202" s="612" t="s">
        <v>347</v>
      </c>
      <c r="E202" s="615"/>
      <c r="F202" s="616" t="s">
        <v>442</v>
      </c>
      <c r="H202" s="615"/>
      <c r="L202" s="614"/>
      <c r="M202" s="617"/>
      <c r="T202" s="618"/>
      <c r="AT202" s="615" t="s">
        <v>347</v>
      </c>
      <c r="AU202" s="615" t="s">
        <v>258</v>
      </c>
      <c r="AV202" s="615" t="s">
        <v>332</v>
      </c>
      <c r="AW202" s="615" t="s">
        <v>299</v>
      </c>
      <c r="AX202" s="615" t="s">
        <v>333</v>
      </c>
      <c r="AY202" s="615" t="s">
        <v>334</v>
      </c>
    </row>
    <row r="203" spans="2:51" s="530" customFormat="1" ht="15.75" customHeight="1">
      <c r="B203" s="619"/>
      <c r="D203" s="612" t="s">
        <v>347</v>
      </c>
      <c r="E203" s="620"/>
      <c r="F203" s="621" t="s">
        <v>443</v>
      </c>
      <c r="H203" s="622">
        <v>8.4</v>
      </c>
      <c r="L203" s="619"/>
      <c r="M203" s="623"/>
      <c r="T203" s="624"/>
      <c r="AT203" s="620" t="s">
        <v>347</v>
      </c>
      <c r="AU203" s="620" t="s">
        <v>258</v>
      </c>
      <c r="AV203" s="620" t="s">
        <v>258</v>
      </c>
      <c r="AW203" s="620" t="s">
        <v>299</v>
      </c>
      <c r="AX203" s="620" t="s">
        <v>333</v>
      </c>
      <c r="AY203" s="620" t="s">
        <v>334</v>
      </c>
    </row>
    <row r="204" spans="2:51" s="530" customFormat="1" ht="15.75" customHeight="1">
      <c r="B204" s="619"/>
      <c r="D204" s="612" t="s">
        <v>347</v>
      </c>
      <c r="E204" s="620"/>
      <c r="F204" s="621" t="s">
        <v>444</v>
      </c>
      <c r="H204" s="622">
        <v>21</v>
      </c>
      <c r="L204" s="619"/>
      <c r="M204" s="623"/>
      <c r="T204" s="624"/>
      <c r="AT204" s="620" t="s">
        <v>347</v>
      </c>
      <c r="AU204" s="620" t="s">
        <v>258</v>
      </c>
      <c r="AV204" s="620" t="s">
        <v>258</v>
      </c>
      <c r="AW204" s="620" t="s">
        <v>299</v>
      </c>
      <c r="AX204" s="620" t="s">
        <v>333</v>
      </c>
      <c r="AY204" s="620" t="s">
        <v>334</v>
      </c>
    </row>
    <row r="205" spans="2:51" s="530" customFormat="1" ht="15.75" customHeight="1">
      <c r="B205" s="619"/>
      <c r="D205" s="612" t="s">
        <v>347</v>
      </c>
      <c r="E205" s="620"/>
      <c r="F205" s="621" t="s">
        <v>445</v>
      </c>
      <c r="H205" s="622">
        <v>56.7</v>
      </c>
      <c r="L205" s="619"/>
      <c r="M205" s="623"/>
      <c r="T205" s="624"/>
      <c r="AT205" s="620" t="s">
        <v>347</v>
      </c>
      <c r="AU205" s="620" t="s">
        <v>258</v>
      </c>
      <c r="AV205" s="620" t="s">
        <v>258</v>
      </c>
      <c r="AW205" s="620" t="s">
        <v>299</v>
      </c>
      <c r="AX205" s="620" t="s">
        <v>333</v>
      </c>
      <c r="AY205" s="620" t="s">
        <v>334</v>
      </c>
    </row>
    <row r="206" spans="2:51" s="530" customFormat="1" ht="15.75" customHeight="1">
      <c r="B206" s="625"/>
      <c r="D206" s="612" t="s">
        <v>347</v>
      </c>
      <c r="E206" s="626"/>
      <c r="F206" s="627" t="s">
        <v>352</v>
      </c>
      <c r="H206" s="628">
        <v>1340.6</v>
      </c>
      <c r="L206" s="625"/>
      <c r="M206" s="629"/>
      <c r="T206" s="630"/>
      <c r="AT206" s="626" t="s">
        <v>347</v>
      </c>
      <c r="AU206" s="626" t="s">
        <v>258</v>
      </c>
      <c r="AV206" s="626" t="s">
        <v>341</v>
      </c>
      <c r="AW206" s="626" t="s">
        <v>299</v>
      </c>
      <c r="AX206" s="626" t="s">
        <v>332</v>
      </c>
      <c r="AY206" s="626" t="s">
        <v>334</v>
      </c>
    </row>
    <row r="207" spans="2:51" s="530" customFormat="1" ht="15.75" customHeight="1">
      <c r="B207" s="619"/>
      <c r="D207" s="612" t="s">
        <v>347</v>
      </c>
      <c r="F207" s="621" t="s">
        <v>451</v>
      </c>
      <c r="H207" s="622">
        <v>60327</v>
      </c>
      <c r="L207" s="619"/>
      <c r="M207" s="623"/>
      <c r="T207" s="624"/>
      <c r="AT207" s="620" t="s">
        <v>347</v>
      </c>
      <c r="AU207" s="620" t="s">
        <v>258</v>
      </c>
      <c r="AV207" s="620" t="s">
        <v>258</v>
      </c>
      <c r="AW207" s="620" t="s">
        <v>333</v>
      </c>
      <c r="AX207" s="620" t="s">
        <v>332</v>
      </c>
      <c r="AY207" s="620" t="s">
        <v>334</v>
      </c>
    </row>
    <row r="208" spans="2:65" s="530" customFormat="1" ht="15.75" customHeight="1">
      <c r="B208" s="531"/>
      <c r="C208" s="596" t="s">
        <v>452</v>
      </c>
      <c r="D208" s="596" t="s">
        <v>336</v>
      </c>
      <c r="E208" s="597" t="s">
        <v>453</v>
      </c>
      <c r="F208" s="598" t="s">
        <v>454</v>
      </c>
      <c r="G208" s="599" t="s">
        <v>339</v>
      </c>
      <c r="H208" s="600">
        <v>1340.6</v>
      </c>
      <c r="I208" s="601"/>
      <c r="J208" s="602">
        <f>ROUND($I$208*$H$208,2)</f>
        <v>0</v>
      </c>
      <c r="K208" s="598" t="s">
        <v>340</v>
      </c>
      <c r="L208" s="531"/>
      <c r="M208" s="603"/>
      <c r="N208" s="604" t="s">
        <v>287</v>
      </c>
      <c r="P208" s="605">
        <f>$O$208*$H$208</f>
        <v>0</v>
      </c>
      <c r="Q208" s="605">
        <v>0</v>
      </c>
      <c r="R208" s="605">
        <f>$Q$208*$H$208</f>
        <v>0</v>
      </c>
      <c r="S208" s="605">
        <v>0</v>
      </c>
      <c r="T208" s="606">
        <f>$S$208*$H$208</f>
        <v>0</v>
      </c>
      <c r="AR208" s="527" t="s">
        <v>341</v>
      </c>
      <c r="AT208" s="527" t="s">
        <v>336</v>
      </c>
      <c r="AU208" s="527" t="s">
        <v>258</v>
      </c>
      <c r="AY208" s="530" t="s">
        <v>334</v>
      </c>
      <c r="BE208" s="607">
        <f>IF($N$208="základní",$J$208,0)</f>
        <v>0</v>
      </c>
      <c r="BF208" s="607">
        <f>IF($N$208="snížená",$J$208,0)</f>
        <v>0</v>
      </c>
      <c r="BG208" s="607">
        <f>IF($N$208="zákl. přenesená",$J$208,0)</f>
        <v>0</v>
      </c>
      <c r="BH208" s="607">
        <f>IF($N$208="sníž. přenesená",$J$208,0)</f>
        <v>0</v>
      </c>
      <c r="BI208" s="607">
        <f>IF($N$208="nulová",$J$208,0)</f>
        <v>0</v>
      </c>
      <c r="BJ208" s="527" t="s">
        <v>332</v>
      </c>
      <c r="BK208" s="607">
        <f>ROUND($I$208*$H$208,2)</f>
        <v>0</v>
      </c>
      <c r="BL208" s="527" t="s">
        <v>341</v>
      </c>
      <c r="BM208" s="527" t="s">
        <v>455</v>
      </c>
    </row>
    <row r="209" spans="2:47" s="530" customFormat="1" ht="27" customHeight="1">
      <c r="B209" s="531"/>
      <c r="D209" s="608" t="s">
        <v>343</v>
      </c>
      <c r="F209" s="609" t="s">
        <v>456</v>
      </c>
      <c r="L209" s="531"/>
      <c r="M209" s="610"/>
      <c r="T209" s="611"/>
      <c r="AT209" s="530" t="s">
        <v>343</v>
      </c>
      <c r="AU209" s="530" t="s">
        <v>258</v>
      </c>
    </row>
    <row r="210" spans="2:47" s="530" customFormat="1" ht="30.75" customHeight="1">
      <c r="B210" s="531"/>
      <c r="D210" s="612" t="s">
        <v>345</v>
      </c>
      <c r="F210" s="613" t="s">
        <v>457</v>
      </c>
      <c r="L210" s="531"/>
      <c r="M210" s="610"/>
      <c r="T210" s="611"/>
      <c r="AT210" s="530" t="s">
        <v>345</v>
      </c>
      <c r="AU210" s="530" t="s">
        <v>258</v>
      </c>
    </row>
    <row r="211" spans="2:47" s="530" customFormat="1" ht="71.25" customHeight="1">
      <c r="B211" s="531"/>
      <c r="D211" s="612" t="s">
        <v>435</v>
      </c>
      <c r="F211" s="613" t="s">
        <v>436</v>
      </c>
      <c r="L211" s="531"/>
      <c r="M211" s="610"/>
      <c r="T211" s="611"/>
      <c r="AT211" s="530" t="s">
        <v>435</v>
      </c>
      <c r="AU211" s="530" t="s">
        <v>258</v>
      </c>
    </row>
    <row r="212" spans="2:51" s="530" customFormat="1" ht="15.75" customHeight="1">
      <c r="B212" s="614"/>
      <c r="D212" s="612" t="s">
        <v>347</v>
      </c>
      <c r="E212" s="615"/>
      <c r="F212" s="616" t="s">
        <v>437</v>
      </c>
      <c r="H212" s="615"/>
      <c r="L212" s="614"/>
      <c r="M212" s="617"/>
      <c r="T212" s="618"/>
      <c r="AT212" s="615" t="s">
        <v>347</v>
      </c>
      <c r="AU212" s="615" t="s">
        <v>258</v>
      </c>
      <c r="AV212" s="615" t="s">
        <v>332</v>
      </c>
      <c r="AW212" s="615" t="s">
        <v>299</v>
      </c>
      <c r="AX212" s="615" t="s">
        <v>333</v>
      </c>
      <c r="AY212" s="615" t="s">
        <v>334</v>
      </c>
    </row>
    <row r="213" spans="2:51" s="530" customFormat="1" ht="15.75" customHeight="1">
      <c r="B213" s="614"/>
      <c r="D213" s="612" t="s">
        <v>347</v>
      </c>
      <c r="E213" s="615"/>
      <c r="F213" s="616" t="s">
        <v>438</v>
      </c>
      <c r="H213" s="615"/>
      <c r="L213" s="614"/>
      <c r="M213" s="617"/>
      <c r="T213" s="618"/>
      <c r="AT213" s="615" t="s">
        <v>347</v>
      </c>
      <c r="AU213" s="615" t="s">
        <v>258</v>
      </c>
      <c r="AV213" s="615" t="s">
        <v>332</v>
      </c>
      <c r="AW213" s="615" t="s">
        <v>299</v>
      </c>
      <c r="AX213" s="615" t="s">
        <v>333</v>
      </c>
      <c r="AY213" s="615" t="s">
        <v>334</v>
      </c>
    </row>
    <row r="214" spans="2:51" s="530" customFormat="1" ht="15.75" customHeight="1">
      <c r="B214" s="614"/>
      <c r="D214" s="612" t="s">
        <v>347</v>
      </c>
      <c r="E214" s="615"/>
      <c r="F214" s="616" t="s">
        <v>425</v>
      </c>
      <c r="H214" s="615"/>
      <c r="L214" s="614"/>
      <c r="M214" s="617"/>
      <c r="T214" s="618"/>
      <c r="AT214" s="615" t="s">
        <v>347</v>
      </c>
      <c r="AU214" s="615" t="s">
        <v>258</v>
      </c>
      <c r="AV214" s="615" t="s">
        <v>332</v>
      </c>
      <c r="AW214" s="615" t="s">
        <v>299</v>
      </c>
      <c r="AX214" s="615" t="s">
        <v>333</v>
      </c>
      <c r="AY214" s="615" t="s">
        <v>334</v>
      </c>
    </row>
    <row r="215" spans="2:51" s="530" customFormat="1" ht="15.75" customHeight="1">
      <c r="B215" s="619"/>
      <c r="D215" s="612" t="s">
        <v>347</v>
      </c>
      <c r="E215" s="620"/>
      <c r="F215" s="621" t="s">
        <v>439</v>
      </c>
      <c r="H215" s="622">
        <v>640.9</v>
      </c>
      <c r="L215" s="619"/>
      <c r="M215" s="623"/>
      <c r="T215" s="624"/>
      <c r="AT215" s="620" t="s">
        <v>347</v>
      </c>
      <c r="AU215" s="620" t="s">
        <v>258</v>
      </c>
      <c r="AV215" s="620" t="s">
        <v>258</v>
      </c>
      <c r="AW215" s="620" t="s">
        <v>299</v>
      </c>
      <c r="AX215" s="620" t="s">
        <v>333</v>
      </c>
      <c r="AY215" s="620" t="s">
        <v>334</v>
      </c>
    </row>
    <row r="216" spans="2:51" s="530" customFormat="1" ht="15.75" customHeight="1">
      <c r="B216" s="614"/>
      <c r="D216" s="612" t="s">
        <v>347</v>
      </c>
      <c r="E216" s="615"/>
      <c r="F216" s="616" t="s">
        <v>428</v>
      </c>
      <c r="H216" s="615"/>
      <c r="L216" s="614"/>
      <c r="M216" s="617"/>
      <c r="T216" s="618"/>
      <c r="AT216" s="615" t="s">
        <v>347</v>
      </c>
      <c r="AU216" s="615" t="s">
        <v>258</v>
      </c>
      <c r="AV216" s="615" t="s">
        <v>332</v>
      </c>
      <c r="AW216" s="615" t="s">
        <v>299</v>
      </c>
      <c r="AX216" s="615" t="s">
        <v>333</v>
      </c>
      <c r="AY216" s="615" t="s">
        <v>334</v>
      </c>
    </row>
    <row r="217" spans="2:51" s="530" customFormat="1" ht="15.75" customHeight="1">
      <c r="B217" s="619"/>
      <c r="D217" s="612" t="s">
        <v>347</v>
      </c>
      <c r="E217" s="620"/>
      <c r="F217" s="621" t="s">
        <v>440</v>
      </c>
      <c r="H217" s="622">
        <v>493.87</v>
      </c>
      <c r="L217" s="619"/>
      <c r="M217" s="623"/>
      <c r="T217" s="624"/>
      <c r="AT217" s="620" t="s">
        <v>347</v>
      </c>
      <c r="AU217" s="620" t="s">
        <v>258</v>
      </c>
      <c r="AV217" s="620" t="s">
        <v>258</v>
      </c>
      <c r="AW217" s="620" t="s">
        <v>299</v>
      </c>
      <c r="AX217" s="620" t="s">
        <v>333</v>
      </c>
      <c r="AY217" s="620" t="s">
        <v>334</v>
      </c>
    </row>
    <row r="218" spans="2:51" s="530" customFormat="1" ht="15.75" customHeight="1">
      <c r="B218" s="619"/>
      <c r="D218" s="612" t="s">
        <v>347</v>
      </c>
      <c r="E218" s="620"/>
      <c r="F218" s="621" t="s">
        <v>441</v>
      </c>
      <c r="H218" s="622">
        <v>119.73</v>
      </c>
      <c r="L218" s="619"/>
      <c r="M218" s="623"/>
      <c r="T218" s="624"/>
      <c r="AT218" s="620" t="s">
        <v>347</v>
      </c>
      <c r="AU218" s="620" t="s">
        <v>258</v>
      </c>
      <c r="AV218" s="620" t="s">
        <v>258</v>
      </c>
      <c r="AW218" s="620" t="s">
        <v>299</v>
      </c>
      <c r="AX218" s="620" t="s">
        <v>333</v>
      </c>
      <c r="AY218" s="620" t="s">
        <v>334</v>
      </c>
    </row>
    <row r="219" spans="2:51" s="530" customFormat="1" ht="15.75" customHeight="1">
      <c r="B219" s="614"/>
      <c r="D219" s="612" t="s">
        <v>347</v>
      </c>
      <c r="E219" s="615"/>
      <c r="F219" s="616" t="s">
        <v>442</v>
      </c>
      <c r="H219" s="615"/>
      <c r="L219" s="614"/>
      <c r="M219" s="617"/>
      <c r="T219" s="618"/>
      <c r="AT219" s="615" t="s">
        <v>347</v>
      </c>
      <c r="AU219" s="615" t="s">
        <v>258</v>
      </c>
      <c r="AV219" s="615" t="s">
        <v>332</v>
      </c>
      <c r="AW219" s="615" t="s">
        <v>299</v>
      </c>
      <c r="AX219" s="615" t="s">
        <v>333</v>
      </c>
      <c r="AY219" s="615" t="s">
        <v>334</v>
      </c>
    </row>
    <row r="220" spans="2:51" s="530" customFormat="1" ht="15.75" customHeight="1">
      <c r="B220" s="619"/>
      <c r="D220" s="612" t="s">
        <v>347</v>
      </c>
      <c r="E220" s="620"/>
      <c r="F220" s="621" t="s">
        <v>443</v>
      </c>
      <c r="H220" s="622">
        <v>8.4</v>
      </c>
      <c r="L220" s="619"/>
      <c r="M220" s="623"/>
      <c r="T220" s="624"/>
      <c r="AT220" s="620" t="s">
        <v>347</v>
      </c>
      <c r="AU220" s="620" t="s">
        <v>258</v>
      </c>
      <c r="AV220" s="620" t="s">
        <v>258</v>
      </c>
      <c r="AW220" s="620" t="s">
        <v>299</v>
      </c>
      <c r="AX220" s="620" t="s">
        <v>333</v>
      </c>
      <c r="AY220" s="620" t="s">
        <v>334</v>
      </c>
    </row>
    <row r="221" spans="2:51" s="530" customFormat="1" ht="15.75" customHeight="1">
      <c r="B221" s="619"/>
      <c r="D221" s="612" t="s">
        <v>347</v>
      </c>
      <c r="E221" s="620"/>
      <c r="F221" s="621" t="s">
        <v>444</v>
      </c>
      <c r="H221" s="622">
        <v>21</v>
      </c>
      <c r="L221" s="619"/>
      <c r="M221" s="623"/>
      <c r="T221" s="624"/>
      <c r="AT221" s="620" t="s">
        <v>347</v>
      </c>
      <c r="AU221" s="620" t="s">
        <v>258</v>
      </c>
      <c r="AV221" s="620" t="s">
        <v>258</v>
      </c>
      <c r="AW221" s="620" t="s">
        <v>299</v>
      </c>
      <c r="AX221" s="620" t="s">
        <v>333</v>
      </c>
      <c r="AY221" s="620" t="s">
        <v>334</v>
      </c>
    </row>
    <row r="222" spans="2:51" s="530" customFormat="1" ht="15.75" customHeight="1">
      <c r="B222" s="619"/>
      <c r="D222" s="612" t="s">
        <v>347</v>
      </c>
      <c r="E222" s="620"/>
      <c r="F222" s="621" t="s">
        <v>445</v>
      </c>
      <c r="H222" s="622">
        <v>56.7</v>
      </c>
      <c r="L222" s="619"/>
      <c r="M222" s="623"/>
      <c r="T222" s="624"/>
      <c r="AT222" s="620" t="s">
        <v>347</v>
      </c>
      <c r="AU222" s="620" t="s">
        <v>258</v>
      </c>
      <c r="AV222" s="620" t="s">
        <v>258</v>
      </c>
      <c r="AW222" s="620" t="s">
        <v>299</v>
      </c>
      <c r="AX222" s="620" t="s">
        <v>333</v>
      </c>
      <c r="AY222" s="620" t="s">
        <v>334</v>
      </c>
    </row>
    <row r="223" spans="2:51" s="530" customFormat="1" ht="15.75" customHeight="1">
      <c r="B223" s="625"/>
      <c r="D223" s="612" t="s">
        <v>347</v>
      </c>
      <c r="E223" s="626"/>
      <c r="F223" s="627" t="s">
        <v>352</v>
      </c>
      <c r="H223" s="628">
        <v>1340.6</v>
      </c>
      <c r="L223" s="625"/>
      <c r="M223" s="629"/>
      <c r="T223" s="630"/>
      <c r="AT223" s="626" t="s">
        <v>347</v>
      </c>
      <c r="AU223" s="626" t="s">
        <v>258</v>
      </c>
      <c r="AV223" s="626" t="s">
        <v>341</v>
      </c>
      <c r="AW223" s="626" t="s">
        <v>299</v>
      </c>
      <c r="AX223" s="626" t="s">
        <v>332</v>
      </c>
      <c r="AY223" s="626" t="s">
        <v>334</v>
      </c>
    </row>
    <row r="224" spans="2:65" s="530" customFormat="1" ht="15.75" customHeight="1">
      <c r="B224" s="531"/>
      <c r="C224" s="596" t="s">
        <v>458</v>
      </c>
      <c r="D224" s="596" t="s">
        <v>336</v>
      </c>
      <c r="E224" s="597" t="s">
        <v>459</v>
      </c>
      <c r="F224" s="598" t="s">
        <v>460</v>
      </c>
      <c r="G224" s="599" t="s">
        <v>373</v>
      </c>
      <c r="H224" s="600">
        <v>2670.354</v>
      </c>
      <c r="I224" s="601"/>
      <c r="J224" s="602">
        <f>ROUND($I$224*$H$224,2)</f>
        <v>0</v>
      </c>
      <c r="K224" s="598" t="s">
        <v>340</v>
      </c>
      <c r="L224" s="531"/>
      <c r="M224" s="603"/>
      <c r="N224" s="604" t="s">
        <v>287</v>
      </c>
      <c r="P224" s="605">
        <f>$O$224*$H$224</f>
        <v>0</v>
      </c>
      <c r="Q224" s="605">
        <v>0</v>
      </c>
      <c r="R224" s="605">
        <f>$Q$224*$H$224</f>
        <v>0</v>
      </c>
      <c r="S224" s="605">
        <v>0</v>
      </c>
      <c r="T224" s="606">
        <f>$S$224*$H$224</f>
        <v>0</v>
      </c>
      <c r="AR224" s="527" t="s">
        <v>341</v>
      </c>
      <c r="AT224" s="527" t="s">
        <v>336</v>
      </c>
      <c r="AU224" s="527" t="s">
        <v>258</v>
      </c>
      <c r="AY224" s="530" t="s">
        <v>334</v>
      </c>
      <c r="BE224" s="607">
        <f>IF($N$224="základní",$J$224,0)</f>
        <v>0</v>
      </c>
      <c r="BF224" s="607">
        <f>IF($N$224="snížená",$J$224,0)</f>
        <v>0</v>
      </c>
      <c r="BG224" s="607">
        <f>IF($N$224="zákl. přenesená",$J$224,0)</f>
        <v>0</v>
      </c>
      <c r="BH224" s="607">
        <f>IF($N$224="sníž. přenesená",$J$224,0)</f>
        <v>0</v>
      </c>
      <c r="BI224" s="607">
        <f>IF($N$224="nulová",$J$224,0)</f>
        <v>0</v>
      </c>
      <c r="BJ224" s="527" t="s">
        <v>332</v>
      </c>
      <c r="BK224" s="607">
        <f>ROUND($I$224*$H$224,2)</f>
        <v>0</v>
      </c>
      <c r="BL224" s="527" t="s">
        <v>341</v>
      </c>
      <c r="BM224" s="527" t="s">
        <v>461</v>
      </c>
    </row>
    <row r="225" spans="2:47" s="530" customFormat="1" ht="27" customHeight="1">
      <c r="B225" s="531"/>
      <c r="D225" s="608" t="s">
        <v>343</v>
      </c>
      <c r="F225" s="609" t="s">
        <v>462</v>
      </c>
      <c r="L225" s="531"/>
      <c r="M225" s="610"/>
      <c r="T225" s="611"/>
      <c r="AT225" s="530" t="s">
        <v>343</v>
      </c>
      <c r="AU225" s="530" t="s">
        <v>258</v>
      </c>
    </row>
    <row r="226" spans="2:47" s="530" customFormat="1" ht="30.75" customHeight="1">
      <c r="B226" s="531"/>
      <c r="D226" s="612" t="s">
        <v>345</v>
      </c>
      <c r="F226" s="613" t="s">
        <v>463</v>
      </c>
      <c r="L226" s="531"/>
      <c r="M226" s="610"/>
      <c r="T226" s="611"/>
      <c r="AT226" s="530" t="s">
        <v>345</v>
      </c>
      <c r="AU226" s="530" t="s">
        <v>258</v>
      </c>
    </row>
    <row r="227" spans="2:51" s="530" customFormat="1" ht="15.75" customHeight="1">
      <c r="B227" s="614"/>
      <c r="D227" s="612" t="s">
        <v>347</v>
      </c>
      <c r="E227" s="615"/>
      <c r="F227" s="616" t="s">
        <v>464</v>
      </c>
      <c r="H227" s="615"/>
      <c r="L227" s="614"/>
      <c r="M227" s="617"/>
      <c r="T227" s="618"/>
      <c r="AT227" s="615" t="s">
        <v>347</v>
      </c>
      <c r="AU227" s="615" t="s">
        <v>258</v>
      </c>
      <c r="AV227" s="615" t="s">
        <v>332</v>
      </c>
      <c r="AW227" s="615" t="s">
        <v>299</v>
      </c>
      <c r="AX227" s="615" t="s">
        <v>333</v>
      </c>
      <c r="AY227" s="615" t="s">
        <v>334</v>
      </c>
    </row>
    <row r="228" spans="2:51" s="530" customFormat="1" ht="15.75" customHeight="1">
      <c r="B228" s="614"/>
      <c r="D228" s="612" t="s">
        <v>347</v>
      </c>
      <c r="E228" s="615"/>
      <c r="F228" s="616" t="s">
        <v>465</v>
      </c>
      <c r="H228" s="615"/>
      <c r="L228" s="614"/>
      <c r="M228" s="617"/>
      <c r="T228" s="618"/>
      <c r="AT228" s="615" t="s">
        <v>347</v>
      </c>
      <c r="AU228" s="615" t="s">
        <v>258</v>
      </c>
      <c r="AV228" s="615" t="s">
        <v>332</v>
      </c>
      <c r="AW228" s="615" t="s">
        <v>299</v>
      </c>
      <c r="AX228" s="615" t="s">
        <v>333</v>
      </c>
      <c r="AY228" s="615" t="s">
        <v>334</v>
      </c>
    </row>
    <row r="229" spans="2:51" s="530" customFormat="1" ht="15.75" customHeight="1">
      <c r="B229" s="614"/>
      <c r="D229" s="612" t="s">
        <v>347</v>
      </c>
      <c r="E229" s="615"/>
      <c r="F229" s="616" t="s">
        <v>466</v>
      </c>
      <c r="H229" s="615"/>
      <c r="L229" s="614"/>
      <c r="M229" s="617"/>
      <c r="T229" s="618"/>
      <c r="AT229" s="615" t="s">
        <v>347</v>
      </c>
      <c r="AU229" s="615" t="s">
        <v>258</v>
      </c>
      <c r="AV229" s="615" t="s">
        <v>332</v>
      </c>
      <c r="AW229" s="615" t="s">
        <v>299</v>
      </c>
      <c r="AX229" s="615" t="s">
        <v>333</v>
      </c>
      <c r="AY229" s="615" t="s">
        <v>334</v>
      </c>
    </row>
    <row r="230" spans="2:51" s="530" customFormat="1" ht="15.75" customHeight="1">
      <c r="B230" s="614"/>
      <c r="D230" s="612" t="s">
        <v>347</v>
      </c>
      <c r="E230" s="615"/>
      <c r="F230" s="616" t="s">
        <v>425</v>
      </c>
      <c r="H230" s="615"/>
      <c r="L230" s="614"/>
      <c r="M230" s="617"/>
      <c r="T230" s="618"/>
      <c r="AT230" s="615" t="s">
        <v>347</v>
      </c>
      <c r="AU230" s="615" t="s">
        <v>258</v>
      </c>
      <c r="AV230" s="615" t="s">
        <v>332</v>
      </c>
      <c r="AW230" s="615" t="s">
        <v>299</v>
      </c>
      <c r="AX230" s="615" t="s">
        <v>333</v>
      </c>
      <c r="AY230" s="615" t="s">
        <v>334</v>
      </c>
    </row>
    <row r="231" spans="2:51" s="530" customFormat="1" ht="15.75" customHeight="1">
      <c r="B231" s="619"/>
      <c r="D231" s="612" t="s">
        <v>347</v>
      </c>
      <c r="E231" s="620"/>
      <c r="F231" s="621" t="s">
        <v>467</v>
      </c>
      <c r="H231" s="622">
        <v>1335.177</v>
      </c>
      <c r="L231" s="619"/>
      <c r="M231" s="623"/>
      <c r="T231" s="624"/>
      <c r="AT231" s="620" t="s">
        <v>347</v>
      </c>
      <c r="AU231" s="620" t="s">
        <v>258</v>
      </c>
      <c r="AV231" s="620" t="s">
        <v>258</v>
      </c>
      <c r="AW231" s="620" t="s">
        <v>299</v>
      </c>
      <c r="AX231" s="620" t="s">
        <v>333</v>
      </c>
      <c r="AY231" s="620" t="s">
        <v>334</v>
      </c>
    </row>
    <row r="232" spans="2:51" s="530" customFormat="1" ht="15.75" customHeight="1">
      <c r="B232" s="614"/>
      <c r="D232" s="612" t="s">
        <v>347</v>
      </c>
      <c r="E232" s="615"/>
      <c r="F232" s="616" t="s">
        <v>428</v>
      </c>
      <c r="H232" s="615"/>
      <c r="L232" s="614"/>
      <c r="M232" s="617"/>
      <c r="T232" s="618"/>
      <c r="AT232" s="615" t="s">
        <v>347</v>
      </c>
      <c r="AU232" s="615" t="s">
        <v>258</v>
      </c>
      <c r="AV232" s="615" t="s">
        <v>332</v>
      </c>
      <c r="AW232" s="615" t="s">
        <v>299</v>
      </c>
      <c r="AX232" s="615" t="s">
        <v>333</v>
      </c>
      <c r="AY232" s="615" t="s">
        <v>334</v>
      </c>
    </row>
    <row r="233" spans="2:51" s="530" customFormat="1" ht="15.75" customHeight="1">
      <c r="B233" s="619"/>
      <c r="D233" s="612" t="s">
        <v>347</v>
      </c>
      <c r="E233" s="620"/>
      <c r="F233" s="621" t="s">
        <v>467</v>
      </c>
      <c r="H233" s="622">
        <v>1335.177</v>
      </c>
      <c r="L233" s="619"/>
      <c r="M233" s="623"/>
      <c r="T233" s="624"/>
      <c r="AT233" s="620" t="s">
        <v>347</v>
      </c>
      <c r="AU233" s="620" t="s">
        <v>258</v>
      </c>
      <c r="AV233" s="620" t="s">
        <v>258</v>
      </c>
      <c r="AW233" s="620" t="s">
        <v>299</v>
      </c>
      <c r="AX233" s="620" t="s">
        <v>333</v>
      </c>
      <c r="AY233" s="620" t="s">
        <v>334</v>
      </c>
    </row>
    <row r="234" spans="2:51" s="530" customFormat="1" ht="15.75" customHeight="1">
      <c r="B234" s="625"/>
      <c r="D234" s="612" t="s">
        <v>347</v>
      </c>
      <c r="E234" s="626"/>
      <c r="F234" s="627" t="s">
        <v>352</v>
      </c>
      <c r="H234" s="628">
        <v>2670.354</v>
      </c>
      <c r="L234" s="625"/>
      <c r="M234" s="629"/>
      <c r="T234" s="630"/>
      <c r="AT234" s="626" t="s">
        <v>347</v>
      </c>
      <c r="AU234" s="626" t="s">
        <v>258</v>
      </c>
      <c r="AV234" s="626" t="s">
        <v>341</v>
      </c>
      <c r="AW234" s="626" t="s">
        <v>299</v>
      </c>
      <c r="AX234" s="626" t="s">
        <v>332</v>
      </c>
      <c r="AY234" s="626" t="s">
        <v>334</v>
      </c>
    </row>
    <row r="235" spans="2:65" s="530" customFormat="1" ht="15.75" customHeight="1">
      <c r="B235" s="531"/>
      <c r="C235" s="596" t="s">
        <v>468</v>
      </c>
      <c r="D235" s="596" t="s">
        <v>336</v>
      </c>
      <c r="E235" s="597" t="s">
        <v>469</v>
      </c>
      <c r="F235" s="598" t="s">
        <v>470</v>
      </c>
      <c r="G235" s="599" t="s">
        <v>373</v>
      </c>
      <c r="H235" s="600">
        <v>240331.86</v>
      </c>
      <c r="I235" s="601"/>
      <c r="J235" s="602">
        <f>ROUND($I$235*$H$235,2)</f>
        <v>0</v>
      </c>
      <c r="K235" s="598" t="s">
        <v>340</v>
      </c>
      <c r="L235" s="531"/>
      <c r="M235" s="603"/>
      <c r="N235" s="604" t="s">
        <v>287</v>
      </c>
      <c r="P235" s="605">
        <f>$O$235*$H$235</f>
        <v>0</v>
      </c>
      <c r="Q235" s="605">
        <v>0</v>
      </c>
      <c r="R235" s="605">
        <f>$Q$235*$H$235</f>
        <v>0</v>
      </c>
      <c r="S235" s="605">
        <v>0</v>
      </c>
      <c r="T235" s="606">
        <f>$S$235*$H$235</f>
        <v>0</v>
      </c>
      <c r="AR235" s="527" t="s">
        <v>341</v>
      </c>
      <c r="AT235" s="527" t="s">
        <v>336</v>
      </c>
      <c r="AU235" s="527" t="s">
        <v>258</v>
      </c>
      <c r="AY235" s="530" t="s">
        <v>334</v>
      </c>
      <c r="BE235" s="607">
        <f>IF($N$235="základní",$J$235,0)</f>
        <v>0</v>
      </c>
      <c r="BF235" s="607">
        <f>IF($N$235="snížená",$J$235,0)</f>
        <v>0</v>
      </c>
      <c r="BG235" s="607">
        <f>IF($N$235="zákl. přenesená",$J$235,0)</f>
        <v>0</v>
      </c>
      <c r="BH235" s="607">
        <f>IF($N$235="sníž. přenesená",$J$235,0)</f>
        <v>0</v>
      </c>
      <c r="BI235" s="607">
        <f>IF($N$235="nulová",$J$235,0)</f>
        <v>0</v>
      </c>
      <c r="BJ235" s="527" t="s">
        <v>332</v>
      </c>
      <c r="BK235" s="607">
        <f>ROUND($I$235*$H$235,2)</f>
        <v>0</v>
      </c>
      <c r="BL235" s="527" t="s">
        <v>341</v>
      </c>
      <c r="BM235" s="527" t="s">
        <v>471</v>
      </c>
    </row>
    <row r="236" spans="2:47" s="530" customFormat="1" ht="27" customHeight="1">
      <c r="B236" s="531"/>
      <c r="D236" s="608" t="s">
        <v>343</v>
      </c>
      <c r="F236" s="609" t="s">
        <v>472</v>
      </c>
      <c r="L236" s="531"/>
      <c r="M236" s="610"/>
      <c r="T236" s="611"/>
      <c r="AT236" s="530" t="s">
        <v>343</v>
      </c>
      <c r="AU236" s="530" t="s">
        <v>258</v>
      </c>
    </row>
    <row r="237" spans="2:47" s="530" customFormat="1" ht="30.75" customHeight="1">
      <c r="B237" s="531"/>
      <c r="D237" s="612" t="s">
        <v>345</v>
      </c>
      <c r="F237" s="613" t="s">
        <v>463</v>
      </c>
      <c r="L237" s="531"/>
      <c r="M237" s="610"/>
      <c r="T237" s="611"/>
      <c r="AT237" s="530" t="s">
        <v>345</v>
      </c>
      <c r="AU237" s="530" t="s">
        <v>258</v>
      </c>
    </row>
    <row r="238" spans="2:51" s="530" customFormat="1" ht="15.75" customHeight="1">
      <c r="B238" s="614"/>
      <c r="D238" s="612" t="s">
        <v>347</v>
      </c>
      <c r="E238" s="615"/>
      <c r="F238" s="616" t="s">
        <v>464</v>
      </c>
      <c r="H238" s="615"/>
      <c r="L238" s="614"/>
      <c r="M238" s="617"/>
      <c r="T238" s="618"/>
      <c r="AT238" s="615" t="s">
        <v>347</v>
      </c>
      <c r="AU238" s="615" t="s">
        <v>258</v>
      </c>
      <c r="AV238" s="615" t="s">
        <v>332</v>
      </c>
      <c r="AW238" s="615" t="s">
        <v>299</v>
      </c>
      <c r="AX238" s="615" t="s">
        <v>333</v>
      </c>
      <c r="AY238" s="615" t="s">
        <v>334</v>
      </c>
    </row>
    <row r="239" spans="2:51" s="530" customFormat="1" ht="15.75" customHeight="1">
      <c r="B239" s="614"/>
      <c r="D239" s="612" t="s">
        <v>347</v>
      </c>
      <c r="E239" s="615"/>
      <c r="F239" s="616" t="s">
        <v>465</v>
      </c>
      <c r="H239" s="615"/>
      <c r="L239" s="614"/>
      <c r="M239" s="617"/>
      <c r="T239" s="618"/>
      <c r="AT239" s="615" t="s">
        <v>347</v>
      </c>
      <c r="AU239" s="615" t="s">
        <v>258</v>
      </c>
      <c r="AV239" s="615" t="s">
        <v>332</v>
      </c>
      <c r="AW239" s="615" t="s">
        <v>299</v>
      </c>
      <c r="AX239" s="615" t="s">
        <v>333</v>
      </c>
      <c r="AY239" s="615" t="s">
        <v>334</v>
      </c>
    </row>
    <row r="240" spans="2:51" s="530" customFormat="1" ht="15.75" customHeight="1">
      <c r="B240" s="614"/>
      <c r="D240" s="612" t="s">
        <v>347</v>
      </c>
      <c r="E240" s="615"/>
      <c r="F240" s="616" t="s">
        <v>473</v>
      </c>
      <c r="H240" s="615"/>
      <c r="L240" s="614"/>
      <c r="M240" s="617"/>
      <c r="T240" s="618"/>
      <c r="AT240" s="615" t="s">
        <v>347</v>
      </c>
      <c r="AU240" s="615" t="s">
        <v>258</v>
      </c>
      <c r="AV240" s="615" t="s">
        <v>332</v>
      </c>
      <c r="AW240" s="615" t="s">
        <v>299</v>
      </c>
      <c r="AX240" s="615" t="s">
        <v>333</v>
      </c>
      <c r="AY240" s="615" t="s">
        <v>334</v>
      </c>
    </row>
    <row r="241" spans="2:51" s="530" customFormat="1" ht="15.75" customHeight="1">
      <c r="B241" s="614"/>
      <c r="D241" s="612" t="s">
        <v>347</v>
      </c>
      <c r="E241" s="615"/>
      <c r="F241" s="616" t="s">
        <v>425</v>
      </c>
      <c r="H241" s="615"/>
      <c r="L241" s="614"/>
      <c r="M241" s="617"/>
      <c r="T241" s="618"/>
      <c r="AT241" s="615" t="s">
        <v>347</v>
      </c>
      <c r="AU241" s="615" t="s">
        <v>258</v>
      </c>
      <c r="AV241" s="615" t="s">
        <v>332</v>
      </c>
      <c r="AW241" s="615" t="s">
        <v>299</v>
      </c>
      <c r="AX241" s="615" t="s">
        <v>333</v>
      </c>
      <c r="AY241" s="615" t="s">
        <v>334</v>
      </c>
    </row>
    <row r="242" spans="2:51" s="530" customFormat="1" ht="15.75" customHeight="1">
      <c r="B242" s="619"/>
      <c r="D242" s="612" t="s">
        <v>347</v>
      </c>
      <c r="E242" s="620"/>
      <c r="F242" s="621" t="s">
        <v>467</v>
      </c>
      <c r="H242" s="622">
        <v>1335.177</v>
      </c>
      <c r="L242" s="619"/>
      <c r="M242" s="623"/>
      <c r="T242" s="624"/>
      <c r="AT242" s="620" t="s">
        <v>347</v>
      </c>
      <c r="AU242" s="620" t="s">
        <v>258</v>
      </c>
      <c r="AV242" s="620" t="s">
        <v>258</v>
      </c>
      <c r="AW242" s="620" t="s">
        <v>299</v>
      </c>
      <c r="AX242" s="620" t="s">
        <v>333</v>
      </c>
      <c r="AY242" s="620" t="s">
        <v>334</v>
      </c>
    </row>
    <row r="243" spans="2:51" s="530" customFormat="1" ht="15.75" customHeight="1">
      <c r="B243" s="614"/>
      <c r="D243" s="612" t="s">
        <v>347</v>
      </c>
      <c r="E243" s="615"/>
      <c r="F243" s="616" t="s">
        <v>428</v>
      </c>
      <c r="H243" s="615"/>
      <c r="L243" s="614"/>
      <c r="M243" s="617"/>
      <c r="T243" s="618"/>
      <c r="AT243" s="615" t="s">
        <v>347</v>
      </c>
      <c r="AU243" s="615" t="s">
        <v>258</v>
      </c>
      <c r="AV243" s="615" t="s">
        <v>332</v>
      </c>
      <c r="AW243" s="615" t="s">
        <v>299</v>
      </c>
      <c r="AX243" s="615" t="s">
        <v>333</v>
      </c>
      <c r="AY243" s="615" t="s">
        <v>334</v>
      </c>
    </row>
    <row r="244" spans="2:51" s="530" customFormat="1" ht="15.75" customHeight="1">
      <c r="B244" s="619"/>
      <c r="D244" s="612" t="s">
        <v>347</v>
      </c>
      <c r="E244" s="620"/>
      <c r="F244" s="621" t="s">
        <v>467</v>
      </c>
      <c r="H244" s="622">
        <v>1335.177</v>
      </c>
      <c r="L244" s="619"/>
      <c r="M244" s="623"/>
      <c r="T244" s="624"/>
      <c r="AT244" s="620" t="s">
        <v>347</v>
      </c>
      <c r="AU244" s="620" t="s">
        <v>258</v>
      </c>
      <c r="AV244" s="620" t="s">
        <v>258</v>
      </c>
      <c r="AW244" s="620" t="s">
        <v>299</v>
      </c>
      <c r="AX244" s="620" t="s">
        <v>333</v>
      </c>
      <c r="AY244" s="620" t="s">
        <v>334</v>
      </c>
    </row>
    <row r="245" spans="2:51" s="530" customFormat="1" ht="15.75" customHeight="1">
      <c r="B245" s="625"/>
      <c r="D245" s="612" t="s">
        <v>347</v>
      </c>
      <c r="E245" s="626"/>
      <c r="F245" s="627" t="s">
        <v>352</v>
      </c>
      <c r="H245" s="628">
        <v>2670.354</v>
      </c>
      <c r="L245" s="625"/>
      <c r="M245" s="629"/>
      <c r="T245" s="630"/>
      <c r="AT245" s="626" t="s">
        <v>347</v>
      </c>
      <c r="AU245" s="626" t="s">
        <v>258</v>
      </c>
      <c r="AV245" s="626" t="s">
        <v>341</v>
      </c>
      <c r="AW245" s="626" t="s">
        <v>299</v>
      </c>
      <c r="AX245" s="626" t="s">
        <v>332</v>
      </c>
      <c r="AY245" s="626" t="s">
        <v>334</v>
      </c>
    </row>
    <row r="246" spans="2:51" s="530" customFormat="1" ht="15.75" customHeight="1">
      <c r="B246" s="619"/>
      <c r="D246" s="612" t="s">
        <v>347</v>
      </c>
      <c r="F246" s="621" t="s">
        <v>474</v>
      </c>
      <c r="H246" s="622">
        <v>240331.86</v>
      </c>
      <c r="L246" s="619"/>
      <c r="M246" s="623"/>
      <c r="T246" s="624"/>
      <c r="AT246" s="620" t="s">
        <v>347</v>
      </c>
      <c r="AU246" s="620" t="s">
        <v>258</v>
      </c>
      <c r="AV246" s="620" t="s">
        <v>258</v>
      </c>
      <c r="AW246" s="620" t="s">
        <v>333</v>
      </c>
      <c r="AX246" s="620" t="s">
        <v>332</v>
      </c>
      <c r="AY246" s="620" t="s">
        <v>334</v>
      </c>
    </row>
    <row r="247" spans="2:65" s="530" customFormat="1" ht="15.75" customHeight="1">
      <c r="B247" s="531"/>
      <c r="C247" s="596" t="s">
        <v>475</v>
      </c>
      <c r="D247" s="596" t="s">
        <v>336</v>
      </c>
      <c r="E247" s="597" t="s">
        <v>476</v>
      </c>
      <c r="F247" s="598" t="s">
        <v>477</v>
      </c>
      <c r="G247" s="599" t="s">
        <v>373</v>
      </c>
      <c r="H247" s="600">
        <v>2670.354</v>
      </c>
      <c r="I247" s="601"/>
      <c r="J247" s="602">
        <f>ROUND($I$247*$H$247,2)</f>
        <v>0</v>
      </c>
      <c r="K247" s="598" t="s">
        <v>340</v>
      </c>
      <c r="L247" s="531"/>
      <c r="M247" s="603"/>
      <c r="N247" s="604" t="s">
        <v>287</v>
      </c>
      <c r="P247" s="605">
        <f>$O$247*$H$247</f>
        <v>0</v>
      </c>
      <c r="Q247" s="605">
        <v>0</v>
      </c>
      <c r="R247" s="605">
        <f>$Q$247*$H$247</f>
        <v>0</v>
      </c>
      <c r="S247" s="605">
        <v>0</v>
      </c>
      <c r="T247" s="606">
        <f>$S$247*$H$247</f>
        <v>0</v>
      </c>
      <c r="AR247" s="527" t="s">
        <v>341</v>
      </c>
      <c r="AT247" s="527" t="s">
        <v>336</v>
      </c>
      <c r="AU247" s="527" t="s">
        <v>258</v>
      </c>
      <c r="AY247" s="530" t="s">
        <v>334</v>
      </c>
      <c r="BE247" s="607">
        <f>IF($N$247="základní",$J$247,0)</f>
        <v>0</v>
      </c>
      <c r="BF247" s="607">
        <f>IF($N$247="snížená",$J$247,0)</f>
        <v>0</v>
      </c>
      <c r="BG247" s="607">
        <f>IF($N$247="zákl. přenesená",$J$247,0)</f>
        <v>0</v>
      </c>
      <c r="BH247" s="607">
        <f>IF($N$247="sníž. přenesená",$J$247,0)</f>
        <v>0</v>
      </c>
      <c r="BI247" s="607">
        <f>IF($N$247="nulová",$J$247,0)</f>
        <v>0</v>
      </c>
      <c r="BJ247" s="527" t="s">
        <v>332</v>
      </c>
      <c r="BK247" s="607">
        <f>ROUND($I$247*$H$247,2)</f>
        <v>0</v>
      </c>
      <c r="BL247" s="527" t="s">
        <v>341</v>
      </c>
      <c r="BM247" s="527" t="s">
        <v>478</v>
      </c>
    </row>
    <row r="248" spans="2:47" s="530" customFormat="1" ht="27" customHeight="1">
      <c r="B248" s="531"/>
      <c r="D248" s="608" t="s">
        <v>343</v>
      </c>
      <c r="F248" s="609" t="s">
        <v>479</v>
      </c>
      <c r="L248" s="531"/>
      <c r="M248" s="610"/>
      <c r="T248" s="611"/>
      <c r="AT248" s="530" t="s">
        <v>343</v>
      </c>
      <c r="AU248" s="530" t="s">
        <v>258</v>
      </c>
    </row>
    <row r="249" spans="2:47" s="530" customFormat="1" ht="30.75" customHeight="1">
      <c r="B249" s="531"/>
      <c r="D249" s="612" t="s">
        <v>345</v>
      </c>
      <c r="F249" s="613" t="s">
        <v>480</v>
      </c>
      <c r="L249" s="531"/>
      <c r="M249" s="610"/>
      <c r="T249" s="611"/>
      <c r="AT249" s="530" t="s">
        <v>345</v>
      </c>
      <c r="AU249" s="530" t="s">
        <v>258</v>
      </c>
    </row>
    <row r="250" spans="2:51" s="530" customFormat="1" ht="15.75" customHeight="1">
      <c r="B250" s="614"/>
      <c r="D250" s="612" t="s">
        <v>347</v>
      </c>
      <c r="E250" s="615"/>
      <c r="F250" s="616" t="s">
        <v>464</v>
      </c>
      <c r="H250" s="615"/>
      <c r="L250" s="614"/>
      <c r="M250" s="617"/>
      <c r="T250" s="618"/>
      <c r="AT250" s="615" t="s">
        <v>347</v>
      </c>
      <c r="AU250" s="615" t="s">
        <v>258</v>
      </c>
      <c r="AV250" s="615" t="s">
        <v>332</v>
      </c>
      <c r="AW250" s="615" t="s">
        <v>299</v>
      </c>
      <c r="AX250" s="615" t="s">
        <v>333</v>
      </c>
      <c r="AY250" s="615" t="s">
        <v>334</v>
      </c>
    </row>
    <row r="251" spans="2:51" s="530" customFormat="1" ht="15.75" customHeight="1">
      <c r="B251" s="614"/>
      <c r="D251" s="612" t="s">
        <v>347</v>
      </c>
      <c r="E251" s="615"/>
      <c r="F251" s="616" t="s">
        <v>465</v>
      </c>
      <c r="H251" s="615"/>
      <c r="L251" s="614"/>
      <c r="M251" s="617"/>
      <c r="T251" s="618"/>
      <c r="AT251" s="615" t="s">
        <v>347</v>
      </c>
      <c r="AU251" s="615" t="s">
        <v>258</v>
      </c>
      <c r="AV251" s="615" t="s">
        <v>332</v>
      </c>
      <c r="AW251" s="615" t="s">
        <v>299</v>
      </c>
      <c r="AX251" s="615" t="s">
        <v>333</v>
      </c>
      <c r="AY251" s="615" t="s">
        <v>334</v>
      </c>
    </row>
    <row r="252" spans="2:51" s="530" customFormat="1" ht="15.75" customHeight="1">
      <c r="B252" s="614"/>
      <c r="D252" s="612" t="s">
        <v>347</v>
      </c>
      <c r="E252" s="615"/>
      <c r="F252" s="616" t="s">
        <v>466</v>
      </c>
      <c r="H252" s="615"/>
      <c r="L252" s="614"/>
      <c r="M252" s="617"/>
      <c r="T252" s="618"/>
      <c r="AT252" s="615" t="s">
        <v>347</v>
      </c>
      <c r="AU252" s="615" t="s">
        <v>258</v>
      </c>
      <c r="AV252" s="615" t="s">
        <v>332</v>
      </c>
      <c r="AW252" s="615" t="s">
        <v>299</v>
      </c>
      <c r="AX252" s="615" t="s">
        <v>333</v>
      </c>
      <c r="AY252" s="615" t="s">
        <v>334</v>
      </c>
    </row>
    <row r="253" spans="2:51" s="530" customFormat="1" ht="15.75" customHeight="1">
      <c r="B253" s="614"/>
      <c r="D253" s="612" t="s">
        <v>347</v>
      </c>
      <c r="E253" s="615"/>
      <c r="F253" s="616" t="s">
        <v>425</v>
      </c>
      <c r="H253" s="615"/>
      <c r="L253" s="614"/>
      <c r="M253" s="617"/>
      <c r="T253" s="618"/>
      <c r="AT253" s="615" t="s">
        <v>347</v>
      </c>
      <c r="AU253" s="615" t="s">
        <v>258</v>
      </c>
      <c r="AV253" s="615" t="s">
        <v>332</v>
      </c>
      <c r="AW253" s="615" t="s">
        <v>299</v>
      </c>
      <c r="AX253" s="615" t="s">
        <v>333</v>
      </c>
      <c r="AY253" s="615" t="s">
        <v>334</v>
      </c>
    </row>
    <row r="254" spans="2:51" s="530" customFormat="1" ht="15.75" customHeight="1">
      <c r="B254" s="619"/>
      <c r="D254" s="612" t="s">
        <v>347</v>
      </c>
      <c r="E254" s="620"/>
      <c r="F254" s="621" t="s">
        <v>467</v>
      </c>
      <c r="H254" s="622">
        <v>1335.177</v>
      </c>
      <c r="L254" s="619"/>
      <c r="M254" s="623"/>
      <c r="T254" s="624"/>
      <c r="AT254" s="620" t="s">
        <v>347</v>
      </c>
      <c r="AU254" s="620" t="s">
        <v>258</v>
      </c>
      <c r="AV254" s="620" t="s">
        <v>258</v>
      </c>
      <c r="AW254" s="620" t="s">
        <v>299</v>
      </c>
      <c r="AX254" s="620" t="s">
        <v>333</v>
      </c>
      <c r="AY254" s="620" t="s">
        <v>334</v>
      </c>
    </row>
    <row r="255" spans="2:51" s="530" customFormat="1" ht="15.75" customHeight="1">
      <c r="B255" s="614"/>
      <c r="D255" s="612" t="s">
        <v>347</v>
      </c>
      <c r="E255" s="615"/>
      <c r="F255" s="616" t="s">
        <v>428</v>
      </c>
      <c r="H255" s="615"/>
      <c r="L255" s="614"/>
      <c r="M255" s="617"/>
      <c r="T255" s="618"/>
      <c r="AT255" s="615" t="s">
        <v>347</v>
      </c>
      <c r="AU255" s="615" t="s">
        <v>258</v>
      </c>
      <c r="AV255" s="615" t="s">
        <v>332</v>
      </c>
      <c r="AW255" s="615" t="s">
        <v>299</v>
      </c>
      <c r="AX255" s="615" t="s">
        <v>333</v>
      </c>
      <c r="AY255" s="615" t="s">
        <v>334</v>
      </c>
    </row>
    <row r="256" spans="2:51" s="530" customFormat="1" ht="15.75" customHeight="1">
      <c r="B256" s="619"/>
      <c r="D256" s="612" t="s">
        <v>347</v>
      </c>
      <c r="E256" s="620"/>
      <c r="F256" s="621" t="s">
        <v>467</v>
      </c>
      <c r="H256" s="622">
        <v>1335.177</v>
      </c>
      <c r="L256" s="619"/>
      <c r="M256" s="623"/>
      <c r="T256" s="624"/>
      <c r="AT256" s="620" t="s">
        <v>347</v>
      </c>
      <c r="AU256" s="620" t="s">
        <v>258</v>
      </c>
      <c r="AV256" s="620" t="s">
        <v>258</v>
      </c>
      <c r="AW256" s="620" t="s">
        <v>299</v>
      </c>
      <c r="AX256" s="620" t="s">
        <v>333</v>
      </c>
      <c r="AY256" s="620" t="s">
        <v>334</v>
      </c>
    </row>
    <row r="257" spans="2:51" s="530" customFormat="1" ht="15.75" customHeight="1">
      <c r="B257" s="625"/>
      <c r="D257" s="612" t="s">
        <v>347</v>
      </c>
      <c r="E257" s="626"/>
      <c r="F257" s="627" t="s">
        <v>352</v>
      </c>
      <c r="H257" s="628">
        <v>2670.354</v>
      </c>
      <c r="L257" s="625"/>
      <c r="M257" s="629"/>
      <c r="T257" s="630"/>
      <c r="AT257" s="626" t="s">
        <v>347</v>
      </c>
      <c r="AU257" s="626" t="s">
        <v>258</v>
      </c>
      <c r="AV257" s="626" t="s">
        <v>341</v>
      </c>
      <c r="AW257" s="626" t="s">
        <v>299</v>
      </c>
      <c r="AX257" s="626" t="s">
        <v>332</v>
      </c>
      <c r="AY257" s="626" t="s">
        <v>334</v>
      </c>
    </row>
    <row r="258" spans="2:65" s="530" customFormat="1" ht="15.75" customHeight="1">
      <c r="B258" s="531"/>
      <c r="C258" s="596" t="s">
        <v>481</v>
      </c>
      <c r="D258" s="596" t="s">
        <v>336</v>
      </c>
      <c r="E258" s="597" t="s">
        <v>2998</v>
      </c>
      <c r="F258" s="598" t="s">
        <v>2999</v>
      </c>
      <c r="G258" s="599" t="s">
        <v>339</v>
      </c>
      <c r="H258" s="600">
        <v>1340.6</v>
      </c>
      <c r="I258" s="601"/>
      <c r="J258" s="602">
        <f>ROUND($I$258*$H$258,2)</f>
        <v>0</v>
      </c>
      <c r="K258" s="598" t="s">
        <v>340</v>
      </c>
      <c r="L258" s="531"/>
      <c r="M258" s="603"/>
      <c r="N258" s="604" t="s">
        <v>287</v>
      </c>
      <c r="P258" s="605">
        <f>$O$258*$H$258</f>
        <v>0</v>
      </c>
      <c r="Q258" s="605">
        <v>0</v>
      </c>
      <c r="R258" s="605">
        <f>$Q$258*$H$258</f>
        <v>0</v>
      </c>
      <c r="S258" s="605">
        <v>0</v>
      </c>
      <c r="T258" s="606">
        <f>$S$258*$H$258</f>
        <v>0</v>
      </c>
      <c r="AR258" s="527" t="s">
        <v>341</v>
      </c>
      <c r="AT258" s="527" t="s">
        <v>336</v>
      </c>
      <c r="AU258" s="527" t="s">
        <v>258</v>
      </c>
      <c r="AY258" s="530" t="s">
        <v>334</v>
      </c>
      <c r="BE258" s="607">
        <f>IF($N$258="základní",$J$258,0)</f>
        <v>0</v>
      </c>
      <c r="BF258" s="607">
        <f>IF($N$258="snížená",$J$258,0)</f>
        <v>0</v>
      </c>
      <c r="BG258" s="607">
        <f>IF($N$258="zákl. přenesená",$J$258,0)</f>
        <v>0</v>
      </c>
      <c r="BH258" s="607">
        <f>IF($N$258="sníž. přenesená",$J$258,0)</f>
        <v>0</v>
      </c>
      <c r="BI258" s="607">
        <f>IF($N$258="nulová",$J$258,0)</f>
        <v>0</v>
      </c>
      <c r="BJ258" s="527" t="s">
        <v>332</v>
      </c>
      <c r="BK258" s="607">
        <f>ROUND($I$258*$H$258,2)</f>
        <v>0</v>
      </c>
      <c r="BL258" s="527" t="s">
        <v>341</v>
      </c>
      <c r="BM258" s="527" t="s">
        <v>3000</v>
      </c>
    </row>
    <row r="259" spans="2:47" s="530" customFormat="1" ht="16.5" customHeight="1">
      <c r="B259" s="531"/>
      <c r="D259" s="608" t="s">
        <v>343</v>
      </c>
      <c r="F259" s="609" t="s">
        <v>3001</v>
      </c>
      <c r="L259" s="531"/>
      <c r="M259" s="610"/>
      <c r="T259" s="611"/>
      <c r="AT259" s="530" t="s">
        <v>343</v>
      </c>
      <c r="AU259" s="530" t="s">
        <v>258</v>
      </c>
    </row>
    <row r="260" spans="2:51" s="530" customFormat="1" ht="15.75" customHeight="1">
      <c r="B260" s="614"/>
      <c r="D260" s="612" t="s">
        <v>347</v>
      </c>
      <c r="E260" s="615"/>
      <c r="F260" s="616" t="s">
        <v>3002</v>
      </c>
      <c r="H260" s="615"/>
      <c r="L260" s="614"/>
      <c r="M260" s="617"/>
      <c r="T260" s="618"/>
      <c r="AT260" s="615" t="s">
        <v>347</v>
      </c>
      <c r="AU260" s="615" t="s">
        <v>258</v>
      </c>
      <c r="AV260" s="615" t="s">
        <v>332</v>
      </c>
      <c r="AW260" s="615" t="s">
        <v>299</v>
      </c>
      <c r="AX260" s="615" t="s">
        <v>333</v>
      </c>
      <c r="AY260" s="615" t="s">
        <v>334</v>
      </c>
    </row>
    <row r="261" spans="2:51" s="530" customFormat="1" ht="15.75" customHeight="1">
      <c r="B261" s="614"/>
      <c r="D261" s="612" t="s">
        <v>347</v>
      </c>
      <c r="E261" s="615"/>
      <c r="F261" s="616" t="s">
        <v>437</v>
      </c>
      <c r="H261" s="615"/>
      <c r="L261" s="614"/>
      <c r="M261" s="617"/>
      <c r="T261" s="618"/>
      <c r="AT261" s="615" t="s">
        <v>347</v>
      </c>
      <c r="AU261" s="615" t="s">
        <v>258</v>
      </c>
      <c r="AV261" s="615" t="s">
        <v>332</v>
      </c>
      <c r="AW261" s="615" t="s">
        <v>299</v>
      </c>
      <c r="AX261" s="615" t="s">
        <v>333</v>
      </c>
      <c r="AY261" s="615" t="s">
        <v>334</v>
      </c>
    </row>
    <row r="262" spans="2:51" s="530" customFormat="1" ht="15.75" customHeight="1">
      <c r="B262" s="614"/>
      <c r="D262" s="612" t="s">
        <v>347</v>
      </c>
      <c r="E262" s="615"/>
      <c r="F262" s="616" t="s">
        <v>425</v>
      </c>
      <c r="H262" s="615"/>
      <c r="L262" s="614"/>
      <c r="M262" s="617"/>
      <c r="T262" s="618"/>
      <c r="AT262" s="615" t="s">
        <v>347</v>
      </c>
      <c r="AU262" s="615" t="s">
        <v>258</v>
      </c>
      <c r="AV262" s="615" t="s">
        <v>332</v>
      </c>
      <c r="AW262" s="615" t="s">
        <v>299</v>
      </c>
      <c r="AX262" s="615" t="s">
        <v>333</v>
      </c>
      <c r="AY262" s="615" t="s">
        <v>334</v>
      </c>
    </row>
    <row r="263" spans="2:51" s="530" customFormat="1" ht="15.75" customHeight="1">
      <c r="B263" s="619"/>
      <c r="D263" s="612" t="s">
        <v>347</v>
      </c>
      <c r="E263" s="620"/>
      <c r="F263" s="621" t="s">
        <v>439</v>
      </c>
      <c r="H263" s="622">
        <v>640.9</v>
      </c>
      <c r="L263" s="619"/>
      <c r="M263" s="623"/>
      <c r="T263" s="624"/>
      <c r="AT263" s="620" t="s">
        <v>347</v>
      </c>
      <c r="AU263" s="620" t="s">
        <v>258</v>
      </c>
      <c r="AV263" s="620" t="s">
        <v>258</v>
      </c>
      <c r="AW263" s="620" t="s">
        <v>299</v>
      </c>
      <c r="AX263" s="620" t="s">
        <v>333</v>
      </c>
      <c r="AY263" s="620" t="s">
        <v>334</v>
      </c>
    </row>
    <row r="264" spans="2:51" s="530" customFormat="1" ht="15.75" customHeight="1">
      <c r="B264" s="614"/>
      <c r="D264" s="612" t="s">
        <v>347</v>
      </c>
      <c r="E264" s="615"/>
      <c r="F264" s="616" t="s">
        <v>428</v>
      </c>
      <c r="H264" s="615"/>
      <c r="L264" s="614"/>
      <c r="M264" s="617"/>
      <c r="T264" s="618"/>
      <c r="AT264" s="615" t="s">
        <v>347</v>
      </c>
      <c r="AU264" s="615" t="s">
        <v>258</v>
      </c>
      <c r="AV264" s="615" t="s">
        <v>332</v>
      </c>
      <c r="AW264" s="615" t="s">
        <v>299</v>
      </c>
      <c r="AX264" s="615" t="s">
        <v>333</v>
      </c>
      <c r="AY264" s="615" t="s">
        <v>334</v>
      </c>
    </row>
    <row r="265" spans="2:51" s="530" customFormat="1" ht="15.75" customHeight="1">
      <c r="B265" s="619"/>
      <c r="D265" s="612" t="s">
        <v>347</v>
      </c>
      <c r="E265" s="620"/>
      <c r="F265" s="621" t="s">
        <v>440</v>
      </c>
      <c r="H265" s="622">
        <v>493.87</v>
      </c>
      <c r="L265" s="619"/>
      <c r="M265" s="623"/>
      <c r="T265" s="624"/>
      <c r="AT265" s="620" t="s">
        <v>347</v>
      </c>
      <c r="AU265" s="620" t="s">
        <v>258</v>
      </c>
      <c r="AV265" s="620" t="s">
        <v>258</v>
      </c>
      <c r="AW265" s="620" t="s">
        <v>299</v>
      </c>
      <c r="AX265" s="620" t="s">
        <v>333</v>
      </c>
      <c r="AY265" s="620" t="s">
        <v>334</v>
      </c>
    </row>
    <row r="266" spans="2:51" s="530" customFormat="1" ht="15.75" customHeight="1">
      <c r="B266" s="619"/>
      <c r="D266" s="612" t="s">
        <v>347</v>
      </c>
      <c r="E266" s="620"/>
      <c r="F266" s="621" t="s">
        <v>441</v>
      </c>
      <c r="H266" s="622">
        <v>119.73</v>
      </c>
      <c r="L266" s="619"/>
      <c r="M266" s="623"/>
      <c r="T266" s="624"/>
      <c r="AT266" s="620" t="s">
        <v>347</v>
      </c>
      <c r="AU266" s="620" t="s">
        <v>258</v>
      </c>
      <c r="AV266" s="620" t="s">
        <v>258</v>
      </c>
      <c r="AW266" s="620" t="s">
        <v>299</v>
      </c>
      <c r="AX266" s="620" t="s">
        <v>333</v>
      </c>
      <c r="AY266" s="620" t="s">
        <v>334</v>
      </c>
    </row>
    <row r="267" spans="2:51" s="530" customFormat="1" ht="15.75" customHeight="1">
      <c r="B267" s="614"/>
      <c r="D267" s="612" t="s">
        <v>347</v>
      </c>
      <c r="E267" s="615"/>
      <c r="F267" s="616" t="s">
        <v>442</v>
      </c>
      <c r="H267" s="615"/>
      <c r="L267" s="614"/>
      <c r="M267" s="617"/>
      <c r="T267" s="618"/>
      <c r="AT267" s="615" t="s">
        <v>347</v>
      </c>
      <c r="AU267" s="615" t="s">
        <v>258</v>
      </c>
      <c r="AV267" s="615" t="s">
        <v>332</v>
      </c>
      <c r="AW267" s="615" t="s">
        <v>299</v>
      </c>
      <c r="AX267" s="615" t="s">
        <v>333</v>
      </c>
      <c r="AY267" s="615" t="s">
        <v>334</v>
      </c>
    </row>
    <row r="268" spans="2:51" s="530" customFormat="1" ht="15.75" customHeight="1">
      <c r="B268" s="619"/>
      <c r="D268" s="612" t="s">
        <v>347</v>
      </c>
      <c r="E268" s="620"/>
      <c r="F268" s="621" t="s">
        <v>443</v>
      </c>
      <c r="H268" s="622">
        <v>8.4</v>
      </c>
      <c r="L268" s="619"/>
      <c r="M268" s="623"/>
      <c r="T268" s="624"/>
      <c r="AT268" s="620" t="s">
        <v>347</v>
      </c>
      <c r="AU268" s="620" t="s">
        <v>258</v>
      </c>
      <c r="AV268" s="620" t="s">
        <v>258</v>
      </c>
      <c r="AW268" s="620" t="s">
        <v>299</v>
      </c>
      <c r="AX268" s="620" t="s">
        <v>333</v>
      </c>
      <c r="AY268" s="620" t="s">
        <v>334</v>
      </c>
    </row>
    <row r="269" spans="2:51" s="530" customFormat="1" ht="15.75" customHeight="1">
      <c r="B269" s="619"/>
      <c r="D269" s="612" t="s">
        <v>347</v>
      </c>
      <c r="E269" s="620"/>
      <c r="F269" s="621" t="s">
        <v>444</v>
      </c>
      <c r="H269" s="622">
        <v>21</v>
      </c>
      <c r="L269" s="619"/>
      <c r="M269" s="623"/>
      <c r="T269" s="624"/>
      <c r="AT269" s="620" t="s">
        <v>347</v>
      </c>
      <c r="AU269" s="620" t="s">
        <v>258</v>
      </c>
      <c r="AV269" s="620" t="s">
        <v>258</v>
      </c>
      <c r="AW269" s="620" t="s">
        <v>299</v>
      </c>
      <c r="AX269" s="620" t="s">
        <v>333</v>
      </c>
      <c r="AY269" s="620" t="s">
        <v>334</v>
      </c>
    </row>
    <row r="270" spans="2:51" s="530" customFormat="1" ht="15.75" customHeight="1">
      <c r="B270" s="619"/>
      <c r="D270" s="612" t="s">
        <v>347</v>
      </c>
      <c r="E270" s="620"/>
      <c r="F270" s="621" t="s">
        <v>445</v>
      </c>
      <c r="H270" s="622">
        <v>56.7</v>
      </c>
      <c r="L270" s="619"/>
      <c r="M270" s="623"/>
      <c r="T270" s="624"/>
      <c r="AT270" s="620" t="s">
        <v>347</v>
      </c>
      <c r="AU270" s="620" t="s">
        <v>258</v>
      </c>
      <c r="AV270" s="620" t="s">
        <v>258</v>
      </c>
      <c r="AW270" s="620" t="s">
        <v>299</v>
      </c>
      <c r="AX270" s="620" t="s">
        <v>333</v>
      </c>
      <c r="AY270" s="620" t="s">
        <v>334</v>
      </c>
    </row>
    <row r="271" spans="2:51" s="530" customFormat="1" ht="15.75" customHeight="1">
      <c r="B271" s="625"/>
      <c r="D271" s="612" t="s">
        <v>347</v>
      </c>
      <c r="E271" s="626"/>
      <c r="F271" s="627" t="s">
        <v>352</v>
      </c>
      <c r="H271" s="628">
        <v>1340.6</v>
      </c>
      <c r="L271" s="625"/>
      <c r="M271" s="629"/>
      <c r="T271" s="630"/>
      <c r="AT271" s="626" t="s">
        <v>347</v>
      </c>
      <c r="AU271" s="626" t="s">
        <v>258</v>
      </c>
      <c r="AV271" s="626" t="s">
        <v>341</v>
      </c>
      <c r="AW271" s="626" t="s">
        <v>299</v>
      </c>
      <c r="AX271" s="626" t="s">
        <v>332</v>
      </c>
      <c r="AY271" s="626" t="s">
        <v>334</v>
      </c>
    </row>
    <row r="272" spans="2:65" s="530" customFormat="1" ht="15.75" customHeight="1">
      <c r="B272" s="531"/>
      <c r="C272" s="631" t="s">
        <v>491</v>
      </c>
      <c r="D272" s="631" t="s">
        <v>1090</v>
      </c>
      <c r="E272" s="632" t="s">
        <v>3003</v>
      </c>
      <c r="F272" s="633" t="s">
        <v>3021</v>
      </c>
      <c r="G272" s="634" t="s">
        <v>339</v>
      </c>
      <c r="H272" s="635">
        <v>1499.997</v>
      </c>
      <c r="I272" s="636"/>
      <c r="J272" s="637">
        <f>ROUND($I$272*$H$272,2)</f>
        <v>0</v>
      </c>
      <c r="K272" s="633" t="s">
        <v>340</v>
      </c>
      <c r="L272" s="638"/>
      <c r="M272" s="639"/>
      <c r="N272" s="640" t="s">
        <v>287</v>
      </c>
      <c r="P272" s="605">
        <f>$O$272*$H$272</f>
        <v>0</v>
      </c>
      <c r="Q272" s="605">
        <v>0.0002</v>
      </c>
      <c r="R272" s="605">
        <f>$Q$272*$H$272</f>
        <v>0.2999994</v>
      </c>
      <c r="S272" s="605">
        <v>0</v>
      </c>
      <c r="T272" s="606">
        <f>$S$272*$H$272</f>
        <v>0</v>
      </c>
      <c r="AR272" s="527" t="s">
        <v>402</v>
      </c>
      <c r="AT272" s="527" t="s">
        <v>1090</v>
      </c>
      <c r="AU272" s="527" t="s">
        <v>258</v>
      </c>
      <c r="AY272" s="530" t="s">
        <v>334</v>
      </c>
      <c r="BE272" s="607">
        <f>IF($N$272="základní",$J$272,0)</f>
        <v>0</v>
      </c>
      <c r="BF272" s="607">
        <f>IF($N$272="snížená",$J$272,0)</f>
        <v>0</v>
      </c>
      <c r="BG272" s="607">
        <f>IF($N$272="zákl. přenesená",$J$272,0)</f>
        <v>0</v>
      </c>
      <c r="BH272" s="607">
        <f>IF($N$272="sníž. přenesená",$J$272,0)</f>
        <v>0</v>
      </c>
      <c r="BI272" s="607">
        <f>IF($N$272="nulová",$J$272,0)</f>
        <v>0</v>
      </c>
      <c r="BJ272" s="527" t="s">
        <v>332</v>
      </c>
      <c r="BK272" s="607">
        <f>ROUND($I$272*$H$272,2)</f>
        <v>0</v>
      </c>
      <c r="BL272" s="527" t="s">
        <v>341</v>
      </c>
      <c r="BM272" s="527" t="s">
        <v>3004</v>
      </c>
    </row>
    <row r="273" spans="2:47" s="530" customFormat="1" ht="27" customHeight="1">
      <c r="B273" s="531"/>
      <c r="D273" s="608" t="s">
        <v>343</v>
      </c>
      <c r="F273" s="609" t="s">
        <v>3005</v>
      </c>
      <c r="L273" s="531"/>
      <c r="M273" s="610"/>
      <c r="T273" s="611"/>
      <c r="AT273" s="530" t="s">
        <v>343</v>
      </c>
      <c r="AU273" s="530" t="s">
        <v>258</v>
      </c>
    </row>
    <row r="274" spans="2:51" s="530" customFormat="1" ht="15.75" customHeight="1">
      <c r="B274" s="614"/>
      <c r="D274" s="612" t="s">
        <v>347</v>
      </c>
      <c r="E274" s="615"/>
      <c r="F274" s="616" t="s">
        <v>3002</v>
      </c>
      <c r="H274" s="615"/>
      <c r="L274" s="614"/>
      <c r="M274" s="617"/>
      <c r="T274" s="618"/>
      <c r="AT274" s="615" t="s">
        <v>347</v>
      </c>
      <c r="AU274" s="615" t="s">
        <v>258</v>
      </c>
      <c r="AV274" s="615" t="s">
        <v>332</v>
      </c>
      <c r="AW274" s="615" t="s">
        <v>299</v>
      </c>
      <c r="AX274" s="615" t="s">
        <v>333</v>
      </c>
      <c r="AY274" s="615" t="s">
        <v>334</v>
      </c>
    </row>
    <row r="275" spans="2:51" s="530" customFormat="1" ht="15.75" customHeight="1">
      <c r="B275" s="614"/>
      <c r="D275" s="612" t="s">
        <v>347</v>
      </c>
      <c r="E275" s="615"/>
      <c r="F275" s="616" t="s">
        <v>437</v>
      </c>
      <c r="H275" s="615"/>
      <c r="L275" s="614"/>
      <c r="M275" s="617"/>
      <c r="T275" s="618"/>
      <c r="AT275" s="615" t="s">
        <v>347</v>
      </c>
      <c r="AU275" s="615" t="s">
        <v>258</v>
      </c>
      <c r="AV275" s="615" t="s">
        <v>332</v>
      </c>
      <c r="AW275" s="615" t="s">
        <v>299</v>
      </c>
      <c r="AX275" s="615" t="s">
        <v>333</v>
      </c>
      <c r="AY275" s="615" t="s">
        <v>334</v>
      </c>
    </row>
    <row r="276" spans="2:51" s="530" customFormat="1" ht="15.75" customHeight="1">
      <c r="B276" s="614"/>
      <c r="D276" s="612" t="s">
        <v>347</v>
      </c>
      <c r="E276" s="615"/>
      <c r="F276" s="616" t="s">
        <v>438</v>
      </c>
      <c r="H276" s="615"/>
      <c r="L276" s="614"/>
      <c r="M276" s="617"/>
      <c r="T276" s="618"/>
      <c r="AT276" s="615" t="s">
        <v>347</v>
      </c>
      <c r="AU276" s="615" t="s">
        <v>258</v>
      </c>
      <c r="AV276" s="615" t="s">
        <v>332</v>
      </c>
      <c r="AW276" s="615" t="s">
        <v>299</v>
      </c>
      <c r="AX276" s="615" t="s">
        <v>333</v>
      </c>
      <c r="AY276" s="615" t="s">
        <v>334</v>
      </c>
    </row>
    <row r="277" spans="2:51" s="530" customFormat="1" ht="15.75" customHeight="1">
      <c r="B277" s="614"/>
      <c r="D277" s="612" t="s">
        <v>347</v>
      </c>
      <c r="E277" s="615"/>
      <c r="F277" s="616" t="s">
        <v>425</v>
      </c>
      <c r="H277" s="615"/>
      <c r="L277" s="614"/>
      <c r="M277" s="617"/>
      <c r="T277" s="618"/>
      <c r="AT277" s="615" t="s">
        <v>347</v>
      </c>
      <c r="AU277" s="615" t="s">
        <v>258</v>
      </c>
      <c r="AV277" s="615" t="s">
        <v>332</v>
      </c>
      <c r="AW277" s="615" t="s">
        <v>299</v>
      </c>
      <c r="AX277" s="615" t="s">
        <v>333</v>
      </c>
      <c r="AY277" s="615" t="s">
        <v>334</v>
      </c>
    </row>
    <row r="278" spans="2:51" s="530" customFormat="1" ht="15.75" customHeight="1">
      <c r="B278" s="619"/>
      <c r="D278" s="612" t="s">
        <v>347</v>
      </c>
      <c r="E278" s="620"/>
      <c r="F278" s="621" t="s">
        <v>439</v>
      </c>
      <c r="H278" s="622">
        <v>640.9</v>
      </c>
      <c r="L278" s="619"/>
      <c r="M278" s="623"/>
      <c r="T278" s="624"/>
      <c r="AT278" s="620" t="s">
        <v>347</v>
      </c>
      <c r="AU278" s="620" t="s">
        <v>258</v>
      </c>
      <c r="AV278" s="620" t="s">
        <v>258</v>
      </c>
      <c r="AW278" s="620" t="s">
        <v>299</v>
      </c>
      <c r="AX278" s="620" t="s">
        <v>333</v>
      </c>
      <c r="AY278" s="620" t="s">
        <v>334</v>
      </c>
    </row>
    <row r="279" spans="2:51" s="530" customFormat="1" ht="15.75" customHeight="1">
      <c r="B279" s="614"/>
      <c r="D279" s="612" t="s">
        <v>347</v>
      </c>
      <c r="E279" s="615"/>
      <c r="F279" s="616" t="s">
        <v>428</v>
      </c>
      <c r="H279" s="615"/>
      <c r="L279" s="614"/>
      <c r="M279" s="617"/>
      <c r="T279" s="618"/>
      <c r="AT279" s="615" t="s">
        <v>347</v>
      </c>
      <c r="AU279" s="615" t="s">
        <v>258</v>
      </c>
      <c r="AV279" s="615" t="s">
        <v>332</v>
      </c>
      <c r="AW279" s="615" t="s">
        <v>299</v>
      </c>
      <c r="AX279" s="615" t="s">
        <v>333</v>
      </c>
      <c r="AY279" s="615" t="s">
        <v>334</v>
      </c>
    </row>
    <row r="280" spans="2:51" s="530" customFormat="1" ht="15.75" customHeight="1">
      <c r="B280" s="619"/>
      <c r="D280" s="612" t="s">
        <v>347</v>
      </c>
      <c r="E280" s="620"/>
      <c r="F280" s="621" t="s">
        <v>440</v>
      </c>
      <c r="H280" s="622">
        <v>493.87</v>
      </c>
      <c r="L280" s="619"/>
      <c r="M280" s="623"/>
      <c r="T280" s="624"/>
      <c r="AT280" s="620" t="s">
        <v>347</v>
      </c>
      <c r="AU280" s="620" t="s">
        <v>258</v>
      </c>
      <c r="AV280" s="620" t="s">
        <v>258</v>
      </c>
      <c r="AW280" s="620" t="s">
        <v>299</v>
      </c>
      <c r="AX280" s="620" t="s">
        <v>333</v>
      </c>
      <c r="AY280" s="620" t="s">
        <v>334</v>
      </c>
    </row>
    <row r="281" spans="2:51" s="530" customFormat="1" ht="15.75" customHeight="1">
      <c r="B281" s="619"/>
      <c r="D281" s="612" t="s">
        <v>347</v>
      </c>
      <c r="E281" s="620"/>
      <c r="F281" s="621" t="s">
        <v>441</v>
      </c>
      <c r="H281" s="622">
        <v>119.73</v>
      </c>
      <c r="L281" s="619"/>
      <c r="M281" s="623"/>
      <c r="T281" s="624"/>
      <c r="AT281" s="620" t="s">
        <v>347</v>
      </c>
      <c r="AU281" s="620" t="s">
        <v>258</v>
      </c>
      <c r="AV281" s="620" t="s">
        <v>258</v>
      </c>
      <c r="AW281" s="620" t="s">
        <v>299</v>
      </c>
      <c r="AX281" s="620" t="s">
        <v>333</v>
      </c>
      <c r="AY281" s="620" t="s">
        <v>334</v>
      </c>
    </row>
    <row r="282" spans="2:51" s="530" customFormat="1" ht="15.75" customHeight="1">
      <c r="B282" s="614"/>
      <c r="D282" s="612" t="s">
        <v>347</v>
      </c>
      <c r="E282" s="615"/>
      <c r="F282" s="616" t="s">
        <v>442</v>
      </c>
      <c r="H282" s="615"/>
      <c r="L282" s="614"/>
      <c r="M282" s="617"/>
      <c r="T282" s="618"/>
      <c r="AT282" s="615" t="s">
        <v>347</v>
      </c>
      <c r="AU282" s="615" t="s">
        <v>258</v>
      </c>
      <c r="AV282" s="615" t="s">
        <v>332</v>
      </c>
      <c r="AW282" s="615" t="s">
        <v>299</v>
      </c>
      <c r="AX282" s="615" t="s">
        <v>333</v>
      </c>
      <c r="AY282" s="615" t="s">
        <v>334</v>
      </c>
    </row>
    <row r="283" spans="2:51" s="530" customFormat="1" ht="15.75" customHeight="1">
      <c r="B283" s="619"/>
      <c r="D283" s="612" t="s">
        <v>347</v>
      </c>
      <c r="E283" s="620"/>
      <c r="F283" s="621" t="s">
        <v>443</v>
      </c>
      <c r="H283" s="622">
        <v>8.4</v>
      </c>
      <c r="L283" s="619"/>
      <c r="M283" s="623"/>
      <c r="T283" s="624"/>
      <c r="AT283" s="620" t="s">
        <v>347</v>
      </c>
      <c r="AU283" s="620" t="s">
        <v>258</v>
      </c>
      <c r="AV283" s="620" t="s">
        <v>258</v>
      </c>
      <c r="AW283" s="620" t="s">
        <v>299</v>
      </c>
      <c r="AX283" s="620" t="s">
        <v>333</v>
      </c>
      <c r="AY283" s="620" t="s">
        <v>334</v>
      </c>
    </row>
    <row r="284" spans="2:51" s="530" customFormat="1" ht="15.75" customHeight="1">
      <c r="B284" s="619"/>
      <c r="D284" s="612" t="s">
        <v>347</v>
      </c>
      <c r="E284" s="620"/>
      <c r="F284" s="621" t="s">
        <v>444</v>
      </c>
      <c r="H284" s="622">
        <v>21</v>
      </c>
      <c r="L284" s="619"/>
      <c r="M284" s="623"/>
      <c r="T284" s="624"/>
      <c r="AT284" s="620" t="s">
        <v>347</v>
      </c>
      <c r="AU284" s="620" t="s">
        <v>258</v>
      </c>
      <c r="AV284" s="620" t="s">
        <v>258</v>
      </c>
      <c r="AW284" s="620" t="s">
        <v>299</v>
      </c>
      <c r="AX284" s="620" t="s">
        <v>333</v>
      </c>
      <c r="AY284" s="620" t="s">
        <v>334</v>
      </c>
    </row>
    <row r="285" spans="2:51" s="530" customFormat="1" ht="15.75" customHeight="1">
      <c r="B285" s="619"/>
      <c r="D285" s="612" t="s">
        <v>347</v>
      </c>
      <c r="E285" s="620"/>
      <c r="F285" s="621" t="s">
        <v>445</v>
      </c>
      <c r="H285" s="622">
        <v>56.7</v>
      </c>
      <c r="L285" s="619"/>
      <c r="M285" s="623"/>
      <c r="T285" s="624"/>
      <c r="AT285" s="620" t="s">
        <v>347</v>
      </c>
      <c r="AU285" s="620" t="s">
        <v>258</v>
      </c>
      <c r="AV285" s="620" t="s">
        <v>258</v>
      </c>
      <c r="AW285" s="620" t="s">
        <v>299</v>
      </c>
      <c r="AX285" s="620" t="s">
        <v>333</v>
      </c>
      <c r="AY285" s="620" t="s">
        <v>334</v>
      </c>
    </row>
    <row r="286" spans="2:51" s="530" customFormat="1" ht="15.75" customHeight="1">
      <c r="B286" s="625"/>
      <c r="D286" s="612" t="s">
        <v>347</v>
      </c>
      <c r="E286" s="626"/>
      <c r="F286" s="627" t="s">
        <v>352</v>
      </c>
      <c r="H286" s="628">
        <v>1340.6</v>
      </c>
      <c r="L286" s="625"/>
      <c r="M286" s="629"/>
      <c r="T286" s="630"/>
      <c r="AT286" s="626" t="s">
        <v>347</v>
      </c>
      <c r="AU286" s="626" t="s">
        <v>258</v>
      </c>
      <c r="AV286" s="626" t="s">
        <v>341</v>
      </c>
      <c r="AW286" s="626" t="s">
        <v>299</v>
      </c>
      <c r="AX286" s="626" t="s">
        <v>332</v>
      </c>
      <c r="AY286" s="626" t="s">
        <v>334</v>
      </c>
    </row>
    <row r="287" spans="2:51" s="530" customFormat="1" ht="15.75" customHeight="1">
      <c r="B287" s="619"/>
      <c r="D287" s="612" t="s">
        <v>347</v>
      </c>
      <c r="F287" s="621" t="s">
        <v>3006</v>
      </c>
      <c r="H287" s="622">
        <v>1499.997</v>
      </c>
      <c r="L287" s="619"/>
      <c r="M287" s="623"/>
      <c r="T287" s="624"/>
      <c r="AT287" s="620" t="s">
        <v>347</v>
      </c>
      <c r="AU287" s="620" t="s">
        <v>258</v>
      </c>
      <c r="AV287" s="620" t="s">
        <v>258</v>
      </c>
      <c r="AW287" s="620" t="s">
        <v>333</v>
      </c>
      <c r="AX287" s="620" t="s">
        <v>332</v>
      </c>
      <c r="AY287" s="620" t="s">
        <v>334</v>
      </c>
    </row>
    <row r="288" spans="2:65" s="530" customFormat="1" ht="15.75" customHeight="1">
      <c r="B288" s="531"/>
      <c r="C288" s="596" t="s">
        <v>499</v>
      </c>
      <c r="D288" s="596" t="s">
        <v>336</v>
      </c>
      <c r="E288" s="597" t="s">
        <v>3007</v>
      </c>
      <c r="F288" s="598" t="s">
        <v>3008</v>
      </c>
      <c r="G288" s="599" t="s">
        <v>339</v>
      </c>
      <c r="H288" s="600">
        <v>1340.6</v>
      </c>
      <c r="I288" s="601"/>
      <c r="J288" s="602">
        <f>ROUND($I$288*$H$288,2)</f>
        <v>0</v>
      </c>
      <c r="K288" s="598" t="s">
        <v>340</v>
      </c>
      <c r="L288" s="531"/>
      <c r="M288" s="603"/>
      <c r="N288" s="604" t="s">
        <v>287</v>
      </c>
      <c r="P288" s="605">
        <f>$O$288*$H$288</f>
        <v>0</v>
      </c>
      <c r="Q288" s="605">
        <v>0</v>
      </c>
      <c r="R288" s="605">
        <f>$Q$288*$H$288</f>
        <v>0</v>
      </c>
      <c r="S288" s="605">
        <v>0</v>
      </c>
      <c r="T288" s="606">
        <f>$S$288*$H$288</f>
        <v>0</v>
      </c>
      <c r="AR288" s="527" t="s">
        <v>341</v>
      </c>
      <c r="AT288" s="527" t="s">
        <v>336</v>
      </c>
      <c r="AU288" s="527" t="s">
        <v>258</v>
      </c>
      <c r="AY288" s="530" t="s">
        <v>334</v>
      </c>
      <c r="BE288" s="607">
        <f>IF($N$288="základní",$J$288,0)</f>
        <v>0</v>
      </c>
      <c r="BF288" s="607">
        <f>IF($N$288="snížená",$J$288,0)</f>
        <v>0</v>
      </c>
      <c r="BG288" s="607">
        <f>IF($N$288="zákl. přenesená",$J$288,0)</f>
        <v>0</v>
      </c>
      <c r="BH288" s="607">
        <f>IF($N$288="sníž. přenesená",$J$288,0)</f>
        <v>0</v>
      </c>
      <c r="BI288" s="607">
        <f>IF($N$288="nulová",$J$288,0)</f>
        <v>0</v>
      </c>
      <c r="BJ288" s="527" t="s">
        <v>332</v>
      </c>
      <c r="BK288" s="607">
        <f>ROUND($I$288*$H$288,2)</f>
        <v>0</v>
      </c>
      <c r="BL288" s="527" t="s">
        <v>341</v>
      </c>
      <c r="BM288" s="527" t="s">
        <v>3009</v>
      </c>
    </row>
    <row r="289" spans="2:47" s="530" customFormat="1" ht="16.5" customHeight="1">
      <c r="B289" s="531"/>
      <c r="D289" s="608" t="s">
        <v>343</v>
      </c>
      <c r="F289" s="609" t="s">
        <v>3010</v>
      </c>
      <c r="L289" s="531"/>
      <c r="M289" s="610"/>
      <c r="T289" s="611"/>
      <c r="AT289" s="530" t="s">
        <v>343</v>
      </c>
      <c r="AU289" s="530" t="s">
        <v>258</v>
      </c>
    </row>
    <row r="290" spans="2:51" s="530" customFormat="1" ht="15.75" customHeight="1">
      <c r="B290" s="614"/>
      <c r="D290" s="612" t="s">
        <v>347</v>
      </c>
      <c r="E290" s="615"/>
      <c r="F290" s="616" t="s">
        <v>3002</v>
      </c>
      <c r="H290" s="615"/>
      <c r="L290" s="614"/>
      <c r="M290" s="617"/>
      <c r="T290" s="618"/>
      <c r="AT290" s="615" t="s">
        <v>347</v>
      </c>
      <c r="AU290" s="615" t="s">
        <v>258</v>
      </c>
      <c r="AV290" s="615" t="s">
        <v>332</v>
      </c>
      <c r="AW290" s="615" t="s">
        <v>299</v>
      </c>
      <c r="AX290" s="615" t="s">
        <v>333</v>
      </c>
      <c r="AY290" s="615" t="s">
        <v>334</v>
      </c>
    </row>
    <row r="291" spans="2:51" s="530" customFormat="1" ht="15.75" customHeight="1">
      <c r="B291" s="614"/>
      <c r="D291" s="612" t="s">
        <v>347</v>
      </c>
      <c r="E291" s="615"/>
      <c r="F291" s="616" t="s">
        <v>437</v>
      </c>
      <c r="H291" s="615"/>
      <c r="L291" s="614"/>
      <c r="M291" s="617"/>
      <c r="T291" s="618"/>
      <c r="AT291" s="615" t="s">
        <v>347</v>
      </c>
      <c r="AU291" s="615" t="s">
        <v>258</v>
      </c>
      <c r="AV291" s="615" t="s">
        <v>332</v>
      </c>
      <c r="AW291" s="615" t="s">
        <v>299</v>
      </c>
      <c r="AX291" s="615" t="s">
        <v>333</v>
      </c>
      <c r="AY291" s="615" t="s">
        <v>334</v>
      </c>
    </row>
    <row r="292" spans="2:51" s="530" customFormat="1" ht="15.75" customHeight="1">
      <c r="B292" s="614"/>
      <c r="D292" s="612" t="s">
        <v>347</v>
      </c>
      <c r="E292" s="615"/>
      <c r="F292" s="616" t="s">
        <v>438</v>
      </c>
      <c r="H292" s="615"/>
      <c r="L292" s="614"/>
      <c r="M292" s="617"/>
      <c r="T292" s="618"/>
      <c r="AT292" s="615" t="s">
        <v>347</v>
      </c>
      <c r="AU292" s="615" t="s">
        <v>258</v>
      </c>
      <c r="AV292" s="615" t="s">
        <v>332</v>
      </c>
      <c r="AW292" s="615" t="s">
        <v>299</v>
      </c>
      <c r="AX292" s="615" t="s">
        <v>333</v>
      </c>
      <c r="AY292" s="615" t="s">
        <v>334</v>
      </c>
    </row>
    <row r="293" spans="2:51" s="530" customFormat="1" ht="15.75" customHeight="1">
      <c r="B293" s="614"/>
      <c r="D293" s="612" t="s">
        <v>347</v>
      </c>
      <c r="E293" s="615"/>
      <c r="F293" s="616" t="s">
        <v>425</v>
      </c>
      <c r="H293" s="615"/>
      <c r="L293" s="614"/>
      <c r="M293" s="617"/>
      <c r="T293" s="618"/>
      <c r="AT293" s="615" t="s">
        <v>347</v>
      </c>
      <c r="AU293" s="615" t="s">
        <v>258</v>
      </c>
      <c r="AV293" s="615" t="s">
        <v>332</v>
      </c>
      <c r="AW293" s="615" t="s">
        <v>299</v>
      </c>
      <c r="AX293" s="615" t="s">
        <v>333</v>
      </c>
      <c r="AY293" s="615" t="s">
        <v>334</v>
      </c>
    </row>
    <row r="294" spans="2:51" s="530" customFormat="1" ht="15.75" customHeight="1">
      <c r="B294" s="619"/>
      <c r="D294" s="612" t="s">
        <v>347</v>
      </c>
      <c r="E294" s="620"/>
      <c r="F294" s="621" t="s">
        <v>439</v>
      </c>
      <c r="H294" s="622">
        <v>640.9</v>
      </c>
      <c r="L294" s="619"/>
      <c r="M294" s="623"/>
      <c r="T294" s="624"/>
      <c r="AT294" s="620" t="s">
        <v>347</v>
      </c>
      <c r="AU294" s="620" t="s">
        <v>258</v>
      </c>
      <c r="AV294" s="620" t="s">
        <v>258</v>
      </c>
      <c r="AW294" s="620" t="s">
        <v>299</v>
      </c>
      <c r="AX294" s="620" t="s">
        <v>333</v>
      </c>
      <c r="AY294" s="620" t="s">
        <v>334</v>
      </c>
    </row>
    <row r="295" spans="2:51" s="530" customFormat="1" ht="15.75" customHeight="1">
      <c r="B295" s="614"/>
      <c r="D295" s="612" t="s">
        <v>347</v>
      </c>
      <c r="E295" s="615"/>
      <c r="F295" s="616" t="s">
        <v>428</v>
      </c>
      <c r="H295" s="615"/>
      <c r="L295" s="614"/>
      <c r="M295" s="617"/>
      <c r="T295" s="618"/>
      <c r="AT295" s="615" t="s">
        <v>347</v>
      </c>
      <c r="AU295" s="615" t="s">
        <v>258</v>
      </c>
      <c r="AV295" s="615" t="s">
        <v>332</v>
      </c>
      <c r="AW295" s="615" t="s">
        <v>299</v>
      </c>
      <c r="AX295" s="615" t="s">
        <v>333</v>
      </c>
      <c r="AY295" s="615" t="s">
        <v>334</v>
      </c>
    </row>
    <row r="296" spans="2:51" s="530" customFormat="1" ht="15.75" customHeight="1">
      <c r="B296" s="619"/>
      <c r="D296" s="612" t="s">
        <v>347</v>
      </c>
      <c r="E296" s="620"/>
      <c r="F296" s="621" t="s">
        <v>440</v>
      </c>
      <c r="H296" s="622">
        <v>493.87</v>
      </c>
      <c r="L296" s="619"/>
      <c r="M296" s="623"/>
      <c r="T296" s="624"/>
      <c r="AT296" s="620" t="s">
        <v>347</v>
      </c>
      <c r="AU296" s="620" t="s">
        <v>258</v>
      </c>
      <c r="AV296" s="620" t="s">
        <v>258</v>
      </c>
      <c r="AW296" s="620" t="s">
        <v>299</v>
      </c>
      <c r="AX296" s="620" t="s">
        <v>333</v>
      </c>
      <c r="AY296" s="620" t="s">
        <v>334</v>
      </c>
    </row>
    <row r="297" spans="2:51" s="530" customFormat="1" ht="15.75" customHeight="1">
      <c r="B297" s="619"/>
      <c r="D297" s="612" t="s">
        <v>347</v>
      </c>
      <c r="E297" s="620"/>
      <c r="F297" s="621" t="s">
        <v>441</v>
      </c>
      <c r="H297" s="622">
        <v>119.73</v>
      </c>
      <c r="L297" s="619"/>
      <c r="M297" s="623"/>
      <c r="T297" s="624"/>
      <c r="AT297" s="620" t="s">
        <v>347</v>
      </c>
      <c r="AU297" s="620" t="s">
        <v>258</v>
      </c>
      <c r="AV297" s="620" t="s">
        <v>258</v>
      </c>
      <c r="AW297" s="620" t="s">
        <v>299</v>
      </c>
      <c r="AX297" s="620" t="s">
        <v>333</v>
      </c>
      <c r="AY297" s="620" t="s">
        <v>334</v>
      </c>
    </row>
    <row r="298" spans="2:51" s="530" customFormat="1" ht="15.75" customHeight="1">
      <c r="B298" s="614"/>
      <c r="D298" s="612" t="s">
        <v>347</v>
      </c>
      <c r="E298" s="615"/>
      <c r="F298" s="616" t="s">
        <v>442</v>
      </c>
      <c r="H298" s="615"/>
      <c r="L298" s="614"/>
      <c r="M298" s="617"/>
      <c r="T298" s="618"/>
      <c r="AT298" s="615" t="s">
        <v>347</v>
      </c>
      <c r="AU298" s="615" t="s">
        <v>258</v>
      </c>
      <c r="AV298" s="615" t="s">
        <v>332</v>
      </c>
      <c r="AW298" s="615" t="s">
        <v>299</v>
      </c>
      <c r="AX298" s="615" t="s">
        <v>333</v>
      </c>
      <c r="AY298" s="615" t="s">
        <v>334</v>
      </c>
    </row>
    <row r="299" spans="2:51" s="530" customFormat="1" ht="15.75" customHeight="1">
      <c r="B299" s="619"/>
      <c r="D299" s="612" t="s">
        <v>347</v>
      </c>
      <c r="E299" s="620"/>
      <c r="F299" s="621" t="s">
        <v>443</v>
      </c>
      <c r="H299" s="622">
        <v>8.4</v>
      </c>
      <c r="L299" s="619"/>
      <c r="M299" s="623"/>
      <c r="T299" s="624"/>
      <c r="AT299" s="620" t="s">
        <v>347</v>
      </c>
      <c r="AU299" s="620" t="s">
        <v>258</v>
      </c>
      <c r="AV299" s="620" t="s">
        <v>258</v>
      </c>
      <c r="AW299" s="620" t="s">
        <v>299</v>
      </c>
      <c r="AX299" s="620" t="s">
        <v>333</v>
      </c>
      <c r="AY299" s="620" t="s">
        <v>334</v>
      </c>
    </row>
    <row r="300" spans="2:51" s="530" customFormat="1" ht="15.75" customHeight="1">
      <c r="B300" s="619"/>
      <c r="D300" s="612" t="s">
        <v>347</v>
      </c>
      <c r="E300" s="620"/>
      <c r="F300" s="621" t="s">
        <v>444</v>
      </c>
      <c r="H300" s="622">
        <v>21</v>
      </c>
      <c r="L300" s="619"/>
      <c r="M300" s="623"/>
      <c r="T300" s="624"/>
      <c r="AT300" s="620" t="s">
        <v>347</v>
      </c>
      <c r="AU300" s="620" t="s">
        <v>258</v>
      </c>
      <c r="AV300" s="620" t="s">
        <v>258</v>
      </c>
      <c r="AW300" s="620" t="s">
        <v>299</v>
      </c>
      <c r="AX300" s="620" t="s">
        <v>333</v>
      </c>
      <c r="AY300" s="620" t="s">
        <v>334</v>
      </c>
    </row>
    <row r="301" spans="2:51" s="530" customFormat="1" ht="15.75" customHeight="1">
      <c r="B301" s="619"/>
      <c r="D301" s="612" t="s">
        <v>347</v>
      </c>
      <c r="E301" s="620"/>
      <c r="F301" s="621" t="s">
        <v>445</v>
      </c>
      <c r="H301" s="622">
        <v>56.7</v>
      </c>
      <c r="L301" s="619"/>
      <c r="M301" s="623"/>
      <c r="T301" s="624"/>
      <c r="AT301" s="620" t="s">
        <v>347</v>
      </c>
      <c r="AU301" s="620" t="s">
        <v>258</v>
      </c>
      <c r="AV301" s="620" t="s">
        <v>258</v>
      </c>
      <c r="AW301" s="620" t="s">
        <v>299</v>
      </c>
      <c r="AX301" s="620" t="s">
        <v>333</v>
      </c>
      <c r="AY301" s="620" t="s">
        <v>334</v>
      </c>
    </row>
    <row r="302" spans="2:51" s="530" customFormat="1" ht="15.75" customHeight="1">
      <c r="B302" s="625"/>
      <c r="D302" s="612" t="s">
        <v>347</v>
      </c>
      <c r="E302" s="626"/>
      <c r="F302" s="627" t="s">
        <v>352</v>
      </c>
      <c r="H302" s="628">
        <v>1340.6</v>
      </c>
      <c r="L302" s="625"/>
      <c r="M302" s="629"/>
      <c r="T302" s="630"/>
      <c r="AT302" s="626" t="s">
        <v>347</v>
      </c>
      <c r="AU302" s="626" t="s">
        <v>258</v>
      </c>
      <c r="AV302" s="626" t="s">
        <v>341</v>
      </c>
      <c r="AW302" s="626" t="s">
        <v>299</v>
      </c>
      <c r="AX302" s="626" t="s">
        <v>332</v>
      </c>
      <c r="AY302" s="626" t="s">
        <v>334</v>
      </c>
    </row>
    <row r="303" spans="2:65" s="530" customFormat="1" ht="15.75" customHeight="1">
      <c r="B303" s="531"/>
      <c r="C303" s="596" t="s">
        <v>510</v>
      </c>
      <c r="D303" s="596" t="s">
        <v>336</v>
      </c>
      <c r="E303" s="597" t="s">
        <v>482</v>
      </c>
      <c r="F303" s="598" t="s">
        <v>483</v>
      </c>
      <c r="G303" s="599" t="s">
        <v>339</v>
      </c>
      <c r="H303" s="600">
        <v>20.4</v>
      </c>
      <c r="I303" s="601"/>
      <c r="J303" s="602">
        <f>ROUND($I$303*$H$303,2)</f>
        <v>0</v>
      </c>
      <c r="K303" s="598" t="s">
        <v>340</v>
      </c>
      <c r="L303" s="531"/>
      <c r="M303" s="603"/>
      <c r="N303" s="604" t="s">
        <v>287</v>
      </c>
      <c r="P303" s="605">
        <f>$O$303*$H$303</f>
        <v>0</v>
      </c>
      <c r="Q303" s="605">
        <v>0.00013</v>
      </c>
      <c r="R303" s="605">
        <f>$Q$303*$H$303</f>
        <v>0.0026519999999999994</v>
      </c>
      <c r="S303" s="605">
        <v>0</v>
      </c>
      <c r="T303" s="606">
        <f>$S$303*$H$303</f>
        <v>0</v>
      </c>
      <c r="AR303" s="527" t="s">
        <v>341</v>
      </c>
      <c r="AT303" s="527" t="s">
        <v>336</v>
      </c>
      <c r="AU303" s="527" t="s">
        <v>258</v>
      </c>
      <c r="AY303" s="530" t="s">
        <v>334</v>
      </c>
      <c r="BE303" s="607">
        <f>IF($N$303="základní",$J$303,0)</f>
        <v>0</v>
      </c>
      <c r="BF303" s="607">
        <f>IF($N$303="snížená",$J$303,0)</f>
        <v>0</v>
      </c>
      <c r="BG303" s="607">
        <f>IF($N$303="zákl. přenesená",$J$303,0)</f>
        <v>0</v>
      </c>
      <c r="BH303" s="607">
        <f>IF($N$303="sníž. přenesená",$J$303,0)</f>
        <v>0</v>
      </c>
      <c r="BI303" s="607">
        <f>IF($N$303="nulová",$J$303,0)</f>
        <v>0</v>
      </c>
      <c r="BJ303" s="527" t="s">
        <v>332</v>
      </c>
      <c r="BK303" s="607">
        <f>ROUND($I$303*$H$303,2)</f>
        <v>0</v>
      </c>
      <c r="BL303" s="527" t="s">
        <v>341</v>
      </c>
      <c r="BM303" s="527" t="s">
        <v>484</v>
      </c>
    </row>
    <row r="304" spans="2:47" s="530" customFormat="1" ht="16.5" customHeight="1">
      <c r="B304" s="531"/>
      <c r="D304" s="608" t="s">
        <v>343</v>
      </c>
      <c r="F304" s="609" t="s">
        <v>485</v>
      </c>
      <c r="L304" s="531"/>
      <c r="M304" s="610"/>
      <c r="T304" s="611"/>
      <c r="AT304" s="530" t="s">
        <v>343</v>
      </c>
      <c r="AU304" s="530" t="s">
        <v>258</v>
      </c>
    </row>
    <row r="305" spans="2:47" s="530" customFormat="1" ht="57.75" customHeight="1">
      <c r="B305" s="531"/>
      <c r="D305" s="612" t="s">
        <v>345</v>
      </c>
      <c r="F305" s="613" t="s">
        <v>486</v>
      </c>
      <c r="L305" s="531"/>
      <c r="M305" s="610"/>
      <c r="T305" s="611"/>
      <c r="AT305" s="530" t="s">
        <v>345</v>
      </c>
      <c r="AU305" s="530" t="s">
        <v>258</v>
      </c>
    </row>
    <row r="306" spans="2:51" s="530" customFormat="1" ht="15.75" customHeight="1">
      <c r="B306" s="614"/>
      <c r="D306" s="612" t="s">
        <v>347</v>
      </c>
      <c r="E306" s="615"/>
      <c r="F306" s="616" t="s">
        <v>487</v>
      </c>
      <c r="H306" s="615"/>
      <c r="L306" s="614"/>
      <c r="M306" s="617"/>
      <c r="T306" s="618"/>
      <c r="AT306" s="615" t="s">
        <v>347</v>
      </c>
      <c r="AU306" s="615" t="s">
        <v>258</v>
      </c>
      <c r="AV306" s="615" t="s">
        <v>332</v>
      </c>
      <c r="AW306" s="615" t="s">
        <v>299</v>
      </c>
      <c r="AX306" s="615" t="s">
        <v>333</v>
      </c>
      <c r="AY306" s="615" t="s">
        <v>334</v>
      </c>
    </row>
    <row r="307" spans="2:51" s="530" customFormat="1" ht="15.75" customHeight="1">
      <c r="B307" s="614"/>
      <c r="D307" s="612" t="s">
        <v>347</v>
      </c>
      <c r="E307" s="615"/>
      <c r="F307" s="616" t="s">
        <v>488</v>
      </c>
      <c r="H307" s="615"/>
      <c r="L307" s="614"/>
      <c r="M307" s="617"/>
      <c r="T307" s="618"/>
      <c r="AT307" s="615" t="s">
        <v>347</v>
      </c>
      <c r="AU307" s="615" t="s">
        <v>258</v>
      </c>
      <c r="AV307" s="615" t="s">
        <v>332</v>
      </c>
      <c r="AW307" s="615" t="s">
        <v>299</v>
      </c>
      <c r="AX307" s="615" t="s">
        <v>333</v>
      </c>
      <c r="AY307" s="615" t="s">
        <v>334</v>
      </c>
    </row>
    <row r="308" spans="2:51" s="530" customFormat="1" ht="15.75" customHeight="1">
      <c r="B308" s="614"/>
      <c r="D308" s="612" t="s">
        <v>347</v>
      </c>
      <c r="E308" s="615"/>
      <c r="F308" s="616" t="s">
        <v>489</v>
      </c>
      <c r="H308" s="615"/>
      <c r="L308" s="614"/>
      <c r="M308" s="617"/>
      <c r="T308" s="618"/>
      <c r="AT308" s="615" t="s">
        <v>347</v>
      </c>
      <c r="AU308" s="615" t="s">
        <v>258</v>
      </c>
      <c r="AV308" s="615" t="s">
        <v>332</v>
      </c>
      <c r="AW308" s="615" t="s">
        <v>299</v>
      </c>
      <c r="AX308" s="615" t="s">
        <v>333</v>
      </c>
      <c r="AY308" s="615" t="s">
        <v>334</v>
      </c>
    </row>
    <row r="309" spans="2:51" s="530" customFormat="1" ht="15.75" customHeight="1">
      <c r="B309" s="619"/>
      <c r="D309" s="612" t="s">
        <v>347</v>
      </c>
      <c r="E309" s="620"/>
      <c r="F309" s="621" t="s">
        <v>490</v>
      </c>
      <c r="H309" s="622">
        <v>20.4</v>
      </c>
      <c r="L309" s="619"/>
      <c r="M309" s="623"/>
      <c r="T309" s="624"/>
      <c r="AT309" s="620" t="s">
        <v>347</v>
      </c>
      <c r="AU309" s="620" t="s">
        <v>258</v>
      </c>
      <c r="AV309" s="620" t="s">
        <v>258</v>
      </c>
      <c r="AW309" s="620" t="s">
        <v>299</v>
      </c>
      <c r="AX309" s="620" t="s">
        <v>333</v>
      </c>
      <c r="AY309" s="620" t="s">
        <v>334</v>
      </c>
    </row>
    <row r="310" spans="2:51" s="530" customFormat="1" ht="15.75" customHeight="1">
      <c r="B310" s="625"/>
      <c r="D310" s="612" t="s">
        <v>347</v>
      </c>
      <c r="E310" s="626"/>
      <c r="F310" s="627" t="s">
        <v>352</v>
      </c>
      <c r="H310" s="628">
        <v>20.4</v>
      </c>
      <c r="L310" s="625"/>
      <c r="M310" s="629"/>
      <c r="T310" s="630"/>
      <c r="AT310" s="626" t="s">
        <v>347</v>
      </c>
      <c r="AU310" s="626" t="s">
        <v>258</v>
      </c>
      <c r="AV310" s="626" t="s">
        <v>341</v>
      </c>
      <c r="AW310" s="626" t="s">
        <v>299</v>
      </c>
      <c r="AX310" s="626" t="s">
        <v>332</v>
      </c>
      <c r="AY310" s="626" t="s">
        <v>334</v>
      </c>
    </row>
    <row r="311" spans="2:65" s="530" customFormat="1" ht="15.75" customHeight="1">
      <c r="B311" s="531"/>
      <c r="C311" s="596" t="s">
        <v>521</v>
      </c>
      <c r="D311" s="596" t="s">
        <v>336</v>
      </c>
      <c r="E311" s="597" t="s">
        <v>492</v>
      </c>
      <c r="F311" s="598" t="s">
        <v>493</v>
      </c>
      <c r="G311" s="599" t="s">
        <v>339</v>
      </c>
      <c r="H311" s="600">
        <v>8</v>
      </c>
      <c r="I311" s="601"/>
      <c r="J311" s="602">
        <f>ROUND($I$311*$H$311,2)</f>
        <v>0</v>
      </c>
      <c r="K311" s="598" t="s">
        <v>340</v>
      </c>
      <c r="L311" s="531"/>
      <c r="M311" s="603"/>
      <c r="N311" s="604" t="s">
        <v>287</v>
      </c>
      <c r="P311" s="605">
        <f>$O$311*$H$311</f>
        <v>0</v>
      </c>
      <c r="Q311" s="605">
        <v>0.00021</v>
      </c>
      <c r="R311" s="605">
        <f>$Q$311*$H$311</f>
        <v>0.00168</v>
      </c>
      <c r="S311" s="605">
        <v>0</v>
      </c>
      <c r="T311" s="606">
        <f>$S$311*$H$311</f>
        <v>0</v>
      </c>
      <c r="AR311" s="527" t="s">
        <v>341</v>
      </c>
      <c r="AT311" s="527" t="s">
        <v>336</v>
      </c>
      <c r="AU311" s="527" t="s">
        <v>258</v>
      </c>
      <c r="AY311" s="530" t="s">
        <v>334</v>
      </c>
      <c r="BE311" s="607">
        <f>IF($N$311="základní",$J$311,0)</f>
        <v>0</v>
      </c>
      <c r="BF311" s="607">
        <f>IF($N$311="snížená",$J$311,0)</f>
        <v>0</v>
      </c>
      <c r="BG311" s="607">
        <f>IF($N$311="zákl. přenesená",$J$311,0)</f>
        <v>0</v>
      </c>
      <c r="BH311" s="607">
        <f>IF($N$311="sníž. přenesená",$J$311,0)</f>
        <v>0</v>
      </c>
      <c r="BI311" s="607">
        <f>IF($N$311="nulová",$J$311,0)</f>
        <v>0</v>
      </c>
      <c r="BJ311" s="527" t="s">
        <v>332</v>
      </c>
      <c r="BK311" s="607">
        <f>ROUND($I$311*$H$311,2)</f>
        <v>0</v>
      </c>
      <c r="BL311" s="527" t="s">
        <v>341</v>
      </c>
      <c r="BM311" s="527" t="s">
        <v>494</v>
      </c>
    </row>
    <row r="312" spans="2:47" s="530" customFormat="1" ht="27" customHeight="1">
      <c r="B312" s="531"/>
      <c r="D312" s="608" t="s">
        <v>343</v>
      </c>
      <c r="F312" s="609" t="s">
        <v>495</v>
      </c>
      <c r="L312" s="531"/>
      <c r="M312" s="610"/>
      <c r="T312" s="611"/>
      <c r="AT312" s="530" t="s">
        <v>343</v>
      </c>
      <c r="AU312" s="530" t="s">
        <v>258</v>
      </c>
    </row>
    <row r="313" spans="2:47" s="530" customFormat="1" ht="57.75" customHeight="1">
      <c r="B313" s="531"/>
      <c r="D313" s="612" t="s">
        <v>345</v>
      </c>
      <c r="F313" s="613" t="s">
        <v>486</v>
      </c>
      <c r="L313" s="531"/>
      <c r="M313" s="610"/>
      <c r="T313" s="611"/>
      <c r="AT313" s="530" t="s">
        <v>345</v>
      </c>
      <c r="AU313" s="530" t="s">
        <v>258</v>
      </c>
    </row>
    <row r="314" spans="2:51" s="530" customFormat="1" ht="15.75" customHeight="1">
      <c r="B314" s="614"/>
      <c r="D314" s="612" t="s">
        <v>347</v>
      </c>
      <c r="E314" s="615"/>
      <c r="F314" s="616" t="s">
        <v>496</v>
      </c>
      <c r="H314" s="615"/>
      <c r="L314" s="614"/>
      <c r="M314" s="617"/>
      <c r="T314" s="618"/>
      <c r="AT314" s="615" t="s">
        <v>347</v>
      </c>
      <c r="AU314" s="615" t="s">
        <v>258</v>
      </c>
      <c r="AV314" s="615" t="s">
        <v>332</v>
      </c>
      <c r="AW314" s="615" t="s">
        <v>299</v>
      </c>
      <c r="AX314" s="615" t="s">
        <v>333</v>
      </c>
      <c r="AY314" s="615" t="s">
        <v>334</v>
      </c>
    </row>
    <row r="315" spans="2:51" s="530" customFormat="1" ht="15.75" customHeight="1">
      <c r="B315" s="614"/>
      <c r="D315" s="612" t="s">
        <v>347</v>
      </c>
      <c r="E315" s="615"/>
      <c r="F315" s="616" t="s">
        <v>497</v>
      </c>
      <c r="H315" s="615"/>
      <c r="L315" s="614"/>
      <c r="M315" s="617"/>
      <c r="T315" s="618"/>
      <c r="AT315" s="615" t="s">
        <v>347</v>
      </c>
      <c r="AU315" s="615" t="s">
        <v>258</v>
      </c>
      <c r="AV315" s="615" t="s">
        <v>332</v>
      </c>
      <c r="AW315" s="615" t="s">
        <v>299</v>
      </c>
      <c r="AX315" s="615" t="s">
        <v>333</v>
      </c>
      <c r="AY315" s="615" t="s">
        <v>334</v>
      </c>
    </row>
    <row r="316" spans="2:51" s="530" customFormat="1" ht="15.75" customHeight="1">
      <c r="B316" s="619"/>
      <c r="D316" s="612" t="s">
        <v>347</v>
      </c>
      <c r="E316" s="620"/>
      <c r="F316" s="621" t="s">
        <v>498</v>
      </c>
      <c r="H316" s="622">
        <v>8</v>
      </c>
      <c r="L316" s="619"/>
      <c r="M316" s="623"/>
      <c r="T316" s="624"/>
      <c r="AT316" s="620" t="s">
        <v>347</v>
      </c>
      <c r="AU316" s="620" t="s">
        <v>258</v>
      </c>
      <c r="AV316" s="620" t="s">
        <v>258</v>
      </c>
      <c r="AW316" s="620" t="s">
        <v>299</v>
      </c>
      <c r="AX316" s="620" t="s">
        <v>333</v>
      </c>
      <c r="AY316" s="620" t="s">
        <v>334</v>
      </c>
    </row>
    <row r="317" spans="2:51" s="530" customFormat="1" ht="15.75" customHeight="1">
      <c r="B317" s="625"/>
      <c r="D317" s="612" t="s">
        <v>347</v>
      </c>
      <c r="E317" s="626"/>
      <c r="F317" s="627" t="s">
        <v>352</v>
      </c>
      <c r="H317" s="628">
        <v>8</v>
      </c>
      <c r="L317" s="625"/>
      <c r="M317" s="629"/>
      <c r="T317" s="630"/>
      <c r="AT317" s="626" t="s">
        <v>347</v>
      </c>
      <c r="AU317" s="626" t="s">
        <v>258</v>
      </c>
      <c r="AV317" s="626" t="s">
        <v>341</v>
      </c>
      <c r="AW317" s="626" t="s">
        <v>299</v>
      </c>
      <c r="AX317" s="626" t="s">
        <v>332</v>
      </c>
      <c r="AY317" s="626" t="s">
        <v>334</v>
      </c>
    </row>
    <row r="318" spans="2:65" s="530" customFormat="1" ht="15.75" customHeight="1">
      <c r="B318" s="531"/>
      <c r="C318" s="596" t="s">
        <v>527</v>
      </c>
      <c r="D318" s="596" t="s">
        <v>336</v>
      </c>
      <c r="E318" s="597" t="s">
        <v>500</v>
      </c>
      <c r="F318" s="598" t="s">
        <v>501</v>
      </c>
      <c r="G318" s="599" t="s">
        <v>339</v>
      </c>
      <c r="H318" s="600">
        <v>54.4</v>
      </c>
      <c r="I318" s="601"/>
      <c r="J318" s="602">
        <f>ROUND($I$318*$H$318,2)</f>
        <v>0</v>
      </c>
      <c r="K318" s="598" t="s">
        <v>340</v>
      </c>
      <c r="L318" s="531"/>
      <c r="M318" s="603"/>
      <c r="N318" s="604" t="s">
        <v>287</v>
      </c>
      <c r="P318" s="605">
        <f>$O$318*$H$318</f>
        <v>0</v>
      </c>
      <c r="Q318" s="605">
        <v>4E-05</v>
      </c>
      <c r="R318" s="605">
        <f>$Q$318*$H$318</f>
        <v>0.002176</v>
      </c>
      <c r="S318" s="605">
        <v>0</v>
      </c>
      <c r="T318" s="606">
        <f>$S$318*$H$318</f>
        <v>0</v>
      </c>
      <c r="AR318" s="527" t="s">
        <v>341</v>
      </c>
      <c r="AT318" s="527" t="s">
        <v>336</v>
      </c>
      <c r="AU318" s="527" t="s">
        <v>258</v>
      </c>
      <c r="AY318" s="530" t="s">
        <v>334</v>
      </c>
      <c r="BE318" s="607">
        <f>IF($N$318="základní",$J$318,0)</f>
        <v>0</v>
      </c>
      <c r="BF318" s="607">
        <f>IF($N$318="snížená",$J$318,0)</f>
        <v>0</v>
      </c>
      <c r="BG318" s="607">
        <f>IF($N$318="zákl. přenesená",$J$318,0)</f>
        <v>0</v>
      </c>
      <c r="BH318" s="607">
        <f>IF($N$318="sníž. přenesená",$J$318,0)</f>
        <v>0</v>
      </c>
      <c r="BI318" s="607">
        <f>IF($N$318="nulová",$J$318,0)</f>
        <v>0</v>
      </c>
      <c r="BJ318" s="527" t="s">
        <v>332</v>
      </c>
      <c r="BK318" s="607">
        <f>ROUND($I$318*$H$318,2)</f>
        <v>0</v>
      </c>
      <c r="BL318" s="527" t="s">
        <v>341</v>
      </c>
      <c r="BM318" s="527" t="s">
        <v>502</v>
      </c>
    </row>
    <row r="319" spans="2:47" s="530" customFormat="1" ht="50.25" customHeight="1">
      <c r="B319" s="531"/>
      <c r="D319" s="608" t="s">
        <v>343</v>
      </c>
      <c r="F319" s="609" t="s">
        <v>503</v>
      </c>
      <c r="L319" s="531"/>
      <c r="M319" s="610"/>
      <c r="T319" s="611"/>
      <c r="AT319" s="530" t="s">
        <v>343</v>
      </c>
      <c r="AU319" s="530" t="s">
        <v>258</v>
      </c>
    </row>
    <row r="320" spans="2:47" s="530" customFormat="1" ht="84.75" customHeight="1">
      <c r="B320" s="531"/>
      <c r="D320" s="612" t="s">
        <v>345</v>
      </c>
      <c r="F320" s="613" t="s">
        <v>504</v>
      </c>
      <c r="L320" s="531"/>
      <c r="M320" s="610"/>
      <c r="T320" s="611"/>
      <c r="AT320" s="530" t="s">
        <v>345</v>
      </c>
      <c r="AU320" s="530" t="s">
        <v>258</v>
      </c>
    </row>
    <row r="321" spans="2:51" s="530" customFormat="1" ht="15.75" customHeight="1">
      <c r="B321" s="614"/>
      <c r="D321" s="612" t="s">
        <v>347</v>
      </c>
      <c r="E321" s="615"/>
      <c r="F321" s="616" t="s">
        <v>505</v>
      </c>
      <c r="H321" s="615"/>
      <c r="L321" s="614"/>
      <c r="M321" s="617"/>
      <c r="T321" s="618"/>
      <c r="AT321" s="615" t="s">
        <v>347</v>
      </c>
      <c r="AU321" s="615" t="s">
        <v>258</v>
      </c>
      <c r="AV321" s="615" t="s">
        <v>332</v>
      </c>
      <c r="AW321" s="615" t="s">
        <v>299</v>
      </c>
      <c r="AX321" s="615" t="s">
        <v>333</v>
      </c>
      <c r="AY321" s="615" t="s">
        <v>334</v>
      </c>
    </row>
    <row r="322" spans="2:51" s="530" customFormat="1" ht="15.75" customHeight="1">
      <c r="B322" s="614"/>
      <c r="D322" s="612" t="s">
        <v>347</v>
      </c>
      <c r="E322" s="615"/>
      <c r="F322" s="616" t="s">
        <v>506</v>
      </c>
      <c r="H322" s="615"/>
      <c r="L322" s="614"/>
      <c r="M322" s="617"/>
      <c r="T322" s="618"/>
      <c r="AT322" s="615" t="s">
        <v>347</v>
      </c>
      <c r="AU322" s="615" t="s">
        <v>258</v>
      </c>
      <c r="AV322" s="615" t="s">
        <v>332</v>
      </c>
      <c r="AW322" s="615" t="s">
        <v>299</v>
      </c>
      <c r="AX322" s="615" t="s">
        <v>333</v>
      </c>
      <c r="AY322" s="615" t="s">
        <v>334</v>
      </c>
    </row>
    <row r="323" spans="2:51" s="530" customFormat="1" ht="15.75" customHeight="1">
      <c r="B323" s="619"/>
      <c r="D323" s="612" t="s">
        <v>347</v>
      </c>
      <c r="E323" s="620"/>
      <c r="F323" s="621" t="s">
        <v>507</v>
      </c>
      <c r="H323" s="622">
        <v>13.6</v>
      </c>
      <c r="L323" s="619"/>
      <c r="M323" s="623"/>
      <c r="T323" s="624"/>
      <c r="AT323" s="620" t="s">
        <v>347</v>
      </c>
      <c r="AU323" s="620" t="s">
        <v>258</v>
      </c>
      <c r="AV323" s="620" t="s">
        <v>258</v>
      </c>
      <c r="AW323" s="620" t="s">
        <v>299</v>
      </c>
      <c r="AX323" s="620" t="s">
        <v>333</v>
      </c>
      <c r="AY323" s="620" t="s">
        <v>334</v>
      </c>
    </row>
    <row r="324" spans="2:51" s="530" customFormat="1" ht="15.75" customHeight="1">
      <c r="B324" s="619"/>
      <c r="D324" s="612" t="s">
        <v>347</v>
      </c>
      <c r="E324" s="620"/>
      <c r="F324" s="621" t="s">
        <v>508</v>
      </c>
      <c r="H324" s="622">
        <v>20.4</v>
      </c>
      <c r="L324" s="619"/>
      <c r="M324" s="623"/>
      <c r="T324" s="624"/>
      <c r="AT324" s="620" t="s">
        <v>347</v>
      </c>
      <c r="AU324" s="620" t="s">
        <v>258</v>
      </c>
      <c r="AV324" s="620" t="s">
        <v>258</v>
      </c>
      <c r="AW324" s="620" t="s">
        <v>299</v>
      </c>
      <c r="AX324" s="620" t="s">
        <v>333</v>
      </c>
      <c r="AY324" s="620" t="s">
        <v>334</v>
      </c>
    </row>
    <row r="325" spans="2:51" s="530" customFormat="1" ht="15.75" customHeight="1">
      <c r="B325" s="619"/>
      <c r="D325" s="612" t="s">
        <v>347</v>
      </c>
      <c r="E325" s="620"/>
      <c r="F325" s="621" t="s">
        <v>509</v>
      </c>
      <c r="H325" s="622">
        <v>20.4</v>
      </c>
      <c r="L325" s="619"/>
      <c r="M325" s="623"/>
      <c r="T325" s="624"/>
      <c r="AT325" s="620" t="s">
        <v>347</v>
      </c>
      <c r="AU325" s="620" t="s">
        <v>258</v>
      </c>
      <c r="AV325" s="620" t="s">
        <v>258</v>
      </c>
      <c r="AW325" s="620" t="s">
        <v>299</v>
      </c>
      <c r="AX325" s="620" t="s">
        <v>333</v>
      </c>
      <c r="AY325" s="620" t="s">
        <v>334</v>
      </c>
    </row>
    <row r="326" spans="2:51" s="530" customFormat="1" ht="15.75" customHeight="1">
      <c r="B326" s="625"/>
      <c r="D326" s="612" t="s">
        <v>347</v>
      </c>
      <c r="E326" s="626"/>
      <c r="F326" s="627" t="s">
        <v>352</v>
      </c>
      <c r="H326" s="628">
        <v>54.4</v>
      </c>
      <c r="L326" s="625"/>
      <c r="M326" s="629"/>
      <c r="T326" s="630"/>
      <c r="AT326" s="626" t="s">
        <v>347</v>
      </c>
      <c r="AU326" s="626" t="s">
        <v>258</v>
      </c>
      <c r="AV326" s="626" t="s">
        <v>341</v>
      </c>
      <c r="AW326" s="626" t="s">
        <v>299</v>
      </c>
      <c r="AX326" s="626" t="s">
        <v>332</v>
      </c>
      <c r="AY326" s="626" t="s">
        <v>334</v>
      </c>
    </row>
    <row r="327" spans="2:65" s="530" customFormat="1" ht="15.75" customHeight="1">
      <c r="B327" s="531"/>
      <c r="C327" s="596" t="s">
        <v>536</v>
      </c>
      <c r="D327" s="596" t="s">
        <v>336</v>
      </c>
      <c r="E327" s="597" t="s">
        <v>511</v>
      </c>
      <c r="F327" s="598" t="s">
        <v>512</v>
      </c>
      <c r="G327" s="599" t="s">
        <v>339</v>
      </c>
      <c r="H327" s="600">
        <v>422</v>
      </c>
      <c r="I327" s="601"/>
      <c r="J327" s="602">
        <f>ROUND($I$327*$H$327,2)</f>
        <v>0</v>
      </c>
      <c r="K327" s="598" t="s">
        <v>340</v>
      </c>
      <c r="L327" s="531"/>
      <c r="M327" s="603"/>
      <c r="N327" s="604" t="s">
        <v>287</v>
      </c>
      <c r="P327" s="605">
        <f>$O$327*$H$327</f>
        <v>0</v>
      </c>
      <c r="Q327" s="605">
        <v>1E-05</v>
      </c>
      <c r="R327" s="605">
        <f>$Q$327*$H$327</f>
        <v>0.004220000000000001</v>
      </c>
      <c r="S327" s="605">
        <v>0</v>
      </c>
      <c r="T327" s="606">
        <f>$S$327*$H$327</f>
        <v>0</v>
      </c>
      <c r="AR327" s="527" t="s">
        <v>341</v>
      </c>
      <c r="AT327" s="527" t="s">
        <v>336</v>
      </c>
      <c r="AU327" s="527" t="s">
        <v>258</v>
      </c>
      <c r="AY327" s="530" t="s">
        <v>334</v>
      </c>
      <c r="BE327" s="607">
        <f>IF($N$327="základní",$J$327,0)</f>
        <v>0</v>
      </c>
      <c r="BF327" s="607">
        <f>IF($N$327="snížená",$J$327,0)</f>
        <v>0</v>
      </c>
      <c r="BG327" s="607">
        <f>IF($N$327="zákl. přenesená",$J$327,0)</f>
        <v>0</v>
      </c>
      <c r="BH327" s="607">
        <f>IF($N$327="sníž. přenesená",$J$327,0)</f>
        <v>0</v>
      </c>
      <c r="BI327" s="607">
        <f>IF($N$327="nulová",$J$327,0)</f>
        <v>0</v>
      </c>
      <c r="BJ327" s="527" t="s">
        <v>332</v>
      </c>
      <c r="BK327" s="607">
        <f>ROUND($I$327*$H$327,2)</f>
        <v>0</v>
      </c>
      <c r="BL327" s="527" t="s">
        <v>341</v>
      </c>
      <c r="BM327" s="527" t="s">
        <v>513</v>
      </c>
    </row>
    <row r="328" spans="2:47" s="530" customFormat="1" ht="16.5" customHeight="1">
      <c r="B328" s="531"/>
      <c r="D328" s="608" t="s">
        <v>343</v>
      </c>
      <c r="F328" s="609" t="s">
        <v>514</v>
      </c>
      <c r="L328" s="531"/>
      <c r="M328" s="610"/>
      <c r="T328" s="611"/>
      <c r="AT328" s="530" t="s">
        <v>343</v>
      </c>
      <c r="AU328" s="530" t="s">
        <v>258</v>
      </c>
    </row>
    <row r="329" spans="2:47" s="530" customFormat="1" ht="57.75" customHeight="1">
      <c r="B329" s="531"/>
      <c r="D329" s="612" t="s">
        <v>345</v>
      </c>
      <c r="F329" s="613" t="s">
        <v>515</v>
      </c>
      <c r="L329" s="531"/>
      <c r="M329" s="610"/>
      <c r="T329" s="611"/>
      <c r="AT329" s="530" t="s">
        <v>345</v>
      </c>
      <c r="AU329" s="530" t="s">
        <v>258</v>
      </c>
    </row>
    <row r="330" spans="2:51" s="530" customFormat="1" ht="15.75" customHeight="1">
      <c r="B330" s="614"/>
      <c r="D330" s="612" t="s">
        <v>347</v>
      </c>
      <c r="E330" s="615"/>
      <c r="F330" s="616" t="s">
        <v>516</v>
      </c>
      <c r="H330" s="615"/>
      <c r="L330" s="614"/>
      <c r="M330" s="617"/>
      <c r="T330" s="618"/>
      <c r="AT330" s="615" t="s">
        <v>347</v>
      </c>
      <c r="AU330" s="615" t="s">
        <v>258</v>
      </c>
      <c r="AV330" s="615" t="s">
        <v>332</v>
      </c>
      <c r="AW330" s="615" t="s">
        <v>299</v>
      </c>
      <c r="AX330" s="615" t="s">
        <v>333</v>
      </c>
      <c r="AY330" s="615" t="s">
        <v>334</v>
      </c>
    </row>
    <row r="331" spans="2:51" s="530" customFormat="1" ht="15.75" customHeight="1">
      <c r="B331" s="614"/>
      <c r="D331" s="612" t="s">
        <v>347</v>
      </c>
      <c r="E331" s="615"/>
      <c r="F331" s="616" t="s">
        <v>517</v>
      </c>
      <c r="H331" s="615"/>
      <c r="L331" s="614"/>
      <c r="M331" s="617"/>
      <c r="T331" s="618"/>
      <c r="AT331" s="615" t="s">
        <v>347</v>
      </c>
      <c r="AU331" s="615" t="s">
        <v>258</v>
      </c>
      <c r="AV331" s="615" t="s">
        <v>332</v>
      </c>
      <c r="AW331" s="615" t="s">
        <v>299</v>
      </c>
      <c r="AX331" s="615" t="s">
        <v>333</v>
      </c>
      <c r="AY331" s="615" t="s">
        <v>334</v>
      </c>
    </row>
    <row r="332" spans="2:51" s="530" customFormat="1" ht="15.75" customHeight="1">
      <c r="B332" s="619"/>
      <c r="D332" s="612" t="s">
        <v>347</v>
      </c>
      <c r="E332" s="620"/>
      <c r="F332" s="621" t="s">
        <v>518</v>
      </c>
      <c r="H332" s="622">
        <v>211</v>
      </c>
      <c r="L332" s="619"/>
      <c r="M332" s="623"/>
      <c r="T332" s="624"/>
      <c r="AT332" s="620" t="s">
        <v>347</v>
      </c>
      <c r="AU332" s="620" t="s">
        <v>258</v>
      </c>
      <c r="AV332" s="620" t="s">
        <v>258</v>
      </c>
      <c r="AW332" s="620" t="s">
        <v>299</v>
      </c>
      <c r="AX332" s="620" t="s">
        <v>333</v>
      </c>
      <c r="AY332" s="620" t="s">
        <v>334</v>
      </c>
    </row>
    <row r="333" spans="2:51" s="530" customFormat="1" ht="15.75" customHeight="1">
      <c r="B333" s="641"/>
      <c r="D333" s="612" t="s">
        <v>347</v>
      </c>
      <c r="E333" s="642"/>
      <c r="F333" s="643" t="s">
        <v>519</v>
      </c>
      <c r="H333" s="644">
        <v>211</v>
      </c>
      <c r="L333" s="641"/>
      <c r="M333" s="645"/>
      <c r="T333" s="646"/>
      <c r="AT333" s="642" t="s">
        <v>347</v>
      </c>
      <c r="AU333" s="642" t="s">
        <v>258</v>
      </c>
      <c r="AV333" s="642" t="s">
        <v>363</v>
      </c>
      <c r="AW333" s="642" t="s">
        <v>299</v>
      </c>
      <c r="AX333" s="642" t="s">
        <v>333</v>
      </c>
      <c r="AY333" s="642" t="s">
        <v>334</v>
      </c>
    </row>
    <row r="334" spans="2:51" s="530" customFormat="1" ht="15.75" customHeight="1">
      <c r="B334" s="614"/>
      <c r="D334" s="612" t="s">
        <v>347</v>
      </c>
      <c r="E334" s="615"/>
      <c r="F334" s="616" t="s">
        <v>520</v>
      </c>
      <c r="H334" s="615"/>
      <c r="L334" s="614"/>
      <c r="M334" s="617"/>
      <c r="T334" s="618"/>
      <c r="AT334" s="615" t="s">
        <v>347</v>
      </c>
      <c r="AU334" s="615" t="s">
        <v>258</v>
      </c>
      <c r="AV334" s="615" t="s">
        <v>332</v>
      </c>
      <c r="AW334" s="615" t="s">
        <v>299</v>
      </c>
      <c r="AX334" s="615" t="s">
        <v>333</v>
      </c>
      <c r="AY334" s="615" t="s">
        <v>334</v>
      </c>
    </row>
    <row r="335" spans="2:51" s="530" customFormat="1" ht="15.75" customHeight="1">
      <c r="B335" s="614"/>
      <c r="D335" s="612" t="s">
        <v>347</v>
      </c>
      <c r="E335" s="615"/>
      <c r="F335" s="616" t="s">
        <v>517</v>
      </c>
      <c r="H335" s="615"/>
      <c r="L335" s="614"/>
      <c r="M335" s="617"/>
      <c r="T335" s="618"/>
      <c r="AT335" s="615" t="s">
        <v>347</v>
      </c>
      <c r="AU335" s="615" t="s">
        <v>258</v>
      </c>
      <c r="AV335" s="615" t="s">
        <v>332</v>
      </c>
      <c r="AW335" s="615" t="s">
        <v>299</v>
      </c>
      <c r="AX335" s="615" t="s">
        <v>333</v>
      </c>
      <c r="AY335" s="615" t="s">
        <v>334</v>
      </c>
    </row>
    <row r="336" spans="2:51" s="530" customFormat="1" ht="15.75" customHeight="1">
      <c r="B336" s="619"/>
      <c r="D336" s="612" t="s">
        <v>347</v>
      </c>
      <c r="E336" s="620"/>
      <c r="F336" s="621" t="s">
        <v>518</v>
      </c>
      <c r="H336" s="622">
        <v>211</v>
      </c>
      <c r="L336" s="619"/>
      <c r="M336" s="623"/>
      <c r="T336" s="624"/>
      <c r="AT336" s="620" t="s">
        <v>347</v>
      </c>
      <c r="AU336" s="620" t="s">
        <v>258</v>
      </c>
      <c r="AV336" s="620" t="s">
        <v>258</v>
      </c>
      <c r="AW336" s="620" t="s">
        <v>299</v>
      </c>
      <c r="AX336" s="620" t="s">
        <v>333</v>
      </c>
      <c r="AY336" s="620" t="s">
        <v>334</v>
      </c>
    </row>
    <row r="337" spans="2:51" s="530" customFormat="1" ht="15.75" customHeight="1">
      <c r="B337" s="641"/>
      <c r="D337" s="612" t="s">
        <v>347</v>
      </c>
      <c r="E337" s="642"/>
      <c r="F337" s="643" t="s">
        <v>519</v>
      </c>
      <c r="H337" s="644">
        <v>211</v>
      </c>
      <c r="L337" s="641"/>
      <c r="M337" s="645"/>
      <c r="T337" s="646"/>
      <c r="AT337" s="642" t="s">
        <v>347</v>
      </c>
      <c r="AU337" s="642" t="s">
        <v>258</v>
      </c>
      <c r="AV337" s="642" t="s">
        <v>363</v>
      </c>
      <c r="AW337" s="642" t="s">
        <v>299</v>
      </c>
      <c r="AX337" s="642" t="s">
        <v>333</v>
      </c>
      <c r="AY337" s="642" t="s">
        <v>334</v>
      </c>
    </row>
    <row r="338" spans="2:51" s="530" customFormat="1" ht="15.75" customHeight="1">
      <c r="B338" s="625"/>
      <c r="D338" s="612" t="s">
        <v>347</v>
      </c>
      <c r="E338" s="626"/>
      <c r="F338" s="627" t="s">
        <v>352</v>
      </c>
      <c r="H338" s="628">
        <v>422</v>
      </c>
      <c r="L338" s="625"/>
      <c r="M338" s="629"/>
      <c r="T338" s="630"/>
      <c r="AT338" s="626" t="s">
        <v>347</v>
      </c>
      <c r="AU338" s="626" t="s">
        <v>258</v>
      </c>
      <c r="AV338" s="626" t="s">
        <v>341</v>
      </c>
      <c r="AW338" s="626" t="s">
        <v>299</v>
      </c>
      <c r="AX338" s="626" t="s">
        <v>332</v>
      </c>
      <c r="AY338" s="626" t="s">
        <v>334</v>
      </c>
    </row>
    <row r="339" spans="2:65" s="530" customFormat="1" ht="15.75" customHeight="1">
      <c r="B339" s="531"/>
      <c r="C339" s="596" t="s">
        <v>544</v>
      </c>
      <c r="D339" s="596" t="s">
        <v>336</v>
      </c>
      <c r="E339" s="597" t="s">
        <v>522</v>
      </c>
      <c r="F339" s="598" t="s">
        <v>523</v>
      </c>
      <c r="G339" s="599" t="s">
        <v>339</v>
      </c>
      <c r="H339" s="600">
        <v>1688</v>
      </c>
      <c r="I339" s="601"/>
      <c r="J339" s="602">
        <f>ROUND($I$339*$H$339,2)</f>
        <v>0</v>
      </c>
      <c r="K339" s="598" t="s">
        <v>340</v>
      </c>
      <c r="L339" s="531"/>
      <c r="M339" s="603"/>
      <c r="N339" s="604" t="s">
        <v>287</v>
      </c>
      <c r="P339" s="605">
        <f>$O$339*$H$339</f>
        <v>0</v>
      </c>
      <c r="Q339" s="605">
        <v>0</v>
      </c>
      <c r="R339" s="605">
        <f>$Q$339*$H$339</f>
        <v>0</v>
      </c>
      <c r="S339" s="605">
        <v>0</v>
      </c>
      <c r="T339" s="606">
        <f>$S$339*$H$339</f>
        <v>0</v>
      </c>
      <c r="AR339" s="527" t="s">
        <v>341</v>
      </c>
      <c r="AT339" s="527" t="s">
        <v>336</v>
      </c>
      <c r="AU339" s="527" t="s">
        <v>258</v>
      </c>
      <c r="AY339" s="530" t="s">
        <v>334</v>
      </c>
      <c r="BE339" s="607">
        <f>IF($N$339="základní",$J$339,0)</f>
        <v>0</v>
      </c>
      <c r="BF339" s="607">
        <f>IF($N$339="snížená",$J$339,0)</f>
        <v>0</v>
      </c>
      <c r="BG339" s="607">
        <f>IF($N$339="zákl. přenesená",$J$339,0)</f>
        <v>0</v>
      </c>
      <c r="BH339" s="607">
        <f>IF($N$339="sníž. přenesená",$J$339,0)</f>
        <v>0</v>
      </c>
      <c r="BI339" s="607">
        <f>IF($N$339="nulová",$J$339,0)</f>
        <v>0</v>
      </c>
      <c r="BJ339" s="527" t="s">
        <v>332</v>
      </c>
      <c r="BK339" s="607">
        <f>ROUND($I$339*$H$339,2)</f>
        <v>0</v>
      </c>
      <c r="BL339" s="527" t="s">
        <v>341</v>
      </c>
      <c r="BM339" s="527" t="s">
        <v>524</v>
      </c>
    </row>
    <row r="340" spans="2:47" s="530" customFormat="1" ht="16.5" customHeight="1">
      <c r="B340" s="531"/>
      <c r="D340" s="608" t="s">
        <v>343</v>
      </c>
      <c r="F340" s="609" t="s">
        <v>525</v>
      </c>
      <c r="L340" s="531"/>
      <c r="M340" s="610"/>
      <c r="T340" s="611"/>
      <c r="AT340" s="530" t="s">
        <v>343</v>
      </c>
      <c r="AU340" s="530" t="s">
        <v>258</v>
      </c>
    </row>
    <row r="341" spans="2:47" s="530" customFormat="1" ht="57.75" customHeight="1">
      <c r="B341" s="531"/>
      <c r="D341" s="612" t="s">
        <v>345</v>
      </c>
      <c r="F341" s="613" t="s">
        <v>515</v>
      </c>
      <c r="L341" s="531"/>
      <c r="M341" s="610"/>
      <c r="T341" s="611"/>
      <c r="AT341" s="530" t="s">
        <v>345</v>
      </c>
      <c r="AU341" s="530" t="s">
        <v>258</v>
      </c>
    </row>
    <row r="342" spans="2:51" s="530" customFormat="1" ht="15.75" customHeight="1">
      <c r="B342" s="614"/>
      <c r="D342" s="612" t="s">
        <v>347</v>
      </c>
      <c r="E342" s="615"/>
      <c r="F342" s="616" t="s">
        <v>516</v>
      </c>
      <c r="H342" s="615"/>
      <c r="L342" s="614"/>
      <c r="M342" s="617"/>
      <c r="T342" s="618"/>
      <c r="AT342" s="615" t="s">
        <v>347</v>
      </c>
      <c r="AU342" s="615" t="s">
        <v>258</v>
      </c>
      <c r="AV342" s="615" t="s">
        <v>332</v>
      </c>
      <c r="AW342" s="615" t="s">
        <v>299</v>
      </c>
      <c r="AX342" s="615" t="s">
        <v>333</v>
      </c>
      <c r="AY342" s="615" t="s">
        <v>334</v>
      </c>
    </row>
    <row r="343" spans="2:51" s="530" customFormat="1" ht="15.75" customHeight="1">
      <c r="B343" s="614"/>
      <c r="D343" s="612" t="s">
        <v>347</v>
      </c>
      <c r="E343" s="615"/>
      <c r="F343" s="616" t="s">
        <v>517</v>
      </c>
      <c r="H343" s="615"/>
      <c r="L343" s="614"/>
      <c r="M343" s="617"/>
      <c r="T343" s="618"/>
      <c r="AT343" s="615" t="s">
        <v>347</v>
      </c>
      <c r="AU343" s="615" t="s">
        <v>258</v>
      </c>
      <c r="AV343" s="615" t="s">
        <v>332</v>
      </c>
      <c r="AW343" s="615" t="s">
        <v>299</v>
      </c>
      <c r="AX343" s="615" t="s">
        <v>333</v>
      </c>
      <c r="AY343" s="615" t="s">
        <v>334</v>
      </c>
    </row>
    <row r="344" spans="2:51" s="530" customFormat="1" ht="15.75" customHeight="1">
      <c r="B344" s="619"/>
      <c r="D344" s="612" t="s">
        <v>347</v>
      </c>
      <c r="E344" s="620"/>
      <c r="F344" s="621" t="s">
        <v>526</v>
      </c>
      <c r="H344" s="622">
        <v>844</v>
      </c>
      <c r="L344" s="619"/>
      <c r="M344" s="623"/>
      <c r="T344" s="624"/>
      <c r="AT344" s="620" t="s">
        <v>347</v>
      </c>
      <c r="AU344" s="620" t="s">
        <v>258</v>
      </c>
      <c r="AV344" s="620" t="s">
        <v>258</v>
      </c>
      <c r="AW344" s="620" t="s">
        <v>299</v>
      </c>
      <c r="AX344" s="620" t="s">
        <v>333</v>
      </c>
      <c r="AY344" s="620" t="s">
        <v>334</v>
      </c>
    </row>
    <row r="345" spans="2:51" s="530" customFormat="1" ht="15.75" customHeight="1">
      <c r="B345" s="641"/>
      <c r="D345" s="612" t="s">
        <v>347</v>
      </c>
      <c r="E345" s="642"/>
      <c r="F345" s="643" t="s">
        <v>519</v>
      </c>
      <c r="H345" s="644">
        <v>844</v>
      </c>
      <c r="L345" s="641"/>
      <c r="M345" s="645"/>
      <c r="T345" s="646"/>
      <c r="AT345" s="642" t="s">
        <v>347</v>
      </c>
      <c r="AU345" s="642" t="s">
        <v>258</v>
      </c>
      <c r="AV345" s="642" t="s">
        <v>363</v>
      </c>
      <c r="AW345" s="642" t="s">
        <v>299</v>
      </c>
      <c r="AX345" s="642" t="s">
        <v>333</v>
      </c>
      <c r="AY345" s="642" t="s">
        <v>334</v>
      </c>
    </row>
    <row r="346" spans="2:51" s="530" customFormat="1" ht="15.75" customHeight="1">
      <c r="B346" s="614"/>
      <c r="D346" s="612" t="s">
        <v>347</v>
      </c>
      <c r="E346" s="615"/>
      <c r="F346" s="616" t="s">
        <v>520</v>
      </c>
      <c r="H346" s="615"/>
      <c r="L346" s="614"/>
      <c r="M346" s="617"/>
      <c r="T346" s="618"/>
      <c r="AT346" s="615" t="s">
        <v>347</v>
      </c>
      <c r="AU346" s="615" t="s">
        <v>258</v>
      </c>
      <c r="AV346" s="615" t="s">
        <v>332</v>
      </c>
      <c r="AW346" s="615" t="s">
        <v>299</v>
      </c>
      <c r="AX346" s="615" t="s">
        <v>333</v>
      </c>
      <c r="AY346" s="615" t="s">
        <v>334</v>
      </c>
    </row>
    <row r="347" spans="2:51" s="530" customFormat="1" ht="15.75" customHeight="1">
      <c r="B347" s="614"/>
      <c r="D347" s="612" t="s">
        <v>347</v>
      </c>
      <c r="E347" s="615"/>
      <c r="F347" s="616" t="s">
        <v>517</v>
      </c>
      <c r="H347" s="615"/>
      <c r="L347" s="614"/>
      <c r="M347" s="617"/>
      <c r="T347" s="618"/>
      <c r="AT347" s="615" t="s">
        <v>347</v>
      </c>
      <c r="AU347" s="615" t="s">
        <v>258</v>
      </c>
      <c r="AV347" s="615" t="s">
        <v>332</v>
      </c>
      <c r="AW347" s="615" t="s">
        <v>299</v>
      </c>
      <c r="AX347" s="615" t="s">
        <v>333</v>
      </c>
      <c r="AY347" s="615" t="s">
        <v>334</v>
      </c>
    </row>
    <row r="348" spans="2:51" s="530" customFormat="1" ht="15.75" customHeight="1">
      <c r="B348" s="619"/>
      <c r="D348" s="612" t="s">
        <v>347</v>
      </c>
      <c r="E348" s="620"/>
      <c r="F348" s="621" t="s">
        <v>526</v>
      </c>
      <c r="H348" s="622">
        <v>844</v>
      </c>
      <c r="L348" s="619"/>
      <c r="M348" s="623"/>
      <c r="T348" s="624"/>
      <c r="AT348" s="620" t="s">
        <v>347</v>
      </c>
      <c r="AU348" s="620" t="s">
        <v>258</v>
      </c>
      <c r="AV348" s="620" t="s">
        <v>258</v>
      </c>
      <c r="AW348" s="620" t="s">
        <v>299</v>
      </c>
      <c r="AX348" s="620" t="s">
        <v>333</v>
      </c>
      <c r="AY348" s="620" t="s">
        <v>334</v>
      </c>
    </row>
    <row r="349" spans="2:51" s="530" customFormat="1" ht="15.75" customHeight="1">
      <c r="B349" s="641"/>
      <c r="D349" s="612" t="s">
        <v>347</v>
      </c>
      <c r="E349" s="642"/>
      <c r="F349" s="643" t="s">
        <v>519</v>
      </c>
      <c r="H349" s="644">
        <v>844</v>
      </c>
      <c r="L349" s="641"/>
      <c r="M349" s="645"/>
      <c r="T349" s="646"/>
      <c r="AT349" s="642" t="s">
        <v>347</v>
      </c>
      <c r="AU349" s="642" t="s">
        <v>258</v>
      </c>
      <c r="AV349" s="642" t="s">
        <v>363</v>
      </c>
      <c r="AW349" s="642" t="s">
        <v>299</v>
      </c>
      <c r="AX349" s="642" t="s">
        <v>333</v>
      </c>
      <c r="AY349" s="642" t="s">
        <v>334</v>
      </c>
    </row>
    <row r="350" spans="2:51" s="530" customFormat="1" ht="15.75" customHeight="1">
      <c r="B350" s="625"/>
      <c r="D350" s="612" t="s">
        <v>347</v>
      </c>
      <c r="E350" s="626"/>
      <c r="F350" s="627" t="s">
        <v>352</v>
      </c>
      <c r="H350" s="628">
        <v>1688</v>
      </c>
      <c r="L350" s="625"/>
      <c r="M350" s="629"/>
      <c r="T350" s="630"/>
      <c r="AT350" s="626" t="s">
        <v>347</v>
      </c>
      <c r="AU350" s="626" t="s">
        <v>258</v>
      </c>
      <c r="AV350" s="626" t="s">
        <v>341</v>
      </c>
      <c r="AW350" s="626" t="s">
        <v>299</v>
      </c>
      <c r="AX350" s="626" t="s">
        <v>332</v>
      </c>
      <c r="AY350" s="626" t="s">
        <v>334</v>
      </c>
    </row>
    <row r="351" spans="2:65" s="530" customFormat="1" ht="15.75" customHeight="1">
      <c r="B351" s="531"/>
      <c r="C351" s="596" t="s">
        <v>551</v>
      </c>
      <c r="D351" s="596" t="s">
        <v>336</v>
      </c>
      <c r="E351" s="597" t="s">
        <v>528</v>
      </c>
      <c r="F351" s="598" t="s">
        <v>529</v>
      </c>
      <c r="G351" s="599" t="s">
        <v>373</v>
      </c>
      <c r="H351" s="600">
        <v>11.142</v>
      </c>
      <c r="I351" s="601"/>
      <c r="J351" s="602">
        <f>ROUND($I$351*$H$351,2)</f>
        <v>0</v>
      </c>
      <c r="K351" s="598" t="s">
        <v>340</v>
      </c>
      <c r="L351" s="531"/>
      <c r="M351" s="603"/>
      <c r="N351" s="604" t="s">
        <v>287</v>
      </c>
      <c r="P351" s="605">
        <f>$O$351*$H$351</f>
        <v>0</v>
      </c>
      <c r="Q351" s="605">
        <v>0</v>
      </c>
      <c r="R351" s="605">
        <f>$Q$351*$H$351</f>
        <v>0</v>
      </c>
      <c r="S351" s="605">
        <v>2.2</v>
      </c>
      <c r="T351" s="606">
        <f>$S$351*$H$351</f>
        <v>24.5124</v>
      </c>
      <c r="AR351" s="527" t="s">
        <v>341</v>
      </c>
      <c r="AT351" s="527" t="s">
        <v>336</v>
      </c>
      <c r="AU351" s="527" t="s">
        <v>258</v>
      </c>
      <c r="AY351" s="530" t="s">
        <v>334</v>
      </c>
      <c r="BE351" s="607">
        <f>IF($N$351="základní",$J$351,0)</f>
        <v>0</v>
      </c>
      <c r="BF351" s="607">
        <f>IF($N$351="snížená",$J$351,0)</f>
        <v>0</v>
      </c>
      <c r="BG351" s="607">
        <f>IF($N$351="zákl. přenesená",$J$351,0)</f>
        <v>0</v>
      </c>
      <c r="BH351" s="607">
        <f>IF($N$351="sníž. přenesená",$J$351,0)</f>
        <v>0</v>
      </c>
      <c r="BI351" s="607">
        <f>IF($N$351="nulová",$J$351,0)</f>
        <v>0</v>
      </c>
      <c r="BJ351" s="527" t="s">
        <v>332</v>
      </c>
      <c r="BK351" s="607">
        <f>ROUND($I$351*$H$351,2)</f>
        <v>0</v>
      </c>
      <c r="BL351" s="527" t="s">
        <v>341</v>
      </c>
      <c r="BM351" s="527" t="s">
        <v>530</v>
      </c>
    </row>
    <row r="352" spans="2:47" s="530" customFormat="1" ht="16.5" customHeight="1">
      <c r="B352" s="531"/>
      <c r="D352" s="608" t="s">
        <v>343</v>
      </c>
      <c r="F352" s="609" t="s">
        <v>531</v>
      </c>
      <c r="L352" s="531"/>
      <c r="M352" s="610"/>
      <c r="T352" s="611"/>
      <c r="AT352" s="530" t="s">
        <v>343</v>
      </c>
      <c r="AU352" s="530" t="s">
        <v>258</v>
      </c>
    </row>
    <row r="353" spans="2:47" s="530" customFormat="1" ht="44.25" customHeight="1">
      <c r="B353" s="531"/>
      <c r="D353" s="612" t="s">
        <v>345</v>
      </c>
      <c r="F353" s="613" t="s">
        <v>532</v>
      </c>
      <c r="L353" s="531"/>
      <c r="M353" s="610"/>
      <c r="T353" s="611"/>
      <c r="AT353" s="530" t="s">
        <v>345</v>
      </c>
      <c r="AU353" s="530" t="s">
        <v>258</v>
      </c>
    </row>
    <row r="354" spans="2:51" s="530" customFormat="1" ht="15.75" customHeight="1">
      <c r="B354" s="614"/>
      <c r="D354" s="612" t="s">
        <v>347</v>
      </c>
      <c r="E354" s="615"/>
      <c r="F354" s="616" t="s">
        <v>533</v>
      </c>
      <c r="H354" s="615"/>
      <c r="L354" s="614"/>
      <c r="M354" s="617"/>
      <c r="T354" s="618"/>
      <c r="AT354" s="615" t="s">
        <v>347</v>
      </c>
      <c r="AU354" s="615" t="s">
        <v>258</v>
      </c>
      <c r="AV354" s="615" t="s">
        <v>332</v>
      </c>
      <c r="AW354" s="615" t="s">
        <v>299</v>
      </c>
      <c r="AX354" s="615" t="s">
        <v>333</v>
      </c>
      <c r="AY354" s="615" t="s">
        <v>334</v>
      </c>
    </row>
    <row r="355" spans="2:51" s="530" customFormat="1" ht="15.75" customHeight="1">
      <c r="B355" s="614"/>
      <c r="D355" s="612" t="s">
        <v>347</v>
      </c>
      <c r="E355" s="615"/>
      <c r="F355" s="616" t="s">
        <v>534</v>
      </c>
      <c r="H355" s="615"/>
      <c r="L355" s="614"/>
      <c r="M355" s="617"/>
      <c r="T355" s="618"/>
      <c r="AT355" s="615" t="s">
        <v>347</v>
      </c>
      <c r="AU355" s="615" t="s">
        <v>258</v>
      </c>
      <c r="AV355" s="615" t="s">
        <v>332</v>
      </c>
      <c r="AW355" s="615" t="s">
        <v>299</v>
      </c>
      <c r="AX355" s="615" t="s">
        <v>333</v>
      </c>
      <c r="AY355" s="615" t="s">
        <v>334</v>
      </c>
    </row>
    <row r="356" spans="2:51" s="530" customFormat="1" ht="15.75" customHeight="1">
      <c r="B356" s="614"/>
      <c r="D356" s="612" t="s">
        <v>347</v>
      </c>
      <c r="E356" s="615"/>
      <c r="F356" s="616" t="s">
        <v>425</v>
      </c>
      <c r="H356" s="615"/>
      <c r="L356" s="614"/>
      <c r="M356" s="617"/>
      <c r="T356" s="618"/>
      <c r="AT356" s="615" t="s">
        <v>347</v>
      </c>
      <c r="AU356" s="615" t="s">
        <v>258</v>
      </c>
      <c r="AV356" s="615" t="s">
        <v>332</v>
      </c>
      <c r="AW356" s="615" t="s">
        <v>299</v>
      </c>
      <c r="AX356" s="615" t="s">
        <v>333</v>
      </c>
      <c r="AY356" s="615" t="s">
        <v>334</v>
      </c>
    </row>
    <row r="357" spans="2:51" s="530" customFormat="1" ht="15.75" customHeight="1">
      <c r="B357" s="619"/>
      <c r="D357" s="612" t="s">
        <v>347</v>
      </c>
      <c r="E357" s="620"/>
      <c r="F357" s="621" t="s">
        <v>535</v>
      </c>
      <c r="H357" s="622">
        <v>5.571</v>
      </c>
      <c r="L357" s="619"/>
      <c r="M357" s="623"/>
      <c r="T357" s="624"/>
      <c r="AT357" s="620" t="s">
        <v>347</v>
      </c>
      <c r="AU357" s="620" t="s">
        <v>258</v>
      </c>
      <c r="AV357" s="620" t="s">
        <v>258</v>
      </c>
      <c r="AW357" s="620" t="s">
        <v>299</v>
      </c>
      <c r="AX357" s="620" t="s">
        <v>333</v>
      </c>
      <c r="AY357" s="620" t="s">
        <v>334</v>
      </c>
    </row>
    <row r="358" spans="2:51" s="530" customFormat="1" ht="15.75" customHeight="1">
      <c r="B358" s="614"/>
      <c r="D358" s="612" t="s">
        <v>347</v>
      </c>
      <c r="E358" s="615"/>
      <c r="F358" s="616" t="s">
        <v>428</v>
      </c>
      <c r="H358" s="615"/>
      <c r="L358" s="614"/>
      <c r="M358" s="617"/>
      <c r="T358" s="618"/>
      <c r="AT358" s="615" t="s">
        <v>347</v>
      </c>
      <c r="AU358" s="615" t="s">
        <v>258</v>
      </c>
      <c r="AV358" s="615" t="s">
        <v>332</v>
      </c>
      <c r="AW358" s="615" t="s">
        <v>299</v>
      </c>
      <c r="AX358" s="615" t="s">
        <v>333</v>
      </c>
      <c r="AY358" s="615" t="s">
        <v>334</v>
      </c>
    </row>
    <row r="359" spans="2:51" s="530" customFormat="1" ht="15.75" customHeight="1">
      <c r="B359" s="619"/>
      <c r="D359" s="612" t="s">
        <v>347</v>
      </c>
      <c r="E359" s="620"/>
      <c r="F359" s="621" t="s">
        <v>535</v>
      </c>
      <c r="H359" s="622">
        <v>5.571</v>
      </c>
      <c r="L359" s="619"/>
      <c r="M359" s="623"/>
      <c r="T359" s="624"/>
      <c r="AT359" s="620" t="s">
        <v>347</v>
      </c>
      <c r="AU359" s="620" t="s">
        <v>258</v>
      </c>
      <c r="AV359" s="620" t="s">
        <v>258</v>
      </c>
      <c r="AW359" s="620" t="s">
        <v>299</v>
      </c>
      <c r="AX359" s="620" t="s">
        <v>333</v>
      </c>
      <c r="AY359" s="620" t="s">
        <v>334</v>
      </c>
    </row>
    <row r="360" spans="2:51" s="530" customFormat="1" ht="15.75" customHeight="1">
      <c r="B360" s="625"/>
      <c r="D360" s="612" t="s">
        <v>347</v>
      </c>
      <c r="E360" s="626"/>
      <c r="F360" s="627" t="s">
        <v>352</v>
      </c>
      <c r="H360" s="628">
        <v>11.142</v>
      </c>
      <c r="L360" s="625"/>
      <c r="M360" s="629"/>
      <c r="T360" s="630"/>
      <c r="AT360" s="626" t="s">
        <v>347</v>
      </c>
      <c r="AU360" s="626" t="s">
        <v>258</v>
      </c>
      <c r="AV360" s="626" t="s">
        <v>341</v>
      </c>
      <c r="AW360" s="626" t="s">
        <v>299</v>
      </c>
      <c r="AX360" s="626" t="s">
        <v>332</v>
      </c>
      <c r="AY360" s="626" t="s">
        <v>334</v>
      </c>
    </row>
    <row r="361" spans="2:65" s="530" customFormat="1" ht="15.75" customHeight="1">
      <c r="B361" s="531"/>
      <c r="C361" s="596" t="s">
        <v>558</v>
      </c>
      <c r="D361" s="596" t="s">
        <v>336</v>
      </c>
      <c r="E361" s="597" t="s">
        <v>537</v>
      </c>
      <c r="F361" s="598" t="s">
        <v>538</v>
      </c>
      <c r="G361" s="599" t="s">
        <v>373</v>
      </c>
      <c r="H361" s="600">
        <v>0.68</v>
      </c>
      <c r="I361" s="601"/>
      <c r="J361" s="602">
        <f>ROUND($I$361*$H$361,2)</f>
        <v>0</v>
      </c>
      <c r="K361" s="598" t="s">
        <v>340</v>
      </c>
      <c r="L361" s="531"/>
      <c r="M361" s="603"/>
      <c r="N361" s="604" t="s">
        <v>287</v>
      </c>
      <c r="P361" s="605">
        <f>$O$361*$H$361</f>
        <v>0</v>
      </c>
      <c r="Q361" s="605">
        <v>0</v>
      </c>
      <c r="R361" s="605">
        <f>$Q$361*$H$361</f>
        <v>0</v>
      </c>
      <c r="S361" s="605">
        <v>2.2</v>
      </c>
      <c r="T361" s="606">
        <f>$S$361*$H$361</f>
        <v>1.4960000000000002</v>
      </c>
      <c r="AR361" s="527" t="s">
        <v>341</v>
      </c>
      <c r="AT361" s="527" t="s">
        <v>336</v>
      </c>
      <c r="AU361" s="527" t="s">
        <v>258</v>
      </c>
      <c r="AY361" s="530" t="s">
        <v>334</v>
      </c>
      <c r="BE361" s="607">
        <f>IF($N$361="základní",$J$361,0)</f>
        <v>0</v>
      </c>
      <c r="BF361" s="607">
        <f>IF($N$361="snížená",$J$361,0)</f>
        <v>0</v>
      </c>
      <c r="BG361" s="607">
        <f>IF($N$361="zákl. přenesená",$J$361,0)</f>
        <v>0</v>
      </c>
      <c r="BH361" s="607">
        <f>IF($N$361="sníž. přenesená",$J$361,0)</f>
        <v>0</v>
      </c>
      <c r="BI361" s="607">
        <f>IF($N$361="nulová",$J$361,0)</f>
        <v>0</v>
      </c>
      <c r="BJ361" s="527" t="s">
        <v>332</v>
      </c>
      <c r="BK361" s="607">
        <f>ROUND($I$361*$H$361,2)</f>
        <v>0</v>
      </c>
      <c r="BL361" s="527" t="s">
        <v>341</v>
      </c>
      <c r="BM361" s="527" t="s">
        <v>539</v>
      </c>
    </row>
    <row r="362" spans="2:47" s="530" customFormat="1" ht="27" customHeight="1">
      <c r="B362" s="531"/>
      <c r="D362" s="608" t="s">
        <v>343</v>
      </c>
      <c r="F362" s="609" t="s">
        <v>540</v>
      </c>
      <c r="L362" s="531"/>
      <c r="M362" s="610"/>
      <c r="T362" s="611"/>
      <c r="AT362" s="530" t="s">
        <v>343</v>
      </c>
      <c r="AU362" s="530" t="s">
        <v>258</v>
      </c>
    </row>
    <row r="363" spans="2:51" s="530" customFormat="1" ht="15.75" customHeight="1">
      <c r="B363" s="614"/>
      <c r="D363" s="612" t="s">
        <v>347</v>
      </c>
      <c r="E363" s="615"/>
      <c r="F363" s="616" t="s">
        <v>541</v>
      </c>
      <c r="H363" s="615"/>
      <c r="L363" s="614"/>
      <c r="M363" s="617"/>
      <c r="T363" s="618"/>
      <c r="AT363" s="615" t="s">
        <v>347</v>
      </c>
      <c r="AU363" s="615" t="s">
        <v>258</v>
      </c>
      <c r="AV363" s="615" t="s">
        <v>332</v>
      </c>
      <c r="AW363" s="615" t="s">
        <v>299</v>
      </c>
      <c r="AX363" s="615" t="s">
        <v>333</v>
      </c>
      <c r="AY363" s="615" t="s">
        <v>334</v>
      </c>
    </row>
    <row r="364" spans="2:51" s="530" customFormat="1" ht="15.75" customHeight="1">
      <c r="B364" s="614"/>
      <c r="D364" s="612" t="s">
        <v>347</v>
      </c>
      <c r="E364" s="615"/>
      <c r="F364" s="616" t="s">
        <v>542</v>
      </c>
      <c r="H364" s="615"/>
      <c r="L364" s="614"/>
      <c r="M364" s="617"/>
      <c r="T364" s="618"/>
      <c r="AT364" s="615" t="s">
        <v>347</v>
      </c>
      <c r="AU364" s="615" t="s">
        <v>258</v>
      </c>
      <c r="AV364" s="615" t="s">
        <v>332</v>
      </c>
      <c r="AW364" s="615" t="s">
        <v>299</v>
      </c>
      <c r="AX364" s="615" t="s">
        <v>333</v>
      </c>
      <c r="AY364" s="615" t="s">
        <v>334</v>
      </c>
    </row>
    <row r="365" spans="2:51" s="530" customFormat="1" ht="15.75" customHeight="1">
      <c r="B365" s="614"/>
      <c r="D365" s="612" t="s">
        <v>347</v>
      </c>
      <c r="E365" s="615"/>
      <c r="F365" s="616" t="s">
        <v>425</v>
      </c>
      <c r="H365" s="615"/>
      <c r="L365" s="614"/>
      <c r="M365" s="617"/>
      <c r="T365" s="618"/>
      <c r="AT365" s="615" t="s">
        <v>347</v>
      </c>
      <c r="AU365" s="615" t="s">
        <v>258</v>
      </c>
      <c r="AV365" s="615" t="s">
        <v>332</v>
      </c>
      <c r="AW365" s="615" t="s">
        <v>299</v>
      </c>
      <c r="AX365" s="615" t="s">
        <v>333</v>
      </c>
      <c r="AY365" s="615" t="s">
        <v>334</v>
      </c>
    </row>
    <row r="366" spans="2:51" s="530" customFormat="1" ht="15.75" customHeight="1">
      <c r="B366" s="619"/>
      <c r="D366" s="612" t="s">
        <v>347</v>
      </c>
      <c r="E366" s="620"/>
      <c r="F366" s="621" t="s">
        <v>543</v>
      </c>
      <c r="H366" s="622">
        <v>0.34</v>
      </c>
      <c r="L366" s="619"/>
      <c r="M366" s="623"/>
      <c r="T366" s="624"/>
      <c r="AT366" s="620" t="s">
        <v>347</v>
      </c>
      <c r="AU366" s="620" t="s">
        <v>258</v>
      </c>
      <c r="AV366" s="620" t="s">
        <v>258</v>
      </c>
      <c r="AW366" s="620" t="s">
        <v>299</v>
      </c>
      <c r="AX366" s="620" t="s">
        <v>333</v>
      </c>
      <c r="AY366" s="620" t="s">
        <v>334</v>
      </c>
    </row>
    <row r="367" spans="2:51" s="530" customFormat="1" ht="15.75" customHeight="1">
      <c r="B367" s="614"/>
      <c r="D367" s="612" t="s">
        <v>347</v>
      </c>
      <c r="E367" s="615"/>
      <c r="F367" s="616" t="s">
        <v>428</v>
      </c>
      <c r="H367" s="615"/>
      <c r="L367" s="614"/>
      <c r="M367" s="617"/>
      <c r="T367" s="618"/>
      <c r="AT367" s="615" t="s">
        <v>347</v>
      </c>
      <c r="AU367" s="615" t="s">
        <v>258</v>
      </c>
      <c r="AV367" s="615" t="s">
        <v>332</v>
      </c>
      <c r="AW367" s="615" t="s">
        <v>299</v>
      </c>
      <c r="AX367" s="615" t="s">
        <v>333</v>
      </c>
      <c r="AY367" s="615" t="s">
        <v>334</v>
      </c>
    </row>
    <row r="368" spans="2:51" s="530" customFormat="1" ht="15.75" customHeight="1">
      <c r="B368" s="619"/>
      <c r="D368" s="612" t="s">
        <v>347</v>
      </c>
      <c r="E368" s="620"/>
      <c r="F368" s="621" t="s">
        <v>543</v>
      </c>
      <c r="H368" s="622">
        <v>0.34</v>
      </c>
      <c r="L368" s="619"/>
      <c r="M368" s="623"/>
      <c r="T368" s="624"/>
      <c r="AT368" s="620" t="s">
        <v>347</v>
      </c>
      <c r="AU368" s="620" t="s">
        <v>258</v>
      </c>
      <c r="AV368" s="620" t="s">
        <v>258</v>
      </c>
      <c r="AW368" s="620" t="s">
        <v>299</v>
      </c>
      <c r="AX368" s="620" t="s">
        <v>333</v>
      </c>
      <c r="AY368" s="620" t="s">
        <v>334</v>
      </c>
    </row>
    <row r="369" spans="2:51" s="530" customFormat="1" ht="15.75" customHeight="1">
      <c r="B369" s="625"/>
      <c r="D369" s="612" t="s">
        <v>347</v>
      </c>
      <c r="E369" s="626"/>
      <c r="F369" s="627" t="s">
        <v>352</v>
      </c>
      <c r="H369" s="628">
        <v>0.68</v>
      </c>
      <c r="L369" s="625"/>
      <c r="M369" s="629"/>
      <c r="T369" s="630"/>
      <c r="AT369" s="626" t="s">
        <v>347</v>
      </c>
      <c r="AU369" s="626" t="s">
        <v>258</v>
      </c>
      <c r="AV369" s="626" t="s">
        <v>341</v>
      </c>
      <c r="AW369" s="626" t="s">
        <v>299</v>
      </c>
      <c r="AX369" s="626" t="s">
        <v>332</v>
      </c>
      <c r="AY369" s="626" t="s">
        <v>334</v>
      </c>
    </row>
    <row r="370" spans="2:65" s="530" customFormat="1" ht="15.75" customHeight="1">
      <c r="B370" s="531"/>
      <c r="C370" s="596" t="s">
        <v>564</v>
      </c>
      <c r="D370" s="596" t="s">
        <v>336</v>
      </c>
      <c r="E370" s="597" t="s">
        <v>545</v>
      </c>
      <c r="F370" s="598" t="s">
        <v>546</v>
      </c>
      <c r="G370" s="599" t="s">
        <v>373</v>
      </c>
      <c r="H370" s="600">
        <v>27.406</v>
      </c>
      <c r="I370" s="601"/>
      <c r="J370" s="602">
        <f>ROUND($I$370*$H$370,2)</f>
        <v>0</v>
      </c>
      <c r="K370" s="598" t="s">
        <v>340</v>
      </c>
      <c r="L370" s="531"/>
      <c r="M370" s="603"/>
      <c r="N370" s="604" t="s">
        <v>287</v>
      </c>
      <c r="P370" s="605">
        <f>$O$370*$H$370</f>
        <v>0</v>
      </c>
      <c r="Q370" s="605">
        <v>0</v>
      </c>
      <c r="R370" s="605">
        <f>$Q$370*$H$370</f>
        <v>0</v>
      </c>
      <c r="S370" s="605">
        <v>2.2</v>
      </c>
      <c r="T370" s="606">
        <f>$S$370*$H$370</f>
        <v>60.2932</v>
      </c>
      <c r="AR370" s="527" t="s">
        <v>341</v>
      </c>
      <c r="AT370" s="527" t="s">
        <v>336</v>
      </c>
      <c r="AU370" s="527" t="s">
        <v>258</v>
      </c>
      <c r="AY370" s="530" t="s">
        <v>334</v>
      </c>
      <c r="BE370" s="607">
        <f>IF($N$370="základní",$J$370,0)</f>
        <v>0</v>
      </c>
      <c r="BF370" s="607">
        <f>IF($N$370="snížená",$J$370,0)</f>
        <v>0</v>
      </c>
      <c r="BG370" s="607">
        <f>IF($N$370="zákl. přenesená",$J$370,0)</f>
        <v>0</v>
      </c>
      <c r="BH370" s="607">
        <f>IF($N$370="sníž. přenesená",$J$370,0)</f>
        <v>0</v>
      </c>
      <c r="BI370" s="607">
        <f>IF($N$370="nulová",$J$370,0)</f>
        <v>0</v>
      </c>
      <c r="BJ370" s="527" t="s">
        <v>332</v>
      </c>
      <c r="BK370" s="607">
        <f>ROUND($I$370*$H$370,2)</f>
        <v>0</v>
      </c>
      <c r="BL370" s="527" t="s">
        <v>341</v>
      </c>
      <c r="BM370" s="527" t="s">
        <v>547</v>
      </c>
    </row>
    <row r="371" spans="2:47" s="530" customFormat="1" ht="27" customHeight="1">
      <c r="B371" s="531"/>
      <c r="D371" s="608" t="s">
        <v>343</v>
      </c>
      <c r="F371" s="609" t="s">
        <v>548</v>
      </c>
      <c r="L371" s="531"/>
      <c r="M371" s="610"/>
      <c r="T371" s="611"/>
      <c r="AT371" s="530" t="s">
        <v>343</v>
      </c>
      <c r="AU371" s="530" t="s">
        <v>258</v>
      </c>
    </row>
    <row r="372" spans="2:51" s="530" customFormat="1" ht="15.75" customHeight="1">
      <c r="B372" s="614"/>
      <c r="D372" s="612" t="s">
        <v>347</v>
      </c>
      <c r="E372" s="615"/>
      <c r="F372" s="616" t="s">
        <v>549</v>
      </c>
      <c r="H372" s="615"/>
      <c r="L372" s="614"/>
      <c r="M372" s="617"/>
      <c r="T372" s="618"/>
      <c r="AT372" s="615" t="s">
        <v>347</v>
      </c>
      <c r="AU372" s="615" t="s">
        <v>258</v>
      </c>
      <c r="AV372" s="615" t="s">
        <v>332</v>
      </c>
      <c r="AW372" s="615" t="s">
        <v>299</v>
      </c>
      <c r="AX372" s="615" t="s">
        <v>333</v>
      </c>
      <c r="AY372" s="615" t="s">
        <v>334</v>
      </c>
    </row>
    <row r="373" spans="2:51" s="530" customFormat="1" ht="15.75" customHeight="1">
      <c r="B373" s="614"/>
      <c r="D373" s="612" t="s">
        <v>347</v>
      </c>
      <c r="E373" s="615"/>
      <c r="F373" s="616" t="s">
        <v>425</v>
      </c>
      <c r="H373" s="615"/>
      <c r="L373" s="614"/>
      <c r="M373" s="617"/>
      <c r="T373" s="618"/>
      <c r="AT373" s="615" t="s">
        <v>347</v>
      </c>
      <c r="AU373" s="615" t="s">
        <v>258</v>
      </c>
      <c r="AV373" s="615" t="s">
        <v>332</v>
      </c>
      <c r="AW373" s="615" t="s">
        <v>299</v>
      </c>
      <c r="AX373" s="615" t="s">
        <v>333</v>
      </c>
      <c r="AY373" s="615" t="s">
        <v>334</v>
      </c>
    </row>
    <row r="374" spans="2:51" s="530" customFormat="1" ht="15.75" customHeight="1">
      <c r="B374" s="619"/>
      <c r="D374" s="612" t="s">
        <v>347</v>
      </c>
      <c r="E374" s="620"/>
      <c r="F374" s="621" t="s">
        <v>550</v>
      </c>
      <c r="H374" s="622">
        <v>13.703</v>
      </c>
      <c r="L374" s="619"/>
      <c r="M374" s="623"/>
      <c r="T374" s="624"/>
      <c r="AT374" s="620" t="s">
        <v>347</v>
      </c>
      <c r="AU374" s="620" t="s">
        <v>258</v>
      </c>
      <c r="AV374" s="620" t="s">
        <v>258</v>
      </c>
      <c r="AW374" s="620" t="s">
        <v>299</v>
      </c>
      <c r="AX374" s="620" t="s">
        <v>333</v>
      </c>
      <c r="AY374" s="620" t="s">
        <v>334</v>
      </c>
    </row>
    <row r="375" spans="2:51" s="530" customFormat="1" ht="15.75" customHeight="1">
      <c r="B375" s="614"/>
      <c r="D375" s="612" t="s">
        <v>347</v>
      </c>
      <c r="E375" s="615"/>
      <c r="F375" s="616" t="s">
        <v>428</v>
      </c>
      <c r="H375" s="615"/>
      <c r="L375" s="614"/>
      <c r="M375" s="617"/>
      <c r="T375" s="618"/>
      <c r="AT375" s="615" t="s">
        <v>347</v>
      </c>
      <c r="AU375" s="615" t="s">
        <v>258</v>
      </c>
      <c r="AV375" s="615" t="s">
        <v>332</v>
      </c>
      <c r="AW375" s="615" t="s">
        <v>299</v>
      </c>
      <c r="AX375" s="615" t="s">
        <v>333</v>
      </c>
      <c r="AY375" s="615" t="s">
        <v>334</v>
      </c>
    </row>
    <row r="376" spans="2:51" s="530" customFormat="1" ht="15.75" customHeight="1">
      <c r="B376" s="619"/>
      <c r="D376" s="612" t="s">
        <v>347</v>
      </c>
      <c r="E376" s="620"/>
      <c r="F376" s="621" t="s">
        <v>550</v>
      </c>
      <c r="H376" s="622">
        <v>13.703</v>
      </c>
      <c r="L376" s="619"/>
      <c r="M376" s="623"/>
      <c r="T376" s="624"/>
      <c r="AT376" s="620" t="s">
        <v>347</v>
      </c>
      <c r="AU376" s="620" t="s">
        <v>258</v>
      </c>
      <c r="AV376" s="620" t="s">
        <v>258</v>
      </c>
      <c r="AW376" s="620" t="s">
        <v>299</v>
      </c>
      <c r="AX376" s="620" t="s">
        <v>333</v>
      </c>
      <c r="AY376" s="620" t="s">
        <v>334</v>
      </c>
    </row>
    <row r="377" spans="2:51" s="530" customFormat="1" ht="15.75" customHeight="1">
      <c r="B377" s="625"/>
      <c r="D377" s="612" t="s">
        <v>347</v>
      </c>
      <c r="E377" s="626"/>
      <c r="F377" s="627" t="s">
        <v>352</v>
      </c>
      <c r="H377" s="628">
        <v>27.406</v>
      </c>
      <c r="L377" s="625"/>
      <c r="M377" s="629"/>
      <c r="T377" s="630"/>
      <c r="AT377" s="626" t="s">
        <v>347</v>
      </c>
      <c r="AU377" s="626" t="s">
        <v>258</v>
      </c>
      <c r="AV377" s="626" t="s">
        <v>341</v>
      </c>
      <c r="AW377" s="626" t="s">
        <v>299</v>
      </c>
      <c r="AX377" s="626" t="s">
        <v>332</v>
      </c>
      <c r="AY377" s="626" t="s">
        <v>334</v>
      </c>
    </row>
    <row r="378" spans="2:65" s="530" customFormat="1" ht="15.75" customHeight="1">
      <c r="B378" s="531"/>
      <c r="C378" s="596" t="s">
        <v>575</v>
      </c>
      <c r="D378" s="596" t="s">
        <v>336</v>
      </c>
      <c r="E378" s="597" t="s">
        <v>552</v>
      </c>
      <c r="F378" s="598" t="s">
        <v>553</v>
      </c>
      <c r="G378" s="599" t="s">
        <v>339</v>
      </c>
      <c r="H378" s="600">
        <v>72.2</v>
      </c>
      <c r="I378" s="601"/>
      <c r="J378" s="602">
        <f>ROUND($I$378*$H$378,2)</f>
        <v>0</v>
      </c>
      <c r="K378" s="598" t="s">
        <v>340</v>
      </c>
      <c r="L378" s="531"/>
      <c r="M378" s="603"/>
      <c r="N378" s="604" t="s">
        <v>287</v>
      </c>
      <c r="P378" s="605">
        <f>$O$378*$H$378</f>
        <v>0</v>
      </c>
      <c r="Q378" s="605">
        <v>0</v>
      </c>
      <c r="R378" s="605">
        <f>$Q$378*$H$378</f>
        <v>0</v>
      </c>
      <c r="S378" s="605">
        <v>0.09</v>
      </c>
      <c r="T378" s="606">
        <f>$S$378*$H$378</f>
        <v>6.498</v>
      </c>
      <c r="AR378" s="527" t="s">
        <v>341</v>
      </c>
      <c r="AT378" s="527" t="s">
        <v>336</v>
      </c>
      <c r="AU378" s="527" t="s">
        <v>258</v>
      </c>
      <c r="AY378" s="530" t="s">
        <v>334</v>
      </c>
      <c r="BE378" s="607">
        <f>IF($N$378="základní",$J$378,0)</f>
        <v>0</v>
      </c>
      <c r="BF378" s="607">
        <f>IF($N$378="snížená",$J$378,0)</f>
        <v>0</v>
      </c>
      <c r="BG378" s="607">
        <f>IF($N$378="zákl. přenesená",$J$378,0)</f>
        <v>0</v>
      </c>
      <c r="BH378" s="607">
        <f>IF($N$378="sníž. přenesená",$J$378,0)</f>
        <v>0</v>
      </c>
      <c r="BI378" s="607">
        <f>IF($N$378="nulová",$J$378,0)</f>
        <v>0</v>
      </c>
      <c r="BJ378" s="527" t="s">
        <v>332</v>
      </c>
      <c r="BK378" s="607">
        <f>ROUND($I$378*$H$378,2)</f>
        <v>0</v>
      </c>
      <c r="BL378" s="527" t="s">
        <v>341</v>
      </c>
      <c r="BM378" s="527" t="s">
        <v>554</v>
      </c>
    </row>
    <row r="379" spans="2:47" s="530" customFormat="1" ht="27" customHeight="1">
      <c r="B379" s="531"/>
      <c r="D379" s="608" t="s">
        <v>343</v>
      </c>
      <c r="F379" s="609" t="s">
        <v>555</v>
      </c>
      <c r="L379" s="531"/>
      <c r="M379" s="610"/>
      <c r="T379" s="611"/>
      <c r="AT379" s="530" t="s">
        <v>343</v>
      </c>
      <c r="AU379" s="530" t="s">
        <v>258</v>
      </c>
    </row>
    <row r="380" spans="2:51" s="530" customFormat="1" ht="15.75" customHeight="1">
      <c r="B380" s="614"/>
      <c r="D380" s="612" t="s">
        <v>347</v>
      </c>
      <c r="E380" s="615"/>
      <c r="F380" s="616" t="s">
        <v>556</v>
      </c>
      <c r="H380" s="615"/>
      <c r="L380" s="614"/>
      <c r="M380" s="617"/>
      <c r="T380" s="618"/>
      <c r="AT380" s="615" t="s">
        <v>347</v>
      </c>
      <c r="AU380" s="615" t="s">
        <v>258</v>
      </c>
      <c r="AV380" s="615" t="s">
        <v>332</v>
      </c>
      <c r="AW380" s="615" t="s">
        <v>299</v>
      </c>
      <c r="AX380" s="615" t="s">
        <v>333</v>
      </c>
      <c r="AY380" s="615" t="s">
        <v>334</v>
      </c>
    </row>
    <row r="381" spans="2:51" s="530" customFormat="1" ht="15.75" customHeight="1">
      <c r="B381" s="614"/>
      <c r="D381" s="612" t="s">
        <v>347</v>
      </c>
      <c r="E381" s="615"/>
      <c r="F381" s="616" t="s">
        <v>425</v>
      </c>
      <c r="H381" s="615"/>
      <c r="L381" s="614"/>
      <c r="M381" s="617"/>
      <c r="T381" s="618"/>
      <c r="AT381" s="615" t="s">
        <v>347</v>
      </c>
      <c r="AU381" s="615" t="s">
        <v>258</v>
      </c>
      <c r="AV381" s="615" t="s">
        <v>332</v>
      </c>
      <c r="AW381" s="615" t="s">
        <v>299</v>
      </c>
      <c r="AX381" s="615" t="s">
        <v>333</v>
      </c>
      <c r="AY381" s="615" t="s">
        <v>334</v>
      </c>
    </row>
    <row r="382" spans="2:51" s="530" customFormat="1" ht="15.75" customHeight="1">
      <c r="B382" s="619"/>
      <c r="D382" s="612" t="s">
        <v>347</v>
      </c>
      <c r="E382" s="620"/>
      <c r="F382" s="621" t="s">
        <v>557</v>
      </c>
      <c r="H382" s="622">
        <v>36.1</v>
      </c>
      <c r="L382" s="619"/>
      <c r="M382" s="623"/>
      <c r="T382" s="624"/>
      <c r="AT382" s="620" t="s">
        <v>347</v>
      </c>
      <c r="AU382" s="620" t="s">
        <v>258</v>
      </c>
      <c r="AV382" s="620" t="s">
        <v>258</v>
      </c>
      <c r="AW382" s="620" t="s">
        <v>299</v>
      </c>
      <c r="AX382" s="620" t="s">
        <v>333</v>
      </c>
      <c r="AY382" s="620" t="s">
        <v>334</v>
      </c>
    </row>
    <row r="383" spans="2:51" s="530" customFormat="1" ht="15.75" customHeight="1">
      <c r="B383" s="614"/>
      <c r="D383" s="612" t="s">
        <v>347</v>
      </c>
      <c r="E383" s="615"/>
      <c r="F383" s="616" t="s">
        <v>428</v>
      </c>
      <c r="H383" s="615"/>
      <c r="L383" s="614"/>
      <c r="M383" s="617"/>
      <c r="T383" s="618"/>
      <c r="AT383" s="615" t="s">
        <v>347</v>
      </c>
      <c r="AU383" s="615" t="s">
        <v>258</v>
      </c>
      <c r="AV383" s="615" t="s">
        <v>332</v>
      </c>
      <c r="AW383" s="615" t="s">
        <v>299</v>
      </c>
      <c r="AX383" s="615" t="s">
        <v>333</v>
      </c>
      <c r="AY383" s="615" t="s">
        <v>334</v>
      </c>
    </row>
    <row r="384" spans="2:51" s="530" customFormat="1" ht="15.75" customHeight="1">
      <c r="B384" s="619"/>
      <c r="D384" s="612" t="s">
        <v>347</v>
      </c>
      <c r="E384" s="620"/>
      <c r="F384" s="621" t="s">
        <v>557</v>
      </c>
      <c r="H384" s="622">
        <v>36.1</v>
      </c>
      <c r="L384" s="619"/>
      <c r="M384" s="623"/>
      <c r="T384" s="624"/>
      <c r="AT384" s="620" t="s">
        <v>347</v>
      </c>
      <c r="AU384" s="620" t="s">
        <v>258</v>
      </c>
      <c r="AV384" s="620" t="s">
        <v>258</v>
      </c>
      <c r="AW384" s="620" t="s">
        <v>299</v>
      </c>
      <c r="AX384" s="620" t="s">
        <v>333</v>
      </c>
      <c r="AY384" s="620" t="s">
        <v>334</v>
      </c>
    </row>
    <row r="385" spans="2:51" s="530" customFormat="1" ht="15.75" customHeight="1">
      <c r="B385" s="625"/>
      <c r="D385" s="612" t="s">
        <v>347</v>
      </c>
      <c r="E385" s="626"/>
      <c r="F385" s="627" t="s">
        <v>352</v>
      </c>
      <c r="H385" s="628">
        <v>72.2</v>
      </c>
      <c r="L385" s="625"/>
      <c r="M385" s="629"/>
      <c r="T385" s="630"/>
      <c r="AT385" s="626" t="s">
        <v>347</v>
      </c>
      <c r="AU385" s="626" t="s">
        <v>258</v>
      </c>
      <c r="AV385" s="626" t="s">
        <v>341</v>
      </c>
      <c r="AW385" s="626" t="s">
        <v>299</v>
      </c>
      <c r="AX385" s="626" t="s">
        <v>332</v>
      </c>
      <c r="AY385" s="626" t="s">
        <v>334</v>
      </c>
    </row>
    <row r="386" spans="2:65" s="530" customFormat="1" ht="15.75" customHeight="1">
      <c r="B386" s="531"/>
      <c r="C386" s="596" t="s">
        <v>596</v>
      </c>
      <c r="D386" s="596" t="s">
        <v>336</v>
      </c>
      <c r="E386" s="597" t="s">
        <v>559</v>
      </c>
      <c r="F386" s="598" t="s">
        <v>560</v>
      </c>
      <c r="G386" s="599" t="s">
        <v>373</v>
      </c>
      <c r="H386" s="600">
        <v>0.68</v>
      </c>
      <c r="I386" s="601"/>
      <c r="J386" s="602">
        <f>ROUND($I$386*$H$386,2)</f>
        <v>0</v>
      </c>
      <c r="K386" s="598" t="s">
        <v>340</v>
      </c>
      <c r="L386" s="531"/>
      <c r="M386" s="603"/>
      <c r="N386" s="604" t="s">
        <v>287</v>
      </c>
      <c r="P386" s="605">
        <f>$O$386*$H$386</f>
        <v>0</v>
      </c>
      <c r="Q386" s="605">
        <v>0</v>
      </c>
      <c r="R386" s="605">
        <f>$Q$386*$H$386</f>
        <v>0</v>
      </c>
      <c r="S386" s="605">
        <v>0.044</v>
      </c>
      <c r="T386" s="606">
        <f>$S$386*$H$386</f>
        <v>0.02992</v>
      </c>
      <c r="AR386" s="527" t="s">
        <v>341</v>
      </c>
      <c r="AT386" s="527" t="s">
        <v>336</v>
      </c>
      <c r="AU386" s="527" t="s">
        <v>258</v>
      </c>
      <c r="AY386" s="530" t="s">
        <v>334</v>
      </c>
      <c r="BE386" s="607">
        <f>IF($N$386="základní",$J$386,0)</f>
        <v>0</v>
      </c>
      <c r="BF386" s="607">
        <f>IF($N$386="snížená",$J$386,0)</f>
        <v>0</v>
      </c>
      <c r="BG386" s="607">
        <f>IF($N$386="zákl. přenesená",$J$386,0)</f>
        <v>0</v>
      </c>
      <c r="BH386" s="607">
        <f>IF($N$386="sníž. přenesená",$J$386,0)</f>
        <v>0</v>
      </c>
      <c r="BI386" s="607">
        <f>IF($N$386="nulová",$J$386,0)</f>
        <v>0</v>
      </c>
      <c r="BJ386" s="527" t="s">
        <v>332</v>
      </c>
      <c r="BK386" s="607">
        <f>ROUND($I$386*$H$386,2)</f>
        <v>0</v>
      </c>
      <c r="BL386" s="527" t="s">
        <v>341</v>
      </c>
      <c r="BM386" s="527" t="s">
        <v>561</v>
      </c>
    </row>
    <row r="387" spans="2:47" s="530" customFormat="1" ht="27" customHeight="1">
      <c r="B387" s="531"/>
      <c r="D387" s="608" t="s">
        <v>343</v>
      </c>
      <c r="F387" s="609" t="s">
        <v>562</v>
      </c>
      <c r="L387" s="531"/>
      <c r="M387" s="610"/>
      <c r="T387" s="611"/>
      <c r="AT387" s="530" t="s">
        <v>343</v>
      </c>
      <c r="AU387" s="530" t="s">
        <v>258</v>
      </c>
    </row>
    <row r="388" spans="2:51" s="530" customFormat="1" ht="15.75" customHeight="1">
      <c r="B388" s="614"/>
      <c r="D388" s="612" t="s">
        <v>347</v>
      </c>
      <c r="E388" s="615"/>
      <c r="F388" s="616" t="s">
        <v>541</v>
      </c>
      <c r="H388" s="615"/>
      <c r="L388" s="614"/>
      <c r="M388" s="617"/>
      <c r="T388" s="618"/>
      <c r="AT388" s="615" t="s">
        <v>347</v>
      </c>
      <c r="AU388" s="615" t="s">
        <v>258</v>
      </c>
      <c r="AV388" s="615" t="s">
        <v>332</v>
      </c>
      <c r="AW388" s="615" t="s">
        <v>299</v>
      </c>
      <c r="AX388" s="615" t="s">
        <v>333</v>
      </c>
      <c r="AY388" s="615" t="s">
        <v>334</v>
      </c>
    </row>
    <row r="389" spans="2:51" s="530" customFormat="1" ht="15.75" customHeight="1">
      <c r="B389" s="614"/>
      <c r="D389" s="612" t="s">
        <v>347</v>
      </c>
      <c r="E389" s="615"/>
      <c r="F389" s="616" t="s">
        <v>542</v>
      </c>
      <c r="H389" s="615"/>
      <c r="L389" s="614"/>
      <c r="M389" s="617"/>
      <c r="T389" s="618"/>
      <c r="AT389" s="615" t="s">
        <v>347</v>
      </c>
      <c r="AU389" s="615" t="s">
        <v>258</v>
      </c>
      <c r="AV389" s="615" t="s">
        <v>332</v>
      </c>
      <c r="AW389" s="615" t="s">
        <v>299</v>
      </c>
      <c r="AX389" s="615" t="s">
        <v>333</v>
      </c>
      <c r="AY389" s="615" t="s">
        <v>334</v>
      </c>
    </row>
    <row r="390" spans="2:51" s="530" customFormat="1" ht="15.75" customHeight="1">
      <c r="B390" s="614"/>
      <c r="D390" s="612" t="s">
        <v>347</v>
      </c>
      <c r="E390" s="615"/>
      <c r="F390" s="616" t="s">
        <v>425</v>
      </c>
      <c r="H390" s="615"/>
      <c r="L390" s="614"/>
      <c r="M390" s="617"/>
      <c r="T390" s="618"/>
      <c r="AT390" s="615" t="s">
        <v>347</v>
      </c>
      <c r="AU390" s="615" t="s">
        <v>258</v>
      </c>
      <c r="AV390" s="615" t="s">
        <v>332</v>
      </c>
      <c r="AW390" s="615" t="s">
        <v>299</v>
      </c>
      <c r="AX390" s="615" t="s">
        <v>333</v>
      </c>
      <c r="AY390" s="615" t="s">
        <v>334</v>
      </c>
    </row>
    <row r="391" spans="2:51" s="530" customFormat="1" ht="15.75" customHeight="1">
      <c r="B391" s="619"/>
      <c r="D391" s="612" t="s">
        <v>347</v>
      </c>
      <c r="E391" s="620"/>
      <c r="F391" s="621" t="s">
        <v>543</v>
      </c>
      <c r="H391" s="622">
        <v>0.34</v>
      </c>
      <c r="L391" s="619"/>
      <c r="M391" s="623"/>
      <c r="T391" s="624"/>
      <c r="AT391" s="620" t="s">
        <v>347</v>
      </c>
      <c r="AU391" s="620" t="s">
        <v>258</v>
      </c>
      <c r="AV391" s="620" t="s">
        <v>258</v>
      </c>
      <c r="AW391" s="620" t="s">
        <v>299</v>
      </c>
      <c r="AX391" s="620" t="s">
        <v>333</v>
      </c>
      <c r="AY391" s="620" t="s">
        <v>334</v>
      </c>
    </row>
    <row r="392" spans="2:51" s="530" customFormat="1" ht="15.75" customHeight="1">
      <c r="B392" s="614"/>
      <c r="D392" s="612" t="s">
        <v>347</v>
      </c>
      <c r="E392" s="615"/>
      <c r="F392" s="616" t="s">
        <v>428</v>
      </c>
      <c r="H392" s="615"/>
      <c r="L392" s="614"/>
      <c r="M392" s="617"/>
      <c r="T392" s="618"/>
      <c r="AT392" s="615" t="s">
        <v>347</v>
      </c>
      <c r="AU392" s="615" t="s">
        <v>258</v>
      </c>
      <c r="AV392" s="615" t="s">
        <v>332</v>
      </c>
      <c r="AW392" s="615" t="s">
        <v>299</v>
      </c>
      <c r="AX392" s="615" t="s">
        <v>333</v>
      </c>
      <c r="AY392" s="615" t="s">
        <v>334</v>
      </c>
    </row>
    <row r="393" spans="2:51" s="530" customFormat="1" ht="15.75" customHeight="1">
      <c r="B393" s="619"/>
      <c r="D393" s="612" t="s">
        <v>347</v>
      </c>
      <c r="E393" s="620"/>
      <c r="F393" s="621" t="s">
        <v>563</v>
      </c>
      <c r="H393" s="622">
        <v>0.34</v>
      </c>
      <c r="L393" s="619"/>
      <c r="M393" s="623"/>
      <c r="T393" s="624"/>
      <c r="AT393" s="620" t="s">
        <v>347</v>
      </c>
      <c r="AU393" s="620" t="s">
        <v>258</v>
      </c>
      <c r="AV393" s="620" t="s">
        <v>258</v>
      </c>
      <c r="AW393" s="620" t="s">
        <v>299</v>
      </c>
      <c r="AX393" s="620" t="s">
        <v>333</v>
      </c>
      <c r="AY393" s="620" t="s">
        <v>334</v>
      </c>
    </row>
    <row r="394" spans="2:51" s="530" customFormat="1" ht="15.75" customHeight="1">
      <c r="B394" s="625"/>
      <c r="D394" s="612" t="s">
        <v>347</v>
      </c>
      <c r="E394" s="626"/>
      <c r="F394" s="627" t="s">
        <v>352</v>
      </c>
      <c r="H394" s="628">
        <v>0.68</v>
      </c>
      <c r="L394" s="625"/>
      <c r="M394" s="629"/>
      <c r="T394" s="630"/>
      <c r="AT394" s="626" t="s">
        <v>347</v>
      </c>
      <c r="AU394" s="626" t="s">
        <v>258</v>
      </c>
      <c r="AV394" s="626" t="s">
        <v>341</v>
      </c>
      <c r="AW394" s="626" t="s">
        <v>299</v>
      </c>
      <c r="AX394" s="626" t="s">
        <v>332</v>
      </c>
      <c r="AY394" s="626" t="s">
        <v>334</v>
      </c>
    </row>
    <row r="395" spans="2:65" s="530" customFormat="1" ht="15.75" customHeight="1">
      <c r="B395" s="531"/>
      <c r="C395" s="596" t="s">
        <v>609</v>
      </c>
      <c r="D395" s="596" t="s">
        <v>336</v>
      </c>
      <c r="E395" s="597" t="s">
        <v>565</v>
      </c>
      <c r="F395" s="598" t="s">
        <v>566</v>
      </c>
      <c r="G395" s="599" t="s">
        <v>114</v>
      </c>
      <c r="H395" s="600">
        <v>125.6</v>
      </c>
      <c r="I395" s="601"/>
      <c r="J395" s="602">
        <f>ROUND($I$395*$H$395,2)</f>
        <v>0</v>
      </c>
      <c r="K395" s="598" t="s">
        <v>340</v>
      </c>
      <c r="L395" s="531"/>
      <c r="M395" s="603"/>
      <c r="N395" s="604" t="s">
        <v>287</v>
      </c>
      <c r="P395" s="605">
        <f>$O$395*$H$395</f>
        <v>0</v>
      </c>
      <c r="Q395" s="605">
        <v>0</v>
      </c>
      <c r="R395" s="605">
        <f>$Q$395*$H$395</f>
        <v>0</v>
      </c>
      <c r="S395" s="605">
        <v>0.108</v>
      </c>
      <c r="T395" s="606">
        <f>$S$395*$H$395</f>
        <v>13.5648</v>
      </c>
      <c r="AR395" s="527" t="s">
        <v>341</v>
      </c>
      <c r="AT395" s="527" t="s">
        <v>336</v>
      </c>
      <c r="AU395" s="527" t="s">
        <v>258</v>
      </c>
      <c r="AY395" s="530" t="s">
        <v>334</v>
      </c>
      <c r="BE395" s="607">
        <f>IF($N$395="základní",$J$395,0)</f>
        <v>0</v>
      </c>
      <c r="BF395" s="607">
        <f>IF($N$395="snížená",$J$395,0)</f>
        <v>0</v>
      </c>
      <c r="BG395" s="607">
        <f>IF($N$395="zákl. přenesená",$J$395,0)</f>
        <v>0</v>
      </c>
      <c r="BH395" s="607">
        <f>IF($N$395="sníž. přenesená",$J$395,0)</f>
        <v>0</v>
      </c>
      <c r="BI395" s="607">
        <f>IF($N$395="nulová",$J$395,0)</f>
        <v>0</v>
      </c>
      <c r="BJ395" s="527" t="s">
        <v>332</v>
      </c>
      <c r="BK395" s="607">
        <f>ROUND($I$395*$H$395,2)</f>
        <v>0</v>
      </c>
      <c r="BL395" s="527" t="s">
        <v>341</v>
      </c>
      <c r="BM395" s="527" t="s">
        <v>567</v>
      </c>
    </row>
    <row r="396" spans="2:47" s="530" customFormat="1" ht="16.5" customHeight="1">
      <c r="B396" s="531"/>
      <c r="D396" s="608" t="s">
        <v>343</v>
      </c>
      <c r="F396" s="609" t="s">
        <v>568</v>
      </c>
      <c r="L396" s="531"/>
      <c r="M396" s="610"/>
      <c r="T396" s="611"/>
      <c r="AT396" s="530" t="s">
        <v>343</v>
      </c>
      <c r="AU396" s="530" t="s">
        <v>258</v>
      </c>
    </row>
    <row r="397" spans="2:51" s="530" customFormat="1" ht="15.75" customHeight="1">
      <c r="B397" s="614"/>
      <c r="D397" s="612" t="s">
        <v>347</v>
      </c>
      <c r="E397" s="615"/>
      <c r="F397" s="616" t="s">
        <v>569</v>
      </c>
      <c r="H397" s="615"/>
      <c r="L397" s="614"/>
      <c r="M397" s="617"/>
      <c r="T397" s="618"/>
      <c r="AT397" s="615" t="s">
        <v>347</v>
      </c>
      <c r="AU397" s="615" t="s">
        <v>258</v>
      </c>
      <c r="AV397" s="615" t="s">
        <v>332</v>
      </c>
      <c r="AW397" s="615" t="s">
        <v>299</v>
      </c>
      <c r="AX397" s="615" t="s">
        <v>333</v>
      </c>
      <c r="AY397" s="615" t="s">
        <v>334</v>
      </c>
    </row>
    <row r="398" spans="2:51" s="530" customFormat="1" ht="15.75" customHeight="1">
      <c r="B398" s="614"/>
      <c r="D398" s="612" t="s">
        <v>347</v>
      </c>
      <c r="E398" s="615"/>
      <c r="F398" s="616" t="s">
        <v>425</v>
      </c>
      <c r="H398" s="615"/>
      <c r="L398" s="614"/>
      <c r="M398" s="617"/>
      <c r="T398" s="618"/>
      <c r="AT398" s="615" t="s">
        <v>347</v>
      </c>
      <c r="AU398" s="615" t="s">
        <v>258</v>
      </c>
      <c r="AV398" s="615" t="s">
        <v>332</v>
      </c>
      <c r="AW398" s="615" t="s">
        <v>299</v>
      </c>
      <c r="AX398" s="615" t="s">
        <v>333</v>
      </c>
      <c r="AY398" s="615" t="s">
        <v>334</v>
      </c>
    </row>
    <row r="399" spans="2:51" s="530" customFormat="1" ht="15.75" customHeight="1">
      <c r="B399" s="619"/>
      <c r="D399" s="612" t="s">
        <v>347</v>
      </c>
      <c r="E399" s="620"/>
      <c r="F399" s="621" t="s">
        <v>570</v>
      </c>
      <c r="H399" s="622">
        <v>31.3</v>
      </c>
      <c r="L399" s="619"/>
      <c r="M399" s="623"/>
      <c r="T399" s="624"/>
      <c r="AT399" s="620" t="s">
        <v>347</v>
      </c>
      <c r="AU399" s="620" t="s">
        <v>258</v>
      </c>
      <c r="AV399" s="620" t="s">
        <v>258</v>
      </c>
      <c r="AW399" s="620" t="s">
        <v>299</v>
      </c>
      <c r="AX399" s="620" t="s">
        <v>333</v>
      </c>
      <c r="AY399" s="620" t="s">
        <v>334</v>
      </c>
    </row>
    <row r="400" spans="2:51" s="530" customFormat="1" ht="15.75" customHeight="1">
      <c r="B400" s="614"/>
      <c r="D400" s="612" t="s">
        <v>347</v>
      </c>
      <c r="E400" s="615"/>
      <c r="F400" s="616" t="s">
        <v>428</v>
      </c>
      <c r="H400" s="615"/>
      <c r="L400" s="614"/>
      <c r="M400" s="617"/>
      <c r="T400" s="618"/>
      <c r="AT400" s="615" t="s">
        <v>347</v>
      </c>
      <c r="AU400" s="615" t="s">
        <v>258</v>
      </c>
      <c r="AV400" s="615" t="s">
        <v>332</v>
      </c>
      <c r="AW400" s="615" t="s">
        <v>299</v>
      </c>
      <c r="AX400" s="615" t="s">
        <v>333</v>
      </c>
      <c r="AY400" s="615" t="s">
        <v>334</v>
      </c>
    </row>
    <row r="401" spans="2:51" s="530" customFormat="1" ht="15.75" customHeight="1">
      <c r="B401" s="619"/>
      <c r="D401" s="612" t="s">
        <v>347</v>
      </c>
      <c r="E401" s="620"/>
      <c r="F401" s="621" t="s">
        <v>570</v>
      </c>
      <c r="H401" s="622">
        <v>31.3</v>
      </c>
      <c r="L401" s="619"/>
      <c r="M401" s="623"/>
      <c r="T401" s="624"/>
      <c r="AT401" s="620" t="s">
        <v>347</v>
      </c>
      <c r="AU401" s="620" t="s">
        <v>258</v>
      </c>
      <c r="AV401" s="620" t="s">
        <v>258</v>
      </c>
      <c r="AW401" s="620" t="s">
        <v>299</v>
      </c>
      <c r="AX401" s="620" t="s">
        <v>333</v>
      </c>
      <c r="AY401" s="620" t="s">
        <v>334</v>
      </c>
    </row>
    <row r="402" spans="2:51" s="530" customFormat="1" ht="15.75" customHeight="1">
      <c r="B402" s="619"/>
      <c r="D402" s="612" t="s">
        <v>347</v>
      </c>
      <c r="E402" s="620"/>
      <c r="F402" s="621"/>
      <c r="H402" s="622">
        <v>0</v>
      </c>
      <c r="L402" s="619"/>
      <c r="M402" s="623"/>
      <c r="T402" s="624"/>
      <c r="AT402" s="620" t="s">
        <v>347</v>
      </c>
      <c r="AU402" s="620" t="s">
        <v>258</v>
      </c>
      <c r="AV402" s="620" t="s">
        <v>258</v>
      </c>
      <c r="AW402" s="620" t="s">
        <v>299</v>
      </c>
      <c r="AX402" s="620" t="s">
        <v>333</v>
      </c>
      <c r="AY402" s="620" t="s">
        <v>334</v>
      </c>
    </row>
    <row r="403" spans="2:51" s="530" customFormat="1" ht="15.75" customHeight="1">
      <c r="B403" s="614"/>
      <c r="D403" s="612" t="s">
        <v>347</v>
      </c>
      <c r="E403" s="615"/>
      <c r="F403" s="616" t="s">
        <v>571</v>
      </c>
      <c r="H403" s="615"/>
      <c r="L403" s="614"/>
      <c r="M403" s="617"/>
      <c r="T403" s="618"/>
      <c r="AT403" s="615" t="s">
        <v>347</v>
      </c>
      <c r="AU403" s="615" t="s">
        <v>258</v>
      </c>
      <c r="AV403" s="615" t="s">
        <v>332</v>
      </c>
      <c r="AW403" s="615" t="s">
        <v>299</v>
      </c>
      <c r="AX403" s="615" t="s">
        <v>333</v>
      </c>
      <c r="AY403" s="615" t="s">
        <v>334</v>
      </c>
    </row>
    <row r="404" spans="2:51" s="530" customFormat="1" ht="15.75" customHeight="1">
      <c r="B404" s="614"/>
      <c r="D404" s="612" t="s">
        <v>347</v>
      </c>
      <c r="E404" s="615"/>
      <c r="F404" s="616" t="s">
        <v>425</v>
      </c>
      <c r="H404" s="615"/>
      <c r="L404" s="614"/>
      <c r="M404" s="617"/>
      <c r="T404" s="618"/>
      <c r="AT404" s="615" t="s">
        <v>347</v>
      </c>
      <c r="AU404" s="615" t="s">
        <v>258</v>
      </c>
      <c r="AV404" s="615" t="s">
        <v>332</v>
      </c>
      <c r="AW404" s="615" t="s">
        <v>299</v>
      </c>
      <c r="AX404" s="615" t="s">
        <v>333</v>
      </c>
      <c r="AY404" s="615" t="s">
        <v>334</v>
      </c>
    </row>
    <row r="405" spans="2:51" s="530" customFormat="1" ht="15.75" customHeight="1">
      <c r="B405" s="619"/>
      <c r="D405" s="612" t="s">
        <v>347</v>
      </c>
      <c r="E405" s="620"/>
      <c r="F405" s="621" t="s">
        <v>572</v>
      </c>
      <c r="H405" s="622">
        <v>31.5</v>
      </c>
      <c r="L405" s="619"/>
      <c r="M405" s="623"/>
      <c r="T405" s="624"/>
      <c r="AT405" s="620" t="s">
        <v>347</v>
      </c>
      <c r="AU405" s="620" t="s">
        <v>258</v>
      </c>
      <c r="AV405" s="620" t="s">
        <v>258</v>
      </c>
      <c r="AW405" s="620" t="s">
        <v>299</v>
      </c>
      <c r="AX405" s="620" t="s">
        <v>333</v>
      </c>
      <c r="AY405" s="620" t="s">
        <v>334</v>
      </c>
    </row>
    <row r="406" spans="2:51" s="530" customFormat="1" ht="15.75" customHeight="1">
      <c r="B406" s="614"/>
      <c r="D406" s="612" t="s">
        <v>347</v>
      </c>
      <c r="E406" s="615"/>
      <c r="F406" s="616" t="s">
        <v>425</v>
      </c>
      <c r="H406" s="615"/>
      <c r="L406" s="614"/>
      <c r="M406" s="617"/>
      <c r="T406" s="618"/>
      <c r="AT406" s="615" t="s">
        <v>347</v>
      </c>
      <c r="AU406" s="615" t="s">
        <v>258</v>
      </c>
      <c r="AV406" s="615" t="s">
        <v>332</v>
      </c>
      <c r="AW406" s="615" t="s">
        <v>299</v>
      </c>
      <c r="AX406" s="615" t="s">
        <v>333</v>
      </c>
      <c r="AY406" s="615" t="s">
        <v>334</v>
      </c>
    </row>
    <row r="407" spans="2:51" s="530" customFormat="1" ht="15.75" customHeight="1">
      <c r="B407" s="619"/>
      <c r="D407" s="612" t="s">
        <v>347</v>
      </c>
      <c r="E407" s="620"/>
      <c r="F407" s="621" t="s">
        <v>572</v>
      </c>
      <c r="H407" s="622">
        <v>31.5</v>
      </c>
      <c r="L407" s="619"/>
      <c r="M407" s="623"/>
      <c r="T407" s="624"/>
      <c r="AT407" s="620" t="s">
        <v>347</v>
      </c>
      <c r="AU407" s="620" t="s">
        <v>258</v>
      </c>
      <c r="AV407" s="620" t="s">
        <v>258</v>
      </c>
      <c r="AW407" s="620" t="s">
        <v>299</v>
      </c>
      <c r="AX407" s="620" t="s">
        <v>333</v>
      </c>
      <c r="AY407" s="620" t="s">
        <v>334</v>
      </c>
    </row>
    <row r="408" spans="2:51" s="530" customFormat="1" ht="15.75" customHeight="1">
      <c r="B408" s="614"/>
      <c r="D408" s="612" t="s">
        <v>347</v>
      </c>
      <c r="E408" s="615"/>
      <c r="F408" s="616" t="s">
        <v>573</v>
      </c>
      <c r="H408" s="615"/>
      <c r="L408" s="614"/>
      <c r="M408" s="617"/>
      <c r="T408" s="618"/>
      <c r="AT408" s="615" t="s">
        <v>347</v>
      </c>
      <c r="AU408" s="615" t="s">
        <v>258</v>
      </c>
      <c r="AV408" s="615" t="s">
        <v>332</v>
      </c>
      <c r="AW408" s="615" t="s">
        <v>299</v>
      </c>
      <c r="AX408" s="615" t="s">
        <v>333</v>
      </c>
      <c r="AY408" s="615" t="s">
        <v>334</v>
      </c>
    </row>
    <row r="409" spans="2:51" s="530" customFormat="1" ht="15.75" customHeight="1">
      <c r="B409" s="614"/>
      <c r="D409" s="612" t="s">
        <v>347</v>
      </c>
      <c r="E409" s="615"/>
      <c r="F409" s="616" t="s">
        <v>574</v>
      </c>
      <c r="H409" s="615"/>
      <c r="L409" s="614"/>
      <c r="M409" s="617"/>
      <c r="T409" s="618"/>
      <c r="AT409" s="615" t="s">
        <v>347</v>
      </c>
      <c r="AU409" s="615" t="s">
        <v>258</v>
      </c>
      <c r="AV409" s="615" t="s">
        <v>332</v>
      </c>
      <c r="AW409" s="615" t="s">
        <v>299</v>
      </c>
      <c r="AX409" s="615" t="s">
        <v>333</v>
      </c>
      <c r="AY409" s="615" t="s">
        <v>334</v>
      </c>
    </row>
    <row r="410" spans="2:51" s="530" customFormat="1" ht="15.75" customHeight="1">
      <c r="B410" s="625"/>
      <c r="D410" s="612" t="s">
        <v>347</v>
      </c>
      <c r="E410" s="626"/>
      <c r="F410" s="627" t="s">
        <v>352</v>
      </c>
      <c r="H410" s="628">
        <v>125.6</v>
      </c>
      <c r="L410" s="625"/>
      <c r="M410" s="629"/>
      <c r="T410" s="630"/>
      <c r="AT410" s="626" t="s">
        <v>347</v>
      </c>
      <c r="AU410" s="626" t="s">
        <v>258</v>
      </c>
      <c r="AV410" s="626" t="s">
        <v>341</v>
      </c>
      <c r="AW410" s="626" t="s">
        <v>299</v>
      </c>
      <c r="AX410" s="626" t="s">
        <v>332</v>
      </c>
      <c r="AY410" s="626" t="s">
        <v>334</v>
      </c>
    </row>
    <row r="411" spans="2:65" s="530" customFormat="1" ht="15.75" customHeight="1">
      <c r="B411" s="531"/>
      <c r="C411" s="596" t="s">
        <v>619</v>
      </c>
      <c r="D411" s="596" t="s">
        <v>336</v>
      </c>
      <c r="E411" s="597" t="s">
        <v>576</v>
      </c>
      <c r="F411" s="598" t="s">
        <v>577</v>
      </c>
      <c r="G411" s="599" t="s">
        <v>578</v>
      </c>
      <c r="H411" s="600">
        <v>15.886</v>
      </c>
      <c r="I411" s="601"/>
      <c r="J411" s="602">
        <f>ROUND($I$411*$H$411,2)</f>
        <v>0</v>
      </c>
      <c r="K411" s="598" t="s">
        <v>340</v>
      </c>
      <c r="L411" s="531"/>
      <c r="M411" s="603"/>
      <c r="N411" s="604" t="s">
        <v>287</v>
      </c>
      <c r="P411" s="605">
        <f>$O$411*$H$411</f>
        <v>0</v>
      </c>
      <c r="Q411" s="605">
        <v>0</v>
      </c>
      <c r="R411" s="605">
        <f>$Q$411*$H$411</f>
        <v>0</v>
      </c>
      <c r="S411" s="605">
        <v>1</v>
      </c>
      <c r="T411" s="606">
        <f>$S$411*$H$411</f>
        <v>15.886</v>
      </c>
      <c r="AR411" s="527" t="s">
        <v>341</v>
      </c>
      <c r="AT411" s="527" t="s">
        <v>336</v>
      </c>
      <c r="AU411" s="527" t="s">
        <v>258</v>
      </c>
      <c r="AY411" s="530" t="s">
        <v>334</v>
      </c>
      <c r="BE411" s="607">
        <f>IF($N$411="základní",$J$411,0)</f>
        <v>0</v>
      </c>
      <c r="BF411" s="607">
        <f>IF($N$411="snížená",$J$411,0)</f>
        <v>0</v>
      </c>
      <c r="BG411" s="607">
        <f>IF($N$411="zákl. přenesená",$J$411,0)</f>
        <v>0</v>
      </c>
      <c r="BH411" s="607">
        <f>IF($N$411="sníž. přenesená",$J$411,0)</f>
        <v>0</v>
      </c>
      <c r="BI411" s="607">
        <f>IF($N$411="nulová",$J$411,0)</f>
        <v>0</v>
      </c>
      <c r="BJ411" s="527" t="s">
        <v>332</v>
      </c>
      <c r="BK411" s="607">
        <f>ROUND($I$411*$H$411,2)</f>
        <v>0</v>
      </c>
      <c r="BL411" s="527" t="s">
        <v>341</v>
      </c>
      <c r="BM411" s="527" t="s">
        <v>579</v>
      </c>
    </row>
    <row r="412" spans="2:47" s="530" customFormat="1" ht="16.5" customHeight="1">
      <c r="B412" s="531"/>
      <c r="D412" s="608" t="s">
        <v>343</v>
      </c>
      <c r="F412" s="609" t="s">
        <v>580</v>
      </c>
      <c r="L412" s="531"/>
      <c r="M412" s="610"/>
      <c r="T412" s="611"/>
      <c r="AT412" s="530" t="s">
        <v>343</v>
      </c>
      <c r="AU412" s="530" t="s">
        <v>258</v>
      </c>
    </row>
    <row r="413" spans="2:47" s="530" customFormat="1" ht="44.25" customHeight="1">
      <c r="B413" s="531"/>
      <c r="D413" s="612" t="s">
        <v>345</v>
      </c>
      <c r="F413" s="613" t="s">
        <v>581</v>
      </c>
      <c r="L413" s="531"/>
      <c r="M413" s="610"/>
      <c r="T413" s="611"/>
      <c r="AT413" s="530" t="s">
        <v>345</v>
      </c>
      <c r="AU413" s="530" t="s">
        <v>258</v>
      </c>
    </row>
    <row r="414" spans="2:51" s="530" customFormat="1" ht="15.75" customHeight="1">
      <c r="B414" s="614"/>
      <c r="D414" s="612" t="s">
        <v>347</v>
      </c>
      <c r="E414" s="615"/>
      <c r="F414" s="616" t="s">
        <v>582</v>
      </c>
      <c r="H414" s="615"/>
      <c r="L414" s="614"/>
      <c r="M414" s="617"/>
      <c r="T414" s="618"/>
      <c r="AT414" s="615" t="s">
        <v>347</v>
      </c>
      <c r="AU414" s="615" t="s">
        <v>258</v>
      </c>
      <c r="AV414" s="615" t="s">
        <v>332</v>
      </c>
      <c r="AW414" s="615" t="s">
        <v>299</v>
      </c>
      <c r="AX414" s="615" t="s">
        <v>333</v>
      </c>
      <c r="AY414" s="615" t="s">
        <v>334</v>
      </c>
    </row>
    <row r="415" spans="2:51" s="530" customFormat="1" ht="15.75" customHeight="1">
      <c r="B415" s="614"/>
      <c r="D415" s="612" t="s">
        <v>347</v>
      </c>
      <c r="E415" s="615"/>
      <c r="F415" s="616" t="s">
        <v>425</v>
      </c>
      <c r="H415" s="615"/>
      <c r="L415" s="614"/>
      <c r="M415" s="617"/>
      <c r="T415" s="618"/>
      <c r="AT415" s="615" t="s">
        <v>347</v>
      </c>
      <c r="AU415" s="615" t="s">
        <v>258</v>
      </c>
      <c r="AV415" s="615" t="s">
        <v>332</v>
      </c>
      <c r="AW415" s="615" t="s">
        <v>299</v>
      </c>
      <c r="AX415" s="615" t="s">
        <v>333</v>
      </c>
      <c r="AY415" s="615" t="s">
        <v>334</v>
      </c>
    </row>
    <row r="416" spans="2:51" s="530" customFormat="1" ht="15.75" customHeight="1">
      <c r="B416" s="614"/>
      <c r="D416" s="612" t="s">
        <v>347</v>
      </c>
      <c r="E416" s="615"/>
      <c r="F416" s="616" t="s">
        <v>583</v>
      </c>
      <c r="H416" s="615"/>
      <c r="L416" s="614"/>
      <c r="M416" s="617"/>
      <c r="T416" s="618"/>
      <c r="AT416" s="615" t="s">
        <v>347</v>
      </c>
      <c r="AU416" s="615" t="s">
        <v>258</v>
      </c>
      <c r="AV416" s="615" t="s">
        <v>332</v>
      </c>
      <c r="AW416" s="615" t="s">
        <v>299</v>
      </c>
      <c r="AX416" s="615" t="s">
        <v>333</v>
      </c>
      <c r="AY416" s="615" t="s">
        <v>334</v>
      </c>
    </row>
    <row r="417" spans="2:51" s="530" customFormat="1" ht="15.75" customHeight="1">
      <c r="B417" s="619"/>
      <c r="D417" s="612" t="s">
        <v>347</v>
      </c>
      <c r="E417" s="620"/>
      <c r="F417" s="621" t="s">
        <v>584</v>
      </c>
      <c r="H417" s="622">
        <v>0.336</v>
      </c>
      <c r="L417" s="619"/>
      <c r="M417" s="623"/>
      <c r="T417" s="624"/>
      <c r="AT417" s="620" t="s">
        <v>347</v>
      </c>
      <c r="AU417" s="620" t="s">
        <v>258</v>
      </c>
      <c r="AV417" s="620" t="s">
        <v>258</v>
      </c>
      <c r="AW417" s="620" t="s">
        <v>299</v>
      </c>
      <c r="AX417" s="620" t="s">
        <v>333</v>
      </c>
      <c r="AY417" s="620" t="s">
        <v>334</v>
      </c>
    </row>
    <row r="418" spans="2:51" s="530" customFormat="1" ht="15.75" customHeight="1">
      <c r="B418" s="619"/>
      <c r="D418" s="612" t="s">
        <v>347</v>
      </c>
      <c r="E418" s="620"/>
      <c r="F418" s="621" t="s">
        <v>585</v>
      </c>
      <c r="H418" s="622">
        <v>0.002</v>
      </c>
      <c r="L418" s="619"/>
      <c r="M418" s="623"/>
      <c r="T418" s="624"/>
      <c r="AT418" s="620" t="s">
        <v>347</v>
      </c>
      <c r="AU418" s="620" t="s">
        <v>258</v>
      </c>
      <c r="AV418" s="620" t="s">
        <v>258</v>
      </c>
      <c r="AW418" s="620" t="s">
        <v>299</v>
      </c>
      <c r="AX418" s="620" t="s">
        <v>333</v>
      </c>
      <c r="AY418" s="620" t="s">
        <v>334</v>
      </c>
    </row>
    <row r="419" spans="2:51" s="530" customFormat="1" ht="15.75" customHeight="1">
      <c r="B419" s="619"/>
      <c r="D419" s="612" t="s">
        <v>347</v>
      </c>
      <c r="E419" s="620"/>
      <c r="F419" s="621" t="s">
        <v>586</v>
      </c>
      <c r="H419" s="622">
        <v>5.12</v>
      </c>
      <c r="L419" s="619"/>
      <c r="M419" s="623"/>
      <c r="T419" s="624"/>
      <c r="AT419" s="620" t="s">
        <v>347</v>
      </c>
      <c r="AU419" s="620" t="s">
        <v>258</v>
      </c>
      <c r="AV419" s="620" t="s">
        <v>258</v>
      </c>
      <c r="AW419" s="620" t="s">
        <v>299</v>
      </c>
      <c r="AX419" s="620" t="s">
        <v>333</v>
      </c>
      <c r="AY419" s="620" t="s">
        <v>334</v>
      </c>
    </row>
    <row r="420" spans="2:51" s="530" customFormat="1" ht="15.75" customHeight="1">
      <c r="B420" s="619"/>
      <c r="D420" s="612" t="s">
        <v>347</v>
      </c>
      <c r="E420" s="620"/>
      <c r="F420" s="621" t="s">
        <v>587</v>
      </c>
      <c r="H420" s="622">
        <v>0.019</v>
      </c>
      <c r="L420" s="619"/>
      <c r="M420" s="623"/>
      <c r="T420" s="624"/>
      <c r="AT420" s="620" t="s">
        <v>347</v>
      </c>
      <c r="AU420" s="620" t="s">
        <v>258</v>
      </c>
      <c r="AV420" s="620" t="s">
        <v>258</v>
      </c>
      <c r="AW420" s="620" t="s">
        <v>299</v>
      </c>
      <c r="AX420" s="620" t="s">
        <v>333</v>
      </c>
      <c r="AY420" s="620" t="s">
        <v>334</v>
      </c>
    </row>
    <row r="421" spans="2:51" s="530" customFormat="1" ht="15.75" customHeight="1">
      <c r="B421" s="619"/>
      <c r="D421" s="612" t="s">
        <v>347</v>
      </c>
      <c r="E421" s="620"/>
      <c r="F421" s="621" t="s">
        <v>588</v>
      </c>
      <c r="H421" s="622">
        <v>0.001</v>
      </c>
      <c r="L421" s="619"/>
      <c r="M421" s="623"/>
      <c r="T421" s="624"/>
      <c r="AT421" s="620" t="s">
        <v>347</v>
      </c>
      <c r="AU421" s="620" t="s">
        <v>258</v>
      </c>
      <c r="AV421" s="620" t="s">
        <v>258</v>
      </c>
      <c r="AW421" s="620" t="s">
        <v>299</v>
      </c>
      <c r="AX421" s="620" t="s">
        <v>333</v>
      </c>
      <c r="AY421" s="620" t="s">
        <v>334</v>
      </c>
    </row>
    <row r="422" spans="2:51" s="530" customFormat="1" ht="15.75" customHeight="1">
      <c r="B422" s="619"/>
      <c r="D422" s="612" t="s">
        <v>347</v>
      </c>
      <c r="E422" s="620"/>
      <c r="F422" s="621" t="s">
        <v>589</v>
      </c>
      <c r="H422" s="622">
        <v>0.122</v>
      </c>
      <c r="L422" s="619"/>
      <c r="M422" s="623"/>
      <c r="T422" s="624"/>
      <c r="AT422" s="620" t="s">
        <v>347</v>
      </c>
      <c r="AU422" s="620" t="s">
        <v>258</v>
      </c>
      <c r="AV422" s="620" t="s">
        <v>258</v>
      </c>
      <c r="AW422" s="620" t="s">
        <v>299</v>
      </c>
      <c r="AX422" s="620" t="s">
        <v>333</v>
      </c>
      <c r="AY422" s="620" t="s">
        <v>334</v>
      </c>
    </row>
    <row r="423" spans="2:51" s="530" customFormat="1" ht="15.75" customHeight="1">
      <c r="B423" s="619"/>
      <c r="D423" s="612" t="s">
        <v>347</v>
      </c>
      <c r="E423" s="620"/>
      <c r="F423" s="621" t="s">
        <v>590</v>
      </c>
      <c r="H423" s="622">
        <v>0.219</v>
      </c>
      <c r="L423" s="619"/>
      <c r="M423" s="623"/>
      <c r="T423" s="624"/>
      <c r="AT423" s="620" t="s">
        <v>347</v>
      </c>
      <c r="AU423" s="620" t="s">
        <v>258</v>
      </c>
      <c r="AV423" s="620" t="s">
        <v>258</v>
      </c>
      <c r="AW423" s="620" t="s">
        <v>299</v>
      </c>
      <c r="AX423" s="620" t="s">
        <v>333</v>
      </c>
      <c r="AY423" s="620" t="s">
        <v>334</v>
      </c>
    </row>
    <row r="424" spans="2:51" s="530" customFormat="1" ht="15.75" customHeight="1">
      <c r="B424" s="619"/>
      <c r="D424" s="612" t="s">
        <v>347</v>
      </c>
      <c r="E424" s="620"/>
      <c r="F424" s="621" t="s">
        <v>591</v>
      </c>
      <c r="H424" s="622">
        <v>0.242</v>
      </c>
      <c r="L424" s="619"/>
      <c r="M424" s="623"/>
      <c r="T424" s="624"/>
      <c r="AT424" s="620" t="s">
        <v>347</v>
      </c>
      <c r="AU424" s="620" t="s">
        <v>258</v>
      </c>
      <c r="AV424" s="620" t="s">
        <v>258</v>
      </c>
      <c r="AW424" s="620" t="s">
        <v>299</v>
      </c>
      <c r="AX424" s="620" t="s">
        <v>333</v>
      </c>
      <c r="AY424" s="620" t="s">
        <v>334</v>
      </c>
    </row>
    <row r="425" spans="2:51" s="530" customFormat="1" ht="15.75" customHeight="1">
      <c r="B425" s="619"/>
      <c r="D425" s="612" t="s">
        <v>347</v>
      </c>
      <c r="E425" s="620"/>
      <c r="F425" s="621" t="s">
        <v>592</v>
      </c>
      <c r="H425" s="622">
        <v>0.512</v>
      </c>
      <c r="L425" s="619"/>
      <c r="M425" s="623"/>
      <c r="T425" s="624"/>
      <c r="AT425" s="620" t="s">
        <v>347</v>
      </c>
      <c r="AU425" s="620" t="s">
        <v>258</v>
      </c>
      <c r="AV425" s="620" t="s">
        <v>258</v>
      </c>
      <c r="AW425" s="620" t="s">
        <v>299</v>
      </c>
      <c r="AX425" s="620" t="s">
        <v>333</v>
      </c>
      <c r="AY425" s="620" t="s">
        <v>334</v>
      </c>
    </row>
    <row r="426" spans="2:51" s="530" customFormat="1" ht="15.75" customHeight="1">
      <c r="B426" s="619"/>
      <c r="D426" s="612" t="s">
        <v>347</v>
      </c>
      <c r="E426" s="620"/>
      <c r="F426" s="621" t="s">
        <v>593</v>
      </c>
      <c r="H426" s="622">
        <v>0.064</v>
      </c>
      <c r="L426" s="619"/>
      <c r="M426" s="623"/>
      <c r="T426" s="624"/>
      <c r="AT426" s="620" t="s">
        <v>347</v>
      </c>
      <c r="AU426" s="620" t="s">
        <v>258</v>
      </c>
      <c r="AV426" s="620" t="s">
        <v>258</v>
      </c>
      <c r="AW426" s="620" t="s">
        <v>299</v>
      </c>
      <c r="AX426" s="620" t="s">
        <v>333</v>
      </c>
      <c r="AY426" s="620" t="s">
        <v>334</v>
      </c>
    </row>
    <row r="427" spans="2:51" s="530" customFormat="1" ht="15.75" customHeight="1">
      <c r="B427" s="619"/>
      <c r="D427" s="612" t="s">
        <v>347</v>
      </c>
      <c r="E427" s="620"/>
      <c r="F427" s="621" t="s">
        <v>594</v>
      </c>
      <c r="H427" s="622">
        <v>0.718</v>
      </c>
      <c r="L427" s="619"/>
      <c r="M427" s="623"/>
      <c r="T427" s="624"/>
      <c r="AT427" s="620" t="s">
        <v>347</v>
      </c>
      <c r="AU427" s="620" t="s">
        <v>258</v>
      </c>
      <c r="AV427" s="620" t="s">
        <v>258</v>
      </c>
      <c r="AW427" s="620" t="s">
        <v>299</v>
      </c>
      <c r="AX427" s="620" t="s">
        <v>333</v>
      </c>
      <c r="AY427" s="620" t="s">
        <v>334</v>
      </c>
    </row>
    <row r="428" spans="2:51" s="530" customFormat="1" ht="15.75" customHeight="1">
      <c r="B428" s="641"/>
      <c r="D428" s="612" t="s">
        <v>347</v>
      </c>
      <c r="E428" s="642"/>
      <c r="F428" s="643" t="s">
        <v>519</v>
      </c>
      <c r="H428" s="644">
        <v>7.355</v>
      </c>
      <c r="L428" s="641"/>
      <c r="M428" s="645"/>
      <c r="T428" s="646"/>
      <c r="AT428" s="642" t="s">
        <v>347</v>
      </c>
      <c r="AU428" s="642" t="s">
        <v>258</v>
      </c>
      <c r="AV428" s="642" t="s">
        <v>363</v>
      </c>
      <c r="AW428" s="642" t="s">
        <v>299</v>
      </c>
      <c r="AX428" s="642" t="s">
        <v>333</v>
      </c>
      <c r="AY428" s="642" t="s">
        <v>334</v>
      </c>
    </row>
    <row r="429" spans="2:51" s="530" customFormat="1" ht="15.75" customHeight="1">
      <c r="B429" s="619"/>
      <c r="D429" s="612" t="s">
        <v>347</v>
      </c>
      <c r="E429" s="620"/>
      <c r="F429" s="621" t="s">
        <v>595</v>
      </c>
      <c r="H429" s="622">
        <v>0.588</v>
      </c>
      <c r="L429" s="619"/>
      <c r="M429" s="623"/>
      <c r="T429" s="624"/>
      <c r="AT429" s="620" t="s">
        <v>347</v>
      </c>
      <c r="AU429" s="620" t="s">
        <v>258</v>
      </c>
      <c r="AV429" s="620" t="s">
        <v>258</v>
      </c>
      <c r="AW429" s="620" t="s">
        <v>299</v>
      </c>
      <c r="AX429" s="620" t="s">
        <v>333</v>
      </c>
      <c r="AY429" s="620" t="s">
        <v>334</v>
      </c>
    </row>
    <row r="430" spans="2:51" s="530" customFormat="1" ht="15.75" customHeight="1">
      <c r="B430" s="641"/>
      <c r="D430" s="612" t="s">
        <v>347</v>
      </c>
      <c r="E430" s="642"/>
      <c r="F430" s="643" t="s">
        <v>519</v>
      </c>
      <c r="H430" s="644">
        <v>0.588</v>
      </c>
      <c r="L430" s="641"/>
      <c r="M430" s="645"/>
      <c r="T430" s="646"/>
      <c r="AT430" s="642" t="s">
        <v>347</v>
      </c>
      <c r="AU430" s="642" t="s">
        <v>258</v>
      </c>
      <c r="AV430" s="642" t="s">
        <v>363</v>
      </c>
      <c r="AW430" s="642" t="s">
        <v>299</v>
      </c>
      <c r="AX430" s="642" t="s">
        <v>333</v>
      </c>
      <c r="AY430" s="642" t="s">
        <v>334</v>
      </c>
    </row>
    <row r="431" spans="2:51" s="530" customFormat="1" ht="15.75" customHeight="1">
      <c r="B431" s="614"/>
      <c r="D431" s="612" t="s">
        <v>347</v>
      </c>
      <c r="E431" s="615"/>
      <c r="F431" s="616" t="s">
        <v>428</v>
      </c>
      <c r="H431" s="615"/>
      <c r="L431" s="614"/>
      <c r="M431" s="617"/>
      <c r="T431" s="618"/>
      <c r="AT431" s="615" t="s">
        <v>347</v>
      </c>
      <c r="AU431" s="615" t="s">
        <v>258</v>
      </c>
      <c r="AV431" s="615" t="s">
        <v>332</v>
      </c>
      <c r="AW431" s="615" t="s">
        <v>299</v>
      </c>
      <c r="AX431" s="615" t="s">
        <v>333</v>
      </c>
      <c r="AY431" s="615" t="s">
        <v>334</v>
      </c>
    </row>
    <row r="432" spans="2:51" s="530" customFormat="1" ht="15.75" customHeight="1">
      <c r="B432" s="614"/>
      <c r="D432" s="612" t="s">
        <v>347</v>
      </c>
      <c r="E432" s="615"/>
      <c r="F432" s="616" t="s">
        <v>583</v>
      </c>
      <c r="H432" s="615"/>
      <c r="L432" s="614"/>
      <c r="M432" s="617"/>
      <c r="T432" s="618"/>
      <c r="AT432" s="615" t="s">
        <v>347</v>
      </c>
      <c r="AU432" s="615" t="s">
        <v>258</v>
      </c>
      <c r="AV432" s="615" t="s">
        <v>332</v>
      </c>
      <c r="AW432" s="615" t="s">
        <v>299</v>
      </c>
      <c r="AX432" s="615" t="s">
        <v>333</v>
      </c>
      <c r="AY432" s="615" t="s">
        <v>334</v>
      </c>
    </row>
    <row r="433" spans="2:51" s="530" customFormat="1" ht="15.75" customHeight="1">
      <c r="B433" s="619"/>
      <c r="D433" s="612" t="s">
        <v>347</v>
      </c>
      <c r="E433" s="620"/>
      <c r="F433" s="621" t="s">
        <v>584</v>
      </c>
      <c r="H433" s="622">
        <v>0.336</v>
      </c>
      <c r="L433" s="619"/>
      <c r="M433" s="623"/>
      <c r="T433" s="624"/>
      <c r="AT433" s="620" t="s">
        <v>347</v>
      </c>
      <c r="AU433" s="620" t="s">
        <v>258</v>
      </c>
      <c r="AV433" s="620" t="s">
        <v>258</v>
      </c>
      <c r="AW433" s="620" t="s">
        <v>299</v>
      </c>
      <c r="AX433" s="620" t="s">
        <v>333</v>
      </c>
      <c r="AY433" s="620" t="s">
        <v>334</v>
      </c>
    </row>
    <row r="434" spans="2:51" s="530" customFormat="1" ht="15.75" customHeight="1">
      <c r="B434" s="619"/>
      <c r="D434" s="612" t="s">
        <v>347</v>
      </c>
      <c r="E434" s="620"/>
      <c r="F434" s="621" t="s">
        <v>585</v>
      </c>
      <c r="H434" s="622">
        <v>0.002</v>
      </c>
      <c r="L434" s="619"/>
      <c r="M434" s="623"/>
      <c r="T434" s="624"/>
      <c r="AT434" s="620" t="s">
        <v>347</v>
      </c>
      <c r="AU434" s="620" t="s">
        <v>258</v>
      </c>
      <c r="AV434" s="620" t="s">
        <v>258</v>
      </c>
      <c r="AW434" s="620" t="s">
        <v>299</v>
      </c>
      <c r="AX434" s="620" t="s">
        <v>333</v>
      </c>
      <c r="AY434" s="620" t="s">
        <v>334</v>
      </c>
    </row>
    <row r="435" spans="2:51" s="530" customFormat="1" ht="15.75" customHeight="1">
      <c r="B435" s="619"/>
      <c r="D435" s="612" t="s">
        <v>347</v>
      </c>
      <c r="E435" s="620"/>
      <c r="F435" s="621" t="s">
        <v>586</v>
      </c>
      <c r="H435" s="622">
        <v>5.12</v>
      </c>
      <c r="L435" s="619"/>
      <c r="M435" s="623"/>
      <c r="T435" s="624"/>
      <c r="AT435" s="620" t="s">
        <v>347</v>
      </c>
      <c r="AU435" s="620" t="s">
        <v>258</v>
      </c>
      <c r="AV435" s="620" t="s">
        <v>258</v>
      </c>
      <c r="AW435" s="620" t="s">
        <v>299</v>
      </c>
      <c r="AX435" s="620" t="s">
        <v>333</v>
      </c>
      <c r="AY435" s="620" t="s">
        <v>334</v>
      </c>
    </row>
    <row r="436" spans="2:51" s="530" customFormat="1" ht="15.75" customHeight="1">
      <c r="B436" s="619"/>
      <c r="D436" s="612" t="s">
        <v>347</v>
      </c>
      <c r="E436" s="620"/>
      <c r="F436" s="621" t="s">
        <v>587</v>
      </c>
      <c r="H436" s="622">
        <v>0.019</v>
      </c>
      <c r="L436" s="619"/>
      <c r="M436" s="623"/>
      <c r="T436" s="624"/>
      <c r="AT436" s="620" t="s">
        <v>347</v>
      </c>
      <c r="AU436" s="620" t="s">
        <v>258</v>
      </c>
      <c r="AV436" s="620" t="s">
        <v>258</v>
      </c>
      <c r="AW436" s="620" t="s">
        <v>299</v>
      </c>
      <c r="AX436" s="620" t="s">
        <v>333</v>
      </c>
      <c r="AY436" s="620" t="s">
        <v>334</v>
      </c>
    </row>
    <row r="437" spans="2:51" s="530" customFormat="1" ht="15.75" customHeight="1">
      <c r="B437" s="619"/>
      <c r="D437" s="612" t="s">
        <v>347</v>
      </c>
      <c r="E437" s="620"/>
      <c r="F437" s="621" t="s">
        <v>588</v>
      </c>
      <c r="H437" s="622">
        <v>0.001</v>
      </c>
      <c r="L437" s="619"/>
      <c r="M437" s="623"/>
      <c r="T437" s="624"/>
      <c r="AT437" s="620" t="s">
        <v>347</v>
      </c>
      <c r="AU437" s="620" t="s">
        <v>258</v>
      </c>
      <c r="AV437" s="620" t="s">
        <v>258</v>
      </c>
      <c r="AW437" s="620" t="s">
        <v>299</v>
      </c>
      <c r="AX437" s="620" t="s">
        <v>333</v>
      </c>
      <c r="AY437" s="620" t="s">
        <v>334</v>
      </c>
    </row>
    <row r="438" spans="2:51" s="530" customFormat="1" ht="15.75" customHeight="1">
      <c r="B438" s="619"/>
      <c r="D438" s="612" t="s">
        <v>347</v>
      </c>
      <c r="E438" s="620"/>
      <c r="F438" s="621" t="s">
        <v>589</v>
      </c>
      <c r="H438" s="622">
        <v>0.122</v>
      </c>
      <c r="L438" s="619"/>
      <c r="M438" s="623"/>
      <c r="T438" s="624"/>
      <c r="AT438" s="620" t="s">
        <v>347</v>
      </c>
      <c r="AU438" s="620" t="s">
        <v>258</v>
      </c>
      <c r="AV438" s="620" t="s">
        <v>258</v>
      </c>
      <c r="AW438" s="620" t="s">
        <v>299</v>
      </c>
      <c r="AX438" s="620" t="s">
        <v>333</v>
      </c>
      <c r="AY438" s="620" t="s">
        <v>334</v>
      </c>
    </row>
    <row r="439" spans="2:51" s="530" customFormat="1" ht="15.75" customHeight="1">
      <c r="B439" s="619"/>
      <c r="D439" s="612" t="s">
        <v>347</v>
      </c>
      <c r="E439" s="620"/>
      <c r="F439" s="621" t="s">
        <v>590</v>
      </c>
      <c r="H439" s="622">
        <v>0.219</v>
      </c>
      <c r="L439" s="619"/>
      <c r="M439" s="623"/>
      <c r="T439" s="624"/>
      <c r="AT439" s="620" t="s">
        <v>347</v>
      </c>
      <c r="AU439" s="620" t="s">
        <v>258</v>
      </c>
      <c r="AV439" s="620" t="s">
        <v>258</v>
      </c>
      <c r="AW439" s="620" t="s">
        <v>299</v>
      </c>
      <c r="AX439" s="620" t="s">
        <v>333</v>
      </c>
      <c r="AY439" s="620" t="s">
        <v>334</v>
      </c>
    </row>
    <row r="440" spans="2:51" s="530" customFormat="1" ht="15.75" customHeight="1">
      <c r="B440" s="619"/>
      <c r="D440" s="612" t="s">
        <v>347</v>
      </c>
      <c r="E440" s="620"/>
      <c r="F440" s="621" t="s">
        <v>591</v>
      </c>
      <c r="H440" s="622">
        <v>0.242</v>
      </c>
      <c r="L440" s="619"/>
      <c r="M440" s="623"/>
      <c r="T440" s="624"/>
      <c r="AT440" s="620" t="s">
        <v>347</v>
      </c>
      <c r="AU440" s="620" t="s">
        <v>258</v>
      </c>
      <c r="AV440" s="620" t="s">
        <v>258</v>
      </c>
      <c r="AW440" s="620" t="s">
        <v>299</v>
      </c>
      <c r="AX440" s="620" t="s">
        <v>333</v>
      </c>
      <c r="AY440" s="620" t="s">
        <v>334</v>
      </c>
    </row>
    <row r="441" spans="2:51" s="530" customFormat="1" ht="15.75" customHeight="1">
      <c r="B441" s="619"/>
      <c r="D441" s="612" t="s">
        <v>347</v>
      </c>
      <c r="E441" s="620"/>
      <c r="F441" s="621" t="s">
        <v>592</v>
      </c>
      <c r="H441" s="622">
        <v>0.512</v>
      </c>
      <c r="L441" s="619"/>
      <c r="M441" s="623"/>
      <c r="T441" s="624"/>
      <c r="AT441" s="620" t="s">
        <v>347</v>
      </c>
      <c r="AU441" s="620" t="s">
        <v>258</v>
      </c>
      <c r="AV441" s="620" t="s">
        <v>258</v>
      </c>
      <c r="AW441" s="620" t="s">
        <v>299</v>
      </c>
      <c r="AX441" s="620" t="s">
        <v>333</v>
      </c>
      <c r="AY441" s="620" t="s">
        <v>334</v>
      </c>
    </row>
    <row r="442" spans="2:51" s="530" customFormat="1" ht="15.75" customHeight="1">
      <c r="B442" s="619"/>
      <c r="D442" s="612" t="s">
        <v>347</v>
      </c>
      <c r="E442" s="620"/>
      <c r="F442" s="621" t="s">
        <v>593</v>
      </c>
      <c r="H442" s="622">
        <v>0.064</v>
      </c>
      <c r="L442" s="619"/>
      <c r="M442" s="623"/>
      <c r="T442" s="624"/>
      <c r="AT442" s="620" t="s">
        <v>347</v>
      </c>
      <c r="AU442" s="620" t="s">
        <v>258</v>
      </c>
      <c r="AV442" s="620" t="s">
        <v>258</v>
      </c>
      <c r="AW442" s="620" t="s">
        <v>299</v>
      </c>
      <c r="AX442" s="620" t="s">
        <v>333</v>
      </c>
      <c r="AY442" s="620" t="s">
        <v>334</v>
      </c>
    </row>
    <row r="443" spans="2:51" s="530" customFormat="1" ht="15.75" customHeight="1">
      <c r="B443" s="619"/>
      <c r="D443" s="612" t="s">
        <v>347</v>
      </c>
      <c r="E443" s="620"/>
      <c r="F443" s="621" t="s">
        <v>594</v>
      </c>
      <c r="H443" s="622">
        <v>0.718</v>
      </c>
      <c r="L443" s="619"/>
      <c r="M443" s="623"/>
      <c r="T443" s="624"/>
      <c r="AT443" s="620" t="s">
        <v>347</v>
      </c>
      <c r="AU443" s="620" t="s">
        <v>258</v>
      </c>
      <c r="AV443" s="620" t="s">
        <v>258</v>
      </c>
      <c r="AW443" s="620" t="s">
        <v>299</v>
      </c>
      <c r="AX443" s="620" t="s">
        <v>333</v>
      </c>
      <c r="AY443" s="620" t="s">
        <v>334</v>
      </c>
    </row>
    <row r="444" spans="2:51" s="530" customFormat="1" ht="15.75" customHeight="1">
      <c r="B444" s="641"/>
      <c r="D444" s="612" t="s">
        <v>347</v>
      </c>
      <c r="E444" s="642"/>
      <c r="F444" s="643" t="s">
        <v>519</v>
      </c>
      <c r="H444" s="644">
        <v>7.355</v>
      </c>
      <c r="L444" s="641"/>
      <c r="M444" s="645"/>
      <c r="T444" s="646"/>
      <c r="AT444" s="642" t="s">
        <v>347</v>
      </c>
      <c r="AU444" s="642" t="s">
        <v>258</v>
      </c>
      <c r="AV444" s="642" t="s">
        <v>363</v>
      </c>
      <c r="AW444" s="642" t="s">
        <v>299</v>
      </c>
      <c r="AX444" s="642" t="s">
        <v>333</v>
      </c>
      <c r="AY444" s="642" t="s">
        <v>334</v>
      </c>
    </row>
    <row r="445" spans="2:51" s="530" customFormat="1" ht="15.75" customHeight="1">
      <c r="B445" s="619"/>
      <c r="D445" s="612" t="s">
        <v>347</v>
      </c>
      <c r="E445" s="620"/>
      <c r="F445" s="621" t="s">
        <v>595</v>
      </c>
      <c r="H445" s="622">
        <v>0.588</v>
      </c>
      <c r="L445" s="619"/>
      <c r="M445" s="623"/>
      <c r="T445" s="624"/>
      <c r="AT445" s="620" t="s">
        <v>347</v>
      </c>
      <c r="AU445" s="620" t="s">
        <v>258</v>
      </c>
      <c r="AV445" s="620" t="s">
        <v>258</v>
      </c>
      <c r="AW445" s="620" t="s">
        <v>299</v>
      </c>
      <c r="AX445" s="620" t="s">
        <v>333</v>
      </c>
      <c r="AY445" s="620" t="s">
        <v>334</v>
      </c>
    </row>
    <row r="446" spans="2:51" s="530" customFormat="1" ht="15.75" customHeight="1">
      <c r="B446" s="625"/>
      <c r="D446" s="612" t="s">
        <v>347</v>
      </c>
      <c r="E446" s="626"/>
      <c r="F446" s="627" t="s">
        <v>352</v>
      </c>
      <c r="H446" s="628">
        <v>15.886</v>
      </c>
      <c r="L446" s="625"/>
      <c r="M446" s="629"/>
      <c r="T446" s="630"/>
      <c r="AT446" s="626" t="s">
        <v>347</v>
      </c>
      <c r="AU446" s="626" t="s">
        <v>258</v>
      </c>
      <c r="AV446" s="626" t="s">
        <v>341</v>
      </c>
      <c r="AW446" s="626" t="s">
        <v>299</v>
      </c>
      <c r="AX446" s="626" t="s">
        <v>332</v>
      </c>
      <c r="AY446" s="626" t="s">
        <v>334</v>
      </c>
    </row>
    <row r="447" spans="2:65" s="530" customFormat="1" ht="27" customHeight="1">
      <c r="B447" s="531"/>
      <c r="C447" s="596" t="s">
        <v>626</v>
      </c>
      <c r="D447" s="596" t="s">
        <v>336</v>
      </c>
      <c r="E447" s="597" t="s">
        <v>597</v>
      </c>
      <c r="F447" s="598" t="s">
        <v>598</v>
      </c>
      <c r="G447" s="599" t="s">
        <v>339</v>
      </c>
      <c r="H447" s="600">
        <v>844.1</v>
      </c>
      <c r="I447" s="601"/>
      <c r="J447" s="602">
        <f>ROUND($I$447*$H$447,2)</f>
        <v>0</v>
      </c>
      <c r="K447" s="598" t="s">
        <v>599</v>
      </c>
      <c r="L447" s="531"/>
      <c r="M447" s="603"/>
      <c r="N447" s="604" t="s">
        <v>287</v>
      </c>
      <c r="P447" s="605">
        <f>$O$447*$H$447</f>
        <v>0</v>
      </c>
      <c r="Q447" s="605">
        <v>0</v>
      </c>
      <c r="R447" s="605">
        <f>$Q$447*$H$447</f>
        <v>0</v>
      </c>
      <c r="S447" s="605">
        <v>0.003</v>
      </c>
      <c r="T447" s="606">
        <f>$S$447*$H$447</f>
        <v>2.5323</v>
      </c>
      <c r="AR447" s="527" t="s">
        <v>341</v>
      </c>
      <c r="AT447" s="527" t="s">
        <v>336</v>
      </c>
      <c r="AU447" s="527" t="s">
        <v>258</v>
      </c>
      <c r="AY447" s="530" t="s">
        <v>334</v>
      </c>
      <c r="BE447" s="607">
        <f>IF($N$447="základní",$J$447,0)</f>
        <v>0</v>
      </c>
      <c r="BF447" s="607">
        <f>IF($N$447="snížená",$J$447,0)</f>
        <v>0</v>
      </c>
      <c r="BG447" s="607">
        <f>IF($N$447="zákl. přenesená",$J$447,0)</f>
        <v>0</v>
      </c>
      <c r="BH447" s="607">
        <f>IF($N$447="sníž. přenesená",$J$447,0)</f>
        <v>0</v>
      </c>
      <c r="BI447" s="607">
        <f>IF($N$447="nulová",$J$447,0)</f>
        <v>0</v>
      </c>
      <c r="BJ447" s="527" t="s">
        <v>332</v>
      </c>
      <c r="BK447" s="607">
        <f>ROUND($I$447*$H$447,2)</f>
        <v>0</v>
      </c>
      <c r="BL447" s="527" t="s">
        <v>341</v>
      </c>
      <c r="BM447" s="527" t="s">
        <v>600</v>
      </c>
    </row>
    <row r="448" spans="2:47" s="530" customFormat="1" ht="16.5" customHeight="1">
      <c r="B448" s="531"/>
      <c r="D448" s="608" t="s">
        <v>343</v>
      </c>
      <c r="F448" s="609" t="s">
        <v>601</v>
      </c>
      <c r="L448" s="531"/>
      <c r="M448" s="610"/>
      <c r="T448" s="611"/>
      <c r="AT448" s="530" t="s">
        <v>343</v>
      </c>
      <c r="AU448" s="530" t="s">
        <v>258</v>
      </c>
    </row>
    <row r="449" spans="2:51" s="530" customFormat="1" ht="15.75" customHeight="1">
      <c r="B449" s="614"/>
      <c r="D449" s="612" t="s">
        <v>347</v>
      </c>
      <c r="E449" s="615"/>
      <c r="F449" s="616" t="s">
        <v>602</v>
      </c>
      <c r="H449" s="615"/>
      <c r="L449" s="614"/>
      <c r="M449" s="617"/>
      <c r="T449" s="618"/>
      <c r="AT449" s="615" t="s">
        <v>347</v>
      </c>
      <c r="AU449" s="615" t="s">
        <v>258</v>
      </c>
      <c r="AV449" s="615" t="s">
        <v>332</v>
      </c>
      <c r="AW449" s="615" t="s">
        <v>299</v>
      </c>
      <c r="AX449" s="615" t="s">
        <v>333</v>
      </c>
      <c r="AY449" s="615" t="s">
        <v>334</v>
      </c>
    </row>
    <row r="450" spans="2:51" s="530" customFormat="1" ht="15.75" customHeight="1">
      <c r="B450" s="614"/>
      <c r="D450" s="612" t="s">
        <v>347</v>
      </c>
      <c r="E450" s="615"/>
      <c r="F450" s="616" t="s">
        <v>603</v>
      </c>
      <c r="H450" s="615"/>
      <c r="L450" s="614"/>
      <c r="M450" s="617"/>
      <c r="T450" s="618"/>
      <c r="AT450" s="615" t="s">
        <v>347</v>
      </c>
      <c r="AU450" s="615" t="s">
        <v>258</v>
      </c>
      <c r="AV450" s="615" t="s">
        <v>332</v>
      </c>
      <c r="AW450" s="615" t="s">
        <v>299</v>
      </c>
      <c r="AX450" s="615" t="s">
        <v>333</v>
      </c>
      <c r="AY450" s="615" t="s">
        <v>334</v>
      </c>
    </row>
    <row r="451" spans="2:51" s="530" customFormat="1" ht="15.75" customHeight="1">
      <c r="B451" s="614"/>
      <c r="D451" s="612" t="s">
        <v>347</v>
      </c>
      <c r="E451" s="615"/>
      <c r="F451" s="616" t="s">
        <v>425</v>
      </c>
      <c r="H451" s="615"/>
      <c r="L451" s="614"/>
      <c r="M451" s="617"/>
      <c r="T451" s="618"/>
      <c r="AT451" s="615" t="s">
        <v>347</v>
      </c>
      <c r="AU451" s="615" t="s">
        <v>258</v>
      </c>
      <c r="AV451" s="615" t="s">
        <v>332</v>
      </c>
      <c r="AW451" s="615" t="s">
        <v>299</v>
      </c>
      <c r="AX451" s="615" t="s">
        <v>333</v>
      </c>
      <c r="AY451" s="615" t="s">
        <v>334</v>
      </c>
    </row>
    <row r="452" spans="2:51" s="530" customFormat="1" ht="15.75" customHeight="1">
      <c r="B452" s="619"/>
      <c r="D452" s="612" t="s">
        <v>347</v>
      </c>
      <c r="E452" s="620"/>
      <c r="F452" s="621" t="s">
        <v>604</v>
      </c>
      <c r="H452" s="622">
        <v>435</v>
      </c>
      <c r="L452" s="619"/>
      <c r="M452" s="623"/>
      <c r="T452" s="624"/>
      <c r="AT452" s="620" t="s">
        <v>347</v>
      </c>
      <c r="AU452" s="620" t="s">
        <v>258</v>
      </c>
      <c r="AV452" s="620" t="s">
        <v>258</v>
      </c>
      <c r="AW452" s="620" t="s">
        <v>299</v>
      </c>
      <c r="AX452" s="620" t="s">
        <v>333</v>
      </c>
      <c r="AY452" s="620" t="s">
        <v>334</v>
      </c>
    </row>
    <row r="453" spans="2:51" s="530" customFormat="1" ht="15.75" customHeight="1">
      <c r="B453" s="614"/>
      <c r="D453" s="612" t="s">
        <v>347</v>
      </c>
      <c r="E453" s="615"/>
      <c r="F453" s="616" t="s">
        <v>428</v>
      </c>
      <c r="H453" s="615"/>
      <c r="L453" s="614"/>
      <c r="M453" s="617"/>
      <c r="T453" s="618"/>
      <c r="AT453" s="615" t="s">
        <v>347</v>
      </c>
      <c r="AU453" s="615" t="s">
        <v>258</v>
      </c>
      <c r="AV453" s="615" t="s">
        <v>332</v>
      </c>
      <c r="AW453" s="615" t="s">
        <v>299</v>
      </c>
      <c r="AX453" s="615" t="s">
        <v>333</v>
      </c>
      <c r="AY453" s="615" t="s">
        <v>334</v>
      </c>
    </row>
    <row r="454" spans="2:51" s="530" customFormat="1" ht="15.75" customHeight="1">
      <c r="B454" s="619"/>
      <c r="D454" s="612" t="s">
        <v>347</v>
      </c>
      <c r="E454" s="620"/>
      <c r="F454" s="621" t="s">
        <v>604</v>
      </c>
      <c r="H454" s="622">
        <v>435</v>
      </c>
      <c r="L454" s="619"/>
      <c r="M454" s="623"/>
      <c r="T454" s="624"/>
      <c r="AT454" s="620" t="s">
        <v>347</v>
      </c>
      <c r="AU454" s="620" t="s">
        <v>258</v>
      </c>
      <c r="AV454" s="620" t="s">
        <v>258</v>
      </c>
      <c r="AW454" s="620" t="s">
        <v>299</v>
      </c>
      <c r="AX454" s="620" t="s">
        <v>333</v>
      </c>
      <c r="AY454" s="620" t="s">
        <v>334</v>
      </c>
    </row>
    <row r="455" spans="2:51" s="530" customFormat="1" ht="15.75" customHeight="1">
      <c r="B455" s="619"/>
      <c r="D455" s="612" t="s">
        <v>347</v>
      </c>
      <c r="E455" s="620"/>
      <c r="F455" s="621" t="s">
        <v>605</v>
      </c>
      <c r="H455" s="622">
        <v>-25.9</v>
      </c>
      <c r="L455" s="619"/>
      <c r="M455" s="623"/>
      <c r="T455" s="624"/>
      <c r="AT455" s="620" t="s">
        <v>347</v>
      </c>
      <c r="AU455" s="620" t="s">
        <v>258</v>
      </c>
      <c r="AV455" s="620" t="s">
        <v>258</v>
      </c>
      <c r="AW455" s="620" t="s">
        <v>299</v>
      </c>
      <c r="AX455" s="620" t="s">
        <v>333</v>
      </c>
      <c r="AY455" s="620" t="s">
        <v>334</v>
      </c>
    </row>
    <row r="456" spans="2:51" s="530" customFormat="1" ht="15.75" customHeight="1">
      <c r="B456" s="625"/>
      <c r="D456" s="612" t="s">
        <v>347</v>
      </c>
      <c r="E456" s="626"/>
      <c r="F456" s="627" t="s">
        <v>352</v>
      </c>
      <c r="H456" s="628">
        <v>844.1</v>
      </c>
      <c r="L456" s="625"/>
      <c r="M456" s="629"/>
      <c r="T456" s="630"/>
      <c r="AT456" s="626" t="s">
        <v>347</v>
      </c>
      <c r="AU456" s="626" t="s">
        <v>258</v>
      </c>
      <c r="AV456" s="626" t="s">
        <v>341</v>
      </c>
      <c r="AW456" s="626" t="s">
        <v>299</v>
      </c>
      <c r="AX456" s="626" t="s">
        <v>332</v>
      </c>
      <c r="AY456" s="626" t="s">
        <v>334</v>
      </c>
    </row>
    <row r="457" spans="2:51" s="530" customFormat="1" ht="15.75" customHeight="1">
      <c r="B457" s="614"/>
      <c r="D457" s="612" t="s">
        <v>347</v>
      </c>
      <c r="E457" s="615"/>
      <c r="F457" s="616" t="s">
        <v>606</v>
      </c>
      <c r="H457" s="615"/>
      <c r="L457" s="614"/>
      <c r="M457" s="617"/>
      <c r="T457" s="618"/>
      <c r="AT457" s="615" t="s">
        <v>347</v>
      </c>
      <c r="AU457" s="615" t="s">
        <v>258</v>
      </c>
      <c r="AV457" s="615" t="s">
        <v>332</v>
      </c>
      <c r="AW457" s="615" t="s">
        <v>299</v>
      </c>
      <c r="AX457" s="615" t="s">
        <v>333</v>
      </c>
      <c r="AY457" s="615" t="s">
        <v>334</v>
      </c>
    </row>
    <row r="458" spans="2:51" s="530" customFormat="1" ht="15.75" customHeight="1">
      <c r="B458" s="614"/>
      <c r="D458" s="612" t="s">
        <v>347</v>
      </c>
      <c r="E458" s="615"/>
      <c r="F458" s="616" t="s">
        <v>607</v>
      </c>
      <c r="H458" s="615"/>
      <c r="L458" s="614"/>
      <c r="M458" s="617"/>
      <c r="T458" s="618"/>
      <c r="AT458" s="615" t="s">
        <v>347</v>
      </c>
      <c r="AU458" s="615" t="s">
        <v>258</v>
      </c>
      <c r="AV458" s="615" t="s">
        <v>332</v>
      </c>
      <c r="AW458" s="615" t="s">
        <v>299</v>
      </c>
      <c r="AX458" s="615" t="s">
        <v>333</v>
      </c>
      <c r="AY458" s="615" t="s">
        <v>334</v>
      </c>
    </row>
    <row r="459" spans="2:51" s="530" customFormat="1" ht="15.75" customHeight="1">
      <c r="B459" s="614"/>
      <c r="D459" s="612" t="s">
        <v>347</v>
      </c>
      <c r="E459" s="615"/>
      <c r="F459" s="616" t="s">
        <v>608</v>
      </c>
      <c r="H459" s="615"/>
      <c r="L459" s="614"/>
      <c r="M459" s="617"/>
      <c r="T459" s="618"/>
      <c r="AT459" s="615" t="s">
        <v>347</v>
      </c>
      <c r="AU459" s="615" t="s">
        <v>258</v>
      </c>
      <c r="AV459" s="615" t="s">
        <v>332</v>
      </c>
      <c r="AW459" s="615" t="s">
        <v>299</v>
      </c>
      <c r="AX459" s="615" t="s">
        <v>333</v>
      </c>
      <c r="AY459" s="615" t="s">
        <v>334</v>
      </c>
    </row>
    <row r="460" spans="2:65" s="530" customFormat="1" ht="15.75" customHeight="1">
      <c r="B460" s="531"/>
      <c r="C460" s="596" t="s">
        <v>635</v>
      </c>
      <c r="D460" s="596" t="s">
        <v>336</v>
      </c>
      <c r="E460" s="597" t="s">
        <v>610</v>
      </c>
      <c r="F460" s="598" t="s">
        <v>611</v>
      </c>
      <c r="G460" s="599" t="s">
        <v>339</v>
      </c>
      <c r="H460" s="600">
        <v>158.534</v>
      </c>
      <c r="I460" s="601"/>
      <c r="J460" s="602">
        <f>ROUND($I$460*$H$460,2)</f>
        <v>0</v>
      </c>
      <c r="K460" s="598" t="s">
        <v>340</v>
      </c>
      <c r="L460" s="531"/>
      <c r="M460" s="603"/>
      <c r="N460" s="604" t="s">
        <v>287</v>
      </c>
      <c r="P460" s="605">
        <f>$O$460*$H$460</f>
        <v>0</v>
      </c>
      <c r="Q460" s="605">
        <v>0</v>
      </c>
      <c r="R460" s="605">
        <f>$Q$460*$H$460</f>
        <v>0</v>
      </c>
      <c r="S460" s="605">
        <v>0.009</v>
      </c>
      <c r="T460" s="606">
        <f>$S$460*$H$460</f>
        <v>1.4268059999999998</v>
      </c>
      <c r="AR460" s="527" t="s">
        <v>341</v>
      </c>
      <c r="AT460" s="527" t="s">
        <v>336</v>
      </c>
      <c r="AU460" s="527" t="s">
        <v>258</v>
      </c>
      <c r="AY460" s="530" t="s">
        <v>334</v>
      </c>
      <c r="BE460" s="607">
        <f>IF($N$460="základní",$J$460,0)</f>
        <v>0</v>
      </c>
      <c r="BF460" s="607">
        <f>IF($N$460="snížená",$J$460,0)</f>
        <v>0</v>
      </c>
      <c r="BG460" s="607">
        <f>IF($N$460="zákl. přenesená",$J$460,0)</f>
        <v>0</v>
      </c>
      <c r="BH460" s="607">
        <f>IF($N$460="sníž. přenesená",$J$460,0)</f>
        <v>0</v>
      </c>
      <c r="BI460" s="607">
        <f>IF($N$460="nulová",$J$460,0)</f>
        <v>0</v>
      </c>
      <c r="BJ460" s="527" t="s">
        <v>332</v>
      </c>
      <c r="BK460" s="607">
        <f>ROUND($I$460*$H$460,2)</f>
        <v>0</v>
      </c>
      <c r="BL460" s="527" t="s">
        <v>341</v>
      </c>
      <c r="BM460" s="527" t="s">
        <v>612</v>
      </c>
    </row>
    <row r="461" spans="2:47" s="530" customFormat="1" ht="16.5" customHeight="1">
      <c r="B461" s="531"/>
      <c r="D461" s="608" t="s">
        <v>343</v>
      </c>
      <c r="F461" s="609" t="s">
        <v>613</v>
      </c>
      <c r="L461" s="531"/>
      <c r="M461" s="610"/>
      <c r="T461" s="611"/>
      <c r="AT461" s="530" t="s">
        <v>343</v>
      </c>
      <c r="AU461" s="530" t="s">
        <v>258</v>
      </c>
    </row>
    <row r="462" spans="2:47" s="530" customFormat="1" ht="57.75" customHeight="1">
      <c r="B462" s="531"/>
      <c r="D462" s="612" t="s">
        <v>345</v>
      </c>
      <c r="F462" s="613" t="s">
        <v>614</v>
      </c>
      <c r="L462" s="531"/>
      <c r="M462" s="610"/>
      <c r="T462" s="611"/>
      <c r="AT462" s="530" t="s">
        <v>345</v>
      </c>
      <c r="AU462" s="530" t="s">
        <v>258</v>
      </c>
    </row>
    <row r="463" spans="2:51" s="530" customFormat="1" ht="15.75" customHeight="1">
      <c r="B463" s="614"/>
      <c r="D463" s="612" t="s">
        <v>347</v>
      </c>
      <c r="E463" s="615"/>
      <c r="F463" s="616" t="s">
        <v>615</v>
      </c>
      <c r="H463" s="615"/>
      <c r="L463" s="614"/>
      <c r="M463" s="617"/>
      <c r="T463" s="618"/>
      <c r="AT463" s="615" t="s">
        <v>347</v>
      </c>
      <c r="AU463" s="615" t="s">
        <v>258</v>
      </c>
      <c r="AV463" s="615" t="s">
        <v>332</v>
      </c>
      <c r="AW463" s="615" t="s">
        <v>299</v>
      </c>
      <c r="AX463" s="615" t="s">
        <v>333</v>
      </c>
      <c r="AY463" s="615" t="s">
        <v>334</v>
      </c>
    </row>
    <row r="464" spans="2:51" s="530" customFormat="1" ht="15.75" customHeight="1">
      <c r="B464" s="614"/>
      <c r="D464" s="612" t="s">
        <v>347</v>
      </c>
      <c r="E464" s="615"/>
      <c r="F464" s="616" t="s">
        <v>425</v>
      </c>
      <c r="H464" s="615"/>
      <c r="L464" s="614"/>
      <c r="M464" s="617"/>
      <c r="T464" s="618"/>
      <c r="AT464" s="615" t="s">
        <v>347</v>
      </c>
      <c r="AU464" s="615" t="s">
        <v>258</v>
      </c>
      <c r="AV464" s="615" t="s">
        <v>332</v>
      </c>
      <c r="AW464" s="615" t="s">
        <v>299</v>
      </c>
      <c r="AX464" s="615" t="s">
        <v>333</v>
      </c>
      <c r="AY464" s="615" t="s">
        <v>334</v>
      </c>
    </row>
    <row r="465" spans="2:51" s="530" customFormat="1" ht="15.75" customHeight="1">
      <c r="B465" s="619"/>
      <c r="D465" s="612" t="s">
        <v>347</v>
      </c>
      <c r="E465" s="620"/>
      <c r="F465" s="621" t="s">
        <v>616</v>
      </c>
      <c r="H465" s="622">
        <v>80.896</v>
      </c>
      <c r="L465" s="619"/>
      <c r="M465" s="623"/>
      <c r="T465" s="624"/>
      <c r="AT465" s="620" t="s">
        <v>347</v>
      </c>
      <c r="AU465" s="620" t="s">
        <v>258</v>
      </c>
      <c r="AV465" s="620" t="s">
        <v>258</v>
      </c>
      <c r="AW465" s="620" t="s">
        <v>299</v>
      </c>
      <c r="AX465" s="620" t="s">
        <v>333</v>
      </c>
      <c r="AY465" s="620" t="s">
        <v>334</v>
      </c>
    </row>
    <row r="466" spans="2:51" s="530" customFormat="1" ht="15.75" customHeight="1">
      <c r="B466" s="619"/>
      <c r="D466" s="612" t="s">
        <v>347</v>
      </c>
      <c r="E466" s="620"/>
      <c r="F466" s="621" t="s">
        <v>617</v>
      </c>
      <c r="H466" s="622">
        <v>-1.629</v>
      </c>
      <c r="L466" s="619"/>
      <c r="M466" s="623"/>
      <c r="T466" s="624"/>
      <c r="AT466" s="620" t="s">
        <v>347</v>
      </c>
      <c r="AU466" s="620" t="s">
        <v>258</v>
      </c>
      <c r="AV466" s="620" t="s">
        <v>258</v>
      </c>
      <c r="AW466" s="620" t="s">
        <v>299</v>
      </c>
      <c r="AX466" s="620" t="s">
        <v>333</v>
      </c>
      <c r="AY466" s="620" t="s">
        <v>334</v>
      </c>
    </row>
    <row r="467" spans="2:51" s="530" customFormat="1" ht="15.75" customHeight="1">
      <c r="B467" s="641"/>
      <c r="D467" s="612" t="s">
        <v>347</v>
      </c>
      <c r="E467" s="642"/>
      <c r="F467" s="643" t="s">
        <v>519</v>
      </c>
      <c r="H467" s="644">
        <v>79.267</v>
      </c>
      <c r="L467" s="641"/>
      <c r="M467" s="645"/>
      <c r="T467" s="646"/>
      <c r="AT467" s="642" t="s">
        <v>347</v>
      </c>
      <c r="AU467" s="642" t="s">
        <v>258</v>
      </c>
      <c r="AV467" s="642" t="s">
        <v>363</v>
      </c>
      <c r="AW467" s="642" t="s">
        <v>299</v>
      </c>
      <c r="AX467" s="642" t="s">
        <v>333</v>
      </c>
      <c r="AY467" s="642" t="s">
        <v>334</v>
      </c>
    </row>
    <row r="468" spans="2:51" s="530" customFormat="1" ht="15.75" customHeight="1">
      <c r="B468" s="614"/>
      <c r="D468" s="612" t="s">
        <v>347</v>
      </c>
      <c r="E468" s="615"/>
      <c r="F468" s="616" t="s">
        <v>428</v>
      </c>
      <c r="H468" s="615"/>
      <c r="L468" s="614"/>
      <c r="M468" s="617"/>
      <c r="T468" s="618"/>
      <c r="AT468" s="615" t="s">
        <v>347</v>
      </c>
      <c r="AU468" s="615" t="s">
        <v>258</v>
      </c>
      <c r="AV468" s="615" t="s">
        <v>332</v>
      </c>
      <c r="AW468" s="615" t="s">
        <v>299</v>
      </c>
      <c r="AX468" s="615" t="s">
        <v>333</v>
      </c>
      <c r="AY468" s="615" t="s">
        <v>334</v>
      </c>
    </row>
    <row r="469" spans="2:51" s="530" customFormat="1" ht="15.75" customHeight="1">
      <c r="B469" s="619"/>
      <c r="D469" s="612" t="s">
        <v>347</v>
      </c>
      <c r="E469" s="620"/>
      <c r="F469" s="621" t="s">
        <v>616</v>
      </c>
      <c r="H469" s="622">
        <v>80.896</v>
      </c>
      <c r="L469" s="619"/>
      <c r="M469" s="623"/>
      <c r="T469" s="624"/>
      <c r="AT469" s="620" t="s">
        <v>347</v>
      </c>
      <c r="AU469" s="620" t="s">
        <v>258</v>
      </c>
      <c r="AV469" s="620" t="s">
        <v>258</v>
      </c>
      <c r="AW469" s="620" t="s">
        <v>299</v>
      </c>
      <c r="AX469" s="620" t="s">
        <v>333</v>
      </c>
      <c r="AY469" s="620" t="s">
        <v>334</v>
      </c>
    </row>
    <row r="470" spans="2:51" s="530" customFormat="1" ht="15.75" customHeight="1">
      <c r="B470" s="619"/>
      <c r="D470" s="612" t="s">
        <v>347</v>
      </c>
      <c r="E470" s="620"/>
      <c r="F470" s="621" t="s">
        <v>617</v>
      </c>
      <c r="H470" s="622">
        <v>-1.629</v>
      </c>
      <c r="L470" s="619"/>
      <c r="M470" s="623"/>
      <c r="T470" s="624"/>
      <c r="AT470" s="620" t="s">
        <v>347</v>
      </c>
      <c r="AU470" s="620" t="s">
        <v>258</v>
      </c>
      <c r="AV470" s="620" t="s">
        <v>258</v>
      </c>
      <c r="AW470" s="620" t="s">
        <v>299</v>
      </c>
      <c r="AX470" s="620" t="s">
        <v>333</v>
      </c>
      <c r="AY470" s="620" t="s">
        <v>334</v>
      </c>
    </row>
    <row r="471" spans="2:51" s="530" customFormat="1" ht="15.75" customHeight="1">
      <c r="B471" s="641"/>
      <c r="D471" s="612" t="s">
        <v>347</v>
      </c>
      <c r="E471" s="642"/>
      <c r="F471" s="643" t="s">
        <v>519</v>
      </c>
      <c r="H471" s="644">
        <v>79.267</v>
      </c>
      <c r="L471" s="641"/>
      <c r="M471" s="645"/>
      <c r="T471" s="646"/>
      <c r="AT471" s="642" t="s">
        <v>347</v>
      </c>
      <c r="AU471" s="642" t="s">
        <v>258</v>
      </c>
      <c r="AV471" s="642" t="s">
        <v>363</v>
      </c>
      <c r="AW471" s="642" t="s">
        <v>299</v>
      </c>
      <c r="AX471" s="642" t="s">
        <v>333</v>
      </c>
      <c r="AY471" s="642" t="s">
        <v>334</v>
      </c>
    </row>
    <row r="472" spans="2:51" s="530" customFormat="1" ht="15.75" customHeight="1">
      <c r="B472" s="625"/>
      <c r="D472" s="612" t="s">
        <v>347</v>
      </c>
      <c r="E472" s="626"/>
      <c r="F472" s="627" t="s">
        <v>352</v>
      </c>
      <c r="H472" s="628">
        <v>158.534</v>
      </c>
      <c r="L472" s="625"/>
      <c r="M472" s="629"/>
      <c r="T472" s="630"/>
      <c r="AT472" s="626" t="s">
        <v>347</v>
      </c>
      <c r="AU472" s="626" t="s">
        <v>258</v>
      </c>
      <c r="AV472" s="626" t="s">
        <v>341</v>
      </c>
      <c r="AW472" s="626" t="s">
        <v>299</v>
      </c>
      <c r="AX472" s="626" t="s">
        <v>332</v>
      </c>
      <c r="AY472" s="626" t="s">
        <v>334</v>
      </c>
    </row>
    <row r="473" spans="2:51" s="530" customFormat="1" ht="15.75" customHeight="1">
      <c r="B473" s="614"/>
      <c r="D473" s="612" t="s">
        <v>347</v>
      </c>
      <c r="E473" s="615"/>
      <c r="F473" s="616" t="s">
        <v>3011</v>
      </c>
      <c r="H473" s="615"/>
      <c r="L473" s="614"/>
      <c r="M473" s="617"/>
      <c r="T473" s="618"/>
      <c r="AT473" s="615" t="s">
        <v>347</v>
      </c>
      <c r="AU473" s="615" t="s">
        <v>258</v>
      </c>
      <c r="AV473" s="615" t="s">
        <v>332</v>
      </c>
      <c r="AW473" s="615" t="s">
        <v>299</v>
      </c>
      <c r="AX473" s="615" t="s">
        <v>333</v>
      </c>
      <c r="AY473" s="615" t="s">
        <v>334</v>
      </c>
    </row>
    <row r="474" spans="2:51" s="530" customFormat="1" ht="15.75" customHeight="1">
      <c r="B474" s="614"/>
      <c r="D474" s="612" t="s">
        <v>347</v>
      </c>
      <c r="E474" s="615"/>
      <c r="F474" s="616" t="s">
        <v>618</v>
      </c>
      <c r="H474" s="615"/>
      <c r="L474" s="614"/>
      <c r="M474" s="617"/>
      <c r="T474" s="618"/>
      <c r="AT474" s="615" t="s">
        <v>347</v>
      </c>
      <c r="AU474" s="615" t="s">
        <v>258</v>
      </c>
      <c r="AV474" s="615" t="s">
        <v>332</v>
      </c>
      <c r="AW474" s="615" t="s">
        <v>299</v>
      </c>
      <c r="AX474" s="615" t="s">
        <v>333</v>
      </c>
      <c r="AY474" s="615" t="s">
        <v>334</v>
      </c>
    </row>
    <row r="475" spans="2:65" s="530" customFormat="1" ht="15.75" customHeight="1">
      <c r="B475" s="531"/>
      <c r="C475" s="596" t="s">
        <v>640</v>
      </c>
      <c r="D475" s="596" t="s">
        <v>336</v>
      </c>
      <c r="E475" s="597" t="s">
        <v>610</v>
      </c>
      <c r="F475" s="598" t="s">
        <v>611</v>
      </c>
      <c r="G475" s="599" t="s">
        <v>339</v>
      </c>
      <c r="H475" s="600">
        <v>26.45</v>
      </c>
      <c r="I475" s="601"/>
      <c r="J475" s="602">
        <f>ROUND($I$475*$H$475,2)</f>
        <v>0</v>
      </c>
      <c r="K475" s="598" t="s">
        <v>340</v>
      </c>
      <c r="L475" s="531"/>
      <c r="M475" s="603"/>
      <c r="N475" s="604" t="s">
        <v>287</v>
      </c>
      <c r="P475" s="605">
        <f>$O$475*$H$475</f>
        <v>0</v>
      </c>
      <c r="Q475" s="605">
        <v>0</v>
      </c>
      <c r="R475" s="605">
        <f>$Q$475*$H$475</f>
        <v>0</v>
      </c>
      <c r="S475" s="605">
        <v>0.009</v>
      </c>
      <c r="T475" s="606">
        <f>$S$475*$H$475</f>
        <v>0.23804999999999998</v>
      </c>
      <c r="AR475" s="527" t="s">
        <v>341</v>
      </c>
      <c r="AT475" s="527" t="s">
        <v>336</v>
      </c>
      <c r="AU475" s="527" t="s">
        <v>258</v>
      </c>
      <c r="AY475" s="530" t="s">
        <v>334</v>
      </c>
      <c r="BE475" s="607">
        <f>IF($N$475="základní",$J$475,0)</f>
        <v>0</v>
      </c>
      <c r="BF475" s="607">
        <f>IF($N$475="snížená",$J$475,0)</f>
        <v>0</v>
      </c>
      <c r="BG475" s="607">
        <f>IF($N$475="zákl. přenesená",$J$475,0)</f>
        <v>0</v>
      </c>
      <c r="BH475" s="607">
        <f>IF($N$475="sníž. přenesená",$J$475,0)</f>
        <v>0</v>
      </c>
      <c r="BI475" s="607">
        <f>IF($N$475="nulová",$J$475,0)</f>
        <v>0</v>
      </c>
      <c r="BJ475" s="527" t="s">
        <v>332</v>
      </c>
      <c r="BK475" s="607">
        <f>ROUND($I$475*$H$475,2)</f>
        <v>0</v>
      </c>
      <c r="BL475" s="527" t="s">
        <v>341</v>
      </c>
      <c r="BM475" s="527" t="s">
        <v>620</v>
      </c>
    </row>
    <row r="476" spans="2:47" s="530" customFormat="1" ht="16.5" customHeight="1">
      <c r="B476" s="531"/>
      <c r="D476" s="608" t="s">
        <v>343</v>
      </c>
      <c r="F476" s="609" t="s">
        <v>613</v>
      </c>
      <c r="L476" s="531"/>
      <c r="M476" s="610"/>
      <c r="T476" s="611"/>
      <c r="AT476" s="530" t="s">
        <v>343</v>
      </c>
      <c r="AU476" s="530" t="s">
        <v>258</v>
      </c>
    </row>
    <row r="477" spans="2:47" s="530" customFormat="1" ht="57.75" customHeight="1">
      <c r="B477" s="531"/>
      <c r="D477" s="612" t="s">
        <v>345</v>
      </c>
      <c r="F477" s="613" t="s">
        <v>614</v>
      </c>
      <c r="L477" s="531"/>
      <c r="M477" s="610"/>
      <c r="T477" s="611"/>
      <c r="AT477" s="530" t="s">
        <v>345</v>
      </c>
      <c r="AU477" s="530" t="s">
        <v>258</v>
      </c>
    </row>
    <row r="478" spans="2:51" s="530" customFormat="1" ht="15.75" customHeight="1">
      <c r="B478" s="614"/>
      <c r="D478" s="612" t="s">
        <v>347</v>
      </c>
      <c r="E478" s="615"/>
      <c r="F478" s="616" t="s">
        <v>621</v>
      </c>
      <c r="H478" s="615"/>
      <c r="L478" s="614"/>
      <c r="M478" s="617"/>
      <c r="T478" s="618"/>
      <c r="AT478" s="615" t="s">
        <v>347</v>
      </c>
      <c r="AU478" s="615" t="s">
        <v>258</v>
      </c>
      <c r="AV478" s="615" t="s">
        <v>332</v>
      </c>
      <c r="AW478" s="615" t="s">
        <v>299</v>
      </c>
      <c r="AX478" s="615" t="s">
        <v>333</v>
      </c>
      <c r="AY478" s="615" t="s">
        <v>334</v>
      </c>
    </row>
    <row r="479" spans="2:51" s="530" customFormat="1" ht="15.75" customHeight="1">
      <c r="B479" s="614"/>
      <c r="D479" s="612" t="s">
        <v>347</v>
      </c>
      <c r="E479" s="615"/>
      <c r="F479" s="616" t="s">
        <v>622</v>
      </c>
      <c r="H479" s="615"/>
      <c r="L479" s="614"/>
      <c r="M479" s="617"/>
      <c r="T479" s="618"/>
      <c r="AT479" s="615" t="s">
        <v>347</v>
      </c>
      <c r="AU479" s="615" t="s">
        <v>258</v>
      </c>
      <c r="AV479" s="615" t="s">
        <v>332</v>
      </c>
      <c r="AW479" s="615" t="s">
        <v>299</v>
      </c>
      <c r="AX479" s="615" t="s">
        <v>333</v>
      </c>
      <c r="AY479" s="615" t="s">
        <v>334</v>
      </c>
    </row>
    <row r="480" spans="2:51" s="530" customFormat="1" ht="15.75" customHeight="1">
      <c r="B480" s="619"/>
      <c r="D480" s="612" t="s">
        <v>347</v>
      </c>
      <c r="E480" s="620"/>
      <c r="F480" s="621" t="s">
        <v>623</v>
      </c>
      <c r="H480" s="622">
        <v>13.8</v>
      </c>
      <c r="L480" s="619"/>
      <c r="M480" s="623"/>
      <c r="T480" s="624"/>
      <c r="AT480" s="620" t="s">
        <v>347</v>
      </c>
      <c r="AU480" s="620" t="s">
        <v>258</v>
      </c>
      <c r="AV480" s="620" t="s">
        <v>258</v>
      </c>
      <c r="AW480" s="620" t="s">
        <v>299</v>
      </c>
      <c r="AX480" s="620" t="s">
        <v>333</v>
      </c>
      <c r="AY480" s="620" t="s">
        <v>334</v>
      </c>
    </row>
    <row r="481" spans="2:51" s="530" customFormat="1" ht="15.75" customHeight="1">
      <c r="B481" s="614"/>
      <c r="D481" s="612" t="s">
        <v>347</v>
      </c>
      <c r="E481" s="615"/>
      <c r="F481" s="616" t="s">
        <v>624</v>
      </c>
      <c r="H481" s="615"/>
      <c r="L481" s="614"/>
      <c r="M481" s="617"/>
      <c r="T481" s="618"/>
      <c r="AT481" s="615" t="s">
        <v>347</v>
      </c>
      <c r="AU481" s="615" t="s">
        <v>258</v>
      </c>
      <c r="AV481" s="615" t="s">
        <v>332</v>
      </c>
      <c r="AW481" s="615" t="s">
        <v>299</v>
      </c>
      <c r="AX481" s="615" t="s">
        <v>333</v>
      </c>
      <c r="AY481" s="615" t="s">
        <v>334</v>
      </c>
    </row>
    <row r="482" spans="2:51" s="530" customFormat="1" ht="15.75" customHeight="1">
      <c r="B482" s="619"/>
      <c r="D482" s="612" t="s">
        <v>347</v>
      </c>
      <c r="E482" s="620"/>
      <c r="F482" s="621" t="s">
        <v>625</v>
      </c>
      <c r="H482" s="622">
        <v>12.65</v>
      </c>
      <c r="L482" s="619"/>
      <c r="M482" s="623"/>
      <c r="T482" s="624"/>
      <c r="AT482" s="620" t="s">
        <v>347</v>
      </c>
      <c r="AU482" s="620" t="s">
        <v>258</v>
      </c>
      <c r="AV482" s="620" t="s">
        <v>258</v>
      </c>
      <c r="AW482" s="620" t="s">
        <v>299</v>
      </c>
      <c r="AX482" s="620" t="s">
        <v>333</v>
      </c>
      <c r="AY482" s="620" t="s">
        <v>334</v>
      </c>
    </row>
    <row r="483" spans="2:51" s="530" customFormat="1" ht="15.75" customHeight="1">
      <c r="B483" s="625"/>
      <c r="D483" s="612" t="s">
        <v>347</v>
      </c>
      <c r="E483" s="626"/>
      <c r="F483" s="627" t="s">
        <v>352</v>
      </c>
      <c r="H483" s="628">
        <v>26.45</v>
      </c>
      <c r="L483" s="625"/>
      <c r="M483" s="629"/>
      <c r="T483" s="630"/>
      <c r="AT483" s="626" t="s">
        <v>347</v>
      </c>
      <c r="AU483" s="626" t="s">
        <v>258</v>
      </c>
      <c r="AV483" s="626" t="s">
        <v>341</v>
      </c>
      <c r="AW483" s="626" t="s">
        <v>299</v>
      </c>
      <c r="AX483" s="626" t="s">
        <v>332</v>
      </c>
      <c r="AY483" s="626" t="s">
        <v>334</v>
      </c>
    </row>
    <row r="484" spans="2:65" s="530" customFormat="1" ht="15.75" customHeight="1">
      <c r="B484" s="531"/>
      <c r="C484" s="596" t="s">
        <v>649</v>
      </c>
      <c r="D484" s="596" t="s">
        <v>336</v>
      </c>
      <c r="E484" s="597" t="s">
        <v>627</v>
      </c>
      <c r="F484" s="598" t="s">
        <v>628</v>
      </c>
      <c r="G484" s="599" t="s">
        <v>339</v>
      </c>
      <c r="H484" s="600">
        <v>0.95</v>
      </c>
      <c r="I484" s="601"/>
      <c r="J484" s="602">
        <f>ROUND($I$484*$H$484,2)</f>
        <v>0</v>
      </c>
      <c r="K484" s="598" t="s">
        <v>340</v>
      </c>
      <c r="L484" s="531"/>
      <c r="M484" s="603"/>
      <c r="N484" s="604" t="s">
        <v>287</v>
      </c>
      <c r="P484" s="605">
        <f>$O$484*$H$484</f>
        <v>0</v>
      </c>
      <c r="Q484" s="605">
        <v>0</v>
      </c>
      <c r="R484" s="605">
        <f>$Q$484*$H$484</f>
        <v>0</v>
      </c>
      <c r="S484" s="605">
        <v>0.05</v>
      </c>
      <c r="T484" s="606">
        <f>$S$484*$H$484</f>
        <v>0.0475</v>
      </c>
      <c r="AR484" s="527" t="s">
        <v>341</v>
      </c>
      <c r="AT484" s="527" t="s">
        <v>336</v>
      </c>
      <c r="AU484" s="527" t="s">
        <v>258</v>
      </c>
      <c r="AY484" s="530" t="s">
        <v>334</v>
      </c>
      <c r="BE484" s="607">
        <f>IF($N$484="základní",$J$484,0)</f>
        <v>0</v>
      </c>
      <c r="BF484" s="607">
        <f>IF($N$484="snížená",$J$484,0)</f>
        <v>0</v>
      </c>
      <c r="BG484" s="607">
        <f>IF($N$484="zákl. přenesená",$J$484,0)</f>
        <v>0</v>
      </c>
      <c r="BH484" s="607">
        <f>IF($N$484="sníž. přenesená",$J$484,0)</f>
        <v>0</v>
      </c>
      <c r="BI484" s="607">
        <f>IF($N$484="nulová",$J$484,0)</f>
        <v>0</v>
      </c>
      <c r="BJ484" s="527" t="s">
        <v>332</v>
      </c>
      <c r="BK484" s="607">
        <f>ROUND($I$484*$H$484,2)</f>
        <v>0</v>
      </c>
      <c r="BL484" s="527" t="s">
        <v>341</v>
      </c>
      <c r="BM484" s="527" t="s">
        <v>629</v>
      </c>
    </row>
    <row r="485" spans="2:47" s="530" customFormat="1" ht="16.5" customHeight="1">
      <c r="B485" s="531"/>
      <c r="D485" s="608" t="s">
        <v>343</v>
      </c>
      <c r="F485" s="609" t="s">
        <v>630</v>
      </c>
      <c r="L485" s="531"/>
      <c r="M485" s="610"/>
      <c r="T485" s="611"/>
      <c r="AT485" s="530" t="s">
        <v>343</v>
      </c>
      <c r="AU485" s="530" t="s">
        <v>258</v>
      </c>
    </row>
    <row r="486" spans="2:47" s="530" customFormat="1" ht="57.75" customHeight="1">
      <c r="B486" s="531"/>
      <c r="D486" s="612" t="s">
        <v>345</v>
      </c>
      <c r="F486" s="613" t="s">
        <v>631</v>
      </c>
      <c r="L486" s="531"/>
      <c r="M486" s="610"/>
      <c r="T486" s="611"/>
      <c r="AT486" s="530" t="s">
        <v>345</v>
      </c>
      <c r="AU486" s="530" t="s">
        <v>258</v>
      </c>
    </row>
    <row r="487" spans="2:51" s="530" customFormat="1" ht="15.75" customHeight="1">
      <c r="B487" s="614"/>
      <c r="D487" s="612" t="s">
        <v>347</v>
      </c>
      <c r="E487" s="615"/>
      <c r="F487" s="616" t="s">
        <v>408</v>
      </c>
      <c r="H487" s="615"/>
      <c r="L487" s="614"/>
      <c r="M487" s="617"/>
      <c r="T487" s="618"/>
      <c r="AT487" s="615" t="s">
        <v>347</v>
      </c>
      <c r="AU487" s="615" t="s">
        <v>258</v>
      </c>
      <c r="AV487" s="615" t="s">
        <v>332</v>
      </c>
      <c r="AW487" s="615" t="s">
        <v>299</v>
      </c>
      <c r="AX487" s="615" t="s">
        <v>333</v>
      </c>
      <c r="AY487" s="615" t="s">
        <v>334</v>
      </c>
    </row>
    <row r="488" spans="2:51" s="530" customFormat="1" ht="15.75" customHeight="1">
      <c r="B488" s="614"/>
      <c r="D488" s="612" t="s">
        <v>347</v>
      </c>
      <c r="E488" s="615"/>
      <c r="F488" s="616" t="s">
        <v>632</v>
      </c>
      <c r="H488" s="615"/>
      <c r="L488" s="614"/>
      <c r="M488" s="617"/>
      <c r="T488" s="618"/>
      <c r="AT488" s="615" t="s">
        <v>347</v>
      </c>
      <c r="AU488" s="615" t="s">
        <v>258</v>
      </c>
      <c r="AV488" s="615" t="s">
        <v>332</v>
      </c>
      <c r="AW488" s="615" t="s">
        <v>299</v>
      </c>
      <c r="AX488" s="615" t="s">
        <v>333</v>
      </c>
      <c r="AY488" s="615" t="s">
        <v>334</v>
      </c>
    </row>
    <row r="489" spans="2:51" s="530" customFormat="1" ht="15.75" customHeight="1">
      <c r="B489" s="619"/>
      <c r="D489" s="612" t="s">
        <v>347</v>
      </c>
      <c r="E489" s="620"/>
      <c r="F489" s="621" t="s">
        <v>633</v>
      </c>
      <c r="H489" s="622">
        <v>0.475</v>
      </c>
      <c r="L489" s="619"/>
      <c r="M489" s="623"/>
      <c r="T489" s="624"/>
      <c r="AT489" s="620" t="s">
        <v>347</v>
      </c>
      <c r="AU489" s="620" t="s">
        <v>258</v>
      </c>
      <c r="AV489" s="620" t="s">
        <v>258</v>
      </c>
      <c r="AW489" s="620" t="s">
        <v>299</v>
      </c>
      <c r="AX489" s="620" t="s">
        <v>333</v>
      </c>
      <c r="AY489" s="620" t="s">
        <v>334</v>
      </c>
    </row>
    <row r="490" spans="2:51" s="530" customFormat="1" ht="15.75" customHeight="1">
      <c r="B490" s="619"/>
      <c r="D490" s="612" t="s">
        <v>347</v>
      </c>
      <c r="E490" s="620"/>
      <c r="F490" s="621" t="s">
        <v>634</v>
      </c>
      <c r="H490" s="622">
        <v>0.475</v>
      </c>
      <c r="L490" s="619"/>
      <c r="M490" s="623"/>
      <c r="T490" s="624"/>
      <c r="AT490" s="620" t="s">
        <v>347</v>
      </c>
      <c r="AU490" s="620" t="s">
        <v>258</v>
      </c>
      <c r="AV490" s="620" t="s">
        <v>258</v>
      </c>
      <c r="AW490" s="620" t="s">
        <v>299</v>
      </c>
      <c r="AX490" s="620" t="s">
        <v>333</v>
      </c>
      <c r="AY490" s="620" t="s">
        <v>334</v>
      </c>
    </row>
    <row r="491" spans="2:51" s="530" customFormat="1" ht="15.75" customHeight="1">
      <c r="B491" s="625"/>
      <c r="D491" s="612" t="s">
        <v>347</v>
      </c>
      <c r="E491" s="626"/>
      <c r="F491" s="627" t="s">
        <v>352</v>
      </c>
      <c r="H491" s="628">
        <v>0.95</v>
      </c>
      <c r="L491" s="625"/>
      <c r="M491" s="629"/>
      <c r="T491" s="630"/>
      <c r="AT491" s="626" t="s">
        <v>347</v>
      </c>
      <c r="AU491" s="626" t="s">
        <v>258</v>
      </c>
      <c r="AV491" s="626" t="s">
        <v>341</v>
      </c>
      <c r="AW491" s="626" t="s">
        <v>299</v>
      </c>
      <c r="AX491" s="626" t="s">
        <v>332</v>
      </c>
      <c r="AY491" s="626" t="s">
        <v>334</v>
      </c>
    </row>
    <row r="492" spans="2:65" s="530" customFormat="1" ht="15.75" customHeight="1">
      <c r="B492" s="531"/>
      <c r="C492" s="596" t="s">
        <v>664</v>
      </c>
      <c r="D492" s="596" t="s">
        <v>336</v>
      </c>
      <c r="E492" s="597" t="s">
        <v>627</v>
      </c>
      <c r="F492" s="598" t="s">
        <v>628</v>
      </c>
      <c r="G492" s="599" t="s">
        <v>339</v>
      </c>
      <c r="H492" s="600">
        <v>0.64</v>
      </c>
      <c r="I492" s="601"/>
      <c r="J492" s="602">
        <f>ROUND($I$492*$H$492,2)</f>
        <v>0</v>
      </c>
      <c r="K492" s="598" t="s">
        <v>340</v>
      </c>
      <c r="L492" s="531"/>
      <c r="M492" s="603"/>
      <c r="N492" s="604" t="s">
        <v>287</v>
      </c>
      <c r="P492" s="605">
        <f>$O$492*$H$492</f>
        <v>0</v>
      </c>
      <c r="Q492" s="605">
        <v>0</v>
      </c>
      <c r="R492" s="605">
        <f>$Q$492*$H$492</f>
        <v>0</v>
      </c>
      <c r="S492" s="605">
        <v>0.05</v>
      </c>
      <c r="T492" s="606">
        <f>$S$492*$H$492</f>
        <v>0.032</v>
      </c>
      <c r="AR492" s="527" t="s">
        <v>341</v>
      </c>
      <c r="AT492" s="527" t="s">
        <v>336</v>
      </c>
      <c r="AU492" s="527" t="s">
        <v>258</v>
      </c>
      <c r="AY492" s="530" t="s">
        <v>334</v>
      </c>
      <c r="BE492" s="607">
        <f>IF($N$492="základní",$J$492,0)</f>
        <v>0</v>
      </c>
      <c r="BF492" s="607">
        <f>IF($N$492="snížená",$J$492,0)</f>
        <v>0</v>
      </c>
      <c r="BG492" s="607">
        <f>IF($N$492="zákl. přenesená",$J$492,0)</f>
        <v>0</v>
      </c>
      <c r="BH492" s="607">
        <f>IF($N$492="sníž. přenesená",$J$492,0)</f>
        <v>0</v>
      </c>
      <c r="BI492" s="607">
        <f>IF($N$492="nulová",$J$492,0)</f>
        <v>0</v>
      </c>
      <c r="BJ492" s="527" t="s">
        <v>332</v>
      </c>
      <c r="BK492" s="607">
        <f>ROUND($I$492*$H$492,2)</f>
        <v>0</v>
      </c>
      <c r="BL492" s="527" t="s">
        <v>341</v>
      </c>
      <c r="BM492" s="527" t="s">
        <v>636</v>
      </c>
    </row>
    <row r="493" spans="2:47" s="530" customFormat="1" ht="16.5" customHeight="1">
      <c r="B493" s="531"/>
      <c r="D493" s="608" t="s">
        <v>343</v>
      </c>
      <c r="F493" s="609" t="s">
        <v>630</v>
      </c>
      <c r="L493" s="531"/>
      <c r="M493" s="610"/>
      <c r="T493" s="611"/>
      <c r="AT493" s="530" t="s">
        <v>343</v>
      </c>
      <c r="AU493" s="530" t="s">
        <v>258</v>
      </c>
    </row>
    <row r="494" spans="2:47" s="530" customFormat="1" ht="57.75" customHeight="1">
      <c r="B494" s="531"/>
      <c r="D494" s="612" t="s">
        <v>345</v>
      </c>
      <c r="F494" s="613" t="s">
        <v>631</v>
      </c>
      <c r="L494" s="531"/>
      <c r="M494" s="610"/>
      <c r="T494" s="611"/>
      <c r="AT494" s="530" t="s">
        <v>345</v>
      </c>
      <c r="AU494" s="530" t="s">
        <v>258</v>
      </c>
    </row>
    <row r="495" spans="2:51" s="530" customFormat="1" ht="15.75" customHeight="1">
      <c r="B495" s="614"/>
      <c r="D495" s="612" t="s">
        <v>347</v>
      </c>
      <c r="E495" s="615"/>
      <c r="F495" s="616" t="s">
        <v>637</v>
      </c>
      <c r="H495" s="615"/>
      <c r="L495" s="614"/>
      <c r="M495" s="617"/>
      <c r="T495" s="618"/>
      <c r="AT495" s="615" t="s">
        <v>347</v>
      </c>
      <c r="AU495" s="615" t="s">
        <v>258</v>
      </c>
      <c r="AV495" s="615" t="s">
        <v>332</v>
      </c>
      <c r="AW495" s="615" t="s">
        <v>299</v>
      </c>
      <c r="AX495" s="615" t="s">
        <v>333</v>
      </c>
      <c r="AY495" s="615" t="s">
        <v>334</v>
      </c>
    </row>
    <row r="496" spans="2:51" s="530" customFormat="1" ht="15.75" customHeight="1">
      <c r="B496" s="614"/>
      <c r="D496" s="612" t="s">
        <v>347</v>
      </c>
      <c r="E496" s="615"/>
      <c r="F496" s="616" t="s">
        <v>638</v>
      </c>
      <c r="H496" s="615"/>
      <c r="L496" s="614"/>
      <c r="M496" s="617"/>
      <c r="T496" s="618"/>
      <c r="AT496" s="615" t="s">
        <v>347</v>
      </c>
      <c r="AU496" s="615" t="s">
        <v>258</v>
      </c>
      <c r="AV496" s="615" t="s">
        <v>332</v>
      </c>
      <c r="AW496" s="615" t="s">
        <v>299</v>
      </c>
      <c r="AX496" s="615" t="s">
        <v>333</v>
      </c>
      <c r="AY496" s="615" t="s">
        <v>334</v>
      </c>
    </row>
    <row r="497" spans="2:51" s="530" customFormat="1" ht="15.75" customHeight="1">
      <c r="B497" s="619"/>
      <c r="D497" s="612" t="s">
        <v>347</v>
      </c>
      <c r="E497" s="620"/>
      <c r="F497" s="621" t="s">
        <v>639</v>
      </c>
      <c r="H497" s="622">
        <v>0.64</v>
      </c>
      <c r="L497" s="619"/>
      <c r="M497" s="623"/>
      <c r="T497" s="624"/>
      <c r="AT497" s="620" t="s">
        <v>347</v>
      </c>
      <c r="AU497" s="620" t="s">
        <v>258</v>
      </c>
      <c r="AV497" s="620" t="s">
        <v>258</v>
      </c>
      <c r="AW497" s="620" t="s">
        <v>299</v>
      </c>
      <c r="AX497" s="620" t="s">
        <v>333</v>
      </c>
      <c r="AY497" s="620" t="s">
        <v>334</v>
      </c>
    </row>
    <row r="498" spans="2:51" s="530" customFormat="1" ht="15.75" customHeight="1">
      <c r="B498" s="625"/>
      <c r="D498" s="612" t="s">
        <v>347</v>
      </c>
      <c r="E498" s="626"/>
      <c r="F498" s="627" t="s">
        <v>352</v>
      </c>
      <c r="H498" s="628">
        <v>0.64</v>
      </c>
      <c r="L498" s="625"/>
      <c r="M498" s="629"/>
      <c r="T498" s="630"/>
      <c r="AT498" s="626" t="s">
        <v>347</v>
      </c>
      <c r="AU498" s="626" t="s">
        <v>258</v>
      </c>
      <c r="AV498" s="626" t="s">
        <v>341</v>
      </c>
      <c r="AW498" s="626" t="s">
        <v>299</v>
      </c>
      <c r="AX498" s="626" t="s">
        <v>332</v>
      </c>
      <c r="AY498" s="626" t="s">
        <v>334</v>
      </c>
    </row>
    <row r="499" spans="2:65" s="530" customFormat="1" ht="15.75" customHeight="1">
      <c r="B499" s="531"/>
      <c r="C499" s="596" t="s">
        <v>672</v>
      </c>
      <c r="D499" s="596" t="s">
        <v>336</v>
      </c>
      <c r="E499" s="597" t="s">
        <v>641</v>
      </c>
      <c r="F499" s="598" t="s">
        <v>642</v>
      </c>
      <c r="G499" s="599" t="s">
        <v>339</v>
      </c>
      <c r="H499" s="600">
        <v>27.02</v>
      </c>
      <c r="I499" s="601"/>
      <c r="J499" s="602">
        <f>ROUND($I$499*$H$499,2)</f>
        <v>0</v>
      </c>
      <c r="K499" s="598" t="s">
        <v>340</v>
      </c>
      <c r="L499" s="531"/>
      <c r="M499" s="603"/>
      <c r="N499" s="604" t="s">
        <v>287</v>
      </c>
      <c r="P499" s="605">
        <f>$O$499*$H$499</f>
        <v>0</v>
      </c>
      <c r="Q499" s="605">
        <v>0</v>
      </c>
      <c r="R499" s="605">
        <f>$Q$499*$H$499</f>
        <v>0</v>
      </c>
      <c r="S499" s="605">
        <v>0.05</v>
      </c>
      <c r="T499" s="606">
        <f>$S$499*$H$499</f>
        <v>1.351</v>
      </c>
      <c r="AR499" s="527" t="s">
        <v>341</v>
      </c>
      <c r="AT499" s="527" t="s">
        <v>336</v>
      </c>
      <c r="AU499" s="527" t="s">
        <v>258</v>
      </c>
      <c r="AY499" s="530" t="s">
        <v>334</v>
      </c>
      <c r="BE499" s="607">
        <f>IF($N$499="základní",$J$499,0)</f>
        <v>0</v>
      </c>
      <c r="BF499" s="607">
        <f>IF($N$499="snížená",$J$499,0)</f>
        <v>0</v>
      </c>
      <c r="BG499" s="607">
        <f>IF($N$499="zákl. přenesená",$J$499,0)</f>
        <v>0</v>
      </c>
      <c r="BH499" s="607">
        <f>IF($N$499="sníž. přenesená",$J$499,0)</f>
        <v>0</v>
      </c>
      <c r="BI499" s="607">
        <f>IF($N$499="nulová",$J$499,0)</f>
        <v>0</v>
      </c>
      <c r="BJ499" s="527" t="s">
        <v>332</v>
      </c>
      <c r="BK499" s="607">
        <f>ROUND($I$499*$H$499,2)</f>
        <v>0</v>
      </c>
      <c r="BL499" s="527" t="s">
        <v>341</v>
      </c>
      <c r="BM499" s="527" t="s">
        <v>643</v>
      </c>
    </row>
    <row r="500" spans="2:47" s="530" customFormat="1" ht="27" customHeight="1">
      <c r="B500" s="531"/>
      <c r="D500" s="608" t="s">
        <v>343</v>
      </c>
      <c r="F500" s="609" t="s">
        <v>644</v>
      </c>
      <c r="L500" s="531"/>
      <c r="M500" s="610"/>
      <c r="T500" s="611"/>
      <c r="AT500" s="530" t="s">
        <v>343</v>
      </c>
      <c r="AU500" s="530" t="s">
        <v>258</v>
      </c>
    </row>
    <row r="501" spans="2:47" s="530" customFormat="1" ht="57.75" customHeight="1">
      <c r="B501" s="531"/>
      <c r="D501" s="612" t="s">
        <v>345</v>
      </c>
      <c r="F501" s="613" t="s">
        <v>631</v>
      </c>
      <c r="L501" s="531"/>
      <c r="M501" s="610"/>
      <c r="T501" s="611"/>
      <c r="AT501" s="530" t="s">
        <v>345</v>
      </c>
      <c r="AU501" s="530" t="s">
        <v>258</v>
      </c>
    </row>
    <row r="502" spans="2:51" s="530" customFormat="1" ht="15.75" customHeight="1">
      <c r="B502" s="614"/>
      <c r="D502" s="612" t="s">
        <v>347</v>
      </c>
      <c r="E502" s="615"/>
      <c r="F502" s="616" t="s">
        <v>408</v>
      </c>
      <c r="H502" s="615"/>
      <c r="L502" s="614"/>
      <c r="M502" s="617"/>
      <c r="T502" s="618"/>
      <c r="AT502" s="615" t="s">
        <v>347</v>
      </c>
      <c r="AU502" s="615" t="s">
        <v>258</v>
      </c>
      <c r="AV502" s="615" t="s">
        <v>332</v>
      </c>
      <c r="AW502" s="615" t="s">
        <v>299</v>
      </c>
      <c r="AX502" s="615" t="s">
        <v>333</v>
      </c>
      <c r="AY502" s="615" t="s">
        <v>334</v>
      </c>
    </row>
    <row r="503" spans="2:51" s="530" customFormat="1" ht="15.75" customHeight="1">
      <c r="B503" s="614"/>
      <c r="D503" s="612" t="s">
        <v>347</v>
      </c>
      <c r="E503" s="615"/>
      <c r="F503" s="616" t="s">
        <v>632</v>
      </c>
      <c r="H503" s="615"/>
      <c r="L503" s="614"/>
      <c r="M503" s="617"/>
      <c r="T503" s="618"/>
      <c r="AT503" s="615" t="s">
        <v>347</v>
      </c>
      <c r="AU503" s="615" t="s">
        <v>258</v>
      </c>
      <c r="AV503" s="615" t="s">
        <v>332</v>
      </c>
      <c r="AW503" s="615" t="s">
        <v>299</v>
      </c>
      <c r="AX503" s="615" t="s">
        <v>333</v>
      </c>
      <c r="AY503" s="615" t="s">
        <v>334</v>
      </c>
    </row>
    <row r="504" spans="2:51" s="530" customFormat="1" ht="15.75" customHeight="1">
      <c r="B504" s="619"/>
      <c r="D504" s="612" t="s">
        <v>347</v>
      </c>
      <c r="E504" s="620"/>
      <c r="F504" s="621" t="s">
        <v>645</v>
      </c>
      <c r="H504" s="622">
        <v>6.6</v>
      </c>
      <c r="L504" s="619"/>
      <c r="M504" s="623"/>
      <c r="T504" s="624"/>
      <c r="AT504" s="620" t="s">
        <v>347</v>
      </c>
      <c r="AU504" s="620" t="s">
        <v>258</v>
      </c>
      <c r="AV504" s="620" t="s">
        <v>258</v>
      </c>
      <c r="AW504" s="620" t="s">
        <v>299</v>
      </c>
      <c r="AX504" s="620" t="s">
        <v>333</v>
      </c>
      <c r="AY504" s="620" t="s">
        <v>334</v>
      </c>
    </row>
    <row r="505" spans="2:51" s="530" customFormat="1" ht="15.75" customHeight="1">
      <c r="B505" s="619"/>
      <c r="D505" s="612" t="s">
        <v>347</v>
      </c>
      <c r="E505" s="620"/>
      <c r="F505" s="621" t="s">
        <v>646</v>
      </c>
      <c r="H505" s="622">
        <v>6.37</v>
      </c>
      <c r="L505" s="619"/>
      <c r="M505" s="623"/>
      <c r="T505" s="624"/>
      <c r="AT505" s="620" t="s">
        <v>347</v>
      </c>
      <c r="AU505" s="620" t="s">
        <v>258</v>
      </c>
      <c r="AV505" s="620" t="s">
        <v>258</v>
      </c>
      <c r="AW505" s="620" t="s">
        <v>299</v>
      </c>
      <c r="AX505" s="620" t="s">
        <v>333</v>
      </c>
      <c r="AY505" s="620" t="s">
        <v>334</v>
      </c>
    </row>
    <row r="506" spans="2:51" s="530" customFormat="1" ht="15.75" customHeight="1">
      <c r="B506" s="619"/>
      <c r="D506" s="612" t="s">
        <v>347</v>
      </c>
      <c r="E506" s="620"/>
      <c r="F506" s="621" t="s">
        <v>647</v>
      </c>
      <c r="H506" s="622">
        <v>7.68</v>
      </c>
      <c r="L506" s="619"/>
      <c r="M506" s="623"/>
      <c r="T506" s="624"/>
      <c r="AT506" s="620" t="s">
        <v>347</v>
      </c>
      <c r="AU506" s="620" t="s">
        <v>258</v>
      </c>
      <c r="AV506" s="620" t="s">
        <v>258</v>
      </c>
      <c r="AW506" s="620" t="s">
        <v>299</v>
      </c>
      <c r="AX506" s="620" t="s">
        <v>333</v>
      </c>
      <c r="AY506" s="620" t="s">
        <v>334</v>
      </c>
    </row>
    <row r="507" spans="2:51" s="530" customFormat="1" ht="15.75" customHeight="1">
      <c r="B507" s="619"/>
      <c r="D507" s="612" t="s">
        <v>347</v>
      </c>
      <c r="E507" s="620"/>
      <c r="F507" s="621" t="s">
        <v>648</v>
      </c>
      <c r="H507" s="622">
        <v>6.37</v>
      </c>
      <c r="L507" s="619"/>
      <c r="M507" s="623"/>
      <c r="T507" s="624"/>
      <c r="AT507" s="620" t="s">
        <v>347</v>
      </c>
      <c r="AU507" s="620" t="s">
        <v>258</v>
      </c>
      <c r="AV507" s="620" t="s">
        <v>258</v>
      </c>
      <c r="AW507" s="620" t="s">
        <v>299</v>
      </c>
      <c r="AX507" s="620" t="s">
        <v>333</v>
      </c>
      <c r="AY507" s="620" t="s">
        <v>334</v>
      </c>
    </row>
    <row r="508" spans="2:51" s="530" customFormat="1" ht="15.75" customHeight="1">
      <c r="B508" s="625"/>
      <c r="D508" s="612" t="s">
        <v>347</v>
      </c>
      <c r="E508" s="626"/>
      <c r="F508" s="627" t="s">
        <v>352</v>
      </c>
      <c r="H508" s="628">
        <v>27.02</v>
      </c>
      <c r="L508" s="625"/>
      <c r="M508" s="629"/>
      <c r="T508" s="630"/>
      <c r="AT508" s="626" t="s">
        <v>347</v>
      </c>
      <c r="AU508" s="626" t="s">
        <v>258</v>
      </c>
      <c r="AV508" s="626" t="s">
        <v>341</v>
      </c>
      <c r="AW508" s="626" t="s">
        <v>299</v>
      </c>
      <c r="AX508" s="626" t="s">
        <v>332</v>
      </c>
      <c r="AY508" s="626" t="s">
        <v>334</v>
      </c>
    </row>
    <row r="509" spans="2:65" s="530" customFormat="1" ht="15.75" customHeight="1">
      <c r="B509" s="531"/>
      <c r="C509" s="596" t="s">
        <v>680</v>
      </c>
      <c r="D509" s="596" t="s">
        <v>336</v>
      </c>
      <c r="E509" s="597" t="s">
        <v>650</v>
      </c>
      <c r="F509" s="598" t="s">
        <v>651</v>
      </c>
      <c r="G509" s="599" t="s">
        <v>339</v>
      </c>
      <c r="H509" s="600">
        <v>16.021</v>
      </c>
      <c r="I509" s="601"/>
      <c r="J509" s="602">
        <f>ROUND($I$509*$H$509,2)</f>
        <v>0</v>
      </c>
      <c r="K509" s="598" t="s">
        <v>340</v>
      </c>
      <c r="L509" s="531"/>
      <c r="M509" s="603"/>
      <c r="N509" s="604" t="s">
        <v>287</v>
      </c>
      <c r="P509" s="605">
        <f>$O$509*$H$509</f>
        <v>0</v>
      </c>
      <c r="Q509" s="605">
        <v>0</v>
      </c>
      <c r="R509" s="605">
        <f>$Q$509*$H$509</f>
        <v>0</v>
      </c>
      <c r="S509" s="605">
        <v>0.027</v>
      </c>
      <c r="T509" s="606">
        <f>$S$509*$H$509</f>
        <v>0.43256700000000003</v>
      </c>
      <c r="AR509" s="527" t="s">
        <v>341</v>
      </c>
      <c r="AT509" s="527" t="s">
        <v>336</v>
      </c>
      <c r="AU509" s="527" t="s">
        <v>258</v>
      </c>
      <c r="AY509" s="530" t="s">
        <v>334</v>
      </c>
      <c r="BE509" s="607">
        <f>IF($N$509="základní",$J$509,0)</f>
        <v>0</v>
      </c>
      <c r="BF509" s="607">
        <f>IF($N$509="snížená",$J$509,0)</f>
        <v>0</v>
      </c>
      <c r="BG509" s="607">
        <f>IF($N$509="zákl. přenesená",$J$509,0)</f>
        <v>0</v>
      </c>
      <c r="BH509" s="607">
        <f>IF($N$509="sníž. přenesená",$J$509,0)</f>
        <v>0</v>
      </c>
      <c r="BI509" s="607">
        <f>IF($N$509="nulová",$J$509,0)</f>
        <v>0</v>
      </c>
      <c r="BJ509" s="527" t="s">
        <v>332</v>
      </c>
      <c r="BK509" s="607">
        <f>ROUND($I$509*$H$509,2)</f>
        <v>0</v>
      </c>
      <c r="BL509" s="527" t="s">
        <v>341</v>
      </c>
      <c r="BM509" s="527" t="s">
        <v>652</v>
      </c>
    </row>
    <row r="510" spans="2:47" s="530" customFormat="1" ht="16.5" customHeight="1">
      <c r="B510" s="531"/>
      <c r="D510" s="608" t="s">
        <v>343</v>
      </c>
      <c r="F510" s="609" t="s">
        <v>653</v>
      </c>
      <c r="L510" s="531"/>
      <c r="M510" s="610"/>
      <c r="T510" s="611"/>
      <c r="AT510" s="530" t="s">
        <v>343</v>
      </c>
      <c r="AU510" s="530" t="s">
        <v>258</v>
      </c>
    </row>
    <row r="511" spans="2:47" s="530" customFormat="1" ht="30.75" customHeight="1">
      <c r="B511" s="531"/>
      <c r="D511" s="612" t="s">
        <v>345</v>
      </c>
      <c r="F511" s="613" t="s">
        <v>654</v>
      </c>
      <c r="L511" s="531"/>
      <c r="M511" s="610"/>
      <c r="T511" s="611"/>
      <c r="AT511" s="530" t="s">
        <v>345</v>
      </c>
      <c r="AU511" s="530" t="s">
        <v>258</v>
      </c>
    </row>
    <row r="512" spans="2:51" s="530" customFormat="1" ht="15.75" customHeight="1">
      <c r="B512" s="614"/>
      <c r="D512" s="612" t="s">
        <v>347</v>
      </c>
      <c r="E512" s="615"/>
      <c r="F512" s="616" t="s">
        <v>408</v>
      </c>
      <c r="H512" s="615"/>
      <c r="L512" s="614"/>
      <c r="M512" s="617"/>
      <c r="T512" s="618"/>
      <c r="AT512" s="615" t="s">
        <v>347</v>
      </c>
      <c r="AU512" s="615" t="s">
        <v>258</v>
      </c>
      <c r="AV512" s="615" t="s">
        <v>332</v>
      </c>
      <c r="AW512" s="615" t="s">
        <v>299</v>
      </c>
      <c r="AX512" s="615" t="s">
        <v>333</v>
      </c>
      <c r="AY512" s="615" t="s">
        <v>334</v>
      </c>
    </row>
    <row r="513" spans="2:51" s="530" customFormat="1" ht="15.75" customHeight="1">
      <c r="B513" s="614"/>
      <c r="D513" s="612" t="s">
        <v>347</v>
      </c>
      <c r="E513" s="615"/>
      <c r="F513" s="616" t="s">
        <v>655</v>
      </c>
      <c r="H513" s="615"/>
      <c r="L513" s="614"/>
      <c r="M513" s="617"/>
      <c r="T513" s="618"/>
      <c r="AT513" s="615" t="s">
        <v>347</v>
      </c>
      <c r="AU513" s="615" t="s">
        <v>258</v>
      </c>
      <c r="AV513" s="615" t="s">
        <v>332</v>
      </c>
      <c r="AW513" s="615" t="s">
        <v>299</v>
      </c>
      <c r="AX513" s="615" t="s">
        <v>333</v>
      </c>
      <c r="AY513" s="615" t="s">
        <v>334</v>
      </c>
    </row>
    <row r="514" spans="2:51" s="530" customFormat="1" ht="15.75" customHeight="1">
      <c r="B514" s="614"/>
      <c r="D514" s="612" t="s">
        <v>347</v>
      </c>
      <c r="E514" s="615"/>
      <c r="F514" s="616" t="s">
        <v>656</v>
      </c>
      <c r="H514" s="615"/>
      <c r="L514" s="614"/>
      <c r="M514" s="617"/>
      <c r="T514" s="618"/>
      <c r="AT514" s="615" t="s">
        <v>347</v>
      </c>
      <c r="AU514" s="615" t="s">
        <v>258</v>
      </c>
      <c r="AV514" s="615" t="s">
        <v>332</v>
      </c>
      <c r="AW514" s="615" t="s">
        <v>299</v>
      </c>
      <c r="AX514" s="615" t="s">
        <v>333</v>
      </c>
      <c r="AY514" s="615" t="s">
        <v>334</v>
      </c>
    </row>
    <row r="515" spans="2:51" s="530" customFormat="1" ht="15.75" customHeight="1">
      <c r="B515" s="619"/>
      <c r="D515" s="612" t="s">
        <v>347</v>
      </c>
      <c r="E515" s="620"/>
      <c r="F515" s="621" t="s">
        <v>657</v>
      </c>
      <c r="H515" s="622">
        <v>4.5</v>
      </c>
      <c r="L515" s="619"/>
      <c r="M515" s="623"/>
      <c r="T515" s="624"/>
      <c r="AT515" s="620" t="s">
        <v>347</v>
      </c>
      <c r="AU515" s="620" t="s">
        <v>258</v>
      </c>
      <c r="AV515" s="620" t="s">
        <v>258</v>
      </c>
      <c r="AW515" s="620" t="s">
        <v>299</v>
      </c>
      <c r="AX515" s="620" t="s">
        <v>333</v>
      </c>
      <c r="AY515" s="620" t="s">
        <v>334</v>
      </c>
    </row>
    <row r="516" spans="2:51" s="530" customFormat="1" ht="15.75" customHeight="1">
      <c r="B516" s="619"/>
      <c r="D516" s="612" t="s">
        <v>347</v>
      </c>
      <c r="E516" s="620"/>
      <c r="F516" s="621" t="s">
        <v>658</v>
      </c>
      <c r="H516" s="622">
        <v>3.835</v>
      </c>
      <c r="L516" s="619"/>
      <c r="M516" s="623"/>
      <c r="T516" s="624"/>
      <c r="AT516" s="620" t="s">
        <v>347</v>
      </c>
      <c r="AU516" s="620" t="s">
        <v>258</v>
      </c>
      <c r="AV516" s="620" t="s">
        <v>258</v>
      </c>
      <c r="AW516" s="620" t="s">
        <v>299</v>
      </c>
      <c r="AX516" s="620" t="s">
        <v>333</v>
      </c>
      <c r="AY516" s="620" t="s">
        <v>334</v>
      </c>
    </row>
    <row r="517" spans="2:51" s="530" customFormat="1" ht="15.75" customHeight="1">
      <c r="B517" s="619"/>
      <c r="D517" s="612" t="s">
        <v>347</v>
      </c>
      <c r="E517" s="620"/>
      <c r="F517" s="621" t="s">
        <v>659</v>
      </c>
      <c r="H517" s="622">
        <v>1.593</v>
      </c>
      <c r="L517" s="619"/>
      <c r="M517" s="623"/>
      <c r="T517" s="624"/>
      <c r="AT517" s="620" t="s">
        <v>347</v>
      </c>
      <c r="AU517" s="620" t="s">
        <v>258</v>
      </c>
      <c r="AV517" s="620" t="s">
        <v>258</v>
      </c>
      <c r="AW517" s="620" t="s">
        <v>299</v>
      </c>
      <c r="AX517" s="620" t="s">
        <v>333</v>
      </c>
      <c r="AY517" s="620" t="s">
        <v>334</v>
      </c>
    </row>
    <row r="518" spans="2:51" s="530" customFormat="1" ht="15.75" customHeight="1">
      <c r="B518" s="619"/>
      <c r="D518" s="612" t="s">
        <v>347</v>
      </c>
      <c r="E518" s="620"/>
      <c r="F518" s="621" t="s">
        <v>660</v>
      </c>
      <c r="H518" s="622">
        <v>4.5</v>
      </c>
      <c r="L518" s="619"/>
      <c r="M518" s="623"/>
      <c r="T518" s="624"/>
      <c r="AT518" s="620" t="s">
        <v>347</v>
      </c>
      <c r="AU518" s="620" t="s">
        <v>258</v>
      </c>
      <c r="AV518" s="620" t="s">
        <v>258</v>
      </c>
      <c r="AW518" s="620" t="s">
        <v>299</v>
      </c>
      <c r="AX518" s="620" t="s">
        <v>333</v>
      </c>
      <c r="AY518" s="620" t="s">
        <v>334</v>
      </c>
    </row>
    <row r="519" spans="2:51" s="530" customFormat="1" ht="15.75" customHeight="1">
      <c r="B519" s="614"/>
      <c r="D519" s="612" t="s">
        <v>347</v>
      </c>
      <c r="E519" s="615"/>
      <c r="F519" s="616" t="s">
        <v>661</v>
      </c>
      <c r="H519" s="615"/>
      <c r="L519" s="614"/>
      <c r="M519" s="617"/>
      <c r="T519" s="618"/>
      <c r="AT519" s="615" t="s">
        <v>347</v>
      </c>
      <c r="AU519" s="615" t="s">
        <v>258</v>
      </c>
      <c r="AV519" s="615" t="s">
        <v>332</v>
      </c>
      <c r="AW519" s="615" t="s">
        <v>299</v>
      </c>
      <c r="AX519" s="615" t="s">
        <v>333</v>
      </c>
      <c r="AY519" s="615" t="s">
        <v>334</v>
      </c>
    </row>
    <row r="520" spans="2:51" s="530" customFormat="1" ht="15.75" customHeight="1">
      <c r="B520" s="619"/>
      <c r="D520" s="612" t="s">
        <v>347</v>
      </c>
      <c r="E520" s="620"/>
      <c r="F520" s="621" t="s">
        <v>662</v>
      </c>
      <c r="H520" s="622">
        <v>1.593</v>
      </c>
      <c r="L520" s="619"/>
      <c r="M520" s="623"/>
      <c r="T520" s="624"/>
      <c r="AT520" s="620" t="s">
        <v>347</v>
      </c>
      <c r="AU520" s="620" t="s">
        <v>258</v>
      </c>
      <c r="AV520" s="620" t="s">
        <v>258</v>
      </c>
      <c r="AW520" s="620" t="s">
        <v>299</v>
      </c>
      <c r="AX520" s="620" t="s">
        <v>333</v>
      </c>
      <c r="AY520" s="620" t="s">
        <v>334</v>
      </c>
    </row>
    <row r="521" spans="2:51" s="530" customFormat="1" ht="15.75" customHeight="1">
      <c r="B521" s="625"/>
      <c r="D521" s="612" t="s">
        <v>347</v>
      </c>
      <c r="E521" s="626"/>
      <c r="F521" s="627" t="s">
        <v>352</v>
      </c>
      <c r="H521" s="628">
        <v>16.021</v>
      </c>
      <c r="L521" s="625"/>
      <c r="M521" s="629"/>
      <c r="T521" s="630"/>
      <c r="AT521" s="626" t="s">
        <v>347</v>
      </c>
      <c r="AU521" s="626" t="s">
        <v>258</v>
      </c>
      <c r="AV521" s="626" t="s">
        <v>341</v>
      </c>
      <c r="AW521" s="626" t="s">
        <v>299</v>
      </c>
      <c r="AX521" s="626" t="s">
        <v>332</v>
      </c>
      <c r="AY521" s="626" t="s">
        <v>334</v>
      </c>
    </row>
    <row r="522" spans="2:51" s="530" customFormat="1" ht="15.75" customHeight="1">
      <c r="B522" s="614"/>
      <c r="D522" s="612" t="s">
        <v>347</v>
      </c>
      <c r="E522" s="615"/>
      <c r="F522" s="616" t="s">
        <v>663</v>
      </c>
      <c r="H522" s="615"/>
      <c r="L522" s="614"/>
      <c r="M522" s="617"/>
      <c r="T522" s="618"/>
      <c r="AT522" s="615" t="s">
        <v>347</v>
      </c>
      <c r="AU522" s="615" t="s">
        <v>258</v>
      </c>
      <c r="AV522" s="615" t="s">
        <v>332</v>
      </c>
      <c r="AW522" s="615" t="s">
        <v>299</v>
      </c>
      <c r="AX522" s="615" t="s">
        <v>333</v>
      </c>
      <c r="AY522" s="615" t="s">
        <v>334</v>
      </c>
    </row>
    <row r="523" spans="2:65" s="530" customFormat="1" ht="15.75" customHeight="1">
      <c r="B523" s="531"/>
      <c r="C523" s="596" t="s">
        <v>683</v>
      </c>
      <c r="D523" s="596" t="s">
        <v>336</v>
      </c>
      <c r="E523" s="597" t="s">
        <v>665</v>
      </c>
      <c r="F523" s="598" t="s">
        <v>666</v>
      </c>
      <c r="G523" s="599" t="s">
        <v>339</v>
      </c>
      <c r="H523" s="600">
        <v>74.28</v>
      </c>
      <c r="I523" s="601"/>
      <c r="J523" s="602">
        <f>ROUND($I$523*$H$523,2)</f>
        <v>0</v>
      </c>
      <c r="K523" s="598" t="s">
        <v>340</v>
      </c>
      <c r="L523" s="531"/>
      <c r="M523" s="603"/>
      <c r="N523" s="604" t="s">
        <v>287</v>
      </c>
      <c r="P523" s="605">
        <f>$O$523*$H$523</f>
        <v>0</v>
      </c>
      <c r="Q523" s="605">
        <v>0</v>
      </c>
      <c r="R523" s="605">
        <f>$Q$523*$H$523</f>
        <v>0</v>
      </c>
      <c r="S523" s="605">
        <v>0.038</v>
      </c>
      <c r="T523" s="606">
        <f>$S$523*$H$523</f>
        <v>2.82264</v>
      </c>
      <c r="AR523" s="527" t="s">
        <v>341</v>
      </c>
      <c r="AT523" s="527" t="s">
        <v>336</v>
      </c>
      <c r="AU523" s="527" t="s">
        <v>258</v>
      </c>
      <c r="AY523" s="530" t="s">
        <v>334</v>
      </c>
      <c r="BE523" s="607">
        <f>IF($N$523="základní",$J$523,0)</f>
        <v>0</v>
      </c>
      <c r="BF523" s="607">
        <f>IF($N$523="snížená",$J$523,0)</f>
        <v>0</v>
      </c>
      <c r="BG523" s="607">
        <f>IF($N$523="zákl. přenesená",$J$523,0)</f>
        <v>0</v>
      </c>
      <c r="BH523" s="607">
        <f>IF($N$523="sníž. přenesená",$J$523,0)</f>
        <v>0</v>
      </c>
      <c r="BI523" s="607">
        <f>IF($N$523="nulová",$J$523,0)</f>
        <v>0</v>
      </c>
      <c r="BJ523" s="527" t="s">
        <v>332</v>
      </c>
      <c r="BK523" s="607">
        <f>ROUND($I$523*$H$523,2)</f>
        <v>0</v>
      </c>
      <c r="BL523" s="527" t="s">
        <v>341</v>
      </c>
      <c r="BM523" s="527" t="s">
        <v>667</v>
      </c>
    </row>
    <row r="524" spans="2:47" s="530" customFormat="1" ht="16.5" customHeight="1">
      <c r="B524" s="531"/>
      <c r="D524" s="608" t="s">
        <v>343</v>
      </c>
      <c r="F524" s="609" t="s">
        <v>668</v>
      </c>
      <c r="L524" s="531"/>
      <c r="M524" s="610"/>
      <c r="T524" s="611"/>
      <c r="AT524" s="530" t="s">
        <v>343</v>
      </c>
      <c r="AU524" s="530" t="s">
        <v>258</v>
      </c>
    </row>
    <row r="525" spans="2:47" s="530" customFormat="1" ht="30.75" customHeight="1">
      <c r="B525" s="531"/>
      <c r="D525" s="612" t="s">
        <v>345</v>
      </c>
      <c r="F525" s="613" t="s">
        <v>669</v>
      </c>
      <c r="L525" s="531"/>
      <c r="M525" s="610"/>
      <c r="T525" s="611"/>
      <c r="AT525" s="530" t="s">
        <v>345</v>
      </c>
      <c r="AU525" s="530" t="s">
        <v>258</v>
      </c>
    </row>
    <row r="526" spans="2:51" s="530" customFormat="1" ht="15.75" customHeight="1">
      <c r="B526" s="614"/>
      <c r="D526" s="612" t="s">
        <v>347</v>
      </c>
      <c r="E526" s="615"/>
      <c r="F526" s="616" t="s">
        <v>533</v>
      </c>
      <c r="H526" s="615"/>
      <c r="L526" s="614"/>
      <c r="M526" s="617"/>
      <c r="T526" s="618"/>
      <c r="AT526" s="615" t="s">
        <v>347</v>
      </c>
      <c r="AU526" s="615" t="s">
        <v>258</v>
      </c>
      <c r="AV526" s="615" t="s">
        <v>332</v>
      </c>
      <c r="AW526" s="615" t="s">
        <v>299</v>
      </c>
      <c r="AX526" s="615" t="s">
        <v>333</v>
      </c>
      <c r="AY526" s="615" t="s">
        <v>334</v>
      </c>
    </row>
    <row r="527" spans="2:51" s="530" customFormat="1" ht="15.75" customHeight="1">
      <c r="B527" s="614"/>
      <c r="D527" s="612" t="s">
        <v>347</v>
      </c>
      <c r="E527" s="615"/>
      <c r="F527" s="616" t="s">
        <v>670</v>
      </c>
      <c r="H527" s="615"/>
      <c r="L527" s="614"/>
      <c r="M527" s="617"/>
      <c r="T527" s="618"/>
      <c r="AT527" s="615" t="s">
        <v>347</v>
      </c>
      <c r="AU527" s="615" t="s">
        <v>258</v>
      </c>
      <c r="AV527" s="615" t="s">
        <v>332</v>
      </c>
      <c r="AW527" s="615" t="s">
        <v>299</v>
      </c>
      <c r="AX527" s="615" t="s">
        <v>333</v>
      </c>
      <c r="AY527" s="615" t="s">
        <v>334</v>
      </c>
    </row>
    <row r="528" spans="2:51" s="530" customFormat="1" ht="15.75" customHeight="1">
      <c r="B528" s="614"/>
      <c r="D528" s="612" t="s">
        <v>347</v>
      </c>
      <c r="E528" s="615"/>
      <c r="F528" s="616" t="s">
        <v>534</v>
      </c>
      <c r="H528" s="615"/>
      <c r="L528" s="614"/>
      <c r="M528" s="617"/>
      <c r="T528" s="618"/>
      <c r="AT528" s="615" t="s">
        <v>347</v>
      </c>
      <c r="AU528" s="615" t="s">
        <v>258</v>
      </c>
      <c r="AV528" s="615" t="s">
        <v>332</v>
      </c>
      <c r="AW528" s="615" t="s">
        <v>299</v>
      </c>
      <c r="AX528" s="615" t="s">
        <v>333</v>
      </c>
      <c r="AY528" s="615" t="s">
        <v>334</v>
      </c>
    </row>
    <row r="529" spans="2:51" s="530" customFormat="1" ht="15.75" customHeight="1">
      <c r="B529" s="614"/>
      <c r="D529" s="612" t="s">
        <v>347</v>
      </c>
      <c r="E529" s="615"/>
      <c r="F529" s="616" t="s">
        <v>425</v>
      </c>
      <c r="H529" s="615"/>
      <c r="L529" s="614"/>
      <c r="M529" s="617"/>
      <c r="T529" s="618"/>
      <c r="AT529" s="615" t="s">
        <v>347</v>
      </c>
      <c r="AU529" s="615" t="s">
        <v>258</v>
      </c>
      <c r="AV529" s="615" t="s">
        <v>332</v>
      </c>
      <c r="AW529" s="615" t="s">
        <v>299</v>
      </c>
      <c r="AX529" s="615" t="s">
        <v>333</v>
      </c>
      <c r="AY529" s="615" t="s">
        <v>334</v>
      </c>
    </row>
    <row r="530" spans="2:51" s="530" customFormat="1" ht="15.75" customHeight="1">
      <c r="B530" s="619"/>
      <c r="D530" s="612" t="s">
        <v>347</v>
      </c>
      <c r="E530" s="620"/>
      <c r="F530" s="621" t="s">
        <v>671</v>
      </c>
      <c r="H530" s="622">
        <v>37.14</v>
      </c>
      <c r="L530" s="619"/>
      <c r="M530" s="623"/>
      <c r="T530" s="624"/>
      <c r="AT530" s="620" t="s">
        <v>347</v>
      </c>
      <c r="AU530" s="620" t="s">
        <v>258</v>
      </c>
      <c r="AV530" s="620" t="s">
        <v>258</v>
      </c>
      <c r="AW530" s="620" t="s">
        <v>299</v>
      </c>
      <c r="AX530" s="620" t="s">
        <v>333</v>
      </c>
      <c r="AY530" s="620" t="s">
        <v>334</v>
      </c>
    </row>
    <row r="531" spans="2:51" s="530" customFormat="1" ht="15.75" customHeight="1">
      <c r="B531" s="614"/>
      <c r="D531" s="612" t="s">
        <v>347</v>
      </c>
      <c r="E531" s="615"/>
      <c r="F531" s="616" t="s">
        <v>428</v>
      </c>
      <c r="H531" s="615"/>
      <c r="L531" s="614"/>
      <c r="M531" s="617"/>
      <c r="T531" s="618"/>
      <c r="AT531" s="615" t="s">
        <v>347</v>
      </c>
      <c r="AU531" s="615" t="s">
        <v>258</v>
      </c>
      <c r="AV531" s="615" t="s">
        <v>332</v>
      </c>
      <c r="AW531" s="615" t="s">
        <v>299</v>
      </c>
      <c r="AX531" s="615" t="s">
        <v>333</v>
      </c>
      <c r="AY531" s="615" t="s">
        <v>334</v>
      </c>
    </row>
    <row r="532" spans="2:51" s="530" customFormat="1" ht="15.75" customHeight="1">
      <c r="B532" s="619"/>
      <c r="D532" s="612" t="s">
        <v>347</v>
      </c>
      <c r="E532" s="620"/>
      <c r="F532" s="621" t="s">
        <v>671</v>
      </c>
      <c r="H532" s="622">
        <v>37.14</v>
      </c>
      <c r="L532" s="619"/>
      <c r="M532" s="623"/>
      <c r="T532" s="624"/>
      <c r="AT532" s="620" t="s">
        <v>347</v>
      </c>
      <c r="AU532" s="620" t="s">
        <v>258</v>
      </c>
      <c r="AV532" s="620" t="s">
        <v>258</v>
      </c>
      <c r="AW532" s="620" t="s">
        <v>299</v>
      </c>
      <c r="AX532" s="620" t="s">
        <v>333</v>
      </c>
      <c r="AY532" s="620" t="s">
        <v>334</v>
      </c>
    </row>
    <row r="533" spans="2:51" s="530" customFormat="1" ht="15.75" customHeight="1">
      <c r="B533" s="625"/>
      <c r="D533" s="612" t="s">
        <v>347</v>
      </c>
      <c r="E533" s="626"/>
      <c r="F533" s="627" t="s">
        <v>352</v>
      </c>
      <c r="H533" s="628">
        <v>74.28</v>
      </c>
      <c r="L533" s="625"/>
      <c r="M533" s="629"/>
      <c r="T533" s="630"/>
      <c r="AT533" s="626" t="s">
        <v>347</v>
      </c>
      <c r="AU533" s="626" t="s">
        <v>258</v>
      </c>
      <c r="AV533" s="626" t="s">
        <v>341</v>
      </c>
      <c r="AW533" s="626" t="s">
        <v>299</v>
      </c>
      <c r="AX533" s="626" t="s">
        <v>332</v>
      </c>
      <c r="AY533" s="626" t="s">
        <v>334</v>
      </c>
    </row>
    <row r="534" spans="2:65" s="530" customFormat="1" ht="15.75" customHeight="1">
      <c r="B534" s="531"/>
      <c r="C534" s="596" t="s">
        <v>686</v>
      </c>
      <c r="D534" s="596" t="s">
        <v>336</v>
      </c>
      <c r="E534" s="597" t="s">
        <v>673</v>
      </c>
      <c r="F534" s="598" t="s">
        <v>674</v>
      </c>
      <c r="G534" s="599" t="s">
        <v>339</v>
      </c>
      <c r="H534" s="600">
        <v>1.08</v>
      </c>
      <c r="I534" s="601"/>
      <c r="J534" s="602">
        <f>ROUND($I$534*$H$534,2)</f>
        <v>0</v>
      </c>
      <c r="K534" s="598" t="s">
        <v>340</v>
      </c>
      <c r="L534" s="531"/>
      <c r="M534" s="603"/>
      <c r="N534" s="604" t="s">
        <v>287</v>
      </c>
      <c r="P534" s="605">
        <f>$O$534*$H$534</f>
        <v>0</v>
      </c>
      <c r="Q534" s="605">
        <v>0</v>
      </c>
      <c r="R534" s="605">
        <f>$Q$534*$H$534</f>
        <v>0</v>
      </c>
      <c r="S534" s="605">
        <v>0.065</v>
      </c>
      <c r="T534" s="606">
        <f>$S$534*$H$534</f>
        <v>0.07020000000000001</v>
      </c>
      <c r="AR534" s="527" t="s">
        <v>341</v>
      </c>
      <c r="AT534" s="527" t="s">
        <v>336</v>
      </c>
      <c r="AU534" s="527" t="s">
        <v>258</v>
      </c>
      <c r="AY534" s="530" t="s">
        <v>334</v>
      </c>
      <c r="BE534" s="607">
        <f>IF($N$534="základní",$J$534,0)</f>
        <v>0</v>
      </c>
      <c r="BF534" s="607">
        <f>IF($N$534="snížená",$J$534,0)</f>
        <v>0</v>
      </c>
      <c r="BG534" s="607">
        <f>IF($N$534="zákl. přenesená",$J$534,0)</f>
        <v>0</v>
      </c>
      <c r="BH534" s="607">
        <f>IF($N$534="sníž. přenesená",$J$534,0)</f>
        <v>0</v>
      </c>
      <c r="BI534" s="607">
        <f>IF($N$534="nulová",$J$534,0)</f>
        <v>0</v>
      </c>
      <c r="BJ534" s="527" t="s">
        <v>332</v>
      </c>
      <c r="BK534" s="607">
        <f>ROUND($I$534*$H$534,2)</f>
        <v>0</v>
      </c>
      <c r="BL534" s="527" t="s">
        <v>341</v>
      </c>
      <c r="BM534" s="527" t="s">
        <v>675</v>
      </c>
    </row>
    <row r="535" spans="2:47" s="530" customFormat="1" ht="27" customHeight="1">
      <c r="B535" s="531"/>
      <c r="D535" s="608" t="s">
        <v>343</v>
      </c>
      <c r="F535" s="609" t="s">
        <v>676</v>
      </c>
      <c r="L535" s="531"/>
      <c r="M535" s="610"/>
      <c r="T535" s="611"/>
      <c r="AT535" s="530" t="s">
        <v>343</v>
      </c>
      <c r="AU535" s="530" t="s">
        <v>258</v>
      </c>
    </row>
    <row r="536" spans="2:47" s="530" customFormat="1" ht="44.25" customHeight="1">
      <c r="B536" s="531"/>
      <c r="D536" s="612" t="s">
        <v>345</v>
      </c>
      <c r="F536" s="613" t="s">
        <v>677</v>
      </c>
      <c r="L536" s="531"/>
      <c r="M536" s="610"/>
      <c r="T536" s="611"/>
      <c r="AT536" s="530" t="s">
        <v>345</v>
      </c>
      <c r="AU536" s="530" t="s">
        <v>258</v>
      </c>
    </row>
    <row r="537" spans="2:51" s="530" customFormat="1" ht="15.75" customHeight="1">
      <c r="B537" s="614"/>
      <c r="D537" s="612" t="s">
        <v>347</v>
      </c>
      <c r="E537" s="615"/>
      <c r="F537" s="616" t="s">
        <v>408</v>
      </c>
      <c r="H537" s="615"/>
      <c r="L537" s="614"/>
      <c r="M537" s="617"/>
      <c r="T537" s="618"/>
      <c r="AT537" s="615" t="s">
        <v>347</v>
      </c>
      <c r="AU537" s="615" t="s">
        <v>258</v>
      </c>
      <c r="AV537" s="615" t="s">
        <v>332</v>
      </c>
      <c r="AW537" s="615" t="s">
        <v>299</v>
      </c>
      <c r="AX537" s="615" t="s">
        <v>333</v>
      </c>
      <c r="AY537" s="615" t="s">
        <v>334</v>
      </c>
    </row>
    <row r="538" spans="2:51" s="530" customFormat="1" ht="15.75" customHeight="1">
      <c r="B538" s="614"/>
      <c r="D538" s="612" t="s">
        <v>347</v>
      </c>
      <c r="E538" s="615"/>
      <c r="F538" s="616" t="s">
        <v>678</v>
      </c>
      <c r="H538" s="615"/>
      <c r="L538" s="614"/>
      <c r="M538" s="617"/>
      <c r="T538" s="618"/>
      <c r="AT538" s="615" t="s">
        <v>347</v>
      </c>
      <c r="AU538" s="615" t="s">
        <v>258</v>
      </c>
      <c r="AV538" s="615" t="s">
        <v>332</v>
      </c>
      <c r="AW538" s="615" t="s">
        <v>299</v>
      </c>
      <c r="AX538" s="615" t="s">
        <v>333</v>
      </c>
      <c r="AY538" s="615" t="s">
        <v>334</v>
      </c>
    </row>
    <row r="539" spans="2:51" s="530" customFormat="1" ht="15.75" customHeight="1">
      <c r="B539" s="619"/>
      <c r="D539" s="612" t="s">
        <v>347</v>
      </c>
      <c r="E539" s="620"/>
      <c r="F539" s="621" t="s">
        <v>679</v>
      </c>
      <c r="H539" s="622">
        <v>1.08</v>
      </c>
      <c r="L539" s="619"/>
      <c r="M539" s="623"/>
      <c r="T539" s="624"/>
      <c r="AT539" s="620" t="s">
        <v>347</v>
      </c>
      <c r="AU539" s="620" t="s">
        <v>258</v>
      </c>
      <c r="AV539" s="620" t="s">
        <v>258</v>
      </c>
      <c r="AW539" s="620" t="s">
        <v>299</v>
      </c>
      <c r="AX539" s="620" t="s">
        <v>333</v>
      </c>
      <c r="AY539" s="620" t="s">
        <v>334</v>
      </c>
    </row>
    <row r="540" spans="2:51" s="530" customFormat="1" ht="15.75" customHeight="1">
      <c r="B540" s="625"/>
      <c r="D540" s="612" t="s">
        <v>347</v>
      </c>
      <c r="E540" s="626"/>
      <c r="F540" s="627" t="s">
        <v>352</v>
      </c>
      <c r="H540" s="628">
        <v>1.08</v>
      </c>
      <c r="L540" s="625"/>
      <c r="M540" s="629"/>
      <c r="T540" s="630"/>
      <c r="AT540" s="626" t="s">
        <v>347</v>
      </c>
      <c r="AU540" s="626" t="s">
        <v>258</v>
      </c>
      <c r="AV540" s="626" t="s">
        <v>341</v>
      </c>
      <c r="AW540" s="626" t="s">
        <v>299</v>
      </c>
      <c r="AX540" s="626" t="s">
        <v>332</v>
      </c>
      <c r="AY540" s="626" t="s">
        <v>334</v>
      </c>
    </row>
    <row r="541" spans="2:65" s="530" customFormat="1" ht="15.75" customHeight="1">
      <c r="B541" s="531"/>
      <c r="C541" s="596" t="s">
        <v>693</v>
      </c>
      <c r="D541" s="596" t="s">
        <v>336</v>
      </c>
      <c r="E541" s="597" t="s">
        <v>673</v>
      </c>
      <c r="F541" s="598" t="s">
        <v>674</v>
      </c>
      <c r="G541" s="599" t="s">
        <v>339</v>
      </c>
      <c r="H541" s="600">
        <v>0.95</v>
      </c>
      <c r="I541" s="601"/>
      <c r="J541" s="602">
        <f>ROUND($I$541*$H$541,2)</f>
        <v>0</v>
      </c>
      <c r="K541" s="598" t="s">
        <v>340</v>
      </c>
      <c r="L541" s="531"/>
      <c r="M541" s="603"/>
      <c r="N541" s="604" t="s">
        <v>287</v>
      </c>
      <c r="P541" s="605">
        <f>$O$541*$H$541</f>
        <v>0</v>
      </c>
      <c r="Q541" s="605">
        <v>0</v>
      </c>
      <c r="R541" s="605">
        <f>$Q$541*$H$541</f>
        <v>0</v>
      </c>
      <c r="S541" s="605">
        <v>0.065</v>
      </c>
      <c r="T541" s="606">
        <f>$S$541*$H$541</f>
        <v>0.06175</v>
      </c>
      <c r="AR541" s="527" t="s">
        <v>341</v>
      </c>
      <c r="AT541" s="527" t="s">
        <v>336</v>
      </c>
      <c r="AU541" s="527" t="s">
        <v>258</v>
      </c>
      <c r="AY541" s="530" t="s">
        <v>334</v>
      </c>
      <c r="BE541" s="607">
        <f>IF($N$541="základní",$J$541,0)</f>
        <v>0</v>
      </c>
      <c r="BF541" s="607">
        <f>IF($N$541="snížená",$J$541,0)</f>
        <v>0</v>
      </c>
      <c r="BG541" s="607">
        <f>IF($N$541="zákl. přenesená",$J$541,0)</f>
        <v>0</v>
      </c>
      <c r="BH541" s="607">
        <f>IF($N$541="sníž. přenesená",$J$541,0)</f>
        <v>0</v>
      </c>
      <c r="BI541" s="607">
        <f>IF($N$541="nulová",$J$541,0)</f>
        <v>0</v>
      </c>
      <c r="BJ541" s="527" t="s">
        <v>332</v>
      </c>
      <c r="BK541" s="607">
        <f>ROUND($I$541*$H$541,2)</f>
        <v>0</v>
      </c>
      <c r="BL541" s="527" t="s">
        <v>341</v>
      </c>
      <c r="BM541" s="527" t="s">
        <v>681</v>
      </c>
    </row>
    <row r="542" spans="2:47" s="530" customFormat="1" ht="27" customHeight="1">
      <c r="B542" s="531"/>
      <c r="D542" s="608" t="s">
        <v>343</v>
      </c>
      <c r="F542" s="609" t="s">
        <v>676</v>
      </c>
      <c r="L542" s="531"/>
      <c r="M542" s="610"/>
      <c r="T542" s="611"/>
      <c r="AT542" s="530" t="s">
        <v>343</v>
      </c>
      <c r="AU542" s="530" t="s">
        <v>258</v>
      </c>
    </row>
    <row r="543" spans="2:47" s="530" customFormat="1" ht="44.25" customHeight="1">
      <c r="B543" s="531"/>
      <c r="D543" s="612" t="s">
        <v>345</v>
      </c>
      <c r="F543" s="613" t="s">
        <v>677</v>
      </c>
      <c r="L543" s="531"/>
      <c r="M543" s="610"/>
      <c r="T543" s="611"/>
      <c r="AT543" s="530" t="s">
        <v>345</v>
      </c>
      <c r="AU543" s="530" t="s">
        <v>258</v>
      </c>
    </row>
    <row r="544" spans="2:51" s="530" customFormat="1" ht="15.75" customHeight="1">
      <c r="B544" s="614"/>
      <c r="D544" s="612" t="s">
        <v>347</v>
      </c>
      <c r="E544" s="615"/>
      <c r="F544" s="616" t="s">
        <v>408</v>
      </c>
      <c r="H544" s="615"/>
      <c r="L544" s="614"/>
      <c r="M544" s="617"/>
      <c r="T544" s="618"/>
      <c r="AT544" s="615" t="s">
        <v>347</v>
      </c>
      <c r="AU544" s="615" t="s">
        <v>258</v>
      </c>
      <c r="AV544" s="615" t="s">
        <v>332</v>
      </c>
      <c r="AW544" s="615" t="s">
        <v>299</v>
      </c>
      <c r="AX544" s="615" t="s">
        <v>333</v>
      </c>
      <c r="AY544" s="615" t="s">
        <v>334</v>
      </c>
    </row>
    <row r="545" spans="2:51" s="530" customFormat="1" ht="15.75" customHeight="1">
      <c r="B545" s="614"/>
      <c r="D545" s="612" t="s">
        <v>347</v>
      </c>
      <c r="E545" s="615"/>
      <c r="F545" s="616" t="s">
        <v>682</v>
      </c>
      <c r="H545" s="615"/>
      <c r="L545" s="614"/>
      <c r="M545" s="617"/>
      <c r="T545" s="618"/>
      <c r="AT545" s="615" t="s">
        <v>347</v>
      </c>
      <c r="AU545" s="615" t="s">
        <v>258</v>
      </c>
      <c r="AV545" s="615" t="s">
        <v>332</v>
      </c>
      <c r="AW545" s="615" t="s">
        <v>299</v>
      </c>
      <c r="AX545" s="615" t="s">
        <v>333</v>
      </c>
      <c r="AY545" s="615" t="s">
        <v>334</v>
      </c>
    </row>
    <row r="546" spans="2:51" s="530" customFormat="1" ht="15.75" customHeight="1">
      <c r="B546" s="619"/>
      <c r="D546" s="612" t="s">
        <v>347</v>
      </c>
      <c r="E546" s="620"/>
      <c r="F546" s="621" t="s">
        <v>633</v>
      </c>
      <c r="H546" s="622">
        <v>0.475</v>
      </c>
      <c r="L546" s="619"/>
      <c r="M546" s="623"/>
      <c r="T546" s="624"/>
      <c r="AT546" s="620" t="s">
        <v>347</v>
      </c>
      <c r="AU546" s="620" t="s">
        <v>258</v>
      </c>
      <c r="AV546" s="620" t="s">
        <v>258</v>
      </c>
      <c r="AW546" s="620" t="s">
        <v>299</v>
      </c>
      <c r="AX546" s="620" t="s">
        <v>333</v>
      </c>
      <c r="AY546" s="620" t="s">
        <v>334</v>
      </c>
    </row>
    <row r="547" spans="2:51" s="530" customFormat="1" ht="15.75" customHeight="1">
      <c r="B547" s="619"/>
      <c r="D547" s="612" t="s">
        <v>347</v>
      </c>
      <c r="E547" s="620"/>
      <c r="F547" s="621" t="s">
        <v>634</v>
      </c>
      <c r="H547" s="622">
        <v>0.475</v>
      </c>
      <c r="L547" s="619"/>
      <c r="M547" s="623"/>
      <c r="T547" s="624"/>
      <c r="AT547" s="620" t="s">
        <v>347</v>
      </c>
      <c r="AU547" s="620" t="s">
        <v>258</v>
      </c>
      <c r="AV547" s="620" t="s">
        <v>258</v>
      </c>
      <c r="AW547" s="620" t="s">
        <v>299</v>
      </c>
      <c r="AX547" s="620" t="s">
        <v>333</v>
      </c>
      <c r="AY547" s="620" t="s">
        <v>334</v>
      </c>
    </row>
    <row r="548" spans="2:51" s="530" customFormat="1" ht="15.75" customHeight="1">
      <c r="B548" s="625"/>
      <c r="D548" s="612" t="s">
        <v>347</v>
      </c>
      <c r="E548" s="626"/>
      <c r="F548" s="627" t="s">
        <v>352</v>
      </c>
      <c r="H548" s="628">
        <v>0.95</v>
      </c>
      <c r="L548" s="625"/>
      <c r="M548" s="629"/>
      <c r="T548" s="630"/>
      <c r="AT548" s="626" t="s">
        <v>347</v>
      </c>
      <c r="AU548" s="626" t="s">
        <v>258</v>
      </c>
      <c r="AV548" s="626" t="s">
        <v>341</v>
      </c>
      <c r="AW548" s="626" t="s">
        <v>299</v>
      </c>
      <c r="AX548" s="626" t="s">
        <v>332</v>
      </c>
      <c r="AY548" s="626" t="s">
        <v>334</v>
      </c>
    </row>
    <row r="549" spans="2:65" s="530" customFormat="1" ht="15.75" customHeight="1">
      <c r="B549" s="531"/>
      <c r="C549" s="596" t="s">
        <v>700</v>
      </c>
      <c r="D549" s="596" t="s">
        <v>336</v>
      </c>
      <c r="E549" s="597" t="s">
        <v>673</v>
      </c>
      <c r="F549" s="598" t="s">
        <v>674</v>
      </c>
      <c r="G549" s="599" t="s">
        <v>339</v>
      </c>
      <c r="H549" s="600">
        <v>0.64</v>
      </c>
      <c r="I549" s="601"/>
      <c r="J549" s="602">
        <f>ROUND($I$549*$H$549,2)</f>
        <v>0</v>
      </c>
      <c r="K549" s="598" t="s">
        <v>340</v>
      </c>
      <c r="L549" s="531"/>
      <c r="M549" s="603"/>
      <c r="N549" s="604" t="s">
        <v>287</v>
      </c>
      <c r="P549" s="605">
        <f>$O$549*$H$549</f>
        <v>0</v>
      </c>
      <c r="Q549" s="605">
        <v>0</v>
      </c>
      <c r="R549" s="605">
        <f>$Q$549*$H$549</f>
        <v>0</v>
      </c>
      <c r="S549" s="605">
        <v>0.065</v>
      </c>
      <c r="T549" s="606">
        <f>$S$549*$H$549</f>
        <v>0.041600000000000005</v>
      </c>
      <c r="AR549" s="527" t="s">
        <v>341</v>
      </c>
      <c r="AT549" s="527" t="s">
        <v>336</v>
      </c>
      <c r="AU549" s="527" t="s">
        <v>258</v>
      </c>
      <c r="AY549" s="530" t="s">
        <v>334</v>
      </c>
      <c r="BE549" s="607">
        <f>IF($N$549="základní",$J$549,0)</f>
        <v>0</v>
      </c>
      <c r="BF549" s="607">
        <f>IF($N$549="snížená",$J$549,0)</f>
        <v>0</v>
      </c>
      <c r="BG549" s="607">
        <f>IF($N$549="zákl. přenesená",$J$549,0)</f>
        <v>0</v>
      </c>
      <c r="BH549" s="607">
        <f>IF($N$549="sníž. přenesená",$J$549,0)</f>
        <v>0</v>
      </c>
      <c r="BI549" s="607">
        <f>IF($N$549="nulová",$J$549,0)</f>
        <v>0</v>
      </c>
      <c r="BJ549" s="527" t="s">
        <v>332</v>
      </c>
      <c r="BK549" s="607">
        <f>ROUND($I$549*$H$549,2)</f>
        <v>0</v>
      </c>
      <c r="BL549" s="527" t="s">
        <v>341</v>
      </c>
      <c r="BM549" s="527" t="s">
        <v>684</v>
      </c>
    </row>
    <row r="550" spans="2:47" s="530" customFormat="1" ht="27" customHeight="1">
      <c r="B550" s="531"/>
      <c r="D550" s="608" t="s">
        <v>343</v>
      </c>
      <c r="F550" s="609" t="s">
        <v>676</v>
      </c>
      <c r="L550" s="531"/>
      <c r="M550" s="610"/>
      <c r="T550" s="611"/>
      <c r="AT550" s="530" t="s">
        <v>343</v>
      </c>
      <c r="AU550" s="530" t="s">
        <v>258</v>
      </c>
    </row>
    <row r="551" spans="2:47" s="530" customFormat="1" ht="44.25" customHeight="1">
      <c r="B551" s="531"/>
      <c r="D551" s="612" t="s">
        <v>345</v>
      </c>
      <c r="F551" s="613" t="s">
        <v>677</v>
      </c>
      <c r="L551" s="531"/>
      <c r="M551" s="610"/>
      <c r="T551" s="611"/>
      <c r="AT551" s="530" t="s">
        <v>345</v>
      </c>
      <c r="AU551" s="530" t="s">
        <v>258</v>
      </c>
    </row>
    <row r="552" spans="2:51" s="530" customFormat="1" ht="15.75" customHeight="1">
      <c r="B552" s="614"/>
      <c r="D552" s="612" t="s">
        <v>347</v>
      </c>
      <c r="E552" s="615"/>
      <c r="F552" s="616" t="s">
        <v>637</v>
      </c>
      <c r="H552" s="615"/>
      <c r="L552" s="614"/>
      <c r="M552" s="617"/>
      <c r="T552" s="618"/>
      <c r="AT552" s="615" t="s">
        <v>347</v>
      </c>
      <c r="AU552" s="615" t="s">
        <v>258</v>
      </c>
      <c r="AV552" s="615" t="s">
        <v>332</v>
      </c>
      <c r="AW552" s="615" t="s">
        <v>299</v>
      </c>
      <c r="AX552" s="615" t="s">
        <v>333</v>
      </c>
      <c r="AY552" s="615" t="s">
        <v>334</v>
      </c>
    </row>
    <row r="553" spans="2:51" s="530" customFormat="1" ht="15.75" customHeight="1">
      <c r="B553" s="614"/>
      <c r="D553" s="612" t="s">
        <v>347</v>
      </c>
      <c r="E553" s="615"/>
      <c r="F553" s="616" t="s">
        <v>685</v>
      </c>
      <c r="H553" s="615"/>
      <c r="L553" s="614"/>
      <c r="M553" s="617"/>
      <c r="T553" s="618"/>
      <c r="AT553" s="615" t="s">
        <v>347</v>
      </c>
      <c r="AU553" s="615" t="s">
        <v>258</v>
      </c>
      <c r="AV553" s="615" t="s">
        <v>332</v>
      </c>
      <c r="AW553" s="615" t="s">
        <v>299</v>
      </c>
      <c r="AX553" s="615" t="s">
        <v>333</v>
      </c>
      <c r="AY553" s="615" t="s">
        <v>334</v>
      </c>
    </row>
    <row r="554" spans="2:51" s="530" customFormat="1" ht="15.75" customHeight="1">
      <c r="B554" s="619"/>
      <c r="D554" s="612" t="s">
        <v>347</v>
      </c>
      <c r="E554" s="620"/>
      <c r="F554" s="621" t="s">
        <v>639</v>
      </c>
      <c r="H554" s="622">
        <v>0.64</v>
      </c>
      <c r="L554" s="619"/>
      <c r="M554" s="623"/>
      <c r="T554" s="624"/>
      <c r="AT554" s="620" t="s">
        <v>347</v>
      </c>
      <c r="AU554" s="620" t="s">
        <v>258</v>
      </c>
      <c r="AV554" s="620" t="s">
        <v>258</v>
      </c>
      <c r="AW554" s="620" t="s">
        <v>299</v>
      </c>
      <c r="AX554" s="620" t="s">
        <v>333</v>
      </c>
      <c r="AY554" s="620" t="s">
        <v>334</v>
      </c>
    </row>
    <row r="555" spans="2:51" s="530" customFormat="1" ht="15.75" customHeight="1">
      <c r="B555" s="625"/>
      <c r="D555" s="612" t="s">
        <v>347</v>
      </c>
      <c r="E555" s="626"/>
      <c r="F555" s="627" t="s">
        <v>352</v>
      </c>
      <c r="H555" s="628">
        <v>0.64</v>
      </c>
      <c r="L555" s="625"/>
      <c r="M555" s="629"/>
      <c r="T555" s="630"/>
      <c r="AT555" s="626" t="s">
        <v>347</v>
      </c>
      <c r="AU555" s="626" t="s">
        <v>258</v>
      </c>
      <c r="AV555" s="626" t="s">
        <v>341</v>
      </c>
      <c r="AW555" s="626" t="s">
        <v>299</v>
      </c>
      <c r="AX555" s="626" t="s">
        <v>332</v>
      </c>
      <c r="AY555" s="626" t="s">
        <v>334</v>
      </c>
    </row>
    <row r="556" spans="2:65" s="530" customFormat="1" ht="15.75" customHeight="1">
      <c r="B556" s="531"/>
      <c r="C556" s="596" t="s">
        <v>708</v>
      </c>
      <c r="D556" s="596" t="s">
        <v>336</v>
      </c>
      <c r="E556" s="597" t="s">
        <v>687</v>
      </c>
      <c r="F556" s="598" t="s">
        <v>688</v>
      </c>
      <c r="G556" s="599" t="s">
        <v>339</v>
      </c>
      <c r="H556" s="600">
        <v>28.1</v>
      </c>
      <c r="I556" s="601"/>
      <c r="J556" s="602">
        <f>ROUND($I$556*$H$556,2)</f>
        <v>0</v>
      </c>
      <c r="K556" s="598" t="s">
        <v>340</v>
      </c>
      <c r="L556" s="531"/>
      <c r="M556" s="603"/>
      <c r="N556" s="604" t="s">
        <v>287</v>
      </c>
      <c r="P556" s="605">
        <f>$O$556*$H$556</f>
        <v>0</v>
      </c>
      <c r="Q556" s="605">
        <v>0</v>
      </c>
      <c r="R556" s="605">
        <f>$Q$556*$H$556</f>
        <v>0</v>
      </c>
      <c r="S556" s="605">
        <v>0.034</v>
      </c>
      <c r="T556" s="606">
        <f>$S$556*$H$556</f>
        <v>0.9554000000000001</v>
      </c>
      <c r="AR556" s="527" t="s">
        <v>341</v>
      </c>
      <c r="AT556" s="527" t="s">
        <v>336</v>
      </c>
      <c r="AU556" s="527" t="s">
        <v>258</v>
      </c>
      <c r="AY556" s="530" t="s">
        <v>334</v>
      </c>
      <c r="BE556" s="607">
        <f>IF($N$556="základní",$J$556,0)</f>
        <v>0</v>
      </c>
      <c r="BF556" s="607">
        <f>IF($N$556="snížená",$J$556,0)</f>
        <v>0</v>
      </c>
      <c r="BG556" s="607">
        <f>IF($N$556="zákl. přenesená",$J$556,0)</f>
        <v>0</v>
      </c>
      <c r="BH556" s="607">
        <f>IF($N$556="sníž. přenesená",$J$556,0)</f>
        <v>0</v>
      </c>
      <c r="BI556" s="607">
        <f>IF($N$556="nulová",$J$556,0)</f>
        <v>0</v>
      </c>
      <c r="BJ556" s="527" t="s">
        <v>332</v>
      </c>
      <c r="BK556" s="607">
        <f>ROUND($I$556*$H$556,2)</f>
        <v>0</v>
      </c>
      <c r="BL556" s="527" t="s">
        <v>341</v>
      </c>
      <c r="BM556" s="527" t="s">
        <v>689</v>
      </c>
    </row>
    <row r="557" spans="2:47" s="530" customFormat="1" ht="27" customHeight="1">
      <c r="B557" s="531"/>
      <c r="D557" s="608" t="s">
        <v>343</v>
      </c>
      <c r="F557" s="609" t="s">
        <v>690</v>
      </c>
      <c r="L557" s="531"/>
      <c r="M557" s="610"/>
      <c r="T557" s="611"/>
      <c r="AT557" s="530" t="s">
        <v>343</v>
      </c>
      <c r="AU557" s="530" t="s">
        <v>258</v>
      </c>
    </row>
    <row r="558" spans="2:47" s="530" customFormat="1" ht="44.25" customHeight="1">
      <c r="B558" s="531"/>
      <c r="D558" s="612" t="s">
        <v>345</v>
      </c>
      <c r="F558" s="613" t="s">
        <v>677</v>
      </c>
      <c r="L558" s="531"/>
      <c r="M558" s="610"/>
      <c r="T558" s="611"/>
      <c r="AT558" s="530" t="s">
        <v>345</v>
      </c>
      <c r="AU558" s="530" t="s">
        <v>258</v>
      </c>
    </row>
    <row r="559" spans="2:51" s="530" customFormat="1" ht="15.75" customHeight="1">
      <c r="B559" s="614"/>
      <c r="D559" s="612" t="s">
        <v>347</v>
      </c>
      <c r="E559" s="615"/>
      <c r="F559" s="616" t="s">
        <v>408</v>
      </c>
      <c r="H559" s="615"/>
      <c r="L559" s="614"/>
      <c r="M559" s="617"/>
      <c r="T559" s="618"/>
      <c r="AT559" s="615" t="s">
        <v>347</v>
      </c>
      <c r="AU559" s="615" t="s">
        <v>258</v>
      </c>
      <c r="AV559" s="615" t="s">
        <v>332</v>
      </c>
      <c r="AW559" s="615" t="s">
        <v>299</v>
      </c>
      <c r="AX559" s="615" t="s">
        <v>333</v>
      </c>
      <c r="AY559" s="615" t="s">
        <v>334</v>
      </c>
    </row>
    <row r="560" spans="2:51" s="530" customFormat="1" ht="15.75" customHeight="1">
      <c r="B560" s="614"/>
      <c r="D560" s="612" t="s">
        <v>347</v>
      </c>
      <c r="E560" s="615"/>
      <c r="F560" s="616" t="s">
        <v>682</v>
      </c>
      <c r="H560" s="615"/>
      <c r="L560" s="614"/>
      <c r="M560" s="617"/>
      <c r="T560" s="618"/>
      <c r="AT560" s="615" t="s">
        <v>347</v>
      </c>
      <c r="AU560" s="615" t="s">
        <v>258</v>
      </c>
      <c r="AV560" s="615" t="s">
        <v>332</v>
      </c>
      <c r="AW560" s="615" t="s">
        <v>299</v>
      </c>
      <c r="AX560" s="615" t="s">
        <v>333</v>
      </c>
      <c r="AY560" s="615" t="s">
        <v>334</v>
      </c>
    </row>
    <row r="561" spans="2:51" s="530" customFormat="1" ht="15.75" customHeight="1">
      <c r="B561" s="619"/>
      <c r="D561" s="612" t="s">
        <v>347</v>
      </c>
      <c r="E561" s="620"/>
      <c r="F561" s="621" t="s">
        <v>691</v>
      </c>
      <c r="H561" s="622">
        <v>7.68</v>
      </c>
      <c r="L561" s="619"/>
      <c r="M561" s="623"/>
      <c r="T561" s="624"/>
      <c r="AT561" s="620" t="s">
        <v>347</v>
      </c>
      <c r="AU561" s="620" t="s">
        <v>258</v>
      </c>
      <c r="AV561" s="620" t="s">
        <v>258</v>
      </c>
      <c r="AW561" s="620" t="s">
        <v>299</v>
      </c>
      <c r="AX561" s="620" t="s">
        <v>333</v>
      </c>
      <c r="AY561" s="620" t="s">
        <v>334</v>
      </c>
    </row>
    <row r="562" spans="2:51" s="530" customFormat="1" ht="15.75" customHeight="1">
      <c r="B562" s="619"/>
      <c r="D562" s="612" t="s">
        <v>347</v>
      </c>
      <c r="E562" s="620"/>
      <c r="F562" s="621" t="s">
        <v>646</v>
      </c>
      <c r="H562" s="622">
        <v>6.37</v>
      </c>
      <c r="L562" s="619"/>
      <c r="M562" s="623"/>
      <c r="T562" s="624"/>
      <c r="AT562" s="620" t="s">
        <v>347</v>
      </c>
      <c r="AU562" s="620" t="s">
        <v>258</v>
      </c>
      <c r="AV562" s="620" t="s">
        <v>258</v>
      </c>
      <c r="AW562" s="620" t="s">
        <v>299</v>
      </c>
      <c r="AX562" s="620" t="s">
        <v>333</v>
      </c>
      <c r="AY562" s="620" t="s">
        <v>334</v>
      </c>
    </row>
    <row r="563" spans="2:51" s="530" customFormat="1" ht="15.75" customHeight="1">
      <c r="B563" s="619"/>
      <c r="D563" s="612" t="s">
        <v>347</v>
      </c>
      <c r="E563" s="620"/>
      <c r="F563" s="621" t="s">
        <v>692</v>
      </c>
      <c r="H563" s="622">
        <v>7.68</v>
      </c>
      <c r="L563" s="619"/>
      <c r="M563" s="623"/>
      <c r="T563" s="624"/>
      <c r="AT563" s="620" t="s">
        <v>347</v>
      </c>
      <c r="AU563" s="620" t="s">
        <v>258</v>
      </c>
      <c r="AV563" s="620" t="s">
        <v>258</v>
      </c>
      <c r="AW563" s="620" t="s">
        <v>299</v>
      </c>
      <c r="AX563" s="620" t="s">
        <v>333</v>
      </c>
      <c r="AY563" s="620" t="s">
        <v>334</v>
      </c>
    </row>
    <row r="564" spans="2:51" s="530" customFormat="1" ht="15.75" customHeight="1">
      <c r="B564" s="619"/>
      <c r="D564" s="612" t="s">
        <v>347</v>
      </c>
      <c r="E564" s="620"/>
      <c r="F564" s="621" t="s">
        <v>648</v>
      </c>
      <c r="H564" s="622">
        <v>6.37</v>
      </c>
      <c r="L564" s="619"/>
      <c r="M564" s="623"/>
      <c r="T564" s="624"/>
      <c r="AT564" s="620" t="s">
        <v>347</v>
      </c>
      <c r="AU564" s="620" t="s">
        <v>258</v>
      </c>
      <c r="AV564" s="620" t="s">
        <v>258</v>
      </c>
      <c r="AW564" s="620" t="s">
        <v>299</v>
      </c>
      <c r="AX564" s="620" t="s">
        <v>333</v>
      </c>
      <c r="AY564" s="620" t="s">
        <v>334</v>
      </c>
    </row>
    <row r="565" spans="2:51" s="530" customFormat="1" ht="15.75" customHeight="1">
      <c r="B565" s="625"/>
      <c r="D565" s="612" t="s">
        <v>347</v>
      </c>
      <c r="E565" s="626"/>
      <c r="F565" s="627" t="s">
        <v>352</v>
      </c>
      <c r="H565" s="628">
        <v>28.1</v>
      </c>
      <c r="L565" s="625"/>
      <c r="M565" s="629"/>
      <c r="T565" s="630"/>
      <c r="AT565" s="626" t="s">
        <v>347</v>
      </c>
      <c r="AU565" s="626" t="s">
        <v>258</v>
      </c>
      <c r="AV565" s="626" t="s">
        <v>341</v>
      </c>
      <c r="AW565" s="626" t="s">
        <v>299</v>
      </c>
      <c r="AX565" s="626" t="s">
        <v>332</v>
      </c>
      <c r="AY565" s="626" t="s">
        <v>334</v>
      </c>
    </row>
    <row r="566" spans="2:65" s="530" customFormat="1" ht="15.75" customHeight="1">
      <c r="B566" s="531"/>
      <c r="C566" s="596" t="s">
        <v>715</v>
      </c>
      <c r="D566" s="596" t="s">
        <v>336</v>
      </c>
      <c r="E566" s="597" t="s">
        <v>694</v>
      </c>
      <c r="F566" s="598" t="s">
        <v>695</v>
      </c>
      <c r="G566" s="599" t="s">
        <v>339</v>
      </c>
      <c r="H566" s="600">
        <v>4.1</v>
      </c>
      <c r="I566" s="601"/>
      <c r="J566" s="602">
        <f>ROUND($I$566*$H$566,2)</f>
        <v>0</v>
      </c>
      <c r="K566" s="598" t="s">
        <v>340</v>
      </c>
      <c r="L566" s="531"/>
      <c r="M566" s="603"/>
      <c r="N566" s="604" t="s">
        <v>287</v>
      </c>
      <c r="P566" s="605">
        <f>$O$566*$H$566</f>
        <v>0</v>
      </c>
      <c r="Q566" s="605">
        <v>0</v>
      </c>
      <c r="R566" s="605">
        <f>$Q$566*$H$566</f>
        <v>0</v>
      </c>
      <c r="S566" s="605">
        <v>0.076</v>
      </c>
      <c r="T566" s="606">
        <f>$S$566*$H$566</f>
        <v>0.3116</v>
      </c>
      <c r="AR566" s="527" t="s">
        <v>341</v>
      </c>
      <c r="AT566" s="527" t="s">
        <v>336</v>
      </c>
      <c r="AU566" s="527" t="s">
        <v>258</v>
      </c>
      <c r="AY566" s="530" t="s">
        <v>334</v>
      </c>
      <c r="BE566" s="607">
        <f>IF($N$566="základní",$J$566,0)</f>
        <v>0</v>
      </c>
      <c r="BF566" s="607">
        <f>IF($N$566="snížená",$J$566,0)</f>
        <v>0</v>
      </c>
      <c r="BG566" s="607">
        <f>IF($N$566="zákl. přenesená",$J$566,0)</f>
        <v>0</v>
      </c>
      <c r="BH566" s="607">
        <f>IF($N$566="sníž. přenesená",$J$566,0)</f>
        <v>0</v>
      </c>
      <c r="BI566" s="607">
        <f>IF($N$566="nulová",$J$566,0)</f>
        <v>0</v>
      </c>
      <c r="BJ566" s="527" t="s">
        <v>332</v>
      </c>
      <c r="BK566" s="607">
        <f>ROUND($I$566*$H$566,2)</f>
        <v>0</v>
      </c>
      <c r="BL566" s="527" t="s">
        <v>341</v>
      </c>
      <c r="BM566" s="527" t="s">
        <v>696</v>
      </c>
    </row>
    <row r="567" spans="2:47" s="530" customFormat="1" ht="16.5" customHeight="1">
      <c r="B567" s="531"/>
      <c r="D567" s="608" t="s">
        <v>343</v>
      </c>
      <c r="F567" s="609" t="s">
        <v>697</v>
      </c>
      <c r="L567" s="531"/>
      <c r="M567" s="610"/>
      <c r="T567" s="611"/>
      <c r="AT567" s="530" t="s">
        <v>343</v>
      </c>
      <c r="AU567" s="530" t="s">
        <v>258</v>
      </c>
    </row>
    <row r="568" spans="2:47" s="530" customFormat="1" ht="44.25" customHeight="1">
      <c r="B568" s="531"/>
      <c r="D568" s="612" t="s">
        <v>345</v>
      </c>
      <c r="F568" s="613" t="s">
        <v>677</v>
      </c>
      <c r="L568" s="531"/>
      <c r="M568" s="610"/>
      <c r="T568" s="611"/>
      <c r="AT568" s="530" t="s">
        <v>345</v>
      </c>
      <c r="AU568" s="530" t="s">
        <v>258</v>
      </c>
    </row>
    <row r="569" spans="2:51" s="530" customFormat="1" ht="15.75" customHeight="1">
      <c r="B569" s="614"/>
      <c r="D569" s="612" t="s">
        <v>347</v>
      </c>
      <c r="E569" s="615"/>
      <c r="F569" s="616" t="s">
        <v>698</v>
      </c>
      <c r="H569" s="615"/>
      <c r="L569" s="614"/>
      <c r="M569" s="617"/>
      <c r="T569" s="618"/>
      <c r="AT569" s="615" t="s">
        <v>347</v>
      </c>
      <c r="AU569" s="615" t="s">
        <v>258</v>
      </c>
      <c r="AV569" s="615" t="s">
        <v>332</v>
      </c>
      <c r="AW569" s="615" t="s">
        <v>299</v>
      </c>
      <c r="AX569" s="615" t="s">
        <v>333</v>
      </c>
      <c r="AY569" s="615" t="s">
        <v>334</v>
      </c>
    </row>
    <row r="570" spans="2:51" s="530" customFormat="1" ht="15.75" customHeight="1">
      <c r="B570" s="619"/>
      <c r="D570" s="612" t="s">
        <v>347</v>
      </c>
      <c r="E570" s="620"/>
      <c r="F570" s="621" t="s">
        <v>699</v>
      </c>
      <c r="H570" s="622">
        <v>4.1</v>
      </c>
      <c r="L570" s="619"/>
      <c r="M570" s="623"/>
      <c r="T570" s="624"/>
      <c r="AT570" s="620" t="s">
        <v>347</v>
      </c>
      <c r="AU570" s="620" t="s">
        <v>258</v>
      </c>
      <c r="AV570" s="620" t="s">
        <v>258</v>
      </c>
      <c r="AW570" s="620" t="s">
        <v>299</v>
      </c>
      <c r="AX570" s="620" t="s">
        <v>333</v>
      </c>
      <c r="AY570" s="620" t="s">
        <v>334</v>
      </c>
    </row>
    <row r="571" spans="2:51" s="530" customFormat="1" ht="15.75" customHeight="1">
      <c r="B571" s="625"/>
      <c r="D571" s="612" t="s">
        <v>347</v>
      </c>
      <c r="E571" s="626"/>
      <c r="F571" s="627" t="s">
        <v>352</v>
      </c>
      <c r="H571" s="628">
        <v>4.1</v>
      </c>
      <c r="L571" s="625"/>
      <c r="M571" s="629"/>
      <c r="T571" s="630"/>
      <c r="AT571" s="626" t="s">
        <v>347</v>
      </c>
      <c r="AU571" s="626" t="s">
        <v>258</v>
      </c>
      <c r="AV571" s="626" t="s">
        <v>341</v>
      </c>
      <c r="AW571" s="626" t="s">
        <v>299</v>
      </c>
      <c r="AX571" s="626" t="s">
        <v>332</v>
      </c>
      <c r="AY571" s="626" t="s">
        <v>334</v>
      </c>
    </row>
    <row r="572" spans="2:65" s="530" customFormat="1" ht="15.75" customHeight="1">
      <c r="B572" s="531"/>
      <c r="C572" s="596" t="s">
        <v>722</v>
      </c>
      <c r="D572" s="596" t="s">
        <v>336</v>
      </c>
      <c r="E572" s="597" t="s">
        <v>701</v>
      </c>
      <c r="F572" s="598" t="s">
        <v>702</v>
      </c>
      <c r="G572" s="599" t="s">
        <v>339</v>
      </c>
      <c r="H572" s="600">
        <v>4.5</v>
      </c>
      <c r="I572" s="601"/>
      <c r="J572" s="602">
        <f>ROUND($I$572*$H$572,2)</f>
        <v>0</v>
      </c>
      <c r="K572" s="598" t="s">
        <v>340</v>
      </c>
      <c r="L572" s="531"/>
      <c r="M572" s="603"/>
      <c r="N572" s="604" t="s">
        <v>287</v>
      </c>
      <c r="P572" s="605">
        <f>$O$572*$H$572</f>
        <v>0</v>
      </c>
      <c r="Q572" s="605">
        <v>0</v>
      </c>
      <c r="R572" s="605">
        <f>$Q$572*$H$572</f>
        <v>0</v>
      </c>
      <c r="S572" s="605">
        <v>0.06</v>
      </c>
      <c r="T572" s="606">
        <f>$S$572*$H$572</f>
        <v>0.27</v>
      </c>
      <c r="AR572" s="527" t="s">
        <v>341</v>
      </c>
      <c r="AT572" s="527" t="s">
        <v>336</v>
      </c>
      <c r="AU572" s="527" t="s">
        <v>258</v>
      </c>
      <c r="AY572" s="530" t="s">
        <v>334</v>
      </c>
      <c r="BE572" s="607">
        <f>IF($N$572="základní",$J$572,0)</f>
        <v>0</v>
      </c>
      <c r="BF572" s="607">
        <f>IF($N$572="snížená",$J$572,0)</f>
        <v>0</v>
      </c>
      <c r="BG572" s="607">
        <f>IF($N$572="zákl. přenesená",$J$572,0)</f>
        <v>0</v>
      </c>
      <c r="BH572" s="607">
        <f>IF($N$572="sníž. přenesená",$J$572,0)</f>
        <v>0</v>
      </c>
      <c r="BI572" s="607">
        <f>IF($N$572="nulová",$J$572,0)</f>
        <v>0</v>
      </c>
      <c r="BJ572" s="527" t="s">
        <v>332</v>
      </c>
      <c r="BK572" s="607">
        <f>ROUND($I$572*$H$572,2)</f>
        <v>0</v>
      </c>
      <c r="BL572" s="527" t="s">
        <v>341</v>
      </c>
      <c r="BM572" s="527" t="s">
        <v>703</v>
      </c>
    </row>
    <row r="573" spans="2:47" s="530" customFormat="1" ht="27" customHeight="1">
      <c r="B573" s="531"/>
      <c r="D573" s="608" t="s">
        <v>343</v>
      </c>
      <c r="F573" s="609" t="s">
        <v>704</v>
      </c>
      <c r="L573" s="531"/>
      <c r="M573" s="610"/>
      <c r="T573" s="611"/>
      <c r="AT573" s="530" t="s">
        <v>343</v>
      </c>
      <c r="AU573" s="530" t="s">
        <v>258</v>
      </c>
    </row>
    <row r="574" spans="2:47" s="530" customFormat="1" ht="44.25" customHeight="1">
      <c r="B574" s="531"/>
      <c r="D574" s="612" t="s">
        <v>345</v>
      </c>
      <c r="F574" s="613" t="s">
        <v>677</v>
      </c>
      <c r="L574" s="531"/>
      <c r="M574" s="610"/>
      <c r="T574" s="611"/>
      <c r="AT574" s="530" t="s">
        <v>345</v>
      </c>
      <c r="AU574" s="530" t="s">
        <v>258</v>
      </c>
    </row>
    <row r="575" spans="2:51" s="530" customFormat="1" ht="15.75" customHeight="1">
      <c r="B575" s="614"/>
      <c r="D575" s="612" t="s">
        <v>347</v>
      </c>
      <c r="E575" s="615"/>
      <c r="F575" s="616" t="s">
        <v>705</v>
      </c>
      <c r="H575" s="615"/>
      <c r="L575" s="614"/>
      <c r="M575" s="617"/>
      <c r="T575" s="618"/>
      <c r="AT575" s="615" t="s">
        <v>347</v>
      </c>
      <c r="AU575" s="615" t="s">
        <v>258</v>
      </c>
      <c r="AV575" s="615" t="s">
        <v>332</v>
      </c>
      <c r="AW575" s="615" t="s">
        <v>299</v>
      </c>
      <c r="AX575" s="615" t="s">
        <v>333</v>
      </c>
      <c r="AY575" s="615" t="s">
        <v>334</v>
      </c>
    </row>
    <row r="576" spans="2:51" s="530" customFormat="1" ht="15.75" customHeight="1">
      <c r="B576" s="619"/>
      <c r="D576" s="612" t="s">
        <v>347</v>
      </c>
      <c r="E576" s="620"/>
      <c r="F576" s="621" t="s">
        <v>706</v>
      </c>
      <c r="H576" s="622">
        <v>4.5</v>
      </c>
      <c r="L576" s="619"/>
      <c r="M576" s="623"/>
      <c r="T576" s="624"/>
      <c r="AT576" s="620" t="s">
        <v>347</v>
      </c>
      <c r="AU576" s="620" t="s">
        <v>258</v>
      </c>
      <c r="AV576" s="620" t="s">
        <v>258</v>
      </c>
      <c r="AW576" s="620" t="s">
        <v>299</v>
      </c>
      <c r="AX576" s="620" t="s">
        <v>333</v>
      </c>
      <c r="AY576" s="620" t="s">
        <v>334</v>
      </c>
    </row>
    <row r="577" spans="2:51" s="530" customFormat="1" ht="15.75" customHeight="1">
      <c r="B577" s="625"/>
      <c r="D577" s="612" t="s">
        <v>347</v>
      </c>
      <c r="E577" s="626"/>
      <c r="F577" s="627" t="s">
        <v>352</v>
      </c>
      <c r="H577" s="628">
        <v>4.5</v>
      </c>
      <c r="L577" s="625"/>
      <c r="M577" s="629"/>
      <c r="T577" s="630"/>
      <c r="AT577" s="626" t="s">
        <v>347</v>
      </c>
      <c r="AU577" s="626" t="s">
        <v>258</v>
      </c>
      <c r="AV577" s="626" t="s">
        <v>341</v>
      </c>
      <c r="AW577" s="626" t="s">
        <v>299</v>
      </c>
      <c r="AX577" s="626" t="s">
        <v>332</v>
      </c>
      <c r="AY577" s="626" t="s">
        <v>334</v>
      </c>
    </row>
    <row r="578" spans="2:51" s="530" customFormat="1" ht="15.75" customHeight="1">
      <c r="B578" s="614"/>
      <c r="D578" s="612" t="s">
        <v>347</v>
      </c>
      <c r="E578" s="615"/>
      <c r="F578" s="616" t="s">
        <v>707</v>
      </c>
      <c r="H578" s="615"/>
      <c r="L578" s="614"/>
      <c r="M578" s="617"/>
      <c r="T578" s="618"/>
      <c r="AT578" s="615" t="s">
        <v>347</v>
      </c>
      <c r="AU578" s="615" t="s">
        <v>258</v>
      </c>
      <c r="AV578" s="615" t="s">
        <v>332</v>
      </c>
      <c r="AW578" s="615" t="s">
        <v>299</v>
      </c>
      <c r="AX578" s="615" t="s">
        <v>333</v>
      </c>
      <c r="AY578" s="615" t="s">
        <v>334</v>
      </c>
    </row>
    <row r="579" spans="2:65" s="530" customFormat="1" ht="15.75" customHeight="1">
      <c r="B579" s="531"/>
      <c r="C579" s="596" t="s">
        <v>731</v>
      </c>
      <c r="D579" s="596" t="s">
        <v>336</v>
      </c>
      <c r="E579" s="597" t="s">
        <v>709</v>
      </c>
      <c r="F579" s="598" t="s">
        <v>710</v>
      </c>
      <c r="G579" s="599" t="s">
        <v>114</v>
      </c>
      <c r="H579" s="600">
        <v>64.8</v>
      </c>
      <c r="I579" s="601"/>
      <c r="J579" s="602">
        <f>ROUND($I$579*$H$579,2)</f>
        <v>0</v>
      </c>
      <c r="K579" s="598" t="s">
        <v>340</v>
      </c>
      <c r="L579" s="531"/>
      <c r="M579" s="603"/>
      <c r="N579" s="604" t="s">
        <v>287</v>
      </c>
      <c r="P579" s="605">
        <f>$O$579*$H$579</f>
        <v>0</v>
      </c>
      <c r="Q579" s="605">
        <v>0</v>
      </c>
      <c r="R579" s="605">
        <f>$Q$579*$H$579</f>
        <v>0</v>
      </c>
      <c r="S579" s="605">
        <v>0.099</v>
      </c>
      <c r="T579" s="606">
        <f>$S$579*$H$579</f>
        <v>6.4152000000000005</v>
      </c>
      <c r="AR579" s="527" t="s">
        <v>341</v>
      </c>
      <c r="AT579" s="527" t="s">
        <v>336</v>
      </c>
      <c r="AU579" s="527" t="s">
        <v>258</v>
      </c>
      <c r="AY579" s="530" t="s">
        <v>334</v>
      </c>
      <c r="BE579" s="607">
        <f>IF($N$579="základní",$J$579,0)</f>
        <v>0</v>
      </c>
      <c r="BF579" s="607">
        <f>IF($N$579="snížená",$J$579,0)</f>
        <v>0</v>
      </c>
      <c r="BG579" s="607">
        <f>IF($N$579="zákl. přenesená",$J$579,0)</f>
        <v>0</v>
      </c>
      <c r="BH579" s="607">
        <f>IF($N$579="sníž. přenesená",$J$579,0)</f>
        <v>0</v>
      </c>
      <c r="BI579" s="607">
        <f>IF($N$579="nulová",$J$579,0)</f>
        <v>0</v>
      </c>
      <c r="BJ579" s="527" t="s">
        <v>332</v>
      </c>
      <c r="BK579" s="607">
        <f>ROUND($I$579*$H$579,2)</f>
        <v>0</v>
      </c>
      <c r="BL579" s="527" t="s">
        <v>341</v>
      </c>
      <c r="BM579" s="527" t="s">
        <v>711</v>
      </c>
    </row>
    <row r="580" spans="2:47" s="530" customFormat="1" ht="16.5" customHeight="1">
      <c r="B580" s="531"/>
      <c r="D580" s="608" t="s">
        <v>343</v>
      </c>
      <c r="F580" s="609" t="s">
        <v>712</v>
      </c>
      <c r="L580" s="531"/>
      <c r="M580" s="610"/>
      <c r="T580" s="611"/>
      <c r="AT580" s="530" t="s">
        <v>343</v>
      </c>
      <c r="AU580" s="530" t="s">
        <v>258</v>
      </c>
    </row>
    <row r="581" spans="2:51" s="530" customFormat="1" ht="15.75" customHeight="1">
      <c r="B581" s="614"/>
      <c r="D581" s="612" t="s">
        <v>347</v>
      </c>
      <c r="E581" s="615"/>
      <c r="F581" s="616" t="s">
        <v>713</v>
      </c>
      <c r="H581" s="615"/>
      <c r="L581" s="614"/>
      <c r="M581" s="617"/>
      <c r="T581" s="618"/>
      <c r="AT581" s="615" t="s">
        <v>347</v>
      </c>
      <c r="AU581" s="615" t="s">
        <v>258</v>
      </c>
      <c r="AV581" s="615" t="s">
        <v>332</v>
      </c>
      <c r="AW581" s="615" t="s">
        <v>299</v>
      </c>
      <c r="AX581" s="615" t="s">
        <v>333</v>
      </c>
      <c r="AY581" s="615" t="s">
        <v>334</v>
      </c>
    </row>
    <row r="582" spans="2:51" s="530" customFormat="1" ht="15.75" customHeight="1">
      <c r="B582" s="614"/>
      <c r="D582" s="612" t="s">
        <v>347</v>
      </c>
      <c r="E582" s="615"/>
      <c r="F582" s="616" t="s">
        <v>425</v>
      </c>
      <c r="H582" s="615"/>
      <c r="L582" s="614"/>
      <c r="M582" s="617"/>
      <c r="T582" s="618"/>
      <c r="AT582" s="615" t="s">
        <v>347</v>
      </c>
      <c r="AU582" s="615" t="s">
        <v>258</v>
      </c>
      <c r="AV582" s="615" t="s">
        <v>332</v>
      </c>
      <c r="AW582" s="615" t="s">
        <v>299</v>
      </c>
      <c r="AX582" s="615" t="s">
        <v>333</v>
      </c>
      <c r="AY582" s="615" t="s">
        <v>334</v>
      </c>
    </row>
    <row r="583" spans="2:51" s="530" customFormat="1" ht="15.75" customHeight="1">
      <c r="B583" s="619"/>
      <c r="D583" s="612" t="s">
        <v>347</v>
      </c>
      <c r="E583" s="620"/>
      <c r="F583" s="621" t="s">
        <v>714</v>
      </c>
      <c r="H583" s="622">
        <v>32.4</v>
      </c>
      <c r="L583" s="619"/>
      <c r="M583" s="623"/>
      <c r="T583" s="624"/>
      <c r="AT583" s="620" t="s">
        <v>347</v>
      </c>
      <c r="AU583" s="620" t="s">
        <v>258</v>
      </c>
      <c r="AV583" s="620" t="s">
        <v>258</v>
      </c>
      <c r="AW583" s="620" t="s">
        <v>299</v>
      </c>
      <c r="AX583" s="620" t="s">
        <v>333</v>
      </c>
      <c r="AY583" s="620" t="s">
        <v>334</v>
      </c>
    </row>
    <row r="584" spans="2:51" s="530" customFormat="1" ht="15.75" customHeight="1">
      <c r="B584" s="614"/>
      <c r="D584" s="612" t="s">
        <v>347</v>
      </c>
      <c r="E584" s="615"/>
      <c r="F584" s="616" t="s">
        <v>428</v>
      </c>
      <c r="H584" s="615"/>
      <c r="L584" s="614"/>
      <c r="M584" s="617"/>
      <c r="T584" s="618"/>
      <c r="AT584" s="615" t="s">
        <v>347</v>
      </c>
      <c r="AU584" s="615" t="s">
        <v>258</v>
      </c>
      <c r="AV584" s="615" t="s">
        <v>332</v>
      </c>
      <c r="AW584" s="615" t="s">
        <v>299</v>
      </c>
      <c r="AX584" s="615" t="s">
        <v>333</v>
      </c>
      <c r="AY584" s="615" t="s">
        <v>334</v>
      </c>
    </row>
    <row r="585" spans="2:51" s="530" customFormat="1" ht="15.75" customHeight="1">
      <c r="B585" s="619"/>
      <c r="D585" s="612" t="s">
        <v>347</v>
      </c>
      <c r="E585" s="620"/>
      <c r="F585" s="621" t="s">
        <v>714</v>
      </c>
      <c r="H585" s="622">
        <v>32.4</v>
      </c>
      <c r="L585" s="619"/>
      <c r="M585" s="623"/>
      <c r="T585" s="624"/>
      <c r="AT585" s="620" t="s">
        <v>347</v>
      </c>
      <c r="AU585" s="620" t="s">
        <v>258</v>
      </c>
      <c r="AV585" s="620" t="s">
        <v>258</v>
      </c>
      <c r="AW585" s="620" t="s">
        <v>299</v>
      </c>
      <c r="AX585" s="620" t="s">
        <v>333</v>
      </c>
      <c r="AY585" s="620" t="s">
        <v>334</v>
      </c>
    </row>
    <row r="586" spans="2:51" s="530" customFormat="1" ht="15.75" customHeight="1">
      <c r="B586" s="625"/>
      <c r="D586" s="612" t="s">
        <v>347</v>
      </c>
      <c r="E586" s="626"/>
      <c r="F586" s="627" t="s">
        <v>352</v>
      </c>
      <c r="H586" s="628">
        <v>64.8</v>
      </c>
      <c r="L586" s="625"/>
      <c r="M586" s="629"/>
      <c r="T586" s="630"/>
      <c r="AT586" s="626" t="s">
        <v>347</v>
      </c>
      <c r="AU586" s="626" t="s">
        <v>258</v>
      </c>
      <c r="AV586" s="626" t="s">
        <v>341</v>
      </c>
      <c r="AW586" s="626" t="s">
        <v>299</v>
      </c>
      <c r="AX586" s="626" t="s">
        <v>332</v>
      </c>
      <c r="AY586" s="626" t="s">
        <v>334</v>
      </c>
    </row>
    <row r="587" spans="2:65" s="530" customFormat="1" ht="15.75" customHeight="1">
      <c r="B587" s="531"/>
      <c r="C587" s="596" t="s">
        <v>736</v>
      </c>
      <c r="D587" s="596" t="s">
        <v>336</v>
      </c>
      <c r="E587" s="597" t="s">
        <v>716</v>
      </c>
      <c r="F587" s="598" t="s">
        <v>717</v>
      </c>
      <c r="G587" s="599" t="s">
        <v>187</v>
      </c>
      <c r="H587" s="600">
        <v>18</v>
      </c>
      <c r="I587" s="601"/>
      <c r="J587" s="602">
        <f>ROUND($I$587*$H$587,2)</f>
        <v>0</v>
      </c>
      <c r="K587" s="598" t="s">
        <v>340</v>
      </c>
      <c r="L587" s="531"/>
      <c r="M587" s="603"/>
      <c r="N587" s="604" t="s">
        <v>287</v>
      </c>
      <c r="P587" s="605">
        <f>$O$587*$H$587</f>
        <v>0</v>
      </c>
      <c r="Q587" s="605">
        <v>0</v>
      </c>
      <c r="R587" s="605">
        <f>$Q$587*$H$587</f>
        <v>0</v>
      </c>
      <c r="S587" s="605">
        <v>0.001</v>
      </c>
      <c r="T587" s="606">
        <f>$S$587*$H$587</f>
        <v>0.018000000000000002</v>
      </c>
      <c r="AR587" s="527" t="s">
        <v>341</v>
      </c>
      <c r="AT587" s="527" t="s">
        <v>336</v>
      </c>
      <c r="AU587" s="527" t="s">
        <v>258</v>
      </c>
      <c r="AY587" s="530" t="s">
        <v>334</v>
      </c>
      <c r="BE587" s="607">
        <f>IF($N$587="základní",$J$587,0)</f>
        <v>0</v>
      </c>
      <c r="BF587" s="607">
        <f>IF($N$587="snížená",$J$587,0)</f>
        <v>0</v>
      </c>
      <c r="BG587" s="607">
        <f>IF($N$587="zákl. přenesená",$J$587,0)</f>
        <v>0</v>
      </c>
      <c r="BH587" s="607">
        <f>IF($N$587="sníž. přenesená",$J$587,0)</f>
        <v>0</v>
      </c>
      <c r="BI587" s="607">
        <f>IF($N$587="nulová",$J$587,0)</f>
        <v>0</v>
      </c>
      <c r="BJ587" s="527" t="s">
        <v>332</v>
      </c>
      <c r="BK587" s="607">
        <f>ROUND($I$587*$H$587,2)</f>
        <v>0</v>
      </c>
      <c r="BL587" s="527" t="s">
        <v>341</v>
      </c>
      <c r="BM587" s="527" t="s">
        <v>718</v>
      </c>
    </row>
    <row r="588" spans="2:47" s="530" customFormat="1" ht="27" customHeight="1">
      <c r="B588" s="531"/>
      <c r="D588" s="608" t="s">
        <v>343</v>
      </c>
      <c r="F588" s="609" t="s">
        <v>719</v>
      </c>
      <c r="L588" s="531"/>
      <c r="M588" s="610"/>
      <c r="T588" s="611"/>
      <c r="AT588" s="530" t="s">
        <v>343</v>
      </c>
      <c r="AU588" s="530" t="s">
        <v>258</v>
      </c>
    </row>
    <row r="589" spans="2:51" s="530" customFormat="1" ht="15.75" customHeight="1">
      <c r="B589" s="614"/>
      <c r="D589" s="612" t="s">
        <v>347</v>
      </c>
      <c r="E589" s="615"/>
      <c r="F589" s="616" t="s">
        <v>720</v>
      </c>
      <c r="H589" s="615"/>
      <c r="L589" s="614"/>
      <c r="M589" s="617"/>
      <c r="T589" s="618"/>
      <c r="AT589" s="615" t="s">
        <v>347</v>
      </c>
      <c r="AU589" s="615" t="s">
        <v>258</v>
      </c>
      <c r="AV589" s="615" t="s">
        <v>332</v>
      </c>
      <c r="AW589" s="615" t="s">
        <v>299</v>
      </c>
      <c r="AX589" s="615" t="s">
        <v>333</v>
      </c>
      <c r="AY589" s="615" t="s">
        <v>334</v>
      </c>
    </row>
    <row r="590" spans="2:51" s="530" customFormat="1" ht="15.75" customHeight="1">
      <c r="B590" s="614"/>
      <c r="D590" s="612" t="s">
        <v>347</v>
      </c>
      <c r="E590" s="615"/>
      <c r="F590" s="616" t="s">
        <v>425</v>
      </c>
      <c r="H590" s="615"/>
      <c r="L590" s="614"/>
      <c r="M590" s="617"/>
      <c r="T590" s="618"/>
      <c r="AT590" s="615" t="s">
        <v>347</v>
      </c>
      <c r="AU590" s="615" t="s">
        <v>258</v>
      </c>
      <c r="AV590" s="615" t="s">
        <v>332</v>
      </c>
      <c r="AW590" s="615" t="s">
        <v>299</v>
      </c>
      <c r="AX590" s="615" t="s">
        <v>333</v>
      </c>
      <c r="AY590" s="615" t="s">
        <v>334</v>
      </c>
    </row>
    <row r="591" spans="2:51" s="530" customFormat="1" ht="15.75" customHeight="1">
      <c r="B591" s="619"/>
      <c r="D591" s="612" t="s">
        <v>347</v>
      </c>
      <c r="E591" s="620"/>
      <c r="F591" s="621" t="s">
        <v>721</v>
      </c>
      <c r="H591" s="622">
        <v>9</v>
      </c>
      <c r="L591" s="619"/>
      <c r="M591" s="623"/>
      <c r="T591" s="624"/>
      <c r="AT591" s="620" t="s">
        <v>347</v>
      </c>
      <c r="AU591" s="620" t="s">
        <v>258</v>
      </c>
      <c r="AV591" s="620" t="s">
        <v>258</v>
      </c>
      <c r="AW591" s="620" t="s">
        <v>299</v>
      </c>
      <c r="AX591" s="620" t="s">
        <v>333</v>
      </c>
      <c r="AY591" s="620" t="s">
        <v>334</v>
      </c>
    </row>
    <row r="592" spans="2:51" s="530" customFormat="1" ht="15.75" customHeight="1">
      <c r="B592" s="614"/>
      <c r="D592" s="612" t="s">
        <v>347</v>
      </c>
      <c r="E592" s="615"/>
      <c r="F592" s="616" t="s">
        <v>428</v>
      </c>
      <c r="H592" s="615"/>
      <c r="L592" s="614"/>
      <c r="M592" s="617"/>
      <c r="T592" s="618"/>
      <c r="AT592" s="615" t="s">
        <v>347</v>
      </c>
      <c r="AU592" s="615" t="s">
        <v>258</v>
      </c>
      <c r="AV592" s="615" t="s">
        <v>332</v>
      </c>
      <c r="AW592" s="615" t="s">
        <v>299</v>
      </c>
      <c r="AX592" s="615" t="s">
        <v>333</v>
      </c>
      <c r="AY592" s="615" t="s">
        <v>334</v>
      </c>
    </row>
    <row r="593" spans="2:51" s="530" customFormat="1" ht="15.75" customHeight="1">
      <c r="B593" s="619"/>
      <c r="D593" s="612" t="s">
        <v>347</v>
      </c>
      <c r="E593" s="620"/>
      <c r="F593" s="621" t="s">
        <v>721</v>
      </c>
      <c r="H593" s="622">
        <v>9</v>
      </c>
      <c r="L593" s="619"/>
      <c r="M593" s="623"/>
      <c r="T593" s="624"/>
      <c r="AT593" s="620" t="s">
        <v>347</v>
      </c>
      <c r="AU593" s="620" t="s">
        <v>258</v>
      </c>
      <c r="AV593" s="620" t="s">
        <v>258</v>
      </c>
      <c r="AW593" s="620" t="s">
        <v>299</v>
      </c>
      <c r="AX593" s="620" t="s">
        <v>333</v>
      </c>
      <c r="AY593" s="620" t="s">
        <v>334</v>
      </c>
    </row>
    <row r="594" spans="2:51" s="530" customFormat="1" ht="15.75" customHeight="1">
      <c r="B594" s="625"/>
      <c r="D594" s="612" t="s">
        <v>347</v>
      </c>
      <c r="E594" s="626"/>
      <c r="F594" s="627" t="s">
        <v>352</v>
      </c>
      <c r="H594" s="628">
        <v>18</v>
      </c>
      <c r="L594" s="625"/>
      <c r="M594" s="629"/>
      <c r="T594" s="630"/>
      <c r="AT594" s="626" t="s">
        <v>347</v>
      </c>
      <c r="AU594" s="626" t="s">
        <v>258</v>
      </c>
      <c r="AV594" s="626" t="s">
        <v>341</v>
      </c>
      <c r="AW594" s="626" t="s">
        <v>299</v>
      </c>
      <c r="AX594" s="626" t="s">
        <v>332</v>
      </c>
      <c r="AY594" s="626" t="s">
        <v>334</v>
      </c>
    </row>
    <row r="595" spans="2:65" s="530" customFormat="1" ht="15.75" customHeight="1">
      <c r="B595" s="531"/>
      <c r="C595" s="596" t="s">
        <v>744</v>
      </c>
      <c r="D595" s="596" t="s">
        <v>336</v>
      </c>
      <c r="E595" s="597" t="s">
        <v>723</v>
      </c>
      <c r="F595" s="598" t="s">
        <v>724</v>
      </c>
      <c r="G595" s="599" t="s">
        <v>114</v>
      </c>
      <c r="H595" s="600">
        <v>55.6</v>
      </c>
      <c r="I595" s="601"/>
      <c r="J595" s="602">
        <f>ROUND($I$595*$H$595,2)</f>
        <v>0</v>
      </c>
      <c r="K595" s="598" t="s">
        <v>340</v>
      </c>
      <c r="L595" s="531"/>
      <c r="M595" s="603"/>
      <c r="N595" s="604" t="s">
        <v>287</v>
      </c>
      <c r="P595" s="605">
        <f>$O$595*$H$595</f>
        <v>0</v>
      </c>
      <c r="Q595" s="605">
        <v>3E-05</v>
      </c>
      <c r="R595" s="605">
        <f>$Q$595*$H$595</f>
        <v>0.001668</v>
      </c>
      <c r="S595" s="605">
        <v>0</v>
      </c>
      <c r="T595" s="606">
        <f>$S$595*$H$595</f>
        <v>0</v>
      </c>
      <c r="AR595" s="527" t="s">
        <v>341</v>
      </c>
      <c r="AT595" s="527" t="s">
        <v>336</v>
      </c>
      <c r="AU595" s="527" t="s">
        <v>258</v>
      </c>
      <c r="AY595" s="530" t="s">
        <v>334</v>
      </c>
      <c r="BE595" s="607">
        <f>IF($N$595="základní",$J$595,0)</f>
        <v>0</v>
      </c>
      <c r="BF595" s="607">
        <f>IF($N$595="snížená",$J$595,0)</f>
        <v>0</v>
      </c>
      <c r="BG595" s="607">
        <f>IF($N$595="zákl. přenesená",$J$595,0)</f>
        <v>0</v>
      </c>
      <c r="BH595" s="607">
        <f>IF($N$595="sníž. přenesená",$J$595,0)</f>
        <v>0</v>
      </c>
      <c r="BI595" s="607">
        <f>IF($N$595="nulová",$J$595,0)</f>
        <v>0</v>
      </c>
      <c r="BJ595" s="527" t="s">
        <v>332</v>
      </c>
      <c r="BK595" s="607">
        <f>ROUND($I$595*$H$595,2)</f>
        <v>0</v>
      </c>
      <c r="BL595" s="527" t="s">
        <v>341</v>
      </c>
      <c r="BM595" s="527" t="s">
        <v>725</v>
      </c>
    </row>
    <row r="596" spans="2:47" s="530" customFormat="1" ht="16.5" customHeight="1">
      <c r="B596" s="531"/>
      <c r="D596" s="608" t="s">
        <v>343</v>
      </c>
      <c r="F596" s="609" t="s">
        <v>726</v>
      </c>
      <c r="L596" s="531"/>
      <c r="M596" s="610"/>
      <c r="T596" s="611"/>
      <c r="AT596" s="530" t="s">
        <v>343</v>
      </c>
      <c r="AU596" s="530" t="s">
        <v>258</v>
      </c>
    </row>
    <row r="597" spans="2:47" s="530" customFormat="1" ht="44.25" customHeight="1">
      <c r="B597" s="531"/>
      <c r="D597" s="612" t="s">
        <v>345</v>
      </c>
      <c r="F597" s="613" t="s">
        <v>727</v>
      </c>
      <c r="L597" s="531"/>
      <c r="M597" s="610"/>
      <c r="T597" s="611"/>
      <c r="AT597" s="530" t="s">
        <v>345</v>
      </c>
      <c r="AU597" s="530" t="s">
        <v>258</v>
      </c>
    </row>
    <row r="598" spans="2:51" s="530" customFormat="1" ht="15.75" customHeight="1">
      <c r="B598" s="614"/>
      <c r="D598" s="612" t="s">
        <v>347</v>
      </c>
      <c r="E598" s="615"/>
      <c r="F598" s="616" t="s">
        <v>728</v>
      </c>
      <c r="H598" s="615"/>
      <c r="L598" s="614"/>
      <c r="M598" s="617"/>
      <c r="T598" s="618"/>
      <c r="AT598" s="615" t="s">
        <v>347</v>
      </c>
      <c r="AU598" s="615" t="s">
        <v>258</v>
      </c>
      <c r="AV598" s="615" t="s">
        <v>332</v>
      </c>
      <c r="AW598" s="615" t="s">
        <v>299</v>
      </c>
      <c r="AX598" s="615" t="s">
        <v>333</v>
      </c>
      <c r="AY598" s="615" t="s">
        <v>334</v>
      </c>
    </row>
    <row r="599" spans="2:51" s="530" customFormat="1" ht="15.75" customHeight="1">
      <c r="B599" s="614"/>
      <c r="D599" s="612" t="s">
        <v>347</v>
      </c>
      <c r="E599" s="615"/>
      <c r="F599" s="616" t="s">
        <v>425</v>
      </c>
      <c r="H599" s="615"/>
      <c r="L599" s="614"/>
      <c r="M599" s="617"/>
      <c r="T599" s="618"/>
      <c r="AT599" s="615" t="s">
        <v>347</v>
      </c>
      <c r="AU599" s="615" t="s">
        <v>258</v>
      </c>
      <c r="AV599" s="615" t="s">
        <v>332</v>
      </c>
      <c r="AW599" s="615" t="s">
        <v>299</v>
      </c>
      <c r="AX599" s="615" t="s">
        <v>333</v>
      </c>
      <c r="AY599" s="615" t="s">
        <v>334</v>
      </c>
    </row>
    <row r="600" spans="2:51" s="530" customFormat="1" ht="15.75" customHeight="1">
      <c r="B600" s="619"/>
      <c r="D600" s="612" t="s">
        <v>347</v>
      </c>
      <c r="E600" s="620"/>
      <c r="F600" s="621" t="s">
        <v>729</v>
      </c>
      <c r="H600" s="622">
        <v>25.8</v>
      </c>
      <c r="L600" s="619"/>
      <c r="M600" s="623"/>
      <c r="T600" s="624"/>
      <c r="AT600" s="620" t="s">
        <v>347</v>
      </c>
      <c r="AU600" s="620" t="s">
        <v>258</v>
      </c>
      <c r="AV600" s="620" t="s">
        <v>258</v>
      </c>
      <c r="AW600" s="620" t="s">
        <v>299</v>
      </c>
      <c r="AX600" s="620" t="s">
        <v>333</v>
      </c>
      <c r="AY600" s="620" t="s">
        <v>334</v>
      </c>
    </row>
    <row r="601" spans="2:51" s="530" customFormat="1" ht="15.75" customHeight="1">
      <c r="B601" s="619"/>
      <c r="D601" s="612" t="s">
        <v>347</v>
      </c>
      <c r="E601" s="620"/>
      <c r="F601" s="621" t="s">
        <v>730</v>
      </c>
      <c r="H601" s="622">
        <v>2</v>
      </c>
      <c r="L601" s="619"/>
      <c r="M601" s="623"/>
      <c r="T601" s="624"/>
      <c r="AT601" s="620" t="s">
        <v>347</v>
      </c>
      <c r="AU601" s="620" t="s">
        <v>258</v>
      </c>
      <c r="AV601" s="620" t="s">
        <v>258</v>
      </c>
      <c r="AW601" s="620" t="s">
        <v>299</v>
      </c>
      <c r="AX601" s="620" t="s">
        <v>333</v>
      </c>
      <c r="AY601" s="620" t="s">
        <v>334</v>
      </c>
    </row>
    <row r="602" spans="2:51" s="530" customFormat="1" ht="15.75" customHeight="1">
      <c r="B602" s="614"/>
      <c r="D602" s="612" t="s">
        <v>347</v>
      </c>
      <c r="E602" s="615"/>
      <c r="F602" s="616" t="s">
        <v>428</v>
      </c>
      <c r="H602" s="615"/>
      <c r="L602" s="614"/>
      <c r="M602" s="617"/>
      <c r="T602" s="618"/>
      <c r="AT602" s="615" t="s">
        <v>347</v>
      </c>
      <c r="AU602" s="615" t="s">
        <v>258</v>
      </c>
      <c r="AV602" s="615" t="s">
        <v>332</v>
      </c>
      <c r="AW602" s="615" t="s">
        <v>299</v>
      </c>
      <c r="AX602" s="615" t="s">
        <v>333</v>
      </c>
      <c r="AY602" s="615" t="s">
        <v>334</v>
      </c>
    </row>
    <row r="603" spans="2:51" s="530" customFormat="1" ht="15.75" customHeight="1">
      <c r="B603" s="619"/>
      <c r="D603" s="612" t="s">
        <v>347</v>
      </c>
      <c r="E603" s="620"/>
      <c r="F603" s="621" t="s">
        <v>729</v>
      </c>
      <c r="H603" s="622">
        <v>25.8</v>
      </c>
      <c r="L603" s="619"/>
      <c r="M603" s="623"/>
      <c r="T603" s="624"/>
      <c r="AT603" s="620" t="s">
        <v>347</v>
      </c>
      <c r="AU603" s="620" t="s">
        <v>258</v>
      </c>
      <c r="AV603" s="620" t="s">
        <v>258</v>
      </c>
      <c r="AW603" s="620" t="s">
        <v>299</v>
      </c>
      <c r="AX603" s="620" t="s">
        <v>333</v>
      </c>
      <c r="AY603" s="620" t="s">
        <v>334</v>
      </c>
    </row>
    <row r="604" spans="2:51" s="530" customFormat="1" ht="15.75" customHeight="1">
      <c r="B604" s="619"/>
      <c r="D604" s="612" t="s">
        <v>347</v>
      </c>
      <c r="E604" s="620"/>
      <c r="F604" s="621" t="s">
        <v>730</v>
      </c>
      <c r="H604" s="622">
        <v>2</v>
      </c>
      <c r="L604" s="619"/>
      <c r="M604" s="623"/>
      <c r="T604" s="624"/>
      <c r="AT604" s="620" t="s">
        <v>347</v>
      </c>
      <c r="AU604" s="620" t="s">
        <v>258</v>
      </c>
      <c r="AV604" s="620" t="s">
        <v>258</v>
      </c>
      <c r="AW604" s="620" t="s">
        <v>299</v>
      </c>
      <c r="AX604" s="620" t="s">
        <v>333</v>
      </c>
      <c r="AY604" s="620" t="s">
        <v>334</v>
      </c>
    </row>
    <row r="605" spans="2:51" s="530" customFormat="1" ht="15.75" customHeight="1">
      <c r="B605" s="625"/>
      <c r="D605" s="612" t="s">
        <v>347</v>
      </c>
      <c r="E605" s="626"/>
      <c r="F605" s="627" t="s">
        <v>352</v>
      </c>
      <c r="H605" s="628">
        <v>55.6</v>
      </c>
      <c r="L605" s="625"/>
      <c r="M605" s="629"/>
      <c r="T605" s="630"/>
      <c r="AT605" s="626" t="s">
        <v>347</v>
      </c>
      <c r="AU605" s="626" t="s">
        <v>258</v>
      </c>
      <c r="AV605" s="626" t="s">
        <v>341</v>
      </c>
      <c r="AW605" s="626" t="s">
        <v>299</v>
      </c>
      <c r="AX605" s="626" t="s">
        <v>332</v>
      </c>
      <c r="AY605" s="626" t="s">
        <v>334</v>
      </c>
    </row>
    <row r="606" spans="2:65" s="530" customFormat="1" ht="15.75" customHeight="1">
      <c r="B606" s="531"/>
      <c r="C606" s="596" t="s">
        <v>752</v>
      </c>
      <c r="D606" s="596" t="s">
        <v>336</v>
      </c>
      <c r="E606" s="597" t="s">
        <v>732</v>
      </c>
      <c r="F606" s="598" t="s">
        <v>733</v>
      </c>
      <c r="G606" s="599" t="s">
        <v>114</v>
      </c>
      <c r="H606" s="600">
        <v>63</v>
      </c>
      <c r="I606" s="601"/>
      <c r="J606" s="602">
        <f>ROUND($I$606*$H$606,2)</f>
        <v>0</v>
      </c>
      <c r="K606" s="598" t="s">
        <v>340</v>
      </c>
      <c r="L606" s="531"/>
      <c r="M606" s="603"/>
      <c r="N606" s="604" t="s">
        <v>287</v>
      </c>
      <c r="P606" s="605">
        <f>$O$606*$H$606</f>
        <v>0</v>
      </c>
      <c r="Q606" s="605">
        <v>0.00016</v>
      </c>
      <c r="R606" s="605">
        <f>$Q$606*$H$606</f>
        <v>0.01008</v>
      </c>
      <c r="S606" s="605">
        <v>0</v>
      </c>
      <c r="T606" s="606">
        <f>$S$606*$H$606</f>
        <v>0</v>
      </c>
      <c r="AR606" s="527" t="s">
        <v>341</v>
      </c>
      <c r="AT606" s="527" t="s">
        <v>336</v>
      </c>
      <c r="AU606" s="527" t="s">
        <v>258</v>
      </c>
      <c r="AY606" s="530" t="s">
        <v>334</v>
      </c>
      <c r="BE606" s="607">
        <f>IF($N$606="základní",$J$606,0)</f>
        <v>0</v>
      </c>
      <c r="BF606" s="607">
        <f>IF($N$606="snížená",$J$606,0)</f>
        <v>0</v>
      </c>
      <c r="BG606" s="607">
        <f>IF($N$606="zákl. přenesená",$J$606,0)</f>
        <v>0</v>
      </c>
      <c r="BH606" s="607">
        <f>IF($N$606="sníž. přenesená",$J$606,0)</f>
        <v>0</v>
      </c>
      <c r="BI606" s="607">
        <f>IF($N$606="nulová",$J$606,0)</f>
        <v>0</v>
      </c>
      <c r="BJ606" s="527" t="s">
        <v>332</v>
      </c>
      <c r="BK606" s="607">
        <f>ROUND($I$606*$H$606,2)</f>
        <v>0</v>
      </c>
      <c r="BL606" s="527" t="s">
        <v>341</v>
      </c>
      <c r="BM606" s="527" t="s">
        <v>734</v>
      </c>
    </row>
    <row r="607" spans="2:47" s="530" customFormat="1" ht="16.5" customHeight="1">
      <c r="B607" s="531"/>
      <c r="D607" s="608" t="s">
        <v>343</v>
      </c>
      <c r="F607" s="609" t="s">
        <v>735</v>
      </c>
      <c r="L607" s="531"/>
      <c r="M607" s="610"/>
      <c r="T607" s="611"/>
      <c r="AT607" s="530" t="s">
        <v>343</v>
      </c>
      <c r="AU607" s="530" t="s">
        <v>258</v>
      </c>
    </row>
    <row r="608" spans="2:47" s="530" customFormat="1" ht="44.25" customHeight="1">
      <c r="B608" s="531"/>
      <c r="D608" s="612" t="s">
        <v>345</v>
      </c>
      <c r="F608" s="613" t="s">
        <v>727</v>
      </c>
      <c r="L608" s="531"/>
      <c r="M608" s="610"/>
      <c r="T608" s="611"/>
      <c r="AT608" s="530" t="s">
        <v>345</v>
      </c>
      <c r="AU608" s="530" t="s">
        <v>258</v>
      </c>
    </row>
    <row r="609" spans="2:51" s="530" customFormat="1" ht="15.75" customHeight="1">
      <c r="B609" s="614"/>
      <c r="D609" s="612" t="s">
        <v>347</v>
      </c>
      <c r="E609" s="615"/>
      <c r="F609" s="616" t="s">
        <v>571</v>
      </c>
      <c r="H609" s="615"/>
      <c r="L609" s="614"/>
      <c r="M609" s="617"/>
      <c r="T609" s="618"/>
      <c r="AT609" s="615" t="s">
        <v>347</v>
      </c>
      <c r="AU609" s="615" t="s">
        <v>258</v>
      </c>
      <c r="AV609" s="615" t="s">
        <v>332</v>
      </c>
      <c r="AW609" s="615" t="s">
        <v>299</v>
      </c>
      <c r="AX609" s="615" t="s">
        <v>333</v>
      </c>
      <c r="AY609" s="615" t="s">
        <v>334</v>
      </c>
    </row>
    <row r="610" spans="2:51" s="530" customFormat="1" ht="15.75" customHeight="1">
      <c r="B610" s="614"/>
      <c r="D610" s="612" t="s">
        <v>347</v>
      </c>
      <c r="E610" s="615"/>
      <c r="F610" s="616" t="s">
        <v>425</v>
      </c>
      <c r="H610" s="615"/>
      <c r="L610" s="614"/>
      <c r="M610" s="617"/>
      <c r="T610" s="618"/>
      <c r="AT610" s="615" t="s">
        <v>347</v>
      </c>
      <c r="AU610" s="615" t="s">
        <v>258</v>
      </c>
      <c r="AV610" s="615" t="s">
        <v>332</v>
      </c>
      <c r="AW610" s="615" t="s">
        <v>299</v>
      </c>
      <c r="AX610" s="615" t="s">
        <v>333</v>
      </c>
      <c r="AY610" s="615" t="s">
        <v>334</v>
      </c>
    </row>
    <row r="611" spans="2:51" s="530" customFormat="1" ht="15.75" customHeight="1">
      <c r="B611" s="619"/>
      <c r="D611" s="612" t="s">
        <v>347</v>
      </c>
      <c r="E611" s="620"/>
      <c r="F611" s="621" t="s">
        <v>572</v>
      </c>
      <c r="H611" s="622">
        <v>31.5</v>
      </c>
      <c r="L611" s="619"/>
      <c r="M611" s="623"/>
      <c r="T611" s="624"/>
      <c r="AT611" s="620" t="s">
        <v>347</v>
      </c>
      <c r="AU611" s="620" t="s">
        <v>258</v>
      </c>
      <c r="AV611" s="620" t="s">
        <v>258</v>
      </c>
      <c r="AW611" s="620" t="s">
        <v>299</v>
      </c>
      <c r="AX611" s="620" t="s">
        <v>333</v>
      </c>
      <c r="AY611" s="620" t="s">
        <v>334</v>
      </c>
    </row>
    <row r="612" spans="2:51" s="530" customFormat="1" ht="15.75" customHeight="1">
      <c r="B612" s="614"/>
      <c r="D612" s="612" t="s">
        <v>347</v>
      </c>
      <c r="E612" s="615"/>
      <c r="F612" s="616" t="s">
        <v>425</v>
      </c>
      <c r="H612" s="615"/>
      <c r="L612" s="614"/>
      <c r="M612" s="617"/>
      <c r="T612" s="618"/>
      <c r="AT612" s="615" t="s">
        <v>347</v>
      </c>
      <c r="AU612" s="615" t="s">
        <v>258</v>
      </c>
      <c r="AV612" s="615" t="s">
        <v>332</v>
      </c>
      <c r="AW612" s="615" t="s">
        <v>299</v>
      </c>
      <c r="AX612" s="615" t="s">
        <v>333</v>
      </c>
      <c r="AY612" s="615" t="s">
        <v>334</v>
      </c>
    </row>
    <row r="613" spans="2:51" s="530" customFormat="1" ht="15.75" customHeight="1">
      <c r="B613" s="619"/>
      <c r="D613" s="612" t="s">
        <v>347</v>
      </c>
      <c r="E613" s="620"/>
      <c r="F613" s="621" t="s">
        <v>572</v>
      </c>
      <c r="H613" s="622">
        <v>31.5</v>
      </c>
      <c r="L613" s="619"/>
      <c r="M613" s="623"/>
      <c r="T613" s="624"/>
      <c r="AT613" s="620" t="s">
        <v>347</v>
      </c>
      <c r="AU613" s="620" t="s">
        <v>258</v>
      </c>
      <c r="AV613" s="620" t="s">
        <v>258</v>
      </c>
      <c r="AW613" s="620" t="s">
        <v>299</v>
      </c>
      <c r="AX613" s="620" t="s">
        <v>333</v>
      </c>
      <c r="AY613" s="620" t="s">
        <v>334</v>
      </c>
    </row>
    <row r="614" spans="2:51" s="530" customFormat="1" ht="15.75" customHeight="1">
      <c r="B614" s="625"/>
      <c r="D614" s="612" t="s">
        <v>347</v>
      </c>
      <c r="E614" s="626"/>
      <c r="F614" s="627" t="s">
        <v>352</v>
      </c>
      <c r="H614" s="628">
        <v>63</v>
      </c>
      <c r="L614" s="625"/>
      <c r="M614" s="629"/>
      <c r="T614" s="630"/>
      <c r="AT614" s="626" t="s">
        <v>347</v>
      </c>
      <c r="AU614" s="626" t="s">
        <v>258</v>
      </c>
      <c r="AV614" s="626" t="s">
        <v>341</v>
      </c>
      <c r="AW614" s="626" t="s">
        <v>299</v>
      </c>
      <c r="AX614" s="626" t="s">
        <v>332</v>
      </c>
      <c r="AY614" s="626" t="s">
        <v>334</v>
      </c>
    </row>
    <row r="615" spans="2:65" s="530" customFormat="1" ht="15.75" customHeight="1">
      <c r="B615" s="531"/>
      <c r="C615" s="596" t="s">
        <v>758</v>
      </c>
      <c r="D615" s="596" t="s">
        <v>336</v>
      </c>
      <c r="E615" s="597" t="s">
        <v>737</v>
      </c>
      <c r="F615" s="598" t="s">
        <v>738</v>
      </c>
      <c r="G615" s="599" t="s">
        <v>114</v>
      </c>
      <c r="H615" s="600">
        <v>61.6</v>
      </c>
      <c r="I615" s="601"/>
      <c r="J615" s="602">
        <f>ROUND($I$615*$H$615,2)</f>
        <v>0</v>
      </c>
      <c r="K615" s="598" t="s">
        <v>340</v>
      </c>
      <c r="L615" s="531"/>
      <c r="M615" s="603"/>
      <c r="N615" s="604" t="s">
        <v>287</v>
      </c>
      <c r="P615" s="605">
        <f>$O$615*$H$615</f>
        <v>0</v>
      </c>
      <c r="Q615" s="605">
        <v>0</v>
      </c>
      <c r="R615" s="605">
        <f>$Q$615*$H$615</f>
        <v>0</v>
      </c>
      <c r="S615" s="605">
        <v>0</v>
      </c>
      <c r="T615" s="606">
        <f>$S$615*$H$615</f>
        <v>0</v>
      </c>
      <c r="AR615" s="527" t="s">
        <v>341</v>
      </c>
      <c r="AT615" s="527" t="s">
        <v>336</v>
      </c>
      <c r="AU615" s="527" t="s">
        <v>258</v>
      </c>
      <c r="AY615" s="530" t="s">
        <v>334</v>
      </c>
      <c r="BE615" s="607">
        <f>IF($N$615="základní",$J$615,0)</f>
        <v>0</v>
      </c>
      <c r="BF615" s="607">
        <f>IF($N$615="snížená",$J$615,0)</f>
        <v>0</v>
      </c>
      <c r="BG615" s="607">
        <f>IF($N$615="zákl. přenesená",$J$615,0)</f>
        <v>0</v>
      </c>
      <c r="BH615" s="607">
        <f>IF($N$615="sníž. přenesená",$J$615,0)</f>
        <v>0</v>
      </c>
      <c r="BI615" s="607">
        <f>IF($N$615="nulová",$J$615,0)</f>
        <v>0</v>
      </c>
      <c r="BJ615" s="527" t="s">
        <v>332</v>
      </c>
      <c r="BK615" s="607">
        <f>ROUND($I$615*$H$615,2)</f>
        <v>0</v>
      </c>
      <c r="BL615" s="527" t="s">
        <v>341</v>
      </c>
      <c r="BM615" s="527" t="s">
        <v>739</v>
      </c>
    </row>
    <row r="616" spans="2:47" s="530" customFormat="1" ht="16.5" customHeight="1">
      <c r="B616" s="531"/>
      <c r="D616" s="608" t="s">
        <v>343</v>
      </c>
      <c r="F616" s="609" t="s">
        <v>740</v>
      </c>
      <c r="L616" s="531"/>
      <c r="M616" s="610"/>
      <c r="T616" s="611"/>
      <c r="AT616" s="530" t="s">
        <v>343</v>
      </c>
      <c r="AU616" s="530" t="s">
        <v>258</v>
      </c>
    </row>
    <row r="617" spans="2:51" s="530" customFormat="1" ht="15.75" customHeight="1">
      <c r="B617" s="614"/>
      <c r="D617" s="612" t="s">
        <v>347</v>
      </c>
      <c r="E617" s="615"/>
      <c r="F617" s="616" t="s">
        <v>741</v>
      </c>
      <c r="H617" s="615"/>
      <c r="L617" s="614"/>
      <c r="M617" s="617"/>
      <c r="T617" s="618"/>
      <c r="AT617" s="615" t="s">
        <v>347</v>
      </c>
      <c r="AU617" s="615" t="s">
        <v>258</v>
      </c>
      <c r="AV617" s="615" t="s">
        <v>332</v>
      </c>
      <c r="AW617" s="615" t="s">
        <v>299</v>
      </c>
      <c r="AX617" s="615" t="s">
        <v>333</v>
      </c>
      <c r="AY617" s="615" t="s">
        <v>334</v>
      </c>
    </row>
    <row r="618" spans="2:51" s="530" customFormat="1" ht="15.75" customHeight="1">
      <c r="B618" s="614"/>
      <c r="D618" s="612" t="s">
        <v>347</v>
      </c>
      <c r="E618" s="615"/>
      <c r="F618" s="616" t="s">
        <v>742</v>
      </c>
      <c r="H618" s="615"/>
      <c r="L618" s="614"/>
      <c r="M618" s="617"/>
      <c r="T618" s="618"/>
      <c r="AT618" s="615" t="s">
        <v>347</v>
      </c>
      <c r="AU618" s="615" t="s">
        <v>258</v>
      </c>
      <c r="AV618" s="615" t="s">
        <v>332</v>
      </c>
      <c r="AW618" s="615" t="s">
        <v>299</v>
      </c>
      <c r="AX618" s="615" t="s">
        <v>333</v>
      </c>
      <c r="AY618" s="615" t="s">
        <v>334</v>
      </c>
    </row>
    <row r="619" spans="2:51" s="530" customFormat="1" ht="15.75" customHeight="1">
      <c r="B619" s="614"/>
      <c r="D619" s="612" t="s">
        <v>347</v>
      </c>
      <c r="E619" s="615"/>
      <c r="F619" s="616" t="s">
        <v>425</v>
      </c>
      <c r="H619" s="615"/>
      <c r="L619" s="614"/>
      <c r="M619" s="617"/>
      <c r="T619" s="618"/>
      <c r="AT619" s="615" t="s">
        <v>347</v>
      </c>
      <c r="AU619" s="615" t="s">
        <v>258</v>
      </c>
      <c r="AV619" s="615" t="s">
        <v>332</v>
      </c>
      <c r="AW619" s="615" t="s">
        <v>299</v>
      </c>
      <c r="AX619" s="615" t="s">
        <v>333</v>
      </c>
      <c r="AY619" s="615" t="s">
        <v>334</v>
      </c>
    </row>
    <row r="620" spans="2:51" s="530" customFormat="1" ht="15.75" customHeight="1">
      <c r="B620" s="619"/>
      <c r="D620" s="612" t="s">
        <v>347</v>
      </c>
      <c r="E620" s="620"/>
      <c r="F620" s="621" t="s">
        <v>743</v>
      </c>
      <c r="H620" s="622">
        <v>30.8</v>
      </c>
      <c r="L620" s="619"/>
      <c r="M620" s="623"/>
      <c r="T620" s="624"/>
      <c r="AT620" s="620" t="s">
        <v>347</v>
      </c>
      <c r="AU620" s="620" t="s">
        <v>258</v>
      </c>
      <c r="AV620" s="620" t="s">
        <v>258</v>
      </c>
      <c r="AW620" s="620" t="s">
        <v>299</v>
      </c>
      <c r="AX620" s="620" t="s">
        <v>333</v>
      </c>
      <c r="AY620" s="620" t="s">
        <v>334</v>
      </c>
    </row>
    <row r="621" spans="2:51" s="530" customFormat="1" ht="15.75" customHeight="1">
      <c r="B621" s="614"/>
      <c r="D621" s="612" t="s">
        <v>347</v>
      </c>
      <c r="E621" s="615"/>
      <c r="F621" s="616" t="s">
        <v>428</v>
      </c>
      <c r="H621" s="615"/>
      <c r="L621" s="614"/>
      <c r="M621" s="617"/>
      <c r="T621" s="618"/>
      <c r="AT621" s="615" t="s">
        <v>347</v>
      </c>
      <c r="AU621" s="615" t="s">
        <v>258</v>
      </c>
      <c r="AV621" s="615" t="s">
        <v>332</v>
      </c>
      <c r="AW621" s="615" t="s">
        <v>299</v>
      </c>
      <c r="AX621" s="615" t="s">
        <v>333</v>
      </c>
      <c r="AY621" s="615" t="s">
        <v>334</v>
      </c>
    </row>
    <row r="622" spans="2:51" s="530" customFormat="1" ht="15.75" customHeight="1">
      <c r="B622" s="619"/>
      <c r="D622" s="612" t="s">
        <v>347</v>
      </c>
      <c r="E622" s="620"/>
      <c r="F622" s="621" t="s">
        <v>743</v>
      </c>
      <c r="H622" s="622">
        <v>30.8</v>
      </c>
      <c r="L622" s="619"/>
      <c r="M622" s="623"/>
      <c r="T622" s="624"/>
      <c r="AT622" s="620" t="s">
        <v>347</v>
      </c>
      <c r="AU622" s="620" t="s">
        <v>258</v>
      </c>
      <c r="AV622" s="620" t="s">
        <v>258</v>
      </c>
      <c r="AW622" s="620" t="s">
        <v>299</v>
      </c>
      <c r="AX622" s="620" t="s">
        <v>333</v>
      </c>
      <c r="AY622" s="620" t="s">
        <v>334</v>
      </c>
    </row>
    <row r="623" spans="2:51" s="530" customFormat="1" ht="15.75" customHeight="1">
      <c r="B623" s="625"/>
      <c r="D623" s="612" t="s">
        <v>347</v>
      </c>
      <c r="E623" s="626"/>
      <c r="F623" s="627" t="s">
        <v>352</v>
      </c>
      <c r="H623" s="628">
        <v>61.6</v>
      </c>
      <c r="L623" s="625"/>
      <c r="M623" s="629"/>
      <c r="T623" s="630"/>
      <c r="AT623" s="626" t="s">
        <v>347</v>
      </c>
      <c r="AU623" s="626" t="s">
        <v>258</v>
      </c>
      <c r="AV623" s="626" t="s">
        <v>341</v>
      </c>
      <c r="AW623" s="626" t="s">
        <v>299</v>
      </c>
      <c r="AX623" s="626" t="s">
        <v>332</v>
      </c>
      <c r="AY623" s="626" t="s">
        <v>334</v>
      </c>
    </row>
    <row r="624" spans="2:65" s="530" customFormat="1" ht="15.75" customHeight="1">
      <c r="B624" s="531"/>
      <c r="C624" s="596" t="s">
        <v>765</v>
      </c>
      <c r="D624" s="596" t="s">
        <v>336</v>
      </c>
      <c r="E624" s="597" t="s">
        <v>745</v>
      </c>
      <c r="F624" s="598" t="s">
        <v>746</v>
      </c>
      <c r="G624" s="599" t="s">
        <v>114</v>
      </c>
      <c r="H624" s="600">
        <v>63</v>
      </c>
      <c r="I624" s="601"/>
      <c r="J624" s="602">
        <f>ROUND($I$624*$H$624,2)</f>
        <v>0</v>
      </c>
      <c r="K624" s="598" t="s">
        <v>340</v>
      </c>
      <c r="L624" s="531"/>
      <c r="M624" s="603"/>
      <c r="N624" s="604" t="s">
        <v>287</v>
      </c>
      <c r="P624" s="605">
        <f>$O$624*$H$624</f>
        <v>0</v>
      </c>
      <c r="Q624" s="605">
        <v>1E-05</v>
      </c>
      <c r="R624" s="605">
        <f>$Q$624*$H$624</f>
        <v>0.00063</v>
      </c>
      <c r="S624" s="605">
        <v>0</v>
      </c>
      <c r="T624" s="606">
        <f>$S$624*$H$624</f>
        <v>0</v>
      </c>
      <c r="AR624" s="527" t="s">
        <v>341</v>
      </c>
      <c r="AT624" s="527" t="s">
        <v>336</v>
      </c>
      <c r="AU624" s="527" t="s">
        <v>258</v>
      </c>
      <c r="AY624" s="530" t="s">
        <v>334</v>
      </c>
      <c r="BE624" s="607">
        <f>IF($N$624="základní",$J$624,0)</f>
        <v>0</v>
      </c>
      <c r="BF624" s="607">
        <f>IF($N$624="snížená",$J$624,0)</f>
        <v>0</v>
      </c>
      <c r="BG624" s="607">
        <f>IF($N$624="zákl. přenesená",$J$624,0)</f>
        <v>0</v>
      </c>
      <c r="BH624" s="607">
        <f>IF($N$624="sníž. přenesená",$J$624,0)</f>
        <v>0</v>
      </c>
      <c r="BI624" s="607">
        <f>IF($N$624="nulová",$J$624,0)</f>
        <v>0</v>
      </c>
      <c r="BJ624" s="527" t="s">
        <v>332</v>
      </c>
      <c r="BK624" s="607">
        <f>ROUND($I$624*$H$624,2)</f>
        <v>0</v>
      </c>
      <c r="BL624" s="527" t="s">
        <v>341</v>
      </c>
      <c r="BM624" s="527" t="s">
        <v>747</v>
      </c>
    </row>
    <row r="625" spans="2:47" s="530" customFormat="1" ht="16.5" customHeight="1">
      <c r="B625" s="531"/>
      <c r="D625" s="608" t="s">
        <v>343</v>
      </c>
      <c r="F625" s="609" t="s">
        <v>748</v>
      </c>
      <c r="L625" s="531"/>
      <c r="M625" s="610"/>
      <c r="T625" s="611"/>
      <c r="AT625" s="530" t="s">
        <v>343</v>
      </c>
      <c r="AU625" s="530" t="s">
        <v>258</v>
      </c>
    </row>
    <row r="626" spans="2:51" s="530" customFormat="1" ht="15.75" customHeight="1">
      <c r="B626" s="614"/>
      <c r="D626" s="612" t="s">
        <v>347</v>
      </c>
      <c r="E626" s="615"/>
      <c r="F626" s="616" t="s">
        <v>749</v>
      </c>
      <c r="H626" s="615"/>
      <c r="L626" s="614"/>
      <c r="M626" s="617"/>
      <c r="T626" s="618"/>
      <c r="AT626" s="615" t="s">
        <v>347</v>
      </c>
      <c r="AU626" s="615" t="s">
        <v>258</v>
      </c>
      <c r="AV626" s="615" t="s">
        <v>332</v>
      </c>
      <c r="AW626" s="615" t="s">
        <v>299</v>
      </c>
      <c r="AX626" s="615" t="s">
        <v>333</v>
      </c>
      <c r="AY626" s="615" t="s">
        <v>334</v>
      </c>
    </row>
    <row r="627" spans="2:51" s="530" customFormat="1" ht="15.75" customHeight="1">
      <c r="B627" s="614"/>
      <c r="D627" s="612" t="s">
        <v>347</v>
      </c>
      <c r="E627" s="615"/>
      <c r="F627" s="616" t="s">
        <v>750</v>
      </c>
      <c r="H627" s="615"/>
      <c r="L627" s="614"/>
      <c r="M627" s="617"/>
      <c r="T627" s="618"/>
      <c r="AT627" s="615" t="s">
        <v>347</v>
      </c>
      <c r="AU627" s="615" t="s">
        <v>258</v>
      </c>
      <c r="AV627" s="615" t="s">
        <v>332</v>
      </c>
      <c r="AW627" s="615" t="s">
        <v>299</v>
      </c>
      <c r="AX627" s="615" t="s">
        <v>333</v>
      </c>
      <c r="AY627" s="615" t="s">
        <v>334</v>
      </c>
    </row>
    <row r="628" spans="2:51" s="530" customFormat="1" ht="15.75" customHeight="1">
      <c r="B628" s="614"/>
      <c r="D628" s="612" t="s">
        <v>347</v>
      </c>
      <c r="E628" s="615"/>
      <c r="F628" s="616" t="s">
        <v>425</v>
      </c>
      <c r="H628" s="615"/>
      <c r="L628" s="614"/>
      <c r="M628" s="617"/>
      <c r="T628" s="618"/>
      <c r="AT628" s="615" t="s">
        <v>347</v>
      </c>
      <c r="AU628" s="615" t="s">
        <v>258</v>
      </c>
      <c r="AV628" s="615" t="s">
        <v>332</v>
      </c>
      <c r="AW628" s="615" t="s">
        <v>299</v>
      </c>
      <c r="AX628" s="615" t="s">
        <v>333</v>
      </c>
      <c r="AY628" s="615" t="s">
        <v>334</v>
      </c>
    </row>
    <row r="629" spans="2:51" s="530" customFormat="1" ht="15.75" customHeight="1">
      <c r="B629" s="619"/>
      <c r="D629" s="612" t="s">
        <v>347</v>
      </c>
      <c r="E629" s="620"/>
      <c r="F629" s="621" t="s">
        <v>751</v>
      </c>
      <c r="H629" s="622">
        <v>31.5</v>
      </c>
      <c r="L629" s="619"/>
      <c r="M629" s="623"/>
      <c r="T629" s="624"/>
      <c r="AT629" s="620" t="s">
        <v>347</v>
      </c>
      <c r="AU629" s="620" t="s">
        <v>258</v>
      </c>
      <c r="AV629" s="620" t="s">
        <v>258</v>
      </c>
      <c r="AW629" s="620" t="s">
        <v>299</v>
      </c>
      <c r="AX629" s="620" t="s">
        <v>333</v>
      </c>
      <c r="AY629" s="620" t="s">
        <v>334</v>
      </c>
    </row>
    <row r="630" spans="2:51" s="530" customFormat="1" ht="15.75" customHeight="1">
      <c r="B630" s="614"/>
      <c r="D630" s="612" t="s">
        <v>347</v>
      </c>
      <c r="E630" s="615"/>
      <c r="F630" s="616" t="s">
        <v>428</v>
      </c>
      <c r="H630" s="615"/>
      <c r="L630" s="614"/>
      <c r="M630" s="617"/>
      <c r="T630" s="618"/>
      <c r="AT630" s="615" t="s">
        <v>347</v>
      </c>
      <c r="AU630" s="615" t="s">
        <v>258</v>
      </c>
      <c r="AV630" s="615" t="s">
        <v>332</v>
      </c>
      <c r="AW630" s="615" t="s">
        <v>299</v>
      </c>
      <c r="AX630" s="615" t="s">
        <v>333</v>
      </c>
      <c r="AY630" s="615" t="s">
        <v>334</v>
      </c>
    </row>
    <row r="631" spans="2:51" s="530" customFormat="1" ht="15.75" customHeight="1">
      <c r="B631" s="619"/>
      <c r="D631" s="612" t="s">
        <v>347</v>
      </c>
      <c r="E631" s="620"/>
      <c r="F631" s="621" t="s">
        <v>751</v>
      </c>
      <c r="H631" s="622">
        <v>31.5</v>
      </c>
      <c r="L631" s="619"/>
      <c r="M631" s="623"/>
      <c r="T631" s="624"/>
      <c r="AT631" s="620" t="s">
        <v>347</v>
      </c>
      <c r="AU631" s="620" t="s">
        <v>258</v>
      </c>
      <c r="AV631" s="620" t="s">
        <v>258</v>
      </c>
      <c r="AW631" s="620" t="s">
        <v>299</v>
      </c>
      <c r="AX631" s="620" t="s">
        <v>333</v>
      </c>
      <c r="AY631" s="620" t="s">
        <v>334</v>
      </c>
    </row>
    <row r="632" spans="2:51" s="530" customFormat="1" ht="15.75" customHeight="1">
      <c r="B632" s="625"/>
      <c r="D632" s="612" t="s">
        <v>347</v>
      </c>
      <c r="E632" s="626"/>
      <c r="F632" s="627" t="s">
        <v>352</v>
      </c>
      <c r="H632" s="628">
        <v>63</v>
      </c>
      <c r="L632" s="625"/>
      <c r="M632" s="629"/>
      <c r="T632" s="630"/>
      <c r="AT632" s="626" t="s">
        <v>347</v>
      </c>
      <c r="AU632" s="626" t="s">
        <v>258</v>
      </c>
      <c r="AV632" s="626" t="s">
        <v>341</v>
      </c>
      <c r="AW632" s="626" t="s">
        <v>299</v>
      </c>
      <c r="AX632" s="626" t="s">
        <v>332</v>
      </c>
      <c r="AY632" s="626" t="s">
        <v>334</v>
      </c>
    </row>
    <row r="633" spans="2:65" s="530" customFormat="1" ht="15.75" customHeight="1">
      <c r="B633" s="531"/>
      <c r="C633" s="596" t="s">
        <v>775</v>
      </c>
      <c r="D633" s="596" t="s">
        <v>336</v>
      </c>
      <c r="E633" s="597" t="s">
        <v>753</v>
      </c>
      <c r="F633" s="598" t="s">
        <v>754</v>
      </c>
      <c r="G633" s="599" t="s">
        <v>339</v>
      </c>
      <c r="H633" s="600">
        <v>24</v>
      </c>
      <c r="I633" s="601"/>
      <c r="J633" s="602">
        <f>ROUND($I$633*$H$633,2)</f>
        <v>0</v>
      </c>
      <c r="K633" s="598" t="s">
        <v>340</v>
      </c>
      <c r="L633" s="531"/>
      <c r="M633" s="603"/>
      <c r="N633" s="604" t="s">
        <v>287</v>
      </c>
      <c r="P633" s="605">
        <f>$O$633*$H$633</f>
        <v>0</v>
      </c>
      <c r="Q633" s="605">
        <v>0</v>
      </c>
      <c r="R633" s="605">
        <f>$Q$633*$H$633</f>
        <v>0</v>
      </c>
      <c r="S633" s="605">
        <v>0.016</v>
      </c>
      <c r="T633" s="606">
        <f>$S$633*$H$633</f>
        <v>0.384</v>
      </c>
      <c r="AR633" s="527" t="s">
        <v>341</v>
      </c>
      <c r="AT633" s="527" t="s">
        <v>336</v>
      </c>
      <c r="AU633" s="527" t="s">
        <v>258</v>
      </c>
      <c r="AY633" s="530" t="s">
        <v>334</v>
      </c>
      <c r="BE633" s="607">
        <f>IF($N$633="základní",$J$633,0)</f>
        <v>0</v>
      </c>
      <c r="BF633" s="607">
        <f>IF($N$633="snížená",$J$633,0)</f>
        <v>0</v>
      </c>
      <c r="BG633" s="607">
        <f>IF($N$633="zákl. přenesená",$J$633,0)</f>
        <v>0</v>
      </c>
      <c r="BH633" s="607">
        <f>IF($N$633="sníž. přenesená",$J$633,0)</f>
        <v>0</v>
      </c>
      <c r="BI633" s="607">
        <f>IF($N$633="nulová",$J$633,0)</f>
        <v>0</v>
      </c>
      <c r="BJ633" s="527" t="s">
        <v>332</v>
      </c>
      <c r="BK633" s="607">
        <f>ROUND($I$633*$H$633,2)</f>
        <v>0</v>
      </c>
      <c r="BL633" s="527" t="s">
        <v>341</v>
      </c>
      <c r="BM633" s="527" t="s">
        <v>755</v>
      </c>
    </row>
    <row r="634" spans="2:47" s="530" customFormat="1" ht="16.5" customHeight="1">
      <c r="B634" s="531"/>
      <c r="D634" s="608" t="s">
        <v>343</v>
      </c>
      <c r="F634" s="609" t="s">
        <v>756</v>
      </c>
      <c r="L634" s="531"/>
      <c r="M634" s="610"/>
      <c r="T634" s="611"/>
      <c r="AT634" s="530" t="s">
        <v>343</v>
      </c>
      <c r="AU634" s="530" t="s">
        <v>258</v>
      </c>
    </row>
    <row r="635" spans="2:51" s="530" customFormat="1" ht="15.75" customHeight="1">
      <c r="B635" s="614"/>
      <c r="D635" s="612" t="s">
        <v>347</v>
      </c>
      <c r="E635" s="615"/>
      <c r="F635" s="616" t="s">
        <v>496</v>
      </c>
      <c r="H635" s="615"/>
      <c r="L635" s="614"/>
      <c r="M635" s="617"/>
      <c r="T635" s="618"/>
      <c r="AT635" s="615" t="s">
        <v>347</v>
      </c>
      <c r="AU635" s="615" t="s">
        <v>258</v>
      </c>
      <c r="AV635" s="615" t="s">
        <v>332</v>
      </c>
      <c r="AW635" s="615" t="s">
        <v>299</v>
      </c>
      <c r="AX635" s="615" t="s">
        <v>333</v>
      </c>
      <c r="AY635" s="615" t="s">
        <v>334</v>
      </c>
    </row>
    <row r="636" spans="2:51" s="530" customFormat="1" ht="15.75" customHeight="1">
      <c r="B636" s="619"/>
      <c r="D636" s="612" t="s">
        <v>347</v>
      </c>
      <c r="E636" s="620"/>
      <c r="F636" s="621" t="s">
        <v>757</v>
      </c>
      <c r="H636" s="622">
        <v>24</v>
      </c>
      <c r="L636" s="619"/>
      <c r="M636" s="623"/>
      <c r="T636" s="624"/>
      <c r="AT636" s="620" t="s">
        <v>347</v>
      </c>
      <c r="AU636" s="620" t="s">
        <v>258</v>
      </c>
      <c r="AV636" s="620" t="s">
        <v>258</v>
      </c>
      <c r="AW636" s="620" t="s">
        <v>299</v>
      </c>
      <c r="AX636" s="620" t="s">
        <v>333</v>
      </c>
      <c r="AY636" s="620" t="s">
        <v>334</v>
      </c>
    </row>
    <row r="637" spans="2:51" s="530" customFormat="1" ht="15.75" customHeight="1">
      <c r="B637" s="625"/>
      <c r="D637" s="612" t="s">
        <v>347</v>
      </c>
      <c r="E637" s="626"/>
      <c r="F637" s="627" t="s">
        <v>352</v>
      </c>
      <c r="H637" s="628">
        <v>24</v>
      </c>
      <c r="L637" s="625"/>
      <c r="M637" s="629"/>
      <c r="T637" s="630"/>
      <c r="AT637" s="626" t="s">
        <v>347</v>
      </c>
      <c r="AU637" s="626" t="s">
        <v>258</v>
      </c>
      <c r="AV637" s="626" t="s">
        <v>341</v>
      </c>
      <c r="AW637" s="626" t="s">
        <v>299</v>
      </c>
      <c r="AX637" s="626" t="s">
        <v>332</v>
      </c>
      <c r="AY637" s="626" t="s">
        <v>334</v>
      </c>
    </row>
    <row r="638" spans="2:65" s="530" customFormat="1" ht="15.75" customHeight="1">
      <c r="B638" s="531"/>
      <c r="C638" s="596" t="s">
        <v>784</v>
      </c>
      <c r="D638" s="596" t="s">
        <v>336</v>
      </c>
      <c r="E638" s="597" t="s">
        <v>759</v>
      </c>
      <c r="F638" s="598" t="s">
        <v>760</v>
      </c>
      <c r="G638" s="599" t="s">
        <v>339</v>
      </c>
      <c r="H638" s="600">
        <v>31.9</v>
      </c>
      <c r="I638" s="601"/>
      <c r="J638" s="602">
        <f>ROUND($I$638*$H$638,2)</f>
        <v>0</v>
      </c>
      <c r="K638" s="598" t="s">
        <v>340</v>
      </c>
      <c r="L638" s="531"/>
      <c r="M638" s="603"/>
      <c r="N638" s="604" t="s">
        <v>287</v>
      </c>
      <c r="P638" s="605">
        <f>$O$638*$H$638</f>
        <v>0</v>
      </c>
      <c r="Q638" s="605">
        <v>0</v>
      </c>
      <c r="R638" s="605">
        <f>$Q$638*$H$638</f>
        <v>0</v>
      </c>
      <c r="S638" s="605">
        <v>0</v>
      </c>
      <c r="T638" s="606">
        <f>$S$638*$H$638</f>
        <v>0</v>
      </c>
      <c r="AR638" s="527" t="s">
        <v>341</v>
      </c>
      <c r="AT638" s="527" t="s">
        <v>336</v>
      </c>
      <c r="AU638" s="527" t="s">
        <v>258</v>
      </c>
      <c r="AY638" s="530" t="s">
        <v>334</v>
      </c>
      <c r="BE638" s="607">
        <f>IF($N$638="základní",$J$638,0)</f>
        <v>0</v>
      </c>
      <c r="BF638" s="607">
        <f>IF($N$638="snížená",$J$638,0)</f>
        <v>0</v>
      </c>
      <c r="BG638" s="607">
        <f>IF($N$638="zákl. přenesená",$J$638,0)</f>
        <v>0</v>
      </c>
      <c r="BH638" s="607">
        <f>IF($N$638="sníž. přenesená",$J$638,0)</f>
        <v>0</v>
      </c>
      <c r="BI638" s="607">
        <f>IF($N$638="nulová",$J$638,0)</f>
        <v>0</v>
      </c>
      <c r="BJ638" s="527" t="s">
        <v>332</v>
      </c>
      <c r="BK638" s="607">
        <f>ROUND($I$638*$H$638,2)</f>
        <v>0</v>
      </c>
      <c r="BL638" s="527" t="s">
        <v>341</v>
      </c>
      <c r="BM638" s="527" t="s">
        <v>761</v>
      </c>
    </row>
    <row r="639" spans="2:47" s="530" customFormat="1" ht="27" customHeight="1">
      <c r="B639" s="531"/>
      <c r="D639" s="608" t="s">
        <v>343</v>
      </c>
      <c r="F639" s="609" t="s">
        <v>762</v>
      </c>
      <c r="L639" s="531"/>
      <c r="M639" s="610"/>
      <c r="T639" s="611"/>
      <c r="AT639" s="530" t="s">
        <v>343</v>
      </c>
      <c r="AU639" s="530" t="s">
        <v>258</v>
      </c>
    </row>
    <row r="640" spans="2:47" s="530" customFormat="1" ht="57.75" customHeight="1">
      <c r="B640" s="531"/>
      <c r="D640" s="612" t="s">
        <v>345</v>
      </c>
      <c r="F640" s="613" t="s">
        <v>763</v>
      </c>
      <c r="L640" s="531"/>
      <c r="M640" s="610"/>
      <c r="T640" s="611"/>
      <c r="AT640" s="530" t="s">
        <v>345</v>
      </c>
      <c r="AU640" s="530" t="s">
        <v>258</v>
      </c>
    </row>
    <row r="641" spans="2:51" s="530" customFormat="1" ht="15.75" customHeight="1">
      <c r="B641" s="614"/>
      <c r="D641" s="612" t="s">
        <v>347</v>
      </c>
      <c r="E641" s="615"/>
      <c r="F641" s="616" t="s">
        <v>348</v>
      </c>
      <c r="H641" s="615"/>
      <c r="L641" s="614"/>
      <c r="M641" s="617"/>
      <c r="T641" s="618"/>
      <c r="AT641" s="615" t="s">
        <v>347</v>
      </c>
      <c r="AU641" s="615" t="s">
        <v>258</v>
      </c>
      <c r="AV641" s="615" t="s">
        <v>332</v>
      </c>
      <c r="AW641" s="615" t="s">
        <v>299</v>
      </c>
      <c r="AX641" s="615" t="s">
        <v>333</v>
      </c>
      <c r="AY641" s="615" t="s">
        <v>334</v>
      </c>
    </row>
    <row r="642" spans="2:51" s="530" customFormat="1" ht="15.75" customHeight="1">
      <c r="B642" s="614"/>
      <c r="D642" s="612" t="s">
        <v>347</v>
      </c>
      <c r="E642" s="615"/>
      <c r="F642" s="616" t="s">
        <v>764</v>
      </c>
      <c r="H642" s="615"/>
      <c r="L642" s="614"/>
      <c r="M642" s="617"/>
      <c r="T642" s="618"/>
      <c r="AT642" s="615" t="s">
        <v>347</v>
      </c>
      <c r="AU642" s="615" t="s">
        <v>258</v>
      </c>
      <c r="AV642" s="615" t="s">
        <v>332</v>
      </c>
      <c r="AW642" s="615" t="s">
        <v>299</v>
      </c>
      <c r="AX642" s="615" t="s">
        <v>333</v>
      </c>
      <c r="AY642" s="615" t="s">
        <v>334</v>
      </c>
    </row>
    <row r="643" spans="2:51" s="530" customFormat="1" ht="15.75" customHeight="1">
      <c r="B643" s="619"/>
      <c r="D643" s="612" t="s">
        <v>347</v>
      </c>
      <c r="E643" s="620"/>
      <c r="F643" s="621" t="s">
        <v>350</v>
      </c>
      <c r="H643" s="622">
        <v>26</v>
      </c>
      <c r="L643" s="619"/>
      <c r="M643" s="623"/>
      <c r="T643" s="624"/>
      <c r="AT643" s="620" t="s">
        <v>347</v>
      </c>
      <c r="AU643" s="620" t="s">
        <v>258</v>
      </c>
      <c r="AV643" s="620" t="s">
        <v>258</v>
      </c>
      <c r="AW643" s="620" t="s">
        <v>299</v>
      </c>
      <c r="AX643" s="620" t="s">
        <v>333</v>
      </c>
      <c r="AY643" s="620" t="s">
        <v>334</v>
      </c>
    </row>
    <row r="644" spans="2:51" s="530" customFormat="1" ht="15.75" customHeight="1">
      <c r="B644" s="619"/>
      <c r="D644" s="612" t="s">
        <v>347</v>
      </c>
      <c r="E644" s="620"/>
      <c r="F644" s="621" t="s">
        <v>351</v>
      </c>
      <c r="H644" s="622">
        <v>5.9</v>
      </c>
      <c r="L644" s="619"/>
      <c r="M644" s="623"/>
      <c r="T644" s="624"/>
      <c r="AT644" s="620" t="s">
        <v>347</v>
      </c>
      <c r="AU644" s="620" t="s">
        <v>258</v>
      </c>
      <c r="AV644" s="620" t="s">
        <v>258</v>
      </c>
      <c r="AW644" s="620" t="s">
        <v>299</v>
      </c>
      <c r="AX644" s="620" t="s">
        <v>333</v>
      </c>
      <c r="AY644" s="620" t="s">
        <v>334</v>
      </c>
    </row>
    <row r="645" spans="2:51" s="530" customFormat="1" ht="15.75" customHeight="1">
      <c r="B645" s="625"/>
      <c r="D645" s="612" t="s">
        <v>347</v>
      </c>
      <c r="E645" s="626"/>
      <c r="F645" s="627" t="s">
        <v>352</v>
      </c>
      <c r="H645" s="628">
        <v>31.9</v>
      </c>
      <c r="L645" s="625"/>
      <c r="M645" s="629"/>
      <c r="T645" s="630"/>
      <c r="AT645" s="626" t="s">
        <v>347</v>
      </c>
      <c r="AU645" s="626" t="s">
        <v>258</v>
      </c>
      <c r="AV645" s="626" t="s">
        <v>341</v>
      </c>
      <c r="AW645" s="626" t="s">
        <v>299</v>
      </c>
      <c r="AX645" s="626" t="s">
        <v>332</v>
      </c>
      <c r="AY645" s="626" t="s">
        <v>334</v>
      </c>
    </row>
    <row r="646" spans="2:65" s="530" customFormat="1" ht="15.75" customHeight="1">
      <c r="B646" s="531"/>
      <c r="C646" s="596" t="s">
        <v>791</v>
      </c>
      <c r="D646" s="596" t="s">
        <v>336</v>
      </c>
      <c r="E646" s="597" t="s">
        <v>766</v>
      </c>
      <c r="F646" s="598" t="s">
        <v>767</v>
      </c>
      <c r="G646" s="599" t="s">
        <v>339</v>
      </c>
      <c r="H646" s="600">
        <v>428.514</v>
      </c>
      <c r="I646" s="601"/>
      <c r="J646" s="602">
        <f>ROUND($I$646*$H$646,2)</f>
        <v>0</v>
      </c>
      <c r="K646" s="598" t="s">
        <v>340</v>
      </c>
      <c r="L646" s="531"/>
      <c r="M646" s="603"/>
      <c r="N646" s="604" t="s">
        <v>287</v>
      </c>
      <c r="P646" s="605">
        <f>$O$646*$H$646</f>
        <v>0</v>
      </c>
      <c r="Q646" s="605">
        <v>0</v>
      </c>
      <c r="R646" s="605">
        <f>$Q$646*$H$646</f>
        <v>0</v>
      </c>
      <c r="S646" s="605">
        <v>0.066</v>
      </c>
      <c r="T646" s="606">
        <f>$S$646*$H$646</f>
        <v>28.281924000000004</v>
      </c>
      <c r="AR646" s="527" t="s">
        <v>341</v>
      </c>
      <c r="AT646" s="527" t="s">
        <v>336</v>
      </c>
      <c r="AU646" s="527" t="s">
        <v>258</v>
      </c>
      <c r="AY646" s="530" t="s">
        <v>334</v>
      </c>
      <c r="BE646" s="607">
        <f>IF($N$646="základní",$J$646,0)</f>
        <v>0</v>
      </c>
      <c r="BF646" s="607">
        <f>IF($N$646="snížená",$J$646,0)</f>
        <v>0</v>
      </c>
      <c r="BG646" s="607">
        <f>IF($N$646="zákl. přenesená",$J$646,0)</f>
        <v>0</v>
      </c>
      <c r="BH646" s="607">
        <f>IF($N$646="sníž. přenesená",$J$646,0)</f>
        <v>0</v>
      </c>
      <c r="BI646" s="607">
        <f>IF($N$646="nulová",$J$646,0)</f>
        <v>0</v>
      </c>
      <c r="BJ646" s="527" t="s">
        <v>332</v>
      </c>
      <c r="BK646" s="607">
        <f>ROUND($I$646*$H$646,2)</f>
        <v>0</v>
      </c>
      <c r="BL646" s="527" t="s">
        <v>341</v>
      </c>
      <c r="BM646" s="527" t="s">
        <v>768</v>
      </c>
    </row>
    <row r="647" spans="2:47" s="530" customFormat="1" ht="16.5" customHeight="1">
      <c r="B647" s="531"/>
      <c r="D647" s="608" t="s">
        <v>343</v>
      </c>
      <c r="F647" s="609" t="s">
        <v>769</v>
      </c>
      <c r="L647" s="531"/>
      <c r="M647" s="610"/>
      <c r="T647" s="611"/>
      <c r="AT647" s="530" t="s">
        <v>343</v>
      </c>
      <c r="AU647" s="530" t="s">
        <v>258</v>
      </c>
    </row>
    <row r="648" spans="2:47" s="530" customFormat="1" ht="44.25" customHeight="1">
      <c r="B648" s="531"/>
      <c r="D648" s="612" t="s">
        <v>345</v>
      </c>
      <c r="F648" s="613" t="s">
        <v>770</v>
      </c>
      <c r="L648" s="531"/>
      <c r="M648" s="610"/>
      <c r="T648" s="611"/>
      <c r="AT648" s="530" t="s">
        <v>345</v>
      </c>
      <c r="AU648" s="530" t="s">
        <v>258</v>
      </c>
    </row>
    <row r="649" spans="2:51" s="530" customFormat="1" ht="15.75" customHeight="1">
      <c r="B649" s="614"/>
      <c r="D649" s="612" t="s">
        <v>347</v>
      </c>
      <c r="E649" s="615"/>
      <c r="F649" s="616" t="s">
        <v>771</v>
      </c>
      <c r="H649" s="615"/>
      <c r="L649" s="614"/>
      <c r="M649" s="617"/>
      <c r="T649" s="618"/>
      <c r="AT649" s="615" t="s">
        <v>347</v>
      </c>
      <c r="AU649" s="615" t="s">
        <v>258</v>
      </c>
      <c r="AV649" s="615" t="s">
        <v>332</v>
      </c>
      <c r="AW649" s="615" t="s">
        <v>299</v>
      </c>
      <c r="AX649" s="615" t="s">
        <v>333</v>
      </c>
      <c r="AY649" s="615" t="s">
        <v>334</v>
      </c>
    </row>
    <row r="650" spans="2:51" s="530" customFormat="1" ht="15.75" customHeight="1">
      <c r="B650" s="614"/>
      <c r="D650" s="612" t="s">
        <v>347</v>
      </c>
      <c r="E650" s="615"/>
      <c r="F650" s="616" t="s">
        <v>772</v>
      </c>
      <c r="H650" s="615"/>
      <c r="L650" s="614"/>
      <c r="M650" s="617"/>
      <c r="T650" s="618"/>
      <c r="AT650" s="615" t="s">
        <v>347</v>
      </c>
      <c r="AU650" s="615" t="s">
        <v>258</v>
      </c>
      <c r="AV650" s="615" t="s">
        <v>332</v>
      </c>
      <c r="AW650" s="615" t="s">
        <v>299</v>
      </c>
      <c r="AX650" s="615" t="s">
        <v>333</v>
      </c>
      <c r="AY650" s="615" t="s">
        <v>334</v>
      </c>
    </row>
    <row r="651" spans="2:51" s="530" customFormat="1" ht="15.75" customHeight="1">
      <c r="B651" s="614"/>
      <c r="D651" s="612" t="s">
        <v>347</v>
      </c>
      <c r="E651" s="615"/>
      <c r="F651" s="616" t="s">
        <v>773</v>
      </c>
      <c r="H651" s="615"/>
      <c r="L651" s="614"/>
      <c r="M651" s="617"/>
      <c r="T651" s="618"/>
      <c r="AT651" s="615" t="s">
        <v>347</v>
      </c>
      <c r="AU651" s="615" t="s">
        <v>258</v>
      </c>
      <c r="AV651" s="615" t="s">
        <v>332</v>
      </c>
      <c r="AW651" s="615" t="s">
        <v>299</v>
      </c>
      <c r="AX651" s="615" t="s">
        <v>333</v>
      </c>
      <c r="AY651" s="615" t="s">
        <v>334</v>
      </c>
    </row>
    <row r="652" spans="2:51" s="530" customFormat="1" ht="15.75" customHeight="1">
      <c r="B652" s="614"/>
      <c r="D652" s="612" t="s">
        <v>347</v>
      </c>
      <c r="E652" s="615"/>
      <c r="F652" s="616" t="s">
        <v>425</v>
      </c>
      <c r="H652" s="615"/>
      <c r="L652" s="614"/>
      <c r="M652" s="617"/>
      <c r="T652" s="618"/>
      <c r="AT652" s="615" t="s">
        <v>347</v>
      </c>
      <c r="AU652" s="615" t="s">
        <v>258</v>
      </c>
      <c r="AV652" s="615" t="s">
        <v>332</v>
      </c>
      <c r="AW652" s="615" t="s">
        <v>299</v>
      </c>
      <c r="AX652" s="615" t="s">
        <v>333</v>
      </c>
      <c r="AY652" s="615" t="s">
        <v>334</v>
      </c>
    </row>
    <row r="653" spans="2:51" s="530" customFormat="1" ht="15.75" customHeight="1">
      <c r="B653" s="619"/>
      <c r="D653" s="612" t="s">
        <v>347</v>
      </c>
      <c r="E653" s="620"/>
      <c r="F653" s="621" t="s">
        <v>774</v>
      </c>
      <c r="H653" s="622">
        <v>214.257</v>
      </c>
      <c r="L653" s="619"/>
      <c r="M653" s="623"/>
      <c r="T653" s="624"/>
      <c r="AT653" s="620" t="s">
        <v>347</v>
      </c>
      <c r="AU653" s="620" t="s">
        <v>258</v>
      </c>
      <c r="AV653" s="620" t="s">
        <v>258</v>
      </c>
      <c r="AW653" s="620" t="s">
        <v>299</v>
      </c>
      <c r="AX653" s="620" t="s">
        <v>333</v>
      </c>
      <c r="AY653" s="620" t="s">
        <v>334</v>
      </c>
    </row>
    <row r="654" spans="2:51" s="530" customFormat="1" ht="15.75" customHeight="1">
      <c r="B654" s="614"/>
      <c r="D654" s="612" t="s">
        <v>347</v>
      </c>
      <c r="E654" s="615"/>
      <c r="F654" s="616" t="s">
        <v>428</v>
      </c>
      <c r="H654" s="615"/>
      <c r="L654" s="614"/>
      <c r="M654" s="617"/>
      <c r="T654" s="618"/>
      <c r="AT654" s="615" t="s">
        <v>347</v>
      </c>
      <c r="AU654" s="615" t="s">
        <v>258</v>
      </c>
      <c r="AV654" s="615" t="s">
        <v>332</v>
      </c>
      <c r="AW654" s="615" t="s">
        <v>299</v>
      </c>
      <c r="AX654" s="615" t="s">
        <v>333</v>
      </c>
      <c r="AY654" s="615" t="s">
        <v>334</v>
      </c>
    </row>
    <row r="655" spans="2:51" s="530" customFormat="1" ht="15.75" customHeight="1">
      <c r="B655" s="619"/>
      <c r="D655" s="612" t="s">
        <v>347</v>
      </c>
      <c r="E655" s="620"/>
      <c r="F655" s="621" t="s">
        <v>774</v>
      </c>
      <c r="H655" s="622">
        <v>214.257</v>
      </c>
      <c r="L655" s="619"/>
      <c r="M655" s="623"/>
      <c r="T655" s="624"/>
      <c r="AT655" s="620" t="s">
        <v>347</v>
      </c>
      <c r="AU655" s="620" t="s">
        <v>258</v>
      </c>
      <c r="AV655" s="620" t="s">
        <v>258</v>
      </c>
      <c r="AW655" s="620" t="s">
        <v>299</v>
      </c>
      <c r="AX655" s="620" t="s">
        <v>333</v>
      </c>
      <c r="AY655" s="620" t="s">
        <v>334</v>
      </c>
    </row>
    <row r="656" spans="2:51" s="530" customFormat="1" ht="15.75" customHeight="1">
      <c r="B656" s="625"/>
      <c r="D656" s="612" t="s">
        <v>347</v>
      </c>
      <c r="E656" s="626"/>
      <c r="F656" s="627" t="s">
        <v>352</v>
      </c>
      <c r="H656" s="628">
        <v>428.514</v>
      </c>
      <c r="L656" s="625"/>
      <c r="M656" s="629"/>
      <c r="T656" s="630"/>
      <c r="AT656" s="626" t="s">
        <v>347</v>
      </c>
      <c r="AU656" s="626" t="s">
        <v>258</v>
      </c>
      <c r="AV656" s="626" t="s">
        <v>341</v>
      </c>
      <c r="AW656" s="626" t="s">
        <v>299</v>
      </c>
      <c r="AX656" s="626" t="s">
        <v>332</v>
      </c>
      <c r="AY656" s="626" t="s">
        <v>334</v>
      </c>
    </row>
    <row r="657" spans="2:65" s="530" customFormat="1" ht="15.75" customHeight="1">
      <c r="B657" s="531"/>
      <c r="C657" s="596" t="s">
        <v>796</v>
      </c>
      <c r="D657" s="596" t="s">
        <v>336</v>
      </c>
      <c r="E657" s="597" t="s">
        <v>776</v>
      </c>
      <c r="F657" s="598" t="s">
        <v>777</v>
      </c>
      <c r="G657" s="599" t="s">
        <v>339</v>
      </c>
      <c r="H657" s="600">
        <v>2.24</v>
      </c>
      <c r="I657" s="601"/>
      <c r="J657" s="602">
        <f>ROUND($I$657*$H$657,2)</f>
        <v>0</v>
      </c>
      <c r="K657" s="598" t="s">
        <v>340</v>
      </c>
      <c r="L657" s="531"/>
      <c r="M657" s="603"/>
      <c r="N657" s="604" t="s">
        <v>287</v>
      </c>
      <c r="P657" s="605">
        <f>$O$657*$H$657</f>
        <v>0</v>
      </c>
      <c r="Q657" s="605">
        <v>0</v>
      </c>
      <c r="R657" s="605">
        <f>$Q$657*$H$657</f>
        <v>0</v>
      </c>
      <c r="S657" s="605">
        <v>0.066</v>
      </c>
      <c r="T657" s="606">
        <f>$S$657*$H$657</f>
        <v>0.14784000000000003</v>
      </c>
      <c r="AR657" s="527" t="s">
        <v>341</v>
      </c>
      <c r="AT657" s="527" t="s">
        <v>336</v>
      </c>
      <c r="AU657" s="527" t="s">
        <v>258</v>
      </c>
      <c r="AY657" s="530" t="s">
        <v>334</v>
      </c>
      <c r="BE657" s="607">
        <f>IF($N$657="základní",$J$657,0)</f>
        <v>0</v>
      </c>
      <c r="BF657" s="607">
        <f>IF($N$657="snížená",$J$657,0)</f>
        <v>0</v>
      </c>
      <c r="BG657" s="607">
        <f>IF($N$657="zákl. přenesená",$J$657,0)</f>
        <v>0</v>
      </c>
      <c r="BH657" s="607">
        <f>IF($N$657="sníž. přenesená",$J$657,0)</f>
        <v>0</v>
      </c>
      <c r="BI657" s="607">
        <f>IF($N$657="nulová",$J$657,0)</f>
        <v>0</v>
      </c>
      <c r="BJ657" s="527" t="s">
        <v>332</v>
      </c>
      <c r="BK657" s="607">
        <f>ROUND($I$657*$H$657,2)</f>
        <v>0</v>
      </c>
      <c r="BL657" s="527" t="s">
        <v>341</v>
      </c>
      <c r="BM657" s="527" t="s">
        <v>778</v>
      </c>
    </row>
    <row r="658" spans="2:47" s="530" customFormat="1" ht="16.5" customHeight="1">
      <c r="B658" s="531"/>
      <c r="D658" s="608" t="s">
        <v>343</v>
      </c>
      <c r="F658" s="609" t="s">
        <v>779</v>
      </c>
      <c r="L658" s="531"/>
      <c r="M658" s="610"/>
      <c r="T658" s="611"/>
      <c r="AT658" s="530" t="s">
        <v>343</v>
      </c>
      <c r="AU658" s="530" t="s">
        <v>258</v>
      </c>
    </row>
    <row r="659" spans="2:47" s="530" customFormat="1" ht="44.25" customHeight="1">
      <c r="B659" s="531"/>
      <c r="D659" s="612" t="s">
        <v>345</v>
      </c>
      <c r="F659" s="613" t="s">
        <v>770</v>
      </c>
      <c r="L659" s="531"/>
      <c r="M659" s="610"/>
      <c r="T659" s="611"/>
      <c r="AT659" s="530" t="s">
        <v>345</v>
      </c>
      <c r="AU659" s="530" t="s">
        <v>258</v>
      </c>
    </row>
    <row r="660" spans="2:51" s="530" customFormat="1" ht="15.75" customHeight="1">
      <c r="B660" s="614"/>
      <c r="D660" s="612" t="s">
        <v>347</v>
      </c>
      <c r="E660" s="615"/>
      <c r="F660" s="616" t="s">
        <v>780</v>
      </c>
      <c r="H660" s="615"/>
      <c r="L660" s="614"/>
      <c r="M660" s="617"/>
      <c r="T660" s="618"/>
      <c r="AT660" s="615" t="s">
        <v>347</v>
      </c>
      <c r="AU660" s="615" t="s">
        <v>258</v>
      </c>
      <c r="AV660" s="615" t="s">
        <v>332</v>
      </c>
      <c r="AW660" s="615" t="s">
        <v>299</v>
      </c>
      <c r="AX660" s="615" t="s">
        <v>333</v>
      </c>
      <c r="AY660" s="615" t="s">
        <v>334</v>
      </c>
    </row>
    <row r="661" spans="2:51" s="530" customFormat="1" ht="15.75" customHeight="1">
      <c r="B661" s="614"/>
      <c r="D661" s="612" t="s">
        <v>347</v>
      </c>
      <c r="E661" s="615"/>
      <c r="F661" s="616" t="s">
        <v>772</v>
      </c>
      <c r="H661" s="615"/>
      <c r="L661" s="614"/>
      <c r="M661" s="617"/>
      <c r="T661" s="618"/>
      <c r="AT661" s="615" t="s">
        <v>347</v>
      </c>
      <c r="AU661" s="615" t="s">
        <v>258</v>
      </c>
      <c r="AV661" s="615" t="s">
        <v>332</v>
      </c>
      <c r="AW661" s="615" t="s">
        <v>299</v>
      </c>
      <c r="AX661" s="615" t="s">
        <v>333</v>
      </c>
      <c r="AY661" s="615" t="s">
        <v>334</v>
      </c>
    </row>
    <row r="662" spans="2:51" s="530" customFormat="1" ht="15.75" customHeight="1">
      <c r="B662" s="614"/>
      <c r="D662" s="612" t="s">
        <v>347</v>
      </c>
      <c r="E662" s="615"/>
      <c r="F662" s="616" t="s">
        <v>781</v>
      </c>
      <c r="H662" s="615"/>
      <c r="L662" s="614"/>
      <c r="M662" s="617"/>
      <c r="T662" s="618"/>
      <c r="AT662" s="615" t="s">
        <v>347</v>
      </c>
      <c r="AU662" s="615" t="s">
        <v>258</v>
      </c>
      <c r="AV662" s="615" t="s">
        <v>332</v>
      </c>
      <c r="AW662" s="615" t="s">
        <v>299</v>
      </c>
      <c r="AX662" s="615" t="s">
        <v>333</v>
      </c>
      <c r="AY662" s="615" t="s">
        <v>334</v>
      </c>
    </row>
    <row r="663" spans="2:51" s="530" customFormat="1" ht="15.75" customHeight="1">
      <c r="B663" s="619"/>
      <c r="D663" s="612" t="s">
        <v>347</v>
      </c>
      <c r="E663" s="620"/>
      <c r="F663" s="621" t="s">
        <v>782</v>
      </c>
      <c r="H663" s="622">
        <v>1.6</v>
      </c>
      <c r="L663" s="619"/>
      <c r="M663" s="623"/>
      <c r="T663" s="624"/>
      <c r="AT663" s="620" t="s">
        <v>347</v>
      </c>
      <c r="AU663" s="620" t="s">
        <v>258</v>
      </c>
      <c r="AV663" s="620" t="s">
        <v>258</v>
      </c>
      <c r="AW663" s="620" t="s">
        <v>299</v>
      </c>
      <c r="AX663" s="620" t="s">
        <v>333</v>
      </c>
      <c r="AY663" s="620" t="s">
        <v>334</v>
      </c>
    </row>
    <row r="664" spans="2:51" s="530" customFormat="1" ht="15.75" customHeight="1">
      <c r="B664" s="619"/>
      <c r="D664" s="612" t="s">
        <v>347</v>
      </c>
      <c r="E664" s="620"/>
      <c r="F664" s="621" t="s">
        <v>783</v>
      </c>
      <c r="H664" s="622">
        <v>0.64</v>
      </c>
      <c r="L664" s="619"/>
      <c r="M664" s="623"/>
      <c r="T664" s="624"/>
      <c r="AT664" s="620" t="s">
        <v>347</v>
      </c>
      <c r="AU664" s="620" t="s">
        <v>258</v>
      </c>
      <c r="AV664" s="620" t="s">
        <v>258</v>
      </c>
      <c r="AW664" s="620" t="s">
        <v>299</v>
      </c>
      <c r="AX664" s="620" t="s">
        <v>333</v>
      </c>
      <c r="AY664" s="620" t="s">
        <v>334</v>
      </c>
    </row>
    <row r="665" spans="2:51" s="530" customFormat="1" ht="15.75" customHeight="1">
      <c r="B665" s="625"/>
      <c r="D665" s="612" t="s">
        <v>347</v>
      </c>
      <c r="E665" s="626"/>
      <c r="F665" s="627" t="s">
        <v>352</v>
      </c>
      <c r="H665" s="628">
        <v>2.24</v>
      </c>
      <c r="L665" s="625"/>
      <c r="M665" s="629"/>
      <c r="T665" s="630"/>
      <c r="AT665" s="626" t="s">
        <v>347</v>
      </c>
      <c r="AU665" s="626" t="s">
        <v>258</v>
      </c>
      <c r="AV665" s="626" t="s">
        <v>341</v>
      </c>
      <c r="AW665" s="626" t="s">
        <v>299</v>
      </c>
      <c r="AX665" s="626" t="s">
        <v>332</v>
      </c>
      <c r="AY665" s="626" t="s">
        <v>334</v>
      </c>
    </row>
    <row r="666" spans="2:65" s="530" customFormat="1" ht="15.75" customHeight="1">
      <c r="B666" s="531"/>
      <c r="C666" s="596" t="s">
        <v>804</v>
      </c>
      <c r="D666" s="596" t="s">
        <v>336</v>
      </c>
      <c r="E666" s="597" t="s">
        <v>785</v>
      </c>
      <c r="F666" s="598" t="s">
        <v>786</v>
      </c>
      <c r="G666" s="599" t="s">
        <v>339</v>
      </c>
      <c r="H666" s="600">
        <v>31.416</v>
      </c>
      <c r="I666" s="601"/>
      <c r="J666" s="602">
        <f>ROUND($I$666*$H$666,2)</f>
        <v>0</v>
      </c>
      <c r="K666" s="598" t="s">
        <v>340</v>
      </c>
      <c r="L666" s="531"/>
      <c r="M666" s="603"/>
      <c r="N666" s="604" t="s">
        <v>287</v>
      </c>
      <c r="P666" s="605">
        <f>$O$666*$H$666</f>
        <v>0</v>
      </c>
      <c r="Q666" s="605">
        <v>0</v>
      </c>
      <c r="R666" s="605">
        <f>$Q$666*$H$666</f>
        <v>0</v>
      </c>
      <c r="S666" s="605">
        <v>0.066</v>
      </c>
      <c r="T666" s="606">
        <f>$S$666*$H$666</f>
        <v>2.073456</v>
      </c>
      <c r="AR666" s="527" t="s">
        <v>341</v>
      </c>
      <c r="AT666" s="527" t="s">
        <v>336</v>
      </c>
      <c r="AU666" s="527" t="s">
        <v>258</v>
      </c>
      <c r="AY666" s="530" t="s">
        <v>334</v>
      </c>
      <c r="BE666" s="607">
        <f>IF($N$666="základní",$J$666,0)</f>
        <v>0</v>
      </c>
      <c r="BF666" s="607">
        <f>IF($N$666="snížená",$J$666,0)</f>
        <v>0</v>
      </c>
      <c r="BG666" s="607">
        <f>IF($N$666="zákl. přenesená",$J$666,0)</f>
        <v>0</v>
      </c>
      <c r="BH666" s="607">
        <f>IF($N$666="sníž. přenesená",$J$666,0)</f>
        <v>0</v>
      </c>
      <c r="BI666" s="607">
        <f>IF($N$666="nulová",$J$666,0)</f>
        <v>0</v>
      </c>
      <c r="BJ666" s="527" t="s">
        <v>332</v>
      </c>
      <c r="BK666" s="607">
        <f>ROUND($I$666*$H$666,2)</f>
        <v>0</v>
      </c>
      <c r="BL666" s="527" t="s">
        <v>341</v>
      </c>
      <c r="BM666" s="527" t="s">
        <v>787</v>
      </c>
    </row>
    <row r="667" spans="2:47" s="530" customFormat="1" ht="16.5" customHeight="1">
      <c r="B667" s="531"/>
      <c r="D667" s="608" t="s">
        <v>343</v>
      </c>
      <c r="F667" s="609" t="s">
        <v>788</v>
      </c>
      <c r="L667" s="531"/>
      <c r="M667" s="610"/>
      <c r="T667" s="611"/>
      <c r="AT667" s="530" t="s">
        <v>343</v>
      </c>
      <c r="AU667" s="530" t="s">
        <v>258</v>
      </c>
    </row>
    <row r="668" spans="2:47" s="530" customFormat="1" ht="44.25" customHeight="1">
      <c r="B668" s="531"/>
      <c r="D668" s="612" t="s">
        <v>345</v>
      </c>
      <c r="F668" s="613" t="s">
        <v>770</v>
      </c>
      <c r="L668" s="531"/>
      <c r="M668" s="610"/>
      <c r="T668" s="611"/>
      <c r="AT668" s="530" t="s">
        <v>345</v>
      </c>
      <c r="AU668" s="530" t="s">
        <v>258</v>
      </c>
    </row>
    <row r="669" spans="2:51" s="530" customFormat="1" ht="15.75" customHeight="1">
      <c r="B669" s="614"/>
      <c r="D669" s="612" t="s">
        <v>347</v>
      </c>
      <c r="E669" s="615"/>
      <c r="F669" s="616" t="s">
        <v>789</v>
      </c>
      <c r="H669" s="615"/>
      <c r="L669" s="614"/>
      <c r="M669" s="617"/>
      <c r="T669" s="618"/>
      <c r="AT669" s="615" t="s">
        <v>347</v>
      </c>
      <c r="AU669" s="615" t="s">
        <v>258</v>
      </c>
      <c r="AV669" s="615" t="s">
        <v>332</v>
      </c>
      <c r="AW669" s="615" t="s">
        <v>299</v>
      </c>
      <c r="AX669" s="615" t="s">
        <v>333</v>
      </c>
      <c r="AY669" s="615" t="s">
        <v>334</v>
      </c>
    </row>
    <row r="670" spans="2:51" s="530" customFormat="1" ht="15.75" customHeight="1">
      <c r="B670" s="614"/>
      <c r="D670" s="612" t="s">
        <v>347</v>
      </c>
      <c r="E670" s="615"/>
      <c r="F670" s="616" t="s">
        <v>772</v>
      </c>
      <c r="H670" s="615"/>
      <c r="L670" s="614"/>
      <c r="M670" s="617"/>
      <c r="T670" s="618"/>
      <c r="AT670" s="615" t="s">
        <v>347</v>
      </c>
      <c r="AU670" s="615" t="s">
        <v>258</v>
      </c>
      <c r="AV670" s="615" t="s">
        <v>332</v>
      </c>
      <c r="AW670" s="615" t="s">
        <v>299</v>
      </c>
      <c r="AX670" s="615" t="s">
        <v>333</v>
      </c>
      <c r="AY670" s="615" t="s">
        <v>334</v>
      </c>
    </row>
    <row r="671" spans="2:51" s="530" customFormat="1" ht="15.75" customHeight="1">
      <c r="B671" s="614"/>
      <c r="D671" s="612" t="s">
        <v>347</v>
      </c>
      <c r="E671" s="615"/>
      <c r="F671" s="616" t="s">
        <v>781</v>
      </c>
      <c r="H671" s="615"/>
      <c r="L671" s="614"/>
      <c r="M671" s="617"/>
      <c r="T671" s="618"/>
      <c r="AT671" s="615" t="s">
        <v>347</v>
      </c>
      <c r="AU671" s="615" t="s">
        <v>258</v>
      </c>
      <c r="AV671" s="615" t="s">
        <v>332</v>
      </c>
      <c r="AW671" s="615" t="s">
        <v>299</v>
      </c>
      <c r="AX671" s="615" t="s">
        <v>333</v>
      </c>
      <c r="AY671" s="615" t="s">
        <v>334</v>
      </c>
    </row>
    <row r="672" spans="2:51" s="530" customFormat="1" ht="15.75" customHeight="1">
      <c r="B672" s="614"/>
      <c r="D672" s="612" t="s">
        <v>347</v>
      </c>
      <c r="E672" s="615"/>
      <c r="F672" s="616" t="s">
        <v>425</v>
      </c>
      <c r="H672" s="615"/>
      <c r="L672" s="614"/>
      <c r="M672" s="617"/>
      <c r="T672" s="618"/>
      <c r="AT672" s="615" t="s">
        <v>347</v>
      </c>
      <c r="AU672" s="615" t="s">
        <v>258</v>
      </c>
      <c r="AV672" s="615" t="s">
        <v>332</v>
      </c>
      <c r="AW672" s="615" t="s">
        <v>299</v>
      </c>
      <c r="AX672" s="615" t="s">
        <v>333</v>
      </c>
      <c r="AY672" s="615" t="s">
        <v>334</v>
      </c>
    </row>
    <row r="673" spans="2:51" s="530" customFormat="1" ht="15.75" customHeight="1">
      <c r="B673" s="619"/>
      <c r="D673" s="612" t="s">
        <v>347</v>
      </c>
      <c r="E673" s="620"/>
      <c r="F673" s="621" t="s">
        <v>790</v>
      </c>
      <c r="H673" s="622">
        <v>15.708</v>
      </c>
      <c r="L673" s="619"/>
      <c r="M673" s="623"/>
      <c r="T673" s="624"/>
      <c r="AT673" s="620" t="s">
        <v>347</v>
      </c>
      <c r="AU673" s="620" t="s">
        <v>258</v>
      </c>
      <c r="AV673" s="620" t="s">
        <v>258</v>
      </c>
      <c r="AW673" s="620" t="s">
        <v>299</v>
      </c>
      <c r="AX673" s="620" t="s">
        <v>333</v>
      </c>
      <c r="AY673" s="620" t="s">
        <v>334</v>
      </c>
    </row>
    <row r="674" spans="2:51" s="530" customFormat="1" ht="15.75" customHeight="1">
      <c r="B674" s="614"/>
      <c r="D674" s="612" t="s">
        <v>347</v>
      </c>
      <c r="E674" s="615"/>
      <c r="F674" s="616" t="s">
        <v>428</v>
      </c>
      <c r="H674" s="615"/>
      <c r="L674" s="614"/>
      <c r="M674" s="617"/>
      <c r="T674" s="618"/>
      <c r="AT674" s="615" t="s">
        <v>347</v>
      </c>
      <c r="AU674" s="615" t="s">
        <v>258</v>
      </c>
      <c r="AV674" s="615" t="s">
        <v>332</v>
      </c>
      <c r="AW674" s="615" t="s">
        <v>299</v>
      </c>
      <c r="AX674" s="615" t="s">
        <v>333</v>
      </c>
      <c r="AY674" s="615" t="s">
        <v>334</v>
      </c>
    </row>
    <row r="675" spans="2:51" s="530" customFormat="1" ht="15.75" customHeight="1">
      <c r="B675" s="619"/>
      <c r="D675" s="612" t="s">
        <v>347</v>
      </c>
      <c r="E675" s="620"/>
      <c r="F675" s="621" t="s">
        <v>790</v>
      </c>
      <c r="H675" s="622">
        <v>15.708</v>
      </c>
      <c r="L675" s="619"/>
      <c r="M675" s="623"/>
      <c r="T675" s="624"/>
      <c r="AT675" s="620" t="s">
        <v>347</v>
      </c>
      <c r="AU675" s="620" t="s">
        <v>258</v>
      </c>
      <c r="AV675" s="620" t="s">
        <v>258</v>
      </c>
      <c r="AW675" s="620" t="s">
        <v>299</v>
      </c>
      <c r="AX675" s="620" t="s">
        <v>333</v>
      </c>
      <c r="AY675" s="620" t="s">
        <v>334</v>
      </c>
    </row>
    <row r="676" spans="2:51" s="530" customFormat="1" ht="15.75" customHeight="1">
      <c r="B676" s="625"/>
      <c r="D676" s="612" t="s">
        <v>347</v>
      </c>
      <c r="E676" s="626"/>
      <c r="F676" s="627" t="s">
        <v>352</v>
      </c>
      <c r="H676" s="628">
        <v>31.416</v>
      </c>
      <c r="L676" s="625"/>
      <c r="M676" s="629"/>
      <c r="T676" s="630"/>
      <c r="AT676" s="626" t="s">
        <v>347</v>
      </c>
      <c r="AU676" s="626" t="s">
        <v>258</v>
      </c>
      <c r="AV676" s="626" t="s">
        <v>341</v>
      </c>
      <c r="AW676" s="626" t="s">
        <v>299</v>
      </c>
      <c r="AX676" s="626" t="s">
        <v>332</v>
      </c>
      <c r="AY676" s="626" t="s">
        <v>334</v>
      </c>
    </row>
    <row r="677" spans="2:65" s="530" customFormat="1" ht="15.75" customHeight="1">
      <c r="B677" s="531"/>
      <c r="C677" s="596" t="s">
        <v>810</v>
      </c>
      <c r="D677" s="596" t="s">
        <v>336</v>
      </c>
      <c r="E677" s="597" t="s">
        <v>792</v>
      </c>
      <c r="F677" s="598" t="s">
        <v>793</v>
      </c>
      <c r="G677" s="599" t="s">
        <v>339</v>
      </c>
      <c r="H677" s="600">
        <v>2.24</v>
      </c>
      <c r="I677" s="601"/>
      <c r="J677" s="602">
        <f>ROUND($I$677*$H$677,2)</f>
        <v>0</v>
      </c>
      <c r="K677" s="598" t="s">
        <v>340</v>
      </c>
      <c r="L677" s="531"/>
      <c r="M677" s="603"/>
      <c r="N677" s="604" t="s">
        <v>287</v>
      </c>
      <c r="P677" s="605">
        <f>$O$677*$H$677</f>
        <v>0</v>
      </c>
      <c r="Q677" s="605">
        <v>0</v>
      </c>
      <c r="R677" s="605">
        <f>$Q$677*$H$677</f>
        <v>0</v>
      </c>
      <c r="S677" s="605">
        <v>0</v>
      </c>
      <c r="T677" s="606">
        <f>$S$677*$H$677</f>
        <v>0</v>
      </c>
      <c r="AR677" s="527" t="s">
        <v>341</v>
      </c>
      <c r="AT677" s="527" t="s">
        <v>336</v>
      </c>
      <c r="AU677" s="527" t="s">
        <v>258</v>
      </c>
      <c r="AY677" s="530" t="s">
        <v>334</v>
      </c>
      <c r="BE677" s="607">
        <f>IF($N$677="základní",$J$677,0)</f>
        <v>0</v>
      </c>
      <c r="BF677" s="607">
        <f>IF($N$677="snížená",$J$677,0)</f>
        <v>0</v>
      </c>
      <c r="BG677" s="607">
        <f>IF($N$677="zákl. přenesená",$J$677,0)</f>
        <v>0</v>
      </c>
      <c r="BH677" s="607">
        <f>IF($N$677="sníž. přenesená",$J$677,0)</f>
        <v>0</v>
      </c>
      <c r="BI677" s="607">
        <f>IF($N$677="nulová",$J$677,0)</f>
        <v>0</v>
      </c>
      <c r="BJ677" s="527" t="s">
        <v>332</v>
      </c>
      <c r="BK677" s="607">
        <f>ROUND($I$677*$H$677,2)</f>
        <v>0</v>
      </c>
      <c r="BL677" s="527" t="s">
        <v>341</v>
      </c>
      <c r="BM677" s="527" t="s">
        <v>794</v>
      </c>
    </row>
    <row r="678" spans="2:47" s="530" customFormat="1" ht="16.5" customHeight="1">
      <c r="B678" s="531"/>
      <c r="D678" s="608" t="s">
        <v>343</v>
      </c>
      <c r="F678" s="609" t="s">
        <v>795</v>
      </c>
      <c r="L678" s="531"/>
      <c r="M678" s="610"/>
      <c r="T678" s="611"/>
      <c r="AT678" s="530" t="s">
        <v>343</v>
      </c>
      <c r="AU678" s="530" t="s">
        <v>258</v>
      </c>
    </row>
    <row r="679" spans="2:47" s="530" customFormat="1" ht="44.25" customHeight="1">
      <c r="B679" s="531"/>
      <c r="D679" s="612" t="s">
        <v>345</v>
      </c>
      <c r="F679" s="613" t="s">
        <v>770</v>
      </c>
      <c r="L679" s="531"/>
      <c r="M679" s="610"/>
      <c r="T679" s="611"/>
      <c r="AT679" s="530" t="s">
        <v>345</v>
      </c>
      <c r="AU679" s="530" t="s">
        <v>258</v>
      </c>
    </row>
    <row r="680" spans="2:51" s="530" customFormat="1" ht="15.75" customHeight="1">
      <c r="B680" s="614"/>
      <c r="D680" s="612" t="s">
        <v>347</v>
      </c>
      <c r="E680" s="615"/>
      <c r="F680" s="616" t="s">
        <v>780</v>
      </c>
      <c r="H680" s="615"/>
      <c r="L680" s="614"/>
      <c r="M680" s="617"/>
      <c r="T680" s="618"/>
      <c r="AT680" s="615" t="s">
        <v>347</v>
      </c>
      <c r="AU680" s="615" t="s">
        <v>258</v>
      </c>
      <c r="AV680" s="615" t="s">
        <v>332</v>
      </c>
      <c r="AW680" s="615" t="s">
        <v>299</v>
      </c>
      <c r="AX680" s="615" t="s">
        <v>333</v>
      </c>
      <c r="AY680" s="615" t="s">
        <v>334</v>
      </c>
    </row>
    <row r="681" spans="2:51" s="530" customFormat="1" ht="15.75" customHeight="1">
      <c r="B681" s="614"/>
      <c r="D681" s="612" t="s">
        <v>347</v>
      </c>
      <c r="E681" s="615"/>
      <c r="F681" s="616" t="s">
        <v>772</v>
      </c>
      <c r="H681" s="615"/>
      <c r="L681" s="614"/>
      <c r="M681" s="617"/>
      <c r="T681" s="618"/>
      <c r="AT681" s="615" t="s">
        <v>347</v>
      </c>
      <c r="AU681" s="615" t="s">
        <v>258</v>
      </c>
      <c r="AV681" s="615" t="s">
        <v>332</v>
      </c>
      <c r="AW681" s="615" t="s">
        <v>299</v>
      </c>
      <c r="AX681" s="615" t="s">
        <v>333</v>
      </c>
      <c r="AY681" s="615" t="s">
        <v>334</v>
      </c>
    </row>
    <row r="682" spans="2:51" s="530" customFormat="1" ht="15.75" customHeight="1">
      <c r="B682" s="614"/>
      <c r="D682" s="612" t="s">
        <v>347</v>
      </c>
      <c r="E682" s="615"/>
      <c r="F682" s="616" t="s">
        <v>781</v>
      </c>
      <c r="H682" s="615"/>
      <c r="L682" s="614"/>
      <c r="M682" s="617"/>
      <c r="T682" s="618"/>
      <c r="AT682" s="615" t="s">
        <v>347</v>
      </c>
      <c r="AU682" s="615" t="s">
        <v>258</v>
      </c>
      <c r="AV682" s="615" t="s">
        <v>332</v>
      </c>
      <c r="AW682" s="615" t="s">
        <v>299</v>
      </c>
      <c r="AX682" s="615" t="s">
        <v>333</v>
      </c>
      <c r="AY682" s="615" t="s">
        <v>334</v>
      </c>
    </row>
    <row r="683" spans="2:51" s="530" customFormat="1" ht="15.75" customHeight="1">
      <c r="B683" s="619"/>
      <c r="D683" s="612" t="s">
        <v>347</v>
      </c>
      <c r="E683" s="620"/>
      <c r="F683" s="621" t="s">
        <v>782</v>
      </c>
      <c r="H683" s="622">
        <v>1.6</v>
      </c>
      <c r="L683" s="619"/>
      <c r="M683" s="623"/>
      <c r="T683" s="624"/>
      <c r="AT683" s="620" t="s">
        <v>347</v>
      </c>
      <c r="AU683" s="620" t="s">
        <v>258</v>
      </c>
      <c r="AV683" s="620" t="s">
        <v>258</v>
      </c>
      <c r="AW683" s="620" t="s">
        <v>299</v>
      </c>
      <c r="AX683" s="620" t="s">
        <v>333</v>
      </c>
      <c r="AY683" s="620" t="s">
        <v>334</v>
      </c>
    </row>
    <row r="684" spans="2:51" s="530" customFormat="1" ht="15.75" customHeight="1">
      <c r="B684" s="619"/>
      <c r="D684" s="612" t="s">
        <v>347</v>
      </c>
      <c r="E684" s="620"/>
      <c r="F684" s="621" t="s">
        <v>783</v>
      </c>
      <c r="H684" s="622">
        <v>0.64</v>
      </c>
      <c r="L684" s="619"/>
      <c r="M684" s="623"/>
      <c r="T684" s="624"/>
      <c r="AT684" s="620" t="s">
        <v>347</v>
      </c>
      <c r="AU684" s="620" t="s">
        <v>258</v>
      </c>
      <c r="AV684" s="620" t="s">
        <v>258</v>
      </c>
      <c r="AW684" s="620" t="s">
        <v>299</v>
      </c>
      <c r="AX684" s="620" t="s">
        <v>333</v>
      </c>
      <c r="AY684" s="620" t="s">
        <v>334</v>
      </c>
    </row>
    <row r="685" spans="2:51" s="530" customFormat="1" ht="15.75" customHeight="1">
      <c r="B685" s="625"/>
      <c r="D685" s="612" t="s">
        <v>347</v>
      </c>
      <c r="E685" s="626"/>
      <c r="F685" s="627" t="s">
        <v>352</v>
      </c>
      <c r="H685" s="628">
        <v>2.24</v>
      </c>
      <c r="L685" s="625"/>
      <c r="M685" s="629"/>
      <c r="T685" s="630"/>
      <c r="AT685" s="626" t="s">
        <v>347</v>
      </c>
      <c r="AU685" s="626" t="s">
        <v>258</v>
      </c>
      <c r="AV685" s="626" t="s">
        <v>341</v>
      </c>
      <c r="AW685" s="626" t="s">
        <v>299</v>
      </c>
      <c r="AX685" s="626" t="s">
        <v>332</v>
      </c>
      <c r="AY685" s="626" t="s">
        <v>334</v>
      </c>
    </row>
    <row r="686" spans="2:65" s="530" customFormat="1" ht="15.75" customHeight="1">
      <c r="B686" s="531"/>
      <c r="C686" s="596" t="s">
        <v>816</v>
      </c>
      <c r="D686" s="596" t="s">
        <v>336</v>
      </c>
      <c r="E686" s="597" t="s">
        <v>797</v>
      </c>
      <c r="F686" s="598" t="s">
        <v>798</v>
      </c>
      <c r="G686" s="599" t="s">
        <v>339</v>
      </c>
      <c r="H686" s="600">
        <v>157.08</v>
      </c>
      <c r="I686" s="601"/>
      <c r="J686" s="602">
        <f>ROUND($I$686*$H$686,2)</f>
        <v>0</v>
      </c>
      <c r="K686" s="598" t="s">
        <v>340</v>
      </c>
      <c r="L686" s="531"/>
      <c r="M686" s="603"/>
      <c r="N686" s="604" t="s">
        <v>287</v>
      </c>
      <c r="P686" s="605">
        <f>$O$686*$H$686</f>
        <v>0</v>
      </c>
      <c r="Q686" s="605">
        <v>0.065</v>
      </c>
      <c r="R686" s="605">
        <f>$Q$686*$H$686</f>
        <v>10.2102</v>
      </c>
      <c r="S686" s="605">
        <v>0.13</v>
      </c>
      <c r="T686" s="606">
        <f>$S$686*$H$686</f>
        <v>20.4204</v>
      </c>
      <c r="AR686" s="527" t="s">
        <v>341</v>
      </c>
      <c r="AT686" s="527" t="s">
        <v>336</v>
      </c>
      <c r="AU686" s="527" t="s">
        <v>258</v>
      </c>
      <c r="AY686" s="530" t="s">
        <v>334</v>
      </c>
      <c r="BE686" s="607">
        <f>IF($N$686="základní",$J$686,0)</f>
        <v>0</v>
      </c>
      <c r="BF686" s="607">
        <f>IF($N$686="snížená",$J$686,0)</f>
        <v>0</v>
      </c>
      <c r="BG686" s="607">
        <f>IF($N$686="zákl. přenesená",$J$686,0)</f>
        <v>0</v>
      </c>
      <c r="BH686" s="607">
        <f>IF($N$686="sníž. přenesená",$J$686,0)</f>
        <v>0</v>
      </c>
      <c r="BI686" s="607">
        <f>IF($N$686="nulová",$J$686,0)</f>
        <v>0</v>
      </c>
      <c r="BJ686" s="527" t="s">
        <v>332</v>
      </c>
      <c r="BK686" s="607">
        <f>ROUND($I$686*$H$686,2)</f>
        <v>0</v>
      </c>
      <c r="BL686" s="527" t="s">
        <v>341</v>
      </c>
      <c r="BM686" s="527" t="s">
        <v>799</v>
      </c>
    </row>
    <row r="687" spans="2:47" s="530" customFormat="1" ht="16.5" customHeight="1">
      <c r="B687" s="531"/>
      <c r="D687" s="608" t="s">
        <v>343</v>
      </c>
      <c r="F687" s="609" t="s">
        <v>800</v>
      </c>
      <c r="L687" s="531"/>
      <c r="M687" s="610"/>
      <c r="T687" s="611"/>
      <c r="AT687" s="530" t="s">
        <v>343</v>
      </c>
      <c r="AU687" s="530" t="s">
        <v>258</v>
      </c>
    </row>
    <row r="688" spans="2:47" s="530" customFormat="1" ht="57.75" customHeight="1">
      <c r="B688" s="531"/>
      <c r="D688" s="612" t="s">
        <v>345</v>
      </c>
      <c r="F688" s="613" t="s">
        <v>801</v>
      </c>
      <c r="L688" s="531"/>
      <c r="M688" s="610"/>
      <c r="T688" s="611"/>
      <c r="AT688" s="530" t="s">
        <v>345</v>
      </c>
      <c r="AU688" s="530" t="s">
        <v>258</v>
      </c>
    </row>
    <row r="689" spans="2:51" s="530" customFormat="1" ht="15.75" customHeight="1">
      <c r="B689" s="614"/>
      <c r="D689" s="612" t="s">
        <v>347</v>
      </c>
      <c r="E689" s="615"/>
      <c r="F689" s="616" t="s">
        <v>789</v>
      </c>
      <c r="H689" s="615"/>
      <c r="L689" s="614"/>
      <c r="M689" s="617"/>
      <c r="T689" s="618"/>
      <c r="AT689" s="615" t="s">
        <v>347</v>
      </c>
      <c r="AU689" s="615" t="s">
        <v>258</v>
      </c>
      <c r="AV689" s="615" t="s">
        <v>332</v>
      </c>
      <c r="AW689" s="615" t="s">
        <v>299</v>
      </c>
      <c r="AX689" s="615" t="s">
        <v>333</v>
      </c>
      <c r="AY689" s="615" t="s">
        <v>334</v>
      </c>
    </row>
    <row r="690" spans="2:51" s="530" customFormat="1" ht="15.75" customHeight="1">
      <c r="B690" s="614"/>
      <c r="D690" s="612" t="s">
        <v>347</v>
      </c>
      <c r="E690" s="615"/>
      <c r="F690" s="616" t="s">
        <v>772</v>
      </c>
      <c r="H690" s="615"/>
      <c r="L690" s="614"/>
      <c r="M690" s="617"/>
      <c r="T690" s="618"/>
      <c r="AT690" s="615" t="s">
        <v>347</v>
      </c>
      <c r="AU690" s="615" t="s">
        <v>258</v>
      </c>
      <c r="AV690" s="615" t="s">
        <v>332</v>
      </c>
      <c r="AW690" s="615" t="s">
        <v>299</v>
      </c>
      <c r="AX690" s="615" t="s">
        <v>333</v>
      </c>
      <c r="AY690" s="615" t="s">
        <v>334</v>
      </c>
    </row>
    <row r="691" spans="2:51" s="530" customFormat="1" ht="15.75" customHeight="1">
      <c r="B691" s="614"/>
      <c r="D691" s="612" t="s">
        <v>347</v>
      </c>
      <c r="E691" s="615"/>
      <c r="F691" s="616" t="s">
        <v>802</v>
      </c>
      <c r="H691" s="615"/>
      <c r="L691" s="614"/>
      <c r="M691" s="617"/>
      <c r="T691" s="618"/>
      <c r="AT691" s="615" t="s">
        <v>347</v>
      </c>
      <c r="AU691" s="615" t="s">
        <v>258</v>
      </c>
      <c r="AV691" s="615" t="s">
        <v>332</v>
      </c>
      <c r="AW691" s="615" t="s">
        <v>299</v>
      </c>
      <c r="AX691" s="615" t="s">
        <v>333</v>
      </c>
      <c r="AY691" s="615" t="s">
        <v>334</v>
      </c>
    </row>
    <row r="692" spans="2:51" s="530" customFormat="1" ht="15.75" customHeight="1">
      <c r="B692" s="614"/>
      <c r="D692" s="612" t="s">
        <v>347</v>
      </c>
      <c r="E692" s="615"/>
      <c r="F692" s="616" t="s">
        <v>425</v>
      </c>
      <c r="H692" s="615"/>
      <c r="L692" s="614"/>
      <c r="M692" s="617"/>
      <c r="T692" s="618"/>
      <c r="AT692" s="615" t="s">
        <v>347</v>
      </c>
      <c r="AU692" s="615" t="s">
        <v>258</v>
      </c>
      <c r="AV692" s="615" t="s">
        <v>332</v>
      </c>
      <c r="AW692" s="615" t="s">
        <v>299</v>
      </c>
      <c r="AX692" s="615" t="s">
        <v>333</v>
      </c>
      <c r="AY692" s="615" t="s">
        <v>334</v>
      </c>
    </row>
    <row r="693" spans="2:51" s="530" customFormat="1" ht="15.75" customHeight="1">
      <c r="B693" s="619"/>
      <c r="D693" s="612" t="s">
        <v>347</v>
      </c>
      <c r="E693" s="620"/>
      <c r="F693" s="621" t="s">
        <v>803</v>
      </c>
      <c r="H693" s="622">
        <v>78.54</v>
      </c>
      <c r="L693" s="619"/>
      <c r="M693" s="623"/>
      <c r="T693" s="624"/>
      <c r="AT693" s="620" t="s">
        <v>347</v>
      </c>
      <c r="AU693" s="620" t="s">
        <v>258</v>
      </c>
      <c r="AV693" s="620" t="s">
        <v>258</v>
      </c>
      <c r="AW693" s="620" t="s">
        <v>299</v>
      </c>
      <c r="AX693" s="620" t="s">
        <v>333</v>
      </c>
      <c r="AY693" s="620" t="s">
        <v>334</v>
      </c>
    </row>
    <row r="694" spans="2:51" s="530" customFormat="1" ht="15.75" customHeight="1">
      <c r="B694" s="614"/>
      <c r="D694" s="612" t="s">
        <v>347</v>
      </c>
      <c r="E694" s="615"/>
      <c r="F694" s="616" t="s">
        <v>428</v>
      </c>
      <c r="H694" s="615"/>
      <c r="L694" s="614"/>
      <c r="M694" s="617"/>
      <c r="T694" s="618"/>
      <c r="AT694" s="615" t="s">
        <v>347</v>
      </c>
      <c r="AU694" s="615" t="s">
        <v>258</v>
      </c>
      <c r="AV694" s="615" t="s">
        <v>332</v>
      </c>
      <c r="AW694" s="615" t="s">
        <v>299</v>
      </c>
      <c r="AX694" s="615" t="s">
        <v>333</v>
      </c>
      <c r="AY694" s="615" t="s">
        <v>334</v>
      </c>
    </row>
    <row r="695" spans="2:51" s="530" customFormat="1" ht="15.75" customHeight="1">
      <c r="B695" s="619"/>
      <c r="D695" s="612" t="s">
        <v>347</v>
      </c>
      <c r="E695" s="620"/>
      <c r="F695" s="621" t="s">
        <v>803</v>
      </c>
      <c r="H695" s="622">
        <v>78.54</v>
      </c>
      <c r="L695" s="619"/>
      <c r="M695" s="623"/>
      <c r="T695" s="624"/>
      <c r="AT695" s="620" t="s">
        <v>347</v>
      </c>
      <c r="AU695" s="620" t="s">
        <v>258</v>
      </c>
      <c r="AV695" s="620" t="s">
        <v>258</v>
      </c>
      <c r="AW695" s="620" t="s">
        <v>299</v>
      </c>
      <c r="AX695" s="620" t="s">
        <v>333</v>
      </c>
      <c r="AY695" s="620" t="s">
        <v>334</v>
      </c>
    </row>
    <row r="696" spans="2:51" s="530" customFormat="1" ht="15.75" customHeight="1">
      <c r="B696" s="625"/>
      <c r="D696" s="612" t="s">
        <v>347</v>
      </c>
      <c r="E696" s="626"/>
      <c r="F696" s="627" t="s">
        <v>352</v>
      </c>
      <c r="H696" s="628">
        <v>157.08</v>
      </c>
      <c r="L696" s="625"/>
      <c r="M696" s="629"/>
      <c r="T696" s="630"/>
      <c r="AT696" s="626" t="s">
        <v>347</v>
      </c>
      <c r="AU696" s="626" t="s">
        <v>258</v>
      </c>
      <c r="AV696" s="626" t="s">
        <v>341</v>
      </c>
      <c r="AW696" s="626" t="s">
        <v>299</v>
      </c>
      <c r="AX696" s="626" t="s">
        <v>332</v>
      </c>
      <c r="AY696" s="626" t="s">
        <v>334</v>
      </c>
    </row>
    <row r="697" spans="2:65" s="530" customFormat="1" ht="15.75" customHeight="1">
      <c r="B697" s="531"/>
      <c r="C697" s="596" t="s">
        <v>824</v>
      </c>
      <c r="D697" s="596" t="s">
        <v>336</v>
      </c>
      <c r="E697" s="597" t="s">
        <v>805</v>
      </c>
      <c r="F697" s="598" t="s">
        <v>806</v>
      </c>
      <c r="G697" s="599" t="s">
        <v>339</v>
      </c>
      <c r="H697" s="600">
        <v>1071.284</v>
      </c>
      <c r="I697" s="601"/>
      <c r="J697" s="602">
        <f>ROUND($I$697*$H$697,2)</f>
        <v>0</v>
      </c>
      <c r="K697" s="598" t="s">
        <v>340</v>
      </c>
      <c r="L697" s="531"/>
      <c r="M697" s="603"/>
      <c r="N697" s="604" t="s">
        <v>287</v>
      </c>
      <c r="P697" s="605">
        <f>$O$697*$H$697</f>
        <v>0</v>
      </c>
      <c r="Q697" s="605">
        <v>0</v>
      </c>
      <c r="R697" s="605">
        <f>$Q$697*$H$697</f>
        <v>0</v>
      </c>
      <c r="S697" s="605">
        <v>0.065</v>
      </c>
      <c r="T697" s="606">
        <f>$S$697*$H$697</f>
        <v>69.63346000000001</v>
      </c>
      <c r="AR697" s="527" t="s">
        <v>341</v>
      </c>
      <c r="AT697" s="527" t="s">
        <v>336</v>
      </c>
      <c r="AU697" s="527" t="s">
        <v>258</v>
      </c>
      <c r="AY697" s="530" t="s">
        <v>334</v>
      </c>
      <c r="BE697" s="607">
        <f>IF($N$697="základní",$J$697,0)</f>
        <v>0</v>
      </c>
      <c r="BF697" s="607">
        <f>IF($N$697="snížená",$J$697,0)</f>
        <v>0</v>
      </c>
      <c r="BG697" s="607">
        <f>IF($N$697="zákl. přenesená",$J$697,0)</f>
        <v>0</v>
      </c>
      <c r="BH697" s="607">
        <f>IF($N$697="sníž. přenesená",$J$697,0)</f>
        <v>0</v>
      </c>
      <c r="BI697" s="607">
        <f>IF($N$697="nulová",$J$697,0)</f>
        <v>0</v>
      </c>
      <c r="BJ697" s="527" t="s">
        <v>332</v>
      </c>
      <c r="BK697" s="607">
        <f>ROUND($I$697*$H$697,2)</f>
        <v>0</v>
      </c>
      <c r="BL697" s="527" t="s">
        <v>341</v>
      </c>
      <c r="BM697" s="527" t="s">
        <v>807</v>
      </c>
    </row>
    <row r="698" spans="2:47" s="530" customFormat="1" ht="16.5" customHeight="1">
      <c r="B698" s="531"/>
      <c r="D698" s="608" t="s">
        <v>343</v>
      </c>
      <c r="F698" s="609" t="s">
        <v>808</v>
      </c>
      <c r="L698" s="531"/>
      <c r="M698" s="610"/>
      <c r="T698" s="611"/>
      <c r="AT698" s="530" t="s">
        <v>343</v>
      </c>
      <c r="AU698" s="530" t="s">
        <v>258</v>
      </c>
    </row>
    <row r="699" spans="2:47" s="530" customFormat="1" ht="57.75" customHeight="1">
      <c r="B699" s="531"/>
      <c r="D699" s="612" t="s">
        <v>345</v>
      </c>
      <c r="F699" s="613" t="s">
        <v>801</v>
      </c>
      <c r="L699" s="531"/>
      <c r="M699" s="610"/>
      <c r="T699" s="611"/>
      <c r="AT699" s="530" t="s">
        <v>345</v>
      </c>
      <c r="AU699" s="530" t="s">
        <v>258</v>
      </c>
    </row>
    <row r="700" spans="2:51" s="530" customFormat="1" ht="15.75" customHeight="1">
      <c r="B700" s="614"/>
      <c r="D700" s="612" t="s">
        <v>347</v>
      </c>
      <c r="E700" s="615"/>
      <c r="F700" s="616" t="s">
        <v>771</v>
      </c>
      <c r="H700" s="615"/>
      <c r="L700" s="614"/>
      <c r="M700" s="617"/>
      <c r="T700" s="618"/>
      <c r="AT700" s="615" t="s">
        <v>347</v>
      </c>
      <c r="AU700" s="615" t="s">
        <v>258</v>
      </c>
      <c r="AV700" s="615" t="s">
        <v>332</v>
      </c>
      <c r="AW700" s="615" t="s">
        <v>299</v>
      </c>
      <c r="AX700" s="615" t="s">
        <v>333</v>
      </c>
      <c r="AY700" s="615" t="s">
        <v>334</v>
      </c>
    </row>
    <row r="701" spans="2:51" s="530" customFormat="1" ht="15.75" customHeight="1">
      <c r="B701" s="614"/>
      <c r="D701" s="612" t="s">
        <v>347</v>
      </c>
      <c r="E701" s="615"/>
      <c r="F701" s="616" t="s">
        <v>772</v>
      </c>
      <c r="H701" s="615"/>
      <c r="L701" s="614"/>
      <c r="M701" s="617"/>
      <c r="T701" s="618"/>
      <c r="AT701" s="615" t="s">
        <v>347</v>
      </c>
      <c r="AU701" s="615" t="s">
        <v>258</v>
      </c>
      <c r="AV701" s="615" t="s">
        <v>332</v>
      </c>
      <c r="AW701" s="615" t="s">
        <v>299</v>
      </c>
      <c r="AX701" s="615" t="s">
        <v>333</v>
      </c>
      <c r="AY701" s="615" t="s">
        <v>334</v>
      </c>
    </row>
    <row r="702" spans="2:51" s="530" customFormat="1" ht="15.75" customHeight="1">
      <c r="B702" s="614"/>
      <c r="D702" s="612" t="s">
        <v>347</v>
      </c>
      <c r="E702" s="615"/>
      <c r="F702" s="616" t="s">
        <v>809</v>
      </c>
      <c r="H702" s="615"/>
      <c r="L702" s="614"/>
      <c r="M702" s="617"/>
      <c r="T702" s="618"/>
      <c r="AT702" s="615" t="s">
        <v>347</v>
      </c>
      <c r="AU702" s="615" t="s">
        <v>258</v>
      </c>
      <c r="AV702" s="615" t="s">
        <v>332</v>
      </c>
      <c r="AW702" s="615" t="s">
        <v>299</v>
      </c>
      <c r="AX702" s="615" t="s">
        <v>333</v>
      </c>
      <c r="AY702" s="615" t="s">
        <v>334</v>
      </c>
    </row>
    <row r="703" spans="2:51" s="530" customFormat="1" ht="15.75" customHeight="1">
      <c r="B703" s="614"/>
      <c r="D703" s="612" t="s">
        <v>347</v>
      </c>
      <c r="E703" s="615"/>
      <c r="F703" s="616" t="s">
        <v>425</v>
      </c>
      <c r="H703" s="615"/>
      <c r="L703" s="614"/>
      <c r="M703" s="617"/>
      <c r="T703" s="618"/>
      <c r="AT703" s="615" t="s">
        <v>347</v>
      </c>
      <c r="AU703" s="615" t="s">
        <v>258</v>
      </c>
      <c r="AV703" s="615" t="s">
        <v>332</v>
      </c>
      <c r="AW703" s="615" t="s">
        <v>299</v>
      </c>
      <c r="AX703" s="615" t="s">
        <v>333</v>
      </c>
      <c r="AY703" s="615" t="s">
        <v>334</v>
      </c>
    </row>
    <row r="704" spans="2:51" s="530" customFormat="1" ht="15.75" customHeight="1">
      <c r="B704" s="619"/>
      <c r="D704" s="612" t="s">
        <v>347</v>
      </c>
      <c r="E704" s="620"/>
      <c r="F704" s="621" t="s">
        <v>426</v>
      </c>
      <c r="H704" s="622">
        <v>535.642</v>
      </c>
      <c r="L704" s="619"/>
      <c r="M704" s="623"/>
      <c r="T704" s="624"/>
      <c r="AT704" s="620" t="s">
        <v>347</v>
      </c>
      <c r="AU704" s="620" t="s">
        <v>258</v>
      </c>
      <c r="AV704" s="620" t="s">
        <v>258</v>
      </c>
      <c r="AW704" s="620" t="s">
        <v>299</v>
      </c>
      <c r="AX704" s="620" t="s">
        <v>333</v>
      </c>
      <c r="AY704" s="620" t="s">
        <v>334</v>
      </c>
    </row>
    <row r="705" spans="2:51" s="530" customFormat="1" ht="15.75" customHeight="1">
      <c r="B705" s="614"/>
      <c r="D705" s="612" t="s">
        <v>347</v>
      </c>
      <c r="E705" s="615"/>
      <c r="F705" s="616" t="s">
        <v>428</v>
      </c>
      <c r="H705" s="615"/>
      <c r="L705" s="614"/>
      <c r="M705" s="617"/>
      <c r="T705" s="618"/>
      <c r="AT705" s="615" t="s">
        <v>347</v>
      </c>
      <c r="AU705" s="615" t="s">
        <v>258</v>
      </c>
      <c r="AV705" s="615" t="s">
        <v>332</v>
      </c>
      <c r="AW705" s="615" t="s">
        <v>299</v>
      </c>
      <c r="AX705" s="615" t="s">
        <v>333</v>
      </c>
      <c r="AY705" s="615" t="s">
        <v>334</v>
      </c>
    </row>
    <row r="706" spans="2:51" s="530" customFormat="1" ht="15.75" customHeight="1">
      <c r="B706" s="619"/>
      <c r="D706" s="612" t="s">
        <v>347</v>
      </c>
      <c r="E706" s="620"/>
      <c r="F706" s="621" t="s">
        <v>426</v>
      </c>
      <c r="H706" s="622">
        <v>535.642</v>
      </c>
      <c r="L706" s="619"/>
      <c r="M706" s="623"/>
      <c r="T706" s="624"/>
      <c r="AT706" s="620" t="s">
        <v>347</v>
      </c>
      <c r="AU706" s="620" t="s">
        <v>258</v>
      </c>
      <c r="AV706" s="620" t="s">
        <v>258</v>
      </c>
      <c r="AW706" s="620" t="s">
        <v>299</v>
      </c>
      <c r="AX706" s="620" t="s">
        <v>333</v>
      </c>
      <c r="AY706" s="620" t="s">
        <v>334</v>
      </c>
    </row>
    <row r="707" spans="2:51" s="530" customFormat="1" ht="15.75" customHeight="1">
      <c r="B707" s="625"/>
      <c r="D707" s="612" t="s">
        <v>347</v>
      </c>
      <c r="E707" s="626"/>
      <c r="F707" s="627" t="s">
        <v>352</v>
      </c>
      <c r="H707" s="628">
        <v>1071.284</v>
      </c>
      <c r="L707" s="625"/>
      <c r="M707" s="629"/>
      <c r="T707" s="630"/>
      <c r="AT707" s="626" t="s">
        <v>347</v>
      </c>
      <c r="AU707" s="626" t="s">
        <v>258</v>
      </c>
      <c r="AV707" s="626" t="s">
        <v>341</v>
      </c>
      <c r="AW707" s="626" t="s">
        <v>299</v>
      </c>
      <c r="AX707" s="626" t="s">
        <v>332</v>
      </c>
      <c r="AY707" s="626" t="s">
        <v>334</v>
      </c>
    </row>
    <row r="708" spans="2:65" s="530" customFormat="1" ht="15.75" customHeight="1">
      <c r="B708" s="531"/>
      <c r="C708" s="596" t="s">
        <v>829</v>
      </c>
      <c r="D708" s="596" t="s">
        <v>336</v>
      </c>
      <c r="E708" s="597" t="s">
        <v>811</v>
      </c>
      <c r="F708" s="598" t="s">
        <v>812</v>
      </c>
      <c r="G708" s="599" t="s">
        <v>339</v>
      </c>
      <c r="H708" s="600">
        <v>1071.284</v>
      </c>
      <c r="I708" s="601"/>
      <c r="J708" s="602">
        <f>ROUND($I$708*$H$708,2)</f>
        <v>0</v>
      </c>
      <c r="K708" s="598" t="s">
        <v>340</v>
      </c>
      <c r="L708" s="531"/>
      <c r="M708" s="603"/>
      <c r="N708" s="604" t="s">
        <v>287</v>
      </c>
      <c r="P708" s="605">
        <f>$O$708*$H$708</f>
        <v>0</v>
      </c>
      <c r="Q708" s="605">
        <v>0</v>
      </c>
      <c r="R708" s="605">
        <f>$Q$708*$H$708</f>
        <v>0</v>
      </c>
      <c r="S708" s="605">
        <v>0.075</v>
      </c>
      <c r="T708" s="606">
        <f>$S$708*$H$708</f>
        <v>80.3463</v>
      </c>
      <c r="AR708" s="527" t="s">
        <v>341</v>
      </c>
      <c r="AT708" s="527" t="s">
        <v>336</v>
      </c>
      <c r="AU708" s="527" t="s">
        <v>258</v>
      </c>
      <c r="AY708" s="530" t="s">
        <v>334</v>
      </c>
      <c r="BE708" s="607">
        <f>IF($N$708="základní",$J$708,0)</f>
        <v>0</v>
      </c>
      <c r="BF708" s="607">
        <f>IF($N$708="snížená",$J$708,0)</f>
        <v>0</v>
      </c>
      <c r="BG708" s="607">
        <f>IF($N$708="zákl. přenesená",$J$708,0)</f>
        <v>0</v>
      </c>
      <c r="BH708" s="607">
        <f>IF($N$708="sníž. přenesená",$J$708,0)</f>
        <v>0</v>
      </c>
      <c r="BI708" s="607">
        <f>IF($N$708="nulová",$J$708,0)</f>
        <v>0</v>
      </c>
      <c r="BJ708" s="527" t="s">
        <v>332</v>
      </c>
      <c r="BK708" s="607">
        <f>ROUND($I$708*$H$708,2)</f>
        <v>0</v>
      </c>
      <c r="BL708" s="527" t="s">
        <v>341</v>
      </c>
      <c r="BM708" s="527" t="s">
        <v>813</v>
      </c>
    </row>
    <row r="709" spans="2:47" s="530" customFormat="1" ht="16.5" customHeight="1">
      <c r="B709" s="531"/>
      <c r="D709" s="608" t="s">
        <v>343</v>
      </c>
      <c r="F709" s="609" t="s">
        <v>814</v>
      </c>
      <c r="L709" s="531"/>
      <c r="M709" s="610"/>
      <c r="T709" s="611"/>
      <c r="AT709" s="530" t="s">
        <v>343</v>
      </c>
      <c r="AU709" s="530" t="s">
        <v>258</v>
      </c>
    </row>
    <row r="710" spans="2:47" s="530" customFormat="1" ht="57.75" customHeight="1">
      <c r="B710" s="531"/>
      <c r="D710" s="612" t="s">
        <v>345</v>
      </c>
      <c r="F710" s="613" t="s">
        <v>801</v>
      </c>
      <c r="L710" s="531"/>
      <c r="M710" s="610"/>
      <c r="T710" s="611"/>
      <c r="AT710" s="530" t="s">
        <v>345</v>
      </c>
      <c r="AU710" s="530" t="s">
        <v>258</v>
      </c>
    </row>
    <row r="711" spans="2:51" s="530" customFormat="1" ht="15.75" customHeight="1">
      <c r="B711" s="614"/>
      <c r="D711" s="612" t="s">
        <v>347</v>
      </c>
      <c r="E711" s="615"/>
      <c r="F711" s="616" t="s">
        <v>771</v>
      </c>
      <c r="H711" s="615"/>
      <c r="L711" s="614"/>
      <c r="M711" s="617"/>
      <c r="T711" s="618"/>
      <c r="AT711" s="615" t="s">
        <v>347</v>
      </c>
      <c r="AU711" s="615" t="s">
        <v>258</v>
      </c>
      <c r="AV711" s="615" t="s">
        <v>332</v>
      </c>
      <c r="AW711" s="615" t="s">
        <v>299</v>
      </c>
      <c r="AX711" s="615" t="s">
        <v>333</v>
      </c>
      <c r="AY711" s="615" t="s">
        <v>334</v>
      </c>
    </row>
    <row r="712" spans="2:51" s="530" customFormat="1" ht="15.75" customHeight="1">
      <c r="B712" s="614"/>
      <c r="D712" s="612" t="s">
        <v>347</v>
      </c>
      <c r="E712" s="615"/>
      <c r="F712" s="616" t="s">
        <v>772</v>
      </c>
      <c r="H712" s="615"/>
      <c r="L712" s="614"/>
      <c r="M712" s="617"/>
      <c r="T712" s="618"/>
      <c r="AT712" s="615" t="s">
        <v>347</v>
      </c>
      <c r="AU712" s="615" t="s">
        <v>258</v>
      </c>
      <c r="AV712" s="615" t="s">
        <v>332</v>
      </c>
      <c r="AW712" s="615" t="s">
        <v>299</v>
      </c>
      <c r="AX712" s="615" t="s">
        <v>333</v>
      </c>
      <c r="AY712" s="615" t="s">
        <v>334</v>
      </c>
    </row>
    <row r="713" spans="2:51" s="530" customFormat="1" ht="15.75" customHeight="1">
      <c r="B713" s="614"/>
      <c r="D713" s="612" t="s">
        <v>347</v>
      </c>
      <c r="E713" s="615"/>
      <c r="F713" s="616" t="s">
        <v>815</v>
      </c>
      <c r="H713" s="615"/>
      <c r="L713" s="614"/>
      <c r="M713" s="617"/>
      <c r="T713" s="618"/>
      <c r="AT713" s="615" t="s">
        <v>347</v>
      </c>
      <c r="AU713" s="615" t="s">
        <v>258</v>
      </c>
      <c r="AV713" s="615" t="s">
        <v>332</v>
      </c>
      <c r="AW713" s="615" t="s">
        <v>299</v>
      </c>
      <c r="AX713" s="615" t="s">
        <v>333</v>
      </c>
      <c r="AY713" s="615" t="s">
        <v>334</v>
      </c>
    </row>
    <row r="714" spans="2:51" s="530" customFormat="1" ht="15.75" customHeight="1">
      <c r="B714" s="614"/>
      <c r="D714" s="612" t="s">
        <v>347</v>
      </c>
      <c r="E714" s="615"/>
      <c r="F714" s="616" t="s">
        <v>425</v>
      </c>
      <c r="H714" s="615"/>
      <c r="L714" s="614"/>
      <c r="M714" s="617"/>
      <c r="T714" s="618"/>
      <c r="AT714" s="615" t="s">
        <v>347</v>
      </c>
      <c r="AU714" s="615" t="s">
        <v>258</v>
      </c>
      <c r="AV714" s="615" t="s">
        <v>332</v>
      </c>
      <c r="AW714" s="615" t="s">
        <v>299</v>
      </c>
      <c r="AX714" s="615" t="s">
        <v>333</v>
      </c>
      <c r="AY714" s="615" t="s">
        <v>334</v>
      </c>
    </row>
    <row r="715" spans="2:51" s="530" customFormat="1" ht="15.75" customHeight="1">
      <c r="B715" s="619"/>
      <c r="D715" s="612" t="s">
        <v>347</v>
      </c>
      <c r="E715" s="620"/>
      <c r="F715" s="621" t="s">
        <v>426</v>
      </c>
      <c r="H715" s="622">
        <v>535.642</v>
      </c>
      <c r="L715" s="619"/>
      <c r="M715" s="623"/>
      <c r="T715" s="624"/>
      <c r="AT715" s="620" t="s">
        <v>347</v>
      </c>
      <c r="AU715" s="620" t="s">
        <v>258</v>
      </c>
      <c r="AV715" s="620" t="s">
        <v>258</v>
      </c>
      <c r="AW715" s="620" t="s">
        <v>299</v>
      </c>
      <c r="AX715" s="620" t="s">
        <v>333</v>
      </c>
      <c r="AY715" s="620" t="s">
        <v>334</v>
      </c>
    </row>
    <row r="716" spans="2:51" s="530" customFormat="1" ht="15.75" customHeight="1">
      <c r="B716" s="614"/>
      <c r="D716" s="612" t="s">
        <v>347</v>
      </c>
      <c r="E716" s="615"/>
      <c r="F716" s="616" t="s">
        <v>428</v>
      </c>
      <c r="H716" s="615"/>
      <c r="L716" s="614"/>
      <c r="M716" s="617"/>
      <c r="T716" s="618"/>
      <c r="AT716" s="615" t="s">
        <v>347</v>
      </c>
      <c r="AU716" s="615" t="s">
        <v>258</v>
      </c>
      <c r="AV716" s="615" t="s">
        <v>332</v>
      </c>
      <c r="AW716" s="615" t="s">
        <v>299</v>
      </c>
      <c r="AX716" s="615" t="s">
        <v>333</v>
      </c>
      <c r="AY716" s="615" t="s">
        <v>334</v>
      </c>
    </row>
    <row r="717" spans="2:51" s="530" customFormat="1" ht="15.75" customHeight="1">
      <c r="B717" s="619"/>
      <c r="D717" s="612" t="s">
        <v>347</v>
      </c>
      <c r="E717" s="620"/>
      <c r="F717" s="621" t="s">
        <v>426</v>
      </c>
      <c r="H717" s="622">
        <v>535.642</v>
      </c>
      <c r="L717" s="619"/>
      <c r="M717" s="623"/>
      <c r="T717" s="624"/>
      <c r="AT717" s="620" t="s">
        <v>347</v>
      </c>
      <c r="AU717" s="620" t="s">
        <v>258</v>
      </c>
      <c r="AV717" s="620" t="s">
        <v>258</v>
      </c>
      <c r="AW717" s="620" t="s">
        <v>299</v>
      </c>
      <c r="AX717" s="620" t="s">
        <v>333</v>
      </c>
      <c r="AY717" s="620" t="s">
        <v>334</v>
      </c>
    </row>
    <row r="718" spans="2:51" s="530" customFormat="1" ht="15.75" customHeight="1">
      <c r="B718" s="625"/>
      <c r="D718" s="612" t="s">
        <v>347</v>
      </c>
      <c r="E718" s="626"/>
      <c r="F718" s="627" t="s">
        <v>352</v>
      </c>
      <c r="H718" s="628">
        <v>1071.284</v>
      </c>
      <c r="L718" s="625"/>
      <c r="M718" s="629"/>
      <c r="T718" s="630"/>
      <c r="AT718" s="626" t="s">
        <v>347</v>
      </c>
      <c r="AU718" s="626" t="s">
        <v>258</v>
      </c>
      <c r="AV718" s="626" t="s">
        <v>341</v>
      </c>
      <c r="AW718" s="626" t="s">
        <v>299</v>
      </c>
      <c r="AX718" s="626" t="s">
        <v>332</v>
      </c>
      <c r="AY718" s="626" t="s">
        <v>334</v>
      </c>
    </row>
    <row r="719" spans="2:65" s="530" customFormat="1" ht="15.75" customHeight="1">
      <c r="B719" s="531"/>
      <c r="C719" s="596" t="s">
        <v>836</v>
      </c>
      <c r="D719" s="596" t="s">
        <v>336</v>
      </c>
      <c r="E719" s="597" t="s">
        <v>817</v>
      </c>
      <c r="F719" s="598" t="s">
        <v>818</v>
      </c>
      <c r="G719" s="599" t="s">
        <v>339</v>
      </c>
      <c r="H719" s="600">
        <v>11.2</v>
      </c>
      <c r="I719" s="601"/>
      <c r="J719" s="602">
        <f>ROUND($I$719*$H$719,2)</f>
        <v>0</v>
      </c>
      <c r="K719" s="598" t="s">
        <v>340</v>
      </c>
      <c r="L719" s="531"/>
      <c r="M719" s="603"/>
      <c r="N719" s="604" t="s">
        <v>287</v>
      </c>
      <c r="P719" s="605">
        <f>$O$719*$H$719</f>
        <v>0</v>
      </c>
      <c r="Q719" s="605">
        <v>0.071</v>
      </c>
      <c r="R719" s="605">
        <f>$Q$719*$H$719</f>
        <v>0.7951999999999999</v>
      </c>
      <c r="S719" s="605">
        <v>0.136</v>
      </c>
      <c r="T719" s="606">
        <f>$S$719*$H$719</f>
        <v>1.5232</v>
      </c>
      <c r="AR719" s="527" t="s">
        <v>341</v>
      </c>
      <c r="AT719" s="527" t="s">
        <v>336</v>
      </c>
      <c r="AU719" s="527" t="s">
        <v>258</v>
      </c>
      <c r="AY719" s="530" t="s">
        <v>334</v>
      </c>
      <c r="BE719" s="607">
        <f>IF($N$719="základní",$J$719,0)</f>
        <v>0</v>
      </c>
      <c r="BF719" s="607">
        <f>IF($N$719="snížená",$J$719,0)</f>
        <v>0</v>
      </c>
      <c r="BG719" s="607">
        <f>IF($N$719="zákl. přenesená",$J$719,0)</f>
        <v>0</v>
      </c>
      <c r="BH719" s="607">
        <f>IF($N$719="sníž. přenesená",$J$719,0)</f>
        <v>0</v>
      </c>
      <c r="BI719" s="607">
        <f>IF($N$719="nulová",$J$719,0)</f>
        <v>0</v>
      </c>
      <c r="BJ719" s="527" t="s">
        <v>332</v>
      </c>
      <c r="BK719" s="607">
        <f>ROUND($I$719*$H$719,2)</f>
        <v>0</v>
      </c>
      <c r="BL719" s="527" t="s">
        <v>341</v>
      </c>
      <c r="BM719" s="527" t="s">
        <v>819</v>
      </c>
    </row>
    <row r="720" spans="2:47" s="530" customFormat="1" ht="16.5" customHeight="1">
      <c r="B720" s="531"/>
      <c r="D720" s="608" t="s">
        <v>343</v>
      </c>
      <c r="F720" s="609" t="s">
        <v>820</v>
      </c>
      <c r="L720" s="531"/>
      <c r="M720" s="610"/>
      <c r="T720" s="611"/>
      <c r="AT720" s="530" t="s">
        <v>343</v>
      </c>
      <c r="AU720" s="530" t="s">
        <v>258</v>
      </c>
    </row>
    <row r="721" spans="2:47" s="530" customFormat="1" ht="57.75" customHeight="1">
      <c r="B721" s="531"/>
      <c r="D721" s="612" t="s">
        <v>345</v>
      </c>
      <c r="F721" s="613" t="s">
        <v>801</v>
      </c>
      <c r="L721" s="531"/>
      <c r="M721" s="610"/>
      <c r="T721" s="611"/>
      <c r="AT721" s="530" t="s">
        <v>345</v>
      </c>
      <c r="AU721" s="530" t="s">
        <v>258</v>
      </c>
    </row>
    <row r="722" spans="2:51" s="530" customFormat="1" ht="15.75" customHeight="1">
      <c r="B722" s="614"/>
      <c r="D722" s="612" t="s">
        <v>347</v>
      </c>
      <c r="E722" s="615"/>
      <c r="F722" s="616" t="s">
        <v>780</v>
      </c>
      <c r="H722" s="615"/>
      <c r="L722" s="614"/>
      <c r="M722" s="617"/>
      <c r="T722" s="618"/>
      <c r="AT722" s="615" t="s">
        <v>347</v>
      </c>
      <c r="AU722" s="615" t="s">
        <v>258</v>
      </c>
      <c r="AV722" s="615" t="s">
        <v>332</v>
      </c>
      <c r="AW722" s="615" t="s">
        <v>299</v>
      </c>
      <c r="AX722" s="615" t="s">
        <v>333</v>
      </c>
      <c r="AY722" s="615" t="s">
        <v>334</v>
      </c>
    </row>
    <row r="723" spans="2:51" s="530" customFormat="1" ht="15.75" customHeight="1">
      <c r="B723" s="614"/>
      <c r="D723" s="612" t="s">
        <v>347</v>
      </c>
      <c r="E723" s="615"/>
      <c r="F723" s="616" t="s">
        <v>772</v>
      </c>
      <c r="H723" s="615"/>
      <c r="L723" s="614"/>
      <c r="M723" s="617"/>
      <c r="T723" s="618"/>
      <c r="AT723" s="615" t="s">
        <v>347</v>
      </c>
      <c r="AU723" s="615" t="s">
        <v>258</v>
      </c>
      <c r="AV723" s="615" t="s">
        <v>332</v>
      </c>
      <c r="AW723" s="615" t="s">
        <v>299</v>
      </c>
      <c r="AX723" s="615" t="s">
        <v>333</v>
      </c>
      <c r="AY723" s="615" t="s">
        <v>334</v>
      </c>
    </row>
    <row r="724" spans="2:51" s="530" customFormat="1" ht="15.75" customHeight="1">
      <c r="B724" s="614"/>
      <c r="D724" s="612" t="s">
        <v>347</v>
      </c>
      <c r="E724" s="615"/>
      <c r="F724" s="616" t="s">
        <v>821</v>
      </c>
      <c r="H724" s="615"/>
      <c r="L724" s="614"/>
      <c r="M724" s="617"/>
      <c r="T724" s="618"/>
      <c r="AT724" s="615" t="s">
        <v>347</v>
      </c>
      <c r="AU724" s="615" t="s">
        <v>258</v>
      </c>
      <c r="AV724" s="615" t="s">
        <v>332</v>
      </c>
      <c r="AW724" s="615" t="s">
        <v>299</v>
      </c>
      <c r="AX724" s="615" t="s">
        <v>333</v>
      </c>
      <c r="AY724" s="615" t="s">
        <v>334</v>
      </c>
    </row>
    <row r="725" spans="2:51" s="530" customFormat="1" ht="15.75" customHeight="1">
      <c r="B725" s="619"/>
      <c r="D725" s="612" t="s">
        <v>347</v>
      </c>
      <c r="E725" s="620"/>
      <c r="F725" s="621" t="s">
        <v>822</v>
      </c>
      <c r="H725" s="622">
        <v>8</v>
      </c>
      <c r="L725" s="619"/>
      <c r="M725" s="623"/>
      <c r="T725" s="624"/>
      <c r="AT725" s="620" t="s">
        <v>347</v>
      </c>
      <c r="AU725" s="620" t="s">
        <v>258</v>
      </c>
      <c r="AV725" s="620" t="s">
        <v>258</v>
      </c>
      <c r="AW725" s="620" t="s">
        <v>299</v>
      </c>
      <c r="AX725" s="620" t="s">
        <v>333</v>
      </c>
      <c r="AY725" s="620" t="s">
        <v>334</v>
      </c>
    </row>
    <row r="726" spans="2:51" s="530" customFormat="1" ht="15.75" customHeight="1">
      <c r="B726" s="619"/>
      <c r="D726" s="612" t="s">
        <v>347</v>
      </c>
      <c r="E726" s="620"/>
      <c r="F726" s="621" t="s">
        <v>823</v>
      </c>
      <c r="H726" s="622">
        <v>3.2</v>
      </c>
      <c r="L726" s="619"/>
      <c r="M726" s="623"/>
      <c r="T726" s="624"/>
      <c r="AT726" s="620" t="s">
        <v>347</v>
      </c>
      <c r="AU726" s="620" t="s">
        <v>258</v>
      </c>
      <c r="AV726" s="620" t="s">
        <v>258</v>
      </c>
      <c r="AW726" s="620" t="s">
        <v>299</v>
      </c>
      <c r="AX726" s="620" t="s">
        <v>333</v>
      </c>
      <c r="AY726" s="620" t="s">
        <v>334</v>
      </c>
    </row>
    <row r="727" spans="2:51" s="530" customFormat="1" ht="15.75" customHeight="1">
      <c r="B727" s="625"/>
      <c r="D727" s="612" t="s">
        <v>347</v>
      </c>
      <c r="E727" s="626"/>
      <c r="F727" s="627" t="s">
        <v>352</v>
      </c>
      <c r="H727" s="628">
        <v>11.2</v>
      </c>
      <c r="L727" s="625"/>
      <c r="M727" s="629"/>
      <c r="T727" s="630"/>
      <c r="AT727" s="626" t="s">
        <v>347</v>
      </c>
      <c r="AU727" s="626" t="s">
        <v>258</v>
      </c>
      <c r="AV727" s="626" t="s">
        <v>341</v>
      </c>
      <c r="AW727" s="626" t="s">
        <v>299</v>
      </c>
      <c r="AX727" s="626" t="s">
        <v>332</v>
      </c>
      <c r="AY727" s="626" t="s">
        <v>334</v>
      </c>
    </row>
    <row r="728" spans="2:65" s="530" customFormat="1" ht="15.75" customHeight="1">
      <c r="B728" s="531"/>
      <c r="C728" s="596" t="s">
        <v>842</v>
      </c>
      <c r="D728" s="596" t="s">
        <v>336</v>
      </c>
      <c r="E728" s="597" t="s">
        <v>825</v>
      </c>
      <c r="F728" s="598" t="s">
        <v>826</v>
      </c>
      <c r="G728" s="599" t="s">
        <v>339</v>
      </c>
      <c r="H728" s="600">
        <v>11.2</v>
      </c>
      <c r="I728" s="601"/>
      <c r="J728" s="602">
        <f>ROUND($I$728*$H$728,2)</f>
        <v>0</v>
      </c>
      <c r="K728" s="598" t="s">
        <v>340</v>
      </c>
      <c r="L728" s="531"/>
      <c r="M728" s="603"/>
      <c r="N728" s="604" t="s">
        <v>287</v>
      </c>
      <c r="P728" s="605">
        <f>$O$728*$H$728</f>
        <v>0</v>
      </c>
      <c r="Q728" s="605">
        <v>0</v>
      </c>
      <c r="R728" s="605">
        <f>$Q$728*$H$728</f>
        <v>0</v>
      </c>
      <c r="S728" s="605">
        <v>0</v>
      </c>
      <c r="T728" s="606">
        <f>$S$728*$H$728</f>
        <v>0</v>
      </c>
      <c r="AR728" s="527" t="s">
        <v>341</v>
      </c>
      <c r="AT728" s="527" t="s">
        <v>336</v>
      </c>
      <c r="AU728" s="527" t="s">
        <v>258</v>
      </c>
      <c r="AY728" s="530" t="s">
        <v>334</v>
      </c>
      <c r="BE728" s="607">
        <f>IF($N$728="základní",$J$728,0)</f>
        <v>0</v>
      </c>
      <c r="BF728" s="607">
        <f>IF($N$728="snížená",$J$728,0)</f>
        <v>0</v>
      </c>
      <c r="BG728" s="607">
        <f>IF($N$728="zákl. přenesená",$J$728,0)</f>
        <v>0</v>
      </c>
      <c r="BH728" s="607">
        <f>IF($N$728="sníž. přenesená",$J$728,0)</f>
        <v>0</v>
      </c>
      <c r="BI728" s="607">
        <f>IF($N$728="nulová",$J$728,0)</f>
        <v>0</v>
      </c>
      <c r="BJ728" s="527" t="s">
        <v>332</v>
      </c>
      <c r="BK728" s="607">
        <f>ROUND($I$728*$H$728,2)</f>
        <v>0</v>
      </c>
      <c r="BL728" s="527" t="s">
        <v>341</v>
      </c>
      <c r="BM728" s="527" t="s">
        <v>827</v>
      </c>
    </row>
    <row r="729" spans="2:47" s="530" customFormat="1" ht="16.5" customHeight="1">
      <c r="B729" s="531"/>
      <c r="D729" s="608" t="s">
        <v>343</v>
      </c>
      <c r="F729" s="609" t="s">
        <v>828</v>
      </c>
      <c r="L729" s="531"/>
      <c r="M729" s="610"/>
      <c r="T729" s="611"/>
      <c r="AT729" s="530" t="s">
        <v>343</v>
      </c>
      <c r="AU729" s="530" t="s">
        <v>258</v>
      </c>
    </row>
    <row r="730" spans="2:47" s="530" customFormat="1" ht="57.75" customHeight="1">
      <c r="B730" s="531"/>
      <c r="D730" s="612" t="s">
        <v>345</v>
      </c>
      <c r="F730" s="613" t="s">
        <v>801</v>
      </c>
      <c r="L730" s="531"/>
      <c r="M730" s="610"/>
      <c r="T730" s="611"/>
      <c r="AT730" s="530" t="s">
        <v>345</v>
      </c>
      <c r="AU730" s="530" t="s">
        <v>258</v>
      </c>
    </row>
    <row r="731" spans="2:51" s="530" customFormat="1" ht="15.75" customHeight="1">
      <c r="B731" s="614"/>
      <c r="D731" s="612" t="s">
        <v>347</v>
      </c>
      <c r="E731" s="615"/>
      <c r="F731" s="616" t="s">
        <v>780</v>
      </c>
      <c r="H731" s="615"/>
      <c r="L731" s="614"/>
      <c r="M731" s="617"/>
      <c r="T731" s="618"/>
      <c r="AT731" s="615" t="s">
        <v>347</v>
      </c>
      <c r="AU731" s="615" t="s">
        <v>258</v>
      </c>
      <c r="AV731" s="615" t="s">
        <v>332</v>
      </c>
      <c r="AW731" s="615" t="s">
        <v>299</v>
      </c>
      <c r="AX731" s="615" t="s">
        <v>333</v>
      </c>
      <c r="AY731" s="615" t="s">
        <v>334</v>
      </c>
    </row>
    <row r="732" spans="2:51" s="530" customFormat="1" ht="15.75" customHeight="1">
      <c r="B732" s="614"/>
      <c r="D732" s="612" t="s">
        <v>347</v>
      </c>
      <c r="E732" s="615"/>
      <c r="F732" s="616" t="s">
        <v>772</v>
      </c>
      <c r="H732" s="615"/>
      <c r="L732" s="614"/>
      <c r="M732" s="617"/>
      <c r="T732" s="618"/>
      <c r="AT732" s="615" t="s">
        <v>347</v>
      </c>
      <c r="AU732" s="615" t="s">
        <v>258</v>
      </c>
      <c r="AV732" s="615" t="s">
        <v>332</v>
      </c>
      <c r="AW732" s="615" t="s">
        <v>299</v>
      </c>
      <c r="AX732" s="615" t="s">
        <v>333</v>
      </c>
      <c r="AY732" s="615" t="s">
        <v>334</v>
      </c>
    </row>
    <row r="733" spans="2:51" s="530" customFormat="1" ht="15.75" customHeight="1">
      <c r="B733" s="614"/>
      <c r="D733" s="612" t="s">
        <v>347</v>
      </c>
      <c r="E733" s="615"/>
      <c r="F733" s="616" t="s">
        <v>821</v>
      </c>
      <c r="H733" s="615"/>
      <c r="L733" s="614"/>
      <c r="M733" s="617"/>
      <c r="T733" s="618"/>
      <c r="AT733" s="615" t="s">
        <v>347</v>
      </c>
      <c r="AU733" s="615" t="s">
        <v>258</v>
      </c>
      <c r="AV733" s="615" t="s">
        <v>332</v>
      </c>
      <c r="AW733" s="615" t="s">
        <v>299</v>
      </c>
      <c r="AX733" s="615" t="s">
        <v>333</v>
      </c>
      <c r="AY733" s="615" t="s">
        <v>334</v>
      </c>
    </row>
    <row r="734" spans="2:51" s="530" customFormat="1" ht="15.75" customHeight="1">
      <c r="B734" s="619"/>
      <c r="D734" s="612" t="s">
        <v>347</v>
      </c>
      <c r="E734" s="620"/>
      <c r="F734" s="621" t="s">
        <v>822</v>
      </c>
      <c r="H734" s="622">
        <v>8</v>
      </c>
      <c r="L734" s="619"/>
      <c r="M734" s="623"/>
      <c r="T734" s="624"/>
      <c r="AT734" s="620" t="s">
        <v>347</v>
      </c>
      <c r="AU734" s="620" t="s">
        <v>258</v>
      </c>
      <c r="AV734" s="620" t="s">
        <v>258</v>
      </c>
      <c r="AW734" s="620" t="s">
        <v>299</v>
      </c>
      <c r="AX734" s="620" t="s">
        <v>333</v>
      </c>
      <c r="AY734" s="620" t="s">
        <v>334</v>
      </c>
    </row>
    <row r="735" spans="2:51" s="530" customFormat="1" ht="15.75" customHeight="1">
      <c r="B735" s="619"/>
      <c r="D735" s="612" t="s">
        <v>347</v>
      </c>
      <c r="E735" s="620"/>
      <c r="F735" s="621" t="s">
        <v>823</v>
      </c>
      <c r="H735" s="622">
        <v>3.2</v>
      </c>
      <c r="L735" s="619"/>
      <c r="M735" s="623"/>
      <c r="T735" s="624"/>
      <c r="AT735" s="620" t="s">
        <v>347</v>
      </c>
      <c r="AU735" s="620" t="s">
        <v>258</v>
      </c>
      <c r="AV735" s="620" t="s">
        <v>258</v>
      </c>
      <c r="AW735" s="620" t="s">
        <v>299</v>
      </c>
      <c r="AX735" s="620" t="s">
        <v>333</v>
      </c>
      <c r="AY735" s="620" t="s">
        <v>334</v>
      </c>
    </row>
    <row r="736" spans="2:51" s="530" customFormat="1" ht="15.75" customHeight="1">
      <c r="B736" s="625"/>
      <c r="D736" s="612" t="s">
        <v>347</v>
      </c>
      <c r="E736" s="626"/>
      <c r="F736" s="627" t="s">
        <v>352</v>
      </c>
      <c r="H736" s="628">
        <v>11.2</v>
      </c>
      <c r="L736" s="625"/>
      <c r="M736" s="629"/>
      <c r="T736" s="630"/>
      <c r="AT736" s="626" t="s">
        <v>347</v>
      </c>
      <c r="AU736" s="626" t="s">
        <v>258</v>
      </c>
      <c r="AV736" s="626" t="s">
        <v>341</v>
      </c>
      <c r="AW736" s="626" t="s">
        <v>299</v>
      </c>
      <c r="AX736" s="626" t="s">
        <v>332</v>
      </c>
      <c r="AY736" s="626" t="s">
        <v>334</v>
      </c>
    </row>
    <row r="737" spans="2:65" s="530" customFormat="1" ht="15.75" customHeight="1">
      <c r="B737" s="531"/>
      <c r="C737" s="596" t="s">
        <v>848</v>
      </c>
      <c r="D737" s="596" t="s">
        <v>336</v>
      </c>
      <c r="E737" s="597" t="s">
        <v>830</v>
      </c>
      <c r="F737" s="598" t="s">
        <v>831</v>
      </c>
      <c r="G737" s="599" t="s">
        <v>339</v>
      </c>
      <c r="H737" s="600">
        <v>428.514</v>
      </c>
      <c r="I737" s="601"/>
      <c r="J737" s="602">
        <f>ROUND($I$737*$H$737,2)</f>
        <v>0</v>
      </c>
      <c r="K737" s="598" t="s">
        <v>340</v>
      </c>
      <c r="L737" s="531"/>
      <c r="M737" s="603"/>
      <c r="N737" s="604" t="s">
        <v>287</v>
      </c>
      <c r="P737" s="605">
        <f>$O$737*$H$737</f>
        <v>0</v>
      </c>
      <c r="Q737" s="605">
        <v>0.048</v>
      </c>
      <c r="R737" s="605">
        <f>$Q$737*$H$737</f>
        <v>20.568672</v>
      </c>
      <c r="S737" s="605">
        <v>0.048</v>
      </c>
      <c r="T737" s="606">
        <f>$S$737*$H$737</f>
        <v>20.568672</v>
      </c>
      <c r="AR737" s="527" t="s">
        <v>341</v>
      </c>
      <c r="AT737" s="527" t="s">
        <v>336</v>
      </c>
      <c r="AU737" s="527" t="s">
        <v>258</v>
      </c>
      <c r="AY737" s="530" t="s">
        <v>334</v>
      </c>
      <c r="BE737" s="607">
        <f>IF($N$737="základní",$J$737,0)</f>
        <v>0</v>
      </c>
      <c r="BF737" s="607">
        <f>IF($N$737="snížená",$J$737,0)</f>
        <v>0</v>
      </c>
      <c r="BG737" s="607">
        <f>IF($N$737="zákl. přenesená",$J$737,0)</f>
        <v>0</v>
      </c>
      <c r="BH737" s="607">
        <f>IF($N$737="sníž. přenesená",$J$737,0)</f>
        <v>0</v>
      </c>
      <c r="BI737" s="607">
        <f>IF($N$737="nulová",$J$737,0)</f>
        <v>0</v>
      </c>
      <c r="BJ737" s="527" t="s">
        <v>332</v>
      </c>
      <c r="BK737" s="607">
        <f>ROUND($I$737*$H$737,2)</f>
        <v>0</v>
      </c>
      <c r="BL737" s="527" t="s">
        <v>341</v>
      </c>
      <c r="BM737" s="527" t="s">
        <v>832</v>
      </c>
    </row>
    <row r="738" spans="2:47" s="530" customFormat="1" ht="16.5" customHeight="1">
      <c r="B738" s="531"/>
      <c r="D738" s="608" t="s">
        <v>343</v>
      </c>
      <c r="F738" s="609" t="s">
        <v>833</v>
      </c>
      <c r="L738" s="531"/>
      <c r="M738" s="610"/>
      <c r="T738" s="611"/>
      <c r="AT738" s="530" t="s">
        <v>343</v>
      </c>
      <c r="AU738" s="530" t="s">
        <v>258</v>
      </c>
    </row>
    <row r="739" spans="2:47" s="530" customFormat="1" ht="57.75" customHeight="1">
      <c r="B739" s="531"/>
      <c r="D739" s="612" t="s">
        <v>345</v>
      </c>
      <c r="F739" s="613" t="s">
        <v>834</v>
      </c>
      <c r="L739" s="531"/>
      <c r="M739" s="610"/>
      <c r="T739" s="611"/>
      <c r="AT739" s="530" t="s">
        <v>345</v>
      </c>
      <c r="AU739" s="530" t="s">
        <v>258</v>
      </c>
    </row>
    <row r="740" spans="2:51" s="530" customFormat="1" ht="15.75" customHeight="1">
      <c r="B740" s="614"/>
      <c r="D740" s="612" t="s">
        <v>347</v>
      </c>
      <c r="E740" s="615"/>
      <c r="F740" s="616" t="s">
        <v>771</v>
      </c>
      <c r="H740" s="615"/>
      <c r="L740" s="614"/>
      <c r="M740" s="617"/>
      <c r="T740" s="618"/>
      <c r="AT740" s="615" t="s">
        <v>347</v>
      </c>
      <c r="AU740" s="615" t="s">
        <v>258</v>
      </c>
      <c r="AV740" s="615" t="s">
        <v>332</v>
      </c>
      <c r="AW740" s="615" t="s">
        <v>299</v>
      </c>
      <c r="AX740" s="615" t="s">
        <v>333</v>
      </c>
      <c r="AY740" s="615" t="s">
        <v>334</v>
      </c>
    </row>
    <row r="741" spans="2:51" s="530" customFormat="1" ht="15.75" customHeight="1">
      <c r="B741" s="614"/>
      <c r="D741" s="612" t="s">
        <v>347</v>
      </c>
      <c r="E741" s="615"/>
      <c r="F741" s="616" t="s">
        <v>772</v>
      </c>
      <c r="H741" s="615"/>
      <c r="L741" s="614"/>
      <c r="M741" s="617"/>
      <c r="T741" s="618"/>
      <c r="AT741" s="615" t="s">
        <v>347</v>
      </c>
      <c r="AU741" s="615" t="s">
        <v>258</v>
      </c>
      <c r="AV741" s="615" t="s">
        <v>332</v>
      </c>
      <c r="AW741" s="615" t="s">
        <v>299</v>
      </c>
      <c r="AX741" s="615" t="s">
        <v>333</v>
      </c>
      <c r="AY741" s="615" t="s">
        <v>334</v>
      </c>
    </row>
    <row r="742" spans="2:51" s="530" customFormat="1" ht="15.75" customHeight="1">
      <c r="B742" s="614"/>
      <c r="D742" s="612" t="s">
        <v>347</v>
      </c>
      <c r="E742" s="615"/>
      <c r="F742" s="616" t="s">
        <v>835</v>
      </c>
      <c r="H742" s="615"/>
      <c r="L742" s="614"/>
      <c r="M742" s="617"/>
      <c r="T742" s="618"/>
      <c r="AT742" s="615" t="s">
        <v>347</v>
      </c>
      <c r="AU742" s="615" t="s">
        <v>258</v>
      </c>
      <c r="AV742" s="615" t="s">
        <v>332</v>
      </c>
      <c r="AW742" s="615" t="s">
        <v>299</v>
      </c>
      <c r="AX742" s="615" t="s">
        <v>333</v>
      </c>
      <c r="AY742" s="615" t="s">
        <v>334</v>
      </c>
    </row>
    <row r="743" spans="2:51" s="530" customFormat="1" ht="15.75" customHeight="1">
      <c r="B743" s="614"/>
      <c r="D743" s="612" t="s">
        <v>347</v>
      </c>
      <c r="E743" s="615"/>
      <c r="F743" s="616" t="s">
        <v>425</v>
      </c>
      <c r="H743" s="615"/>
      <c r="L743" s="614"/>
      <c r="M743" s="617"/>
      <c r="T743" s="618"/>
      <c r="AT743" s="615" t="s">
        <v>347</v>
      </c>
      <c r="AU743" s="615" t="s">
        <v>258</v>
      </c>
      <c r="AV743" s="615" t="s">
        <v>332</v>
      </c>
      <c r="AW743" s="615" t="s">
        <v>299</v>
      </c>
      <c r="AX743" s="615" t="s">
        <v>333</v>
      </c>
      <c r="AY743" s="615" t="s">
        <v>334</v>
      </c>
    </row>
    <row r="744" spans="2:51" s="530" customFormat="1" ht="15.75" customHeight="1">
      <c r="B744" s="619"/>
      <c r="D744" s="612" t="s">
        <v>347</v>
      </c>
      <c r="E744" s="620"/>
      <c r="F744" s="621" t="s">
        <v>774</v>
      </c>
      <c r="H744" s="622">
        <v>214.257</v>
      </c>
      <c r="L744" s="619"/>
      <c r="M744" s="623"/>
      <c r="T744" s="624"/>
      <c r="AT744" s="620" t="s">
        <v>347</v>
      </c>
      <c r="AU744" s="620" t="s">
        <v>258</v>
      </c>
      <c r="AV744" s="620" t="s">
        <v>258</v>
      </c>
      <c r="AW744" s="620" t="s">
        <v>299</v>
      </c>
      <c r="AX744" s="620" t="s">
        <v>333</v>
      </c>
      <c r="AY744" s="620" t="s">
        <v>334</v>
      </c>
    </row>
    <row r="745" spans="2:51" s="530" customFormat="1" ht="15.75" customHeight="1">
      <c r="B745" s="614"/>
      <c r="D745" s="612" t="s">
        <v>347</v>
      </c>
      <c r="E745" s="615"/>
      <c r="F745" s="616" t="s">
        <v>428</v>
      </c>
      <c r="H745" s="615"/>
      <c r="L745" s="614"/>
      <c r="M745" s="617"/>
      <c r="T745" s="618"/>
      <c r="AT745" s="615" t="s">
        <v>347</v>
      </c>
      <c r="AU745" s="615" t="s">
        <v>258</v>
      </c>
      <c r="AV745" s="615" t="s">
        <v>332</v>
      </c>
      <c r="AW745" s="615" t="s">
        <v>299</v>
      </c>
      <c r="AX745" s="615" t="s">
        <v>333</v>
      </c>
      <c r="AY745" s="615" t="s">
        <v>334</v>
      </c>
    </row>
    <row r="746" spans="2:51" s="530" customFormat="1" ht="15.75" customHeight="1">
      <c r="B746" s="619"/>
      <c r="D746" s="612" t="s">
        <v>347</v>
      </c>
      <c r="E746" s="620"/>
      <c r="F746" s="621" t="s">
        <v>774</v>
      </c>
      <c r="H746" s="622">
        <v>214.257</v>
      </c>
      <c r="L746" s="619"/>
      <c r="M746" s="623"/>
      <c r="T746" s="624"/>
      <c r="AT746" s="620" t="s">
        <v>347</v>
      </c>
      <c r="AU746" s="620" t="s">
        <v>258</v>
      </c>
      <c r="AV746" s="620" t="s">
        <v>258</v>
      </c>
      <c r="AW746" s="620" t="s">
        <v>299</v>
      </c>
      <c r="AX746" s="620" t="s">
        <v>333</v>
      </c>
      <c r="AY746" s="620" t="s">
        <v>334</v>
      </c>
    </row>
    <row r="747" spans="2:51" s="530" customFormat="1" ht="15.75" customHeight="1">
      <c r="B747" s="625"/>
      <c r="D747" s="612" t="s">
        <v>347</v>
      </c>
      <c r="E747" s="626"/>
      <c r="F747" s="627" t="s">
        <v>352</v>
      </c>
      <c r="H747" s="628">
        <v>428.514</v>
      </c>
      <c r="L747" s="625"/>
      <c r="M747" s="629"/>
      <c r="T747" s="630"/>
      <c r="AT747" s="626" t="s">
        <v>347</v>
      </c>
      <c r="AU747" s="626" t="s">
        <v>258</v>
      </c>
      <c r="AV747" s="626" t="s">
        <v>341</v>
      </c>
      <c r="AW747" s="626" t="s">
        <v>299</v>
      </c>
      <c r="AX747" s="626" t="s">
        <v>332</v>
      </c>
      <c r="AY747" s="626" t="s">
        <v>334</v>
      </c>
    </row>
    <row r="748" spans="2:65" s="530" customFormat="1" ht="15.75" customHeight="1">
      <c r="B748" s="531"/>
      <c r="C748" s="596" t="s">
        <v>854</v>
      </c>
      <c r="D748" s="596" t="s">
        <v>336</v>
      </c>
      <c r="E748" s="597" t="s">
        <v>837</v>
      </c>
      <c r="F748" s="598" t="s">
        <v>838</v>
      </c>
      <c r="G748" s="599" t="s">
        <v>339</v>
      </c>
      <c r="H748" s="600">
        <v>428.514</v>
      </c>
      <c r="I748" s="601"/>
      <c r="J748" s="602">
        <f>ROUND($I$748*$H$748,2)</f>
        <v>0</v>
      </c>
      <c r="K748" s="598" t="s">
        <v>340</v>
      </c>
      <c r="L748" s="531"/>
      <c r="M748" s="603"/>
      <c r="N748" s="604" t="s">
        <v>287</v>
      </c>
      <c r="P748" s="605">
        <f>$O$748*$H$748</f>
        <v>0</v>
      </c>
      <c r="Q748" s="605">
        <v>0</v>
      </c>
      <c r="R748" s="605">
        <f>$Q$748*$H$748</f>
        <v>0</v>
      </c>
      <c r="S748" s="605">
        <v>0</v>
      </c>
      <c r="T748" s="606">
        <f>$S$748*$H$748</f>
        <v>0</v>
      </c>
      <c r="AR748" s="527" t="s">
        <v>341</v>
      </c>
      <c r="AT748" s="527" t="s">
        <v>336</v>
      </c>
      <c r="AU748" s="527" t="s">
        <v>258</v>
      </c>
      <c r="AY748" s="530" t="s">
        <v>334</v>
      </c>
      <c r="BE748" s="607">
        <f>IF($N$748="základní",$J$748,0)</f>
        <v>0</v>
      </c>
      <c r="BF748" s="607">
        <f>IF($N$748="snížená",$J$748,0)</f>
        <v>0</v>
      </c>
      <c r="BG748" s="607">
        <f>IF($N$748="zákl. přenesená",$J$748,0)</f>
        <v>0</v>
      </c>
      <c r="BH748" s="607">
        <f>IF($N$748="sníž. přenesená",$J$748,0)</f>
        <v>0</v>
      </c>
      <c r="BI748" s="607">
        <f>IF($N$748="nulová",$J$748,0)</f>
        <v>0</v>
      </c>
      <c r="BJ748" s="527" t="s">
        <v>332</v>
      </c>
      <c r="BK748" s="607">
        <f>ROUND($I$748*$H$748,2)</f>
        <v>0</v>
      </c>
      <c r="BL748" s="527" t="s">
        <v>341</v>
      </c>
      <c r="BM748" s="527" t="s">
        <v>839</v>
      </c>
    </row>
    <row r="749" spans="2:47" s="530" customFormat="1" ht="16.5" customHeight="1">
      <c r="B749" s="531"/>
      <c r="D749" s="608" t="s">
        <v>343</v>
      </c>
      <c r="F749" s="609" t="s">
        <v>840</v>
      </c>
      <c r="L749" s="531"/>
      <c r="M749" s="610"/>
      <c r="T749" s="611"/>
      <c r="AT749" s="530" t="s">
        <v>343</v>
      </c>
      <c r="AU749" s="530" t="s">
        <v>258</v>
      </c>
    </row>
    <row r="750" spans="2:47" s="530" customFormat="1" ht="57.75" customHeight="1">
      <c r="B750" s="531"/>
      <c r="D750" s="612" t="s">
        <v>345</v>
      </c>
      <c r="F750" s="613" t="s">
        <v>834</v>
      </c>
      <c r="L750" s="531"/>
      <c r="M750" s="610"/>
      <c r="T750" s="611"/>
      <c r="AT750" s="530" t="s">
        <v>345</v>
      </c>
      <c r="AU750" s="530" t="s">
        <v>258</v>
      </c>
    </row>
    <row r="751" spans="2:51" s="530" customFormat="1" ht="15.75" customHeight="1">
      <c r="B751" s="614"/>
      <c r="D751" s="612" t="s">
        <v>347</v>
      </c>
      <c r="E751" s="615"/>
      <c r="F751" s="616" t="s">
        <v>771</v>
      </c>
      <c r="H751" s="615"/>
      <c r="L751" s="614"/>
      <c r="M751" s="617"/>
      <c r="T751" s="618"/>
      <c r="AT751" s="615" t="s">
        <v>347</v>
      </c>
      <c r="AU751" s="615" t="s">
        <v>258</v>
      </c>
      <c r="AV751" s="615" t="s">
        <v>332</v>
      </c>
      <c r="AW751" s="615" t="s">
        <v>299</v>
      </c>
      <c r="AX751" s="615" t="s">
        <v>333</v>
      </c>
      <c r="AY751" s="615" t="s">
        <v>334</v>
      </c>
    </row>
    <row r="752" spans="2:51" s="530" customFormat="1" ht="15.75" customHeight="1">
      <c r="B752" s="614"/>
      <c r="D752" s="612" t="s">
        <v>347</v>
      </c>
      <c r="E752" s="615"/>
      <c r="F752" s="616" t="s">
        <v>772</v>
      </c>
      <c r="H752" s="615"/>
      <c r="L752" s="614"/>
      <c r="M752" s="617"/>
      <c r="T752" s="618"/>
      <c r="AT752" s="615" t="s">
        <v>347</v>
      </c>
      <c r="AU752" s="615" t="s">
        <v>258</v>
      </c>
      <c r="AV752" s="615" t="s">
        <v>332</v>
      </c>
      <c r="AW752" s="615" t="s">
        <v>299</v>
      </c>
      <c r="AX752" s="615" t="s">
        <v>333</v>
      </c>
      <c r="AY752" s="615" t="s">
        <v>334</v>
      </c>
    </row>
    <row r="753" spans="2:51" s="530" customFormat="1" ht="15.75" customHeight="1">
      <c r="B753" s="614"/>
      <c r="D753" s="612" t="s">
        <v>347</v>
      </c>
      <c r="E753" s="615"/>
      <c r="F753" s="616" t="s">
        <v>841</v>
      </c>
      <c r="H753" s="615"/>
      <c r="L753" s="614"/>
      <c r="M753" s="617"/>
      <c r="T753" s="618"/>
      <c r="AT753" s="615" t="s">
        <v>347</v>
      </c>
      <c r="AU753" s="615" t="s">
        <v>258</v>
      </c>
      <c r="AV753" s="615" t="s">
        <v>332</v>
      </c>
      <c r="AW753" s="615" t="s">
        <v>299</v>
      </c>
      <c r="AX753" s="615" t="s">
        <v>333</v>
      </c>
      <c r="AY753" s="615" t="s">
        <v>334</v>
      </c>
    </row>
    <row r="754" spans="2:51" s="530" customFormat="1" ht="15.75" customHeight="1">
      <c r="B754" s="614"/>
      <c r="D754" s="612" t="s">
        <v>347</v>
      </c>
      <c r="E754" s="615"/>
      <c r="F754" s="616" t="s">
        <v>425</v>
      </c>
      <c r="H754" s="615"/>
      <c r="L754" s="614"/>
      <c r="M754" s="617"/>
      <c r="T754" s="618"/>
      <c r="AT754" s="615" t="s">
        <v>347</v>
      </c>
      <c r="AU754" s="615" t="s">
        <v>258</v>
      </c>
      <c r="AV754" s="615" t="s">
        <v>332</v>
      </c>
      <c r="AW754" s="615" t="s">
        <v>299</v>
      </c>
      <c r="AX754" s="615" t="s">
        <v>333</v>
      </c>
      <c r="AY754" s="615" t="s">
        <v>334</v>
      </c>
    </row>
    <row r="755" spans="2:51" s="530" customFormat="1" ht="15.75" customHeight="1">
      <c r="B755" s="619"/>
      <c r="D755" s="612" t="s">
        <v>347</v>
      </c>
      <c r="E755" s="620"/>
      <c r="F755" s="621" t="s">
        <v>774</v>
      </c>
      <c r="H755" s="622">
        <v>214.257</v>
      </c>
      <c r="L755" s="619"/>
      <c r="M755" s="623"/>
      <c r="T755" s="624"/>
      <c r="AT755" s="620" t="s">
        <v>347</v>
      </c>
      <c r="AU755" s="620" t="s">
        <v>258</v>
      </c>
      <c r="AV755" s="620" t="s">
        <v>258</v>
      </c>
      <c r="AW755" s="620" t="s">
        <v>299</v>
      </c>
      <c r="AX755" s="620" t="s">
        <v>333</v>
      </c>
      <c r="AY755" s="620" t="s">
        <v>334</v>
      </c>
    </row>
    <row r="756" spans="2:51" s="530" customFormat="1" ht="15.75" customHeight="1">
      <c r="B756" s="614"/>
      <c r="D756" s="612" t="s">
        <v>347</v>
      </c>
      <c r="E756" s="615"/>
      <c r="F756" s="616" t="s">
        <v>428</v>
      </c>
      <c r="H756" s="615"/>
      <c r="L756" s="614"/>
      <c r="M756" s="617"/>
      <c r="T756" s="618"/>
      <c r="AT756" s="615" t="s">
        <v>347</v>
      </c>
      <c r="AU756" s="615" t="s">
        <v>258</v>
      </c>
      <c r="AV756" s="615" t="s">
        <v>332</v>
      </c>
      <c r="AW756" s="615" t="s">
        <v>299</v>
      </c>
      <c r="AX756" s="615" t="s">
        <v>333</v>
      </c>
      <c r="AY756" s="615" t="s">
        <v>334</v>
      </c>
    </row>
    <row r="757" spans="2:51" s="530" customFormat="1" ht="15.75" customHeight="1">
      <c r="B757" s="619"/>
      <c r="D757" s="612" t="s">
        <v>347</v>
      </c>
      <c r="E757" s="620"/>
      <c r="F757" s="621" t="s">
        <v>774</v>
      </c>
      <c r="H757" s="622">
        <v>214.257</v>
      </c>
      <c r="L757" s="619"/>
      <c r="M757" s="623"/>
      <c r="T757" s="624"/>
      <c r="AT757" s="620" t="s">
        <v>347</v>
      </c>
      <c r="AU757" s="620" t="s">
        <v>258</v>
      </c>
      <c r="AV757" s="620" t="s">
        <v>258</v>
      </c>
      <c r="AW757" s="620" t="s">
        <v>299</v>
      </c>
      <c r="AX757" s="620" t="s">
        <v>333</v>
      </c>
      <c r="AY757" s="620" t="s">
        <v>334</v>
      </c>
    </row>
    <row r="758" spans="2:51" s="530" customFormat="1" ht="15.75" customHeight="1">
      <c r="B758" s="625"/>
      <c r="D758" s="612" t="s">
        <v>347</v>
      </c>
      <c r="E758" s="626"/>
      <c r="F758" s="627" t="s">
        <v>352</v>
      </c>
      <c r="H758" s="628">
        <v>428.514</v>
      </c>
      <c r="L758" s="625"/>
      <c r="M758" s="629"/>
      <c r="T758" s="630"/>
      <c r="AT758" s="626" t="s">
        <v>347</v>
      </c>
      <c r="AU758" s="626" t="s">
        <v>258</v>
      </c>
      <c r="AV758" s="626" t="s">
        <v>341</v>
      </c>
      <c r="AW758" s="626" t="s">
        <v>299</v>
      </c>
      <c r="AX758" s="626" t="s">
        <v>332</v>
      </c>
      <c r="AY758" s="626" t="s">
        <v>334</v>
      </c>
    </row>
    <row r="759" spans="2:65" s="530" customFormat="1" ht="15.75" customHeight="1">
      <c r="B759" s="531"/>
      <c r="C759" s="596" t="s">
        <v>859</v>
      </c>
      <c r="D759" s="596" t="s">
        <v>336</v>
      </c>
      <c r="E759" s="597" t="s">
        <v>843</v>
      </c>
      <c r="F759" s="598" t="s">
        <v>844</v>
      </c>
      <c r="G759" s="599" t="s">
        <v>339</v>
      </c>
      <c r="H759" s="600">
        <v>2.24</v>
      </c>
      <c r="I759" s="601"/>
      <c r="J759" s="602">
        <f>ROUND($I$759*$H$759,2)</f>
        <v>0</v>
      </c>
      <c r="K759" s="598" t="s">
        <v>340</v>
      </c>
      <c r="L759" s="531"/>
      <c r="M759" s="603"/>
      <c r="N759" s="604" t="s">
        <v>287</v>
      </c>
      <c r="P759" s="605">
        <f>$O$759*$H$759</f>
        <v>0</v>
      </c>
      <c r="Q759" s="605">
        <v>0.048</v>
      </c>
      <c r="R759" s="605">
        <f>$Q$759*$H$759</f>
        <v>0.10752000000000002</v>
      </c>
      <c r="S759" s="605">
        <v>0.048</v>
      </c>
      <c r="T759" s="606">
        <f>$S$759*$H$759</f>
        <v>0.10752000000000002</v>
      </c>
      <c r="AR759" s="527" t="s">
        <v>341</v>
      </c>
      <c r="AT759" s="527" t="s">
        <v>336</v>
      </c>
      <c r="AU759" s="527" t="s">
        <v>258</v>
      </c>
      <c r="AY759" s="530" t="s">
        <v>334</v>
      </c>
      <c r="BE759" s="607">
        <f>IF($N$759="základní",$J$759,0)</f>
        <v>0</v>
      </c>
      <c r="BF759" s="607">
        <f>IF($N$759="snížená",$J$759,0)</f>
        <v>0</v>
      </c>
      <c r="BG759" s="607">
        <f>IF($N$759="zákl. přenesená",$J$759,0)</f>
        <v>0</v>
      </c>
      <c r="BH759" s="607">
        <f>IF($N$759="sníž. přenesená",$J$759,0)</f>
        <v>0</v>
      </c>
      <c r="BI759" s="607">
        <f>IF($N$759="nulová",$J$759,0)</f>
        <v>0</v>
      </c>
      <c r="BJ759" s="527" t="s">
        <v>332</v>
      </c>
      <c r="BK759" s="607">
        <f>ROUND($I$759*$H$759,2)</f>
        <v>0</v>
      </c>
      <c r="BL759" s="527" t="s">
        <v>341</v>
      </c>
      <c r="BM759" s="527" t="s">
        <v>845</v>
      </c>
    </row>
    <row r="760" spans="2:47" s="530" customFormat="1" ht="16.5" customHeight="1">
      <c r="B760" s="531"/>
      <c r="D760" s="608" t="s">
        <v>343</v>
      </c>
      <c r="F760" s="609" t="s">
        <v>846</v>
      </c>
      <c r="L760" s="531"/>
      <c r="M760" s="610"/>
      <c r="T760" s="611"/>
      <c r="AT760" s="530" t="s">
        <v>343</v>
      </c>
      <c r="AU760" s="530" t="s">
        <v>258</v>
      </c>
    </row>
    <row r="761" spans="2:47" s="530" customFormat="1" ht="57.75" customHeight="1">
      <c r="B761" s="531"/>
      <c r="D761" s="612" t="s">
        <v>345</v>
      </c>
      <c r="F761" s="613" t="s">
        <v>834</v>
      </c>
      <c r="L761" s="531"/>
      <c r="M761" s="610"/>
      <c r="T761" s="611"/>
      <c r="AT761" s="530" t="s">
        <v>345</v>
      </c>
      <c r="AU761" s="530" t="s">
        <v>258</v>
      </c>
    </row>
    <row r="762" spans="2:51" s="530" customFormat="1" ht="15.75" customHeight="1">
      <c r="B762" s="614"/>
      <c r="D762" s="612" t="s">
        <v>347</v>
      </c>
      <c r="E762" s="615"/>
      <c r="F762" s="616" t="s">
        <v>780</v>
      </c>
      <c r="H762" s="615"/>
      <c r="L762" s="614"/>
      <c r="M762" s="617"/>
      <c r="T762" s="618"/>
      <c r="AT762" s="615" t="s">
        <v>347</v>
      </c>
      <c r="AU762" s="615" t="s">
        <v>258</v>
      </c>
      <c r="AV762" s="615" t="s">
        <v>332</v>
      </c>
      <c r="AW762" s="615" t="s">
        <v>299</v>
      </c>
      <c r="AX762" s="615" t="s">
        <v>333</v>
      </c>
      <c r="AY762" s="615" t="s">
        <v>334</v>
      </c>
    </row>
    <row r="763" spans="2:51" s="530" customFormat="1" ht="15.75" customHeight="1">
      <c r="B763" s="614"/>
      <c r="D763" s="612" t="s">
        <v>347</v>
      </c>
      <c r="E763" s="615"/>
      <c r="F763" s="616" t="s">
        <v>772</v>
      </c>
      <c r="H763" s="615"/>
      <c r="L763" s="614"/>
      <c r="M763" s="617"/>
      <c r="T763" s="618"/>
      <c r="AT763" s="615" t="s">
        <v>347</v>
      </c>
      <c r="AU763" s="615" t="s">
        <v>258</v>
      </c>
      <c r="AV763" s="615" t="s">
        <v>332</v>
      </c>
      <c r="AW763" s="615" t="s">
        <v>299</v>
      </c>
      <c r="AX763" s="615" t="s">
        <v>333</v>
      </c>
      <c r="AY763" s="615" t="s">
        <v>334</v>
      </c>
    </row>
    <row r="764" spans="2:51" s="530" customFormat="1" ht="15.75" customHeight="1">
      <c r="B764" s="614"/>
      <c r="D764" s="612" t="s">
        <v>347</v>
      </c>
      <c r="E764" s="615"/>
      <c r="F764" s="616" t="s">
        <v>847</v>
      </c>
      <c r="H764" s="615"/>
      <c r="L764" s="614"/>
      <c r="M764" s="617"/>
      <c r="T764" s="618"/>
      <c r="AT764" s="615" t="s">
        <v>347</v>
      </c>
      <c r="AU764" s="615" t="s">
        <v>258</v>
      </c>
      <c r="AV764" s="615" t="s">
        <v>332</v>
      </c>
      <c r="AW764" s="615" t="s">
        <v>299</v>
      </c>
      <c r="AX764" s="615" t="s">
        <v>333</v>
      </c>
      <c r="AY764" s="615" t="s">
        <v>334</v>
      </c>
    </row>
    <row r="765" spans="2:51" s="530" customFormat="1" ht="15.75" customHeight="1">
      <c r="B765" s="619"/>
      <c r="D765" s="612" t="s">
        <v>347</v>
      </c>
      <c r="E765" s="620"/>
      <c r="F765" s="621" t="s">
        <v>782</v>
      </c>
      <c r="H765" s="622">
        <v>1.6</v>
      </c>
      <c r="L765" s="619"/>
      <c r="M765" s="623"/>
      <c r="T765" s="624"/>
      <c r="AT765" s="620" t="s">
        <v>347</v>
      </c>
      <c r="AU765" s="620" t="s">
        <v>258</v>
      </c>
      <c r="AV765" s="620" t="s">
        <v>258</v>
      </c>
      <c r="AW765" s="620" t="s">
        <v>299</v>
      </c>
      <c r="AX765" s="620" t="s">
        <v>333</v>
      </c>
      <c r="AY765" s="620" t="s">
        <v>334</v>
      </c>
    </row>
    <row r="766" spans="2:51" s="530" customFormat="1" ht="15.75" customHeight="1">
      <c r="B766" s="619"/>
      <c r="D766" s="612" t="s">
        <v>347</v>
      </c>
      <c r="E766" s="620"/>
      <c r="F766" s="621" t="s">
        <v>783</v>
      </c>
      <c r="H766" s="622">
        <v>0.64</v>
      </c>
      <c r="L766" s="619"/>
      <c r="M766" s="623"/>
      <c r="T766" s="624"/>
      <c r="AT766" s="620" t="s">
        <v>347</v>
      </c>
      <c r="AU766" s="620" t="s">
        <v>258</v>
      </c>
      <c r="AV766" s="620" t="s">
        <v>258</v>
      </c>
      <c r="AW766" s="620" t="s">
        <v>299</v>
      </c>
      <c r="AX766" s="620" t="s">
        <v>333</v>
      </c>
      <c r="AY766" s="620" t="s">
        <v>334</v>
      </c>
    </row>
    <row r="767" spans="2:51" s="530" customFormat="1" ht="15.75" customHeight="1">
      <c r="B767" s="625"/>
      <c r="D767" s="612" t="s">
        <v>347</v>
      </c>
      <c r="E767" s="626"/>
      <c r="F767" s="627" t="s">
        <v>352</v>
      </c>
      <c r="H767" s="628">
        <v>2.24</v>
      </c>
      <c r="L767" s="625"/>
      <c r="M767" s="629"/>
      <c r="T767" s="630"/>
      <c r="AT767" s="626" t="s">
        <v>347</v>
      </c>
      <c r="AU767" s="626" t="s">
        <v>258</v>
      </c>
      <c r="AV767" s="626" t="s">
        <v>341</v>
      </c>
      <c r="AW767" s="626" t="s">
        <v>299</v>
      </c>
      <c r="AX767" s="626" t="s">
        <v>332</v>
      </c>
      <c r="AY767" s="626" t="s">
        <v>334</v>
      </c>
    </row>
    <row r="768" spans="2:65" s="530" customFormat="1" ht="15.75" customHeight="1">
      <c r="B768" s="531"/>
      <c r="C768" s="596" t="s">
        <v>861</v>
      </c>
      <c r="D768" s="596" t="s">
        <v>336</v>
      </c>
      <c r="E768" s="597" t="s">
        <v>849</v>
      </c>
      <c r="F768" s="598" t="s">
        <v>850</v>
      </c>
      <c r="G768" s="599" t="s">
        <v>339</v>
      </c>
      <c r="H768" s="600">
        <v>2.24</v>
      </c>
      <c r="I768" s="601"/>
      <c r="J768" s="602">
        <f>ROUND($I$768*$H$768,2)</f>
        <v>0</v>
      </c>
      <c r="K768" s="598" t="s">
        <v>340</v>
      </c>
      <c r="L768" s="531"/>
      <c r="M768" s="603"/>
      <c r="N768" s="604" t="s">
        <v>287</v>
      </c>
      <c r="P768" s="605">
        <f>$O$768*$H$768</f>
        <v>0</v>
      </c>
      <c r="Q768" s="605">
        <v>0</v>
      </c>
      <c r="R768" s="605">
        <f>$Q$768*$H$768</f>
        <v>0</v>
      </c>
      <c r="S768" s="605">
        <v>0</v>
      </c>
      <c r="T768" s="606">
        <f>$S$768*$H$768</f>
        <v>0</v>
      </c>
      <c r="AR768" s="527" t="s">
        <v>341</v>
      </c>
      <c r="AT768" s="527" t="s">
        <v>336</v>
      </c>
      <c r="AU768" s="527" t="s">
        <v>258</v>
      </c>
      <c r="AY768" s="530" t="s">
        <v>334</v>
      </c>
      <c r="BE768" s="607">
        <f>IF($N$768="základní",$J$768,0)</f>
        <v>0</v>
      </c>
      <c r="BF768" s="607">
        <f>IF($N$768="snížená",$J$768,0)</f>
        <v>0</v>
      </c>
      <c r="BG768" s="607">
        <f>IF($N$768="zákl. přenesená",$J$768,0)</f>
        <v>0</v>
      </c>
      <c r="BH768" s="607">
        <f>IF($N$768="sníž. přenesená",$J$768,0)</f>
        <v>0</v>
      </c>
      <c r="BI768" s="607">
        <f>IF($N$768="nulová",$J$768,0)</f>
        <v>0</v>
      </c>
      <c r="BJ768" s="527" t="s">
        <v>332</v>
      </c>
      <c r="BK768" s="607">
        <f>ROUND($I$768*$H$768,2)</f>
        <v>0</v>
      </c>
      <c r="BL768" s="527" t="s">
        <v>341</v>
      </c>
      <c r="BM768" s="527" t="s">
        <v>851</v>
      </c>
    </row>
    <row r="769" spans="2:47" s="530" customFormat="1" ht="16.5" customHeight="1">
      <c r="B769" s="531"/>
      <c r="D769" s="608" t="s">
        <v>343</v>
      </c>
      <c r="F769" s="609" t="s">
        <v>852</v>
      </c>
      <c r="L769" s="531"/>
      <c r="M769" s="610"/>
      <c r="T769" s="611"/>
      <c r="AT769" s="530" t="s">
        <v>343</v>
      </c>
      <c r="AU769" s="530" t="s">
        <v>258</v>
      </c>
    </row>
    <row r="770" spans="2:47" s="530" customFormat="1" ht="57.75" customHeight="1">
      <c r="B770" s="531"/>
      <c r="D770" s="612" t="s">
        <v>345</v>
      </c>
      <c r="F770" s="613" t="s">
        <v>834</v>
      </c>
      <c r="L770" s="531"/>
      <c r="M770" s="610"/>
      <c r="T770" s="611"/>
      <c r="AT770" s="530" t="s">
        <v>345</v>
      </c>
      <c r="AU770" s="530" t="s">
        <v>258</v>
      </c>
    </row>
    <row r="771" spans="2:51" s="530" customFormat="1" ht="15.75" customHeight="1">
      <c r="B771" s="614"/>
      <c r="D771" s="612" t="s">
        <v>347</v>
      </c>
      <c r="E771" s="615"/>
      <c r="F771" s="616" t="s">
        <v>780</v>
      </c>
      <c r="H771" s="615"/>
      <c r="L771" s="614"/>
      <c r="M771" s="617"/>
      <c r="T771" s="618"/>
      <c r="AT771" s="615" t="s">
        <v>347</v>
      </c>
      <c r="AU771" s="615" t="s">
        <v>258</v>
      </c>
      <c r="AV771" s="615" t="s">
        <v>332</v>
      </c>
      <c r="AW771" s="615" t="s">
        <v>299</v>
      </c>
      <c r="AX771" s="615" t="s">
        <v>333</v>
      </c>
      <c r="AY771" s="615" t="s">
        <v>334</v>
      </c>
    </row>
    <row r="772" spans="2:51" s="530" customFormat="1" ht="15.75" customHeight="1">
      <c r="B772" s="614"/>
      <c r="D772" s="612" t="s">
        <v>347</v>
      </c>
      <c r="E772" s="615"/>
      <c r="F772" s="616" t="s">
        <v>772</v>
      </c>
      <c r="H772" s="615"/>
      <c r="L772" s="614"/>
      <c r="M772" s="617"/>
      <c r="T772" s="618"/>
      <c r="AT772" s="615" t="s">
        <v>347</v>
      </c>
      <c r="AU772" s="615" t="s">
        <v>258</v>
      </c>
      <c r="AV772" s="615" t="s">
        <v>332</v>
      </c>
      <c r="AW772" s="615" t="s">
        <v>299</v>
      </c>
      <c r="AX772" s="615" t="s">
        <v>333</v>
      </c>
      <c r="AY772" s="615" t="s">
        <v>334</v>
      </c>
    </row>
    <row r="773" spans="2:51" s="530" customFormat="1" ht="15.75" customHeight="1">
      <c r="B773" s="614"/>
      <c r="D773" s="612" t="s">
        <v>347</v>
      </c>
      <c r="E773" s="615"/>
      <c r="F773" s="616" t="s">
        <v>853</v>
      </c>
      <c r="H773" s="615"/>
      <c r="L773" s="614"/>
      <c r="M773" s="617"/>
      <c r="T773" s="618"/>
      <c r="AT773" s="615" t="s">
        <v>347</v>
      </c>
      <c r="AU773" s="615" t="s">
        <v>258</v>
      </c>
      <c r="AV773" s="615" t="s">
        <v>332</v>
      </c>
      <c r="AW773" s="615" t="s">
        <v>299</v>
      </c>
      <c r="AX773" s="615" t="s">
        <v>333</v>
      </c>
      <c r="AY773" s="615" t="s">
        <v>334</v>
      </c>
    </row>
    <row r="774" spans="2:51" s="530" customFormat="1" ht="15.75" customHeight="1">
      <c r="B774" s="619"/>
      <c r="D774" s="612" t="s">
        <v>347</v>
      </c>
      <c r="E774" s="620"/>
      <c r="F774" s="621" t="s">
        <v>782</v>
      </c>
      <c r="H774" s="622">
        <v>1.6</v>
      </c>
      <c r="L774" s="619"/>
      <c r="M774" s="623"/>
      <c r="T774" s="624"/>
      <c r="AT774" s="620" t="s">
        <v>347</v>
      </c>
      <c r="AU774" s="620" t="s">
        <v>258</v>
      </c>
      <c r="AV774" s="620" t="s">
        <v>258</v>
      </c>
      <c r="AW774" s="620" t="s">
        <v>299</v>
      </c>
      <c r="AX774" s="620" t="s">
        <v>333</v>
      </c>
      <c r="AY774" s="620" t="s">
        <v>334</v>
      </c>
    </row>
    <row r="775" spans="2:51" s="530" customFormat="1" ht="15.75" customHeight="1">
      <c r="B775" s="619"/>
      <c r="D775" s="612" t="s">
        <v>347</v>
      </c>
      <c r="E775" s="620"/>
      <c r="F775" s="621" t="s">
        <v>783</v>
      </c>
      <c r="H775" s="622">
        <v>0.64</v>
      </c>
      <c r="L775" s="619"/>
      <c r="M775" s="623"/>
      <c r="T775" s="624"/>
      <c r="AT775" s="620" t="s">
        <v>347</v>
      </c>
      <c r="AU775" s="620" t="s">
        <v>258</v>
      </c>
      <c r="AV775" s="620" t="s">
        <v>258</v>
      </c>
      <c r="AW775" s="620" t="s">
        <v>299</v>
      </c>
      <c r="AX775" s="620" t="s">
        <v>333</v>
      </c>
      <c r="AY775" s="620" t="s">
        <v>334</v>
      </c>
    </row>
    <row r="776" spans="2:51" s="530" customFormat="1" ht="15.75" customHeight="1">
      <c r="B776" s="625"/>
      <c r="D776" s="612" t="s">
        <v>347</v>
      </c>
      <c r="E776" s="626"/>
      <c r="F776" s="627" t="s">
        <v>352</v>
      </c>
      <c r="H776" s="628">
        <v>2.24</v>
      </c>
      <c r="L776" s="625"/>
      <c r="M776" s="629"/>
      <c r="T776" s="630"/>
      <c r="AT776" s="626" t="s">
        <v>347</v>
      </c>
      <c r="AU776" s="626" t="s">
        <v>258</v>
      </c>
      <c r="AV776" s="626" t="s">
        <v>341</v>
      </c>
      <c r="AW776" s="626" t="s">
        <v>299</v>
      </c>
      <c r="AX776" s="626" t="s">
        <v>332</v>
      </c>
      <c r="AY776" s="626" t="s">
        <v>334</v>
      </c>
    </row>
    <row r="777" spans="2:65" s="530" customFormat="1" ht="15.75" customHeight="1">
      <c r="B777" s="531"/>
      <c r="C777" s="596" t="s">
        <v>867</v>
      </c>
      <c r="D777" s="596" t="s">
        <v>336</v>
      </c>
      <c r="E777" s="597" t="s">
        <v>855</v>
      </c>
      <c r="F777" s="598" t="s">
        <v>856</v>
      </c>
      <c r="G777" s="599" t="s">
        <v>339</v>
      </c>
      <c r="H777" s="600">
        <v>2.24</v>
      </c>
      <c r="I777" s="601"/>
      <c r="J777" s="602">
        <f>ROUND($I$777*$H$777,2)</f>
        <v>0</v>
      </c>
      <c r="K777" s="598" t="s">
        <v>340</v>
      </c>
      <c r="L777" s="531"/>
      <c r="M777" s="603"/>
      <c r="N777" s="604" t="s">
        <v>287</v>
      </c>
      <c r="P777" s="605">
        <f>$O$777*$H$777</f>
        <v>0</v>
      </c>
      <c r="Q777" s="605">
        <v>0</v>
      </c>
      <c r="R777" s="605">
        <f>$Q$777*$H$777</f>
        <v>0</v>
      </c>
      <c r="S777" s="605">
        <v>0</v>
      </c>
      <c r="T777" s="606">
        <f>$S$777*$H$777</f>
        <v>0</v>
      </c>
      <c r="AR777" s="527" t="s">
        <v>341</v>
      </c>
      <c r="AT777" s="527" t="s">
        <v>336</v>
      </c>
      <c r="AU777" s="527" t="s">
        <v>258</v>
      </c>
      <c r="AY777" s="530" t="s">
        <v>334</v>
      </c>
      <c r="BE777" s="607">
        <f>IF($N$777="základní",$J$777,0)</f>
        <v>0</v>
      </c>
      <c r="BF777" s="607">
        <f>IF($N$777="snížená",$J$777,0)</f>
        <v>0</v>
      </c>
      <c r="BG777" s="607">
        <f>IF($N$777="zákl. přenesená",$J$777,0)</f>
        <v>0</v>
      </c>
      <c r="BH777" s="607">
        <f>IF($N$777="sníž. přenesená",$J$777,0)</f>
        <v>0</v>
      </c>
      <c r="BI777" s="607">
        <f>IF($N$777="nulová",$J$777,0)</f>
        <v>0</v>
      </c>
      <c r="BJ777" s="527" t="s">
        <v>332</v>
      </c>
      <c r="BK777" s="607">
        <f>ROUND($I$777*$H$777,2)</f>
        <v>0</v>
      </c>
      <c r="BL777" s="527" t="s">
        <v>341</v>
      </c>
      <c r="BM777" s="527" t="s">
        <v>857</v>
      </c>
    </row>
    <row r="778" spans="2:47" s="530" customFormat="1" ht="16.5" customHeight="1">
      <c r="B778" s="531"/>
      <c r="D778" s="608" t="s">
        <v>343</v>
      </c>
      <c r="F778" s="609" t="s">
        <v>858</v>
      </c>
      <c r="L778" s="531"/>
      <c r="M778" s="610"/>
      <c r="T778" s="611"/>
      <c r="AT778" s="530" t="s">
        <v>343</v>
      </c>
      <c r="AU778" s="530" t="s">
        <v>258</v>
      </c>
    </row>
    <row r="779" spans="2:47" s="530" customFormat="1" ht="57.75" customHeight="1">
      <c r="B779" s="531"/>
      <c r="D779" s="612" t="s">
        <v>345</v>
      </c>
      <c r="F779" s="613" t="s">
        <v>834</v>
      </c>
      <c r="L779" s="531"/>
      <c r="M779" s="610"/>
      <c r="T779" s="611"/>
      <c r="AT779" s="530" t="s">
        <v>345</v>
      </c>
      <c r="AU779" s="530" t="s">
        <v>258</v>
      </c>
    </row>
    <row r="780" spans="2:51" s="530" customFormat="1" ht="15.75" customHeight="1">
      <c r="B780" s="614"/>
      <c r="D780" s="612" t="s">
        <v>347</v>
      </c>
      <c r="E780" s="615"/>
      <c r="F780" s="616" t="s">
        <v>780</v>
      </c>
      <c r="H780" s="615"/>
      <c r="L780" s="614"/>
      <c r="M780" s="617"/>
      <c r="T780" s="618"/>
      <c r="AT780" s="615" t="s">
        <v>347</v>
      </c>
      <c r="AU780" s="615" t="s">
        <v>258</v>
      </c>
      <c r="AV780" s="615" t="s">
        <v>332</v>
      </c>
      <c r="AW780" s="615" t="s">
        <v>299</v>
      </c>
      <c r="AX780" s="615" t="s">
        <v>333</v>
      </c>
      <c r="AY780" s="615" t="s">
        <v>334</v>
      </c>
    </row>
    <row r="781" spans="2:51" s="530" customFormat="1" ht="15.75" customHeight="1">
      <c r="B781" s="614"/>
      <c r="D781" s="612" t="s">
        <v>347</v>
      </c>
      <c r="E781" s="615"/>
      <c r="F781" s="616" t="s">
        <v>772</v>
      </c>
      <c r="H781" s="615"/>
      <c r="L781" s="614"/>
      <c r="M781" s="617"/>
      <c r="T781" s="618"/>
      <c r="AT781" s="615" t="s">
        <v>347</v>
      </c>
      <c r="AU781" s="615" t="s">
        <v>258</v>
      </c>
      <c r="AV781" s="615" t="s">
        <v>332</v>
      </c>
      <c r="AW781" s="615" t="s">
        <v>299</v>
      </c>
      <c r="AX781" s="615" t="s">
        <v>333</v>
      </c>
      <c r="AY781" s="615" t="s">
        <v>334</v>
      </c>
    </row>
    <row r="782" spans="2:51" s="530" customFormat="1" ht="15.75" customHeight="1">
      <c r="B782" s="614"/>
      <c r="D782" s="612" t="s">
        <v>347</v>
      </c>
      <c r="E782" s="615"/>
      <c r="F782" s="616" t="s">
        <v>847</v>
      </c>
      <c r="H782" s="615"/>
      <c r="L782" s="614"/>
      <c r="M782" s="617"/>
      <c r="T782" s="618"/>
      <c r="AT782" s="615" t="s">
        <v>347</v>
      </c>
      <c r="AU782" s="615" t="s">
        <v>258</v>
      </c>
      <c r="AV782" s="615" t="s">
        <v>332</v>
      </c>
      <c r="AW782" s="615" t="s">
        <v>299</v>
      </c>
      <c r="AX782" s="615" t="s">
        <v>333</v>
      </c>
      <c r="AY782" s="615" t="s">
        <v>334</v>
      </c>
    </row>
    <row r="783" spans="2:51" s="530" customFormat="1" ht="15.75" customHeight="1">
      <c r="B783" s="619"/>
      <c r="D783" s="612" t="s">
        <v>347</v>
      </c>
      <c r="E783" s="620"/>
      <c r="F783" s="621" t="s">
        <v>782</v>
      </c>
      <c r="H783" s="622">
        <v>1.6</v>
      </c>
      <c r="L783" s="619"/>
      <c r="M783" s="623"/>
      <c r="T783" s="624"/>
      <c r="AT783" s="620" t="s">
        <v>347</v>
      </c>
      <c r="AU783" s="620" t="s">
        <v>258</v>
      </c>
      <c r="AV783" s="620" t="s">
        <v>258</v>
      </c>
      <c r="AW783" s="620" t="s">
        <v>299</v>
      </c>
      <c r="AX783" s="620" t="s">
        <v>333</v>
      </c>
      <c r="AY783" s="620" t="s">
        <v>334</v>
      </c>
    </row>
    <row r="784" spans="2:51" s="530" customFormat="1" ht="15.75" customHeight="1">
      <c r="B784" s="619"/>
      <c r="D784" s="612" t="s">
        <v>347</v>
      </c>
      <c r="E784" s="620"/>
      <c r="F784" s="621" t="s">
        <v>783</v>
      </c>
      <c r="H784" s="622">
        <v>0.64</v>
      </c>
      <c r="L784" s="619"/>
      <c r="M784" s="623"/>
      <c r="T784" s="624"/>
      <c r="AT784" s="620" t="s">
        <v>347</v>
      </c>
      <c r="AU784" s="620" t="s">
        <v>258</v>
      </c>
      <c r="AV784" s="620" t="s">
        <v>258</v>
      </c>
      <c r="AW784" s="620" t="s">
        <v>299</v>
      </c>
      <c r="AX784" s="620" t="s">
        <v>333</v>
      </c>
      <c r="AY784" s="620" t="s">
        <v>334</v>
      </c>
    </row>
    <row r="785" spans="2:51" s="530" customFormat="1" ht="15.75" customHeight="1">
      <c r="B785" s="625"/>
      <c r="D785" s="612" t="s">
        <v>347</v>
      </c>
      <c r="E785" s="626"/>
      <c r="F785" s="627" t="s">
        <v>352</v>
      </c>
      <c r="H785" s="628">
        <v>2.24</v>
      </c>
      <c r="L785" s="625"/>
      <c r="M785" s="629"/>
      <c r="T785" s="630"/>
      <c r="AT785" s="626" t="s">
        <v>347</v>
      </c>
      <c r="AU785" s="626" t="s">
        <v>258</v>
      </c>
      <c r="AV785" s="626" t="s">
        <v>341</v>
      </c>
      <c r="AW785" s="626" t="s">
        <v>299</v>
      </c>
      <c r="AX785" s="626" t="s">
        <v>332</v>
      </c>
      <c r="AY785" s="626" t="s">
        <v>334</v>
      </c>
    </row>
    <row r="786" spans="2:65" s="530" customFormat="1" ht="15.75" customHeight="1">
      <c r="B786" s="531"/>
      <c r="C786" s="596" t="s">
        <v>875</v>
      </c>
      <c r="D786" s="596" t="s">
        <v>336</v>
      </c>
      <c r="E786" s="597" t="s">
        <v>855</v>
      </c>
      <c r="F786" s="598" t="s">
        <v>856</v>
      </c>
      <c r="G786" s="599" t="s">
        <v>339</v>
      </c>
      <c r="H786" s="600">
        <v>2.24</v>
      </c>
      <c r="I786" s="601"/>
      <c r="J786" s="602">
        <f>ROUND($I$786*$H$786,2)</f>
        <v>0</v>
      </c>
      <c r="K786" s="598" t="s">
        <v>340</v>
      </c>
      <c r="L786" s="531"/>
      <c r="M786" s="603"/>
      <c r="N786" s="604" t="s">
        <v>287</v>
      </c>
      <c r="P786" s="605">
        <f>$O$786*$H$786</f>
        <v>0</v>
      </c>
      <c r="Q786" s="605">
        <v>0</v>
      </c>
      <c r="R786" s="605">
        <f>$Q$786*$H$786</f>
        <v>0</v>
      </c>
      <c r="S786" s="605">
        <v>0</v>
      </c>
      <c r="T786" s="606">
        <f>$S$786*$H$786</f>
        <v>0</v>
      </c>
      <c r="AR786" s="527" t="s">
        <v>341</v>
      </c>
      <c r="AT786" s="527" t="s">
        <v>336</v>
      </c>
      <c r="AU786" s="527" t="s">
        <v>258</v>
      </c>
      <c r="AY786" s="530" t="s">
        <v>334</v>
      </c>
      <c r="BE786" s="607">
        <f>IF($N$786="základní",$J$786,0)</f>
        <v>0</v>
      </c>
      <c r="BF786" s="607">
        <f>IF($N$786="snížená",$J$786,0)</f>
        <v>0</v>
      </c>
      <c r="BG786" s="607">
        <f>IF($N$786="zákl. přenesená",$J$786,0)</f>
        <v>0</v>
      </c>
      <c r="BH786" s="607">
        <f>IF($N$786="sníž. přenesená",$J$786,0)</f>
        <v>0</v>
      </c>
      <c r="BI786" s="607">
        <f>IF($N$786="nulová",$J$786,0)</f>
        <v>0</v>
      </c>
      <c r="BJ786" s="527" t="s">
        <v>332</v>
      </c>
      <c r="BK786" s="607">
        <f>ROUND($I$786*$H$786,2)</f>
        <v>0</v>
      </c>
      <c r="BL786" s="527" t="s">
        <v>341</v>
      </c>
      <c r="BM786" s="527" t="s">
        <v>860</v>
      </c>
    </row>
    <row r="787" spans="2:47" s="530" customFormat="1" ht="16.5" customHeight="1">
      <c r="B787" s="531"/>
      <c r="D787" s="608" t="s">
        <v>343</v>
      </c>
      <c r="F787" s="609" t="s">
        <v>858</v>
      </c>
      <c r="L787" s="531"/>
      <c r="M787" s="610"/>
      <c r="T787" s="611"/>
      <c r="AT787" s="530" t="s">
        <v>343</v>
      </c>
      <c r="AU787" s="530" t="s">
        <v>258</v>
      </c>
    </row>
    <row r="788" spans="2:47" s="530" customFormat="1" ht="57.75" customHeight="1">
      <c r="B788" s="531"/>
      <c r="D788" s="612" t="s">
        <v>345</v>
      </c>
      <c r="F788" s="613" t="s">
        <v>834</v>
      </c>
      <c r="L788" s="531"/>
      <c r="M788" s="610"/>
      <c r="T788" s="611"/>
      <c r="AT788" s="530" t="s">
        <v>345</v>
      </c>
      <c r="AU788" s="530" t="s">
        <v>258</v>
      </c>
    </row>
    <row r="789" spans="2:51" s="530" customFormat="1" ht="15.75" customHeight="1">
      <c r="B789" s="614"/>
      <c r="D789" s="612" t="s">
        <v>347</v>
      </c>
      <c r="E789" s="615"/>
      <c r="F789" s="616" t="s">
        <v>780</v>
      </c>
      <c r="H789" s="615"/>
      <c r="L789" s="614"/>
      <c r="M789" s="617"/>
      <c r="T789" s="618"/>
      <c r="AT789" s="615" t="s">
        <v>347</v>
      </c>
      <c r="AU789" s="615" t="s">
        <v>258</v>
      </c>
      <c r="AV789" s="615" t="s">
        <v>332</v>
      </c>
      <c r="AW789" s="615" t="s">
        <v>299</v>
      </c>
      <c r="AX789" s="615" t="s">
        <v>333</v>
      </c>
      <c r="AY789" s="615" t="s">
        <v>334</v>
      </c>
    </row>
    <row r="790" spans="2:51" s="530" customFormat="1" ht="15.75" customHeight="1">
      <c r="B790" s="614"/>
      <c r="D790" s="612" t="s">
        <v>347</v>
      </c>
      <c r="E790" s="615"/>
      <c r="F790" s="616" t="s">
        <v>772</v>
      </c>
      <c r="H790" s="615"/>
      <c r="L790" s="614"/>
      <c r="M790" s="617"/>
      <c r="T790" s="618"/>
      <c r="AT790" s="615" t="s">
        <v>347</v>
      </c>
      <c r="AU790" s="615" t="s">
        <v>258</v>
      </c>
      <c r="AV790" s="615" t="s">
        <v>332</v>
      </c>
      <c r="AW790" s="615" t="s">
        <v>299</v>
      </c>
      <c r="AX790" s="615" t="s">
        <v>333</v>
      </c>
      <c r="AY790" s="615" t="s">
        <v>334</v>
      </c>
    </row>
    <row r="791" spans="2:51" s="530" customFormat="1" ht="15.75" customHeight="1">
      <c r="B791" s="614"/>
      <c r="D791" s="612" t="s">
        <v>347</v>
      </c>
      <c r="E791" s="615"/>
      <c r="F791" s="616" t="s">
        <v>853</v>
      </c>
      <c r="H791" s="615"/>
      <c r="L791" s="614"/>
      <c r="M791" s="617"/>
      <c r="T791" s="618"/>
      <c r="AT791" s="615" t="s">
        <v>347</v>
      </c>
      <c r="AU791" s="615" t="s">
        <v>258</v>
      </c>
      <c r="AV791" s="615" t="s">
        <v>332</v>
      </c>
      <c r="AW791" s="615" t="s">
        <v>299</v>
      </c>
      <c r="AX791" s="615" t="s">
        <v>333</v>
      </c>
      <c r="AY791" s="615" t="s">
        <v>334</v>
      </c>
    </row>
    <row r="792" spans="2:51" s="530" customFormat="1" ht="15.75" customHeight="1">
      <c r="B792" s="619"/>
      <c r="D792" s="612" t="s">
        <v>347</v>
      </c>
      <c r="E792" s="620"/>
      <c r="F792" s="621" t="s">
        <v>782</v>
      </c>
      <c r="H792" s="622">
        <v>1.6</v>
      </c>
      <c r="L792" s="619"/>
      <c r="M792" s="623"/>
      <c r="T792" s="624"/>
      <c r="AT792" s="620" t="s">
        <v>347</v>
      </c>
      <c r="AU792" s="620" t="s">
        <v>258</v>
      </c>
      <c r="AV792" s="620" t="s">
        <v>258</v>
      </c>
      <c r="AW792" s="620" t="s">
        <v>299</v>
      </c>
      <c r="AX792" s="620" t="s">
        <v>333</v>
      </c>
      <c r="AY792" s="620" t="s">
        <v>334</v>
      </c>
    </row>
    <row r="793" spans="2:51" s="530" customFormat="1" ht="15.75" customHeight="1">
      <c r="B793" s="619"/>
      <c r="D793" s="612" t="s">
        <v>347</v>
      </c>
      <c r="E793" s="620"/>
      <c r="F793" s="621" t="s">
        <v>783</v>
      </c>
      <c r="H793" s="622">
        <v>0.64</v>
      </c>
      <c r="L793" s="619"/>
      <c r="M793" s="623"/>
      <c r="T793" s="624"/>
      <c r="AT793" s="620" t="s">
        <v>347</v>
      </c>
      <c r="AU793" s="620" t="s">
        <v>258</v>
      </c>
      <c r="AV793" s="620" t="s">
        <v>258</v>
      </c>
      <c r="AW793" s="620" t="s">
        <v>299</v>
      </c>
      <c r="AX793" s="620" t="s">
        <v>333</v>
      </c>
      <c r="AY793" s="620" t="s">
        <v>334</v>
      </c>
    </row>
    <row r="794" spans="2:51" s="530" customFormat="1" ht="15.75" customHeight="1">
      <c r="B794" s="625"/>
      <c r="D794" s="612" t="s">
        <v>347</v>
      </c>
      <c r="E794" s="626"/>
      <c r="F794" s="627" t="s">
        <v>352</v>
      </c>
      <c r="H794" s="628">
        <v>2.24</v>
      </c>
      <c r="L794" s="625"/>
      <c r="M794" s="629"/>
      <c r="T794" s="630"/>
      <c r="AT794" s="626" t="s">
        <v>347</v>
      </c>
      <c r="AU794" s="626" t="s">
        <v>258</v>
      </c>
      <c r="AV794" s="626" t="s">
        <v>341</v>
      </c>
      <c r="AW794" s="626" t="s">
        <v>299</v>
      </c>
      <c r="AX794" s="626" t="s">
        <v>332</v>
      </c>
      <c r="AY794" s="626" t="s">
        <v>334</v>
      </c>
    </row>
    <row r="795" spans="2:65" s="530" customFormat="1" ht="15.75" customHeight="1">
      <c r="B795" s="531"/>
      <c r="C795" s="596" t="s">
        <v>882</v>
      </c>
      <c r="D795" s="596" t="s">
        <v>336</v>
      </c>
      <c r="E795" s="597" t="s">
        <v>862</v>
      </c>
      <c r="F795" s="598" t="s">
        <v>863</v>
      </c>
      <c r="G795" s="599" t="s">
        <v>113</v>
      </c>
      <c r="H795" s="600">
        <v>2</v>
      </c>
      <c r="I795" s="601"/>
      <c r="J795" s="602">
        <f>ROUND($I$795*$H$795,2)</f>
        <v>0</v>
      </c>
      <c r="K795" s="598" t="s">
        <v>599</v>
      </c>
      <c r="L795" s="531"/>
      <c r="M795" s="603"/>
      <c r="N795" s="604" t="s">
        <v>287</v>
      </c>
      <c r="P795" s="605">
        <f>$O$795*$H$795</f>
        <v>0</v>
      </c>
      <c r="Q795" s="605">
        <v>0</v>
      </c>
      <c r="R795" s="605">
        <f>$Q$795*$H$795</f>
        <v>0</v>
      </c>
      <c r="S795" s="605">
        <v>0</v>
      </c>
      <c r="T795" s="606">
        <f>$S$795*$H$795</f>
        <v>0</v>
      </c>
      <c r="AR795" s="527" t="s">
        <v>341</v>
      </c>
      <c r="AT795" s="527" t="s">
        <v>336</v>
      </c>
      <c r="AU795" s="527" t="s">
        <v>258</v>
      </c>
      <c r="AY795" s="530" t="s">
        <v>334</v>
      </c>
      <c r="BE795" s="607">
        <f>IF($N$795="základní",$J$795,0)</f>
        <v>0</v>
      </c>
      <c r="BF795" s="607">
        <f>IF($N$795="snížená",$J$795,0)</f>
        <v>0</v>
      </c>
      <c r="BG795" s="607">
        <f>IF($N$795="zákl. přenesená",$J$795,0)</f>
        <v>0</v>
      </c>
      <c r="BH795" s="607">
        <f>IF($N$795="sníž. přenesená",$J$795,0)</f>
        <v>0</v>
      </c>
      <c r="BI795" s="607">
        <f>IF($N$795="nulová",$J$795,0)</f>
        <v>0</v>
      </c>
      <c r="BJ795" s="527" t="s">
        <v>332</v>
      </c>
      <c r="BK795" s="607">
        <f>ROUND($I$795*$H$795,2)</f>
        <v>0</v>
      </c>
      <c r="BL795" s="527" t="s">
        <v>341</v>
      </c>
      <c r="BM795" s="527" t="s">
        <v>864</v>
      </c>
    </row>
    <row r="796" spans="2:47" s="530" customFormat="1" ht="16.5" customHeight="1">
      <c r="B796" s="531"/>
      <c r="D796" s="608" t="s">
        <v>343</v>
      </c>
      <c r="F796" s="609" t="s">
        <v>863</v>
      </c>
      <c r="L796" s="531"/>
      <c r="M796" s="610"/>
      <c r="T796" s="611"/>
      <c r="AT796" s="530" t="s">
        <v>343</v>
      </c>
      <c r="AU796" s="530" t="s">
        <v>258</v>
      </c>
    </row>
    <row r="797" spans="2:51" s="530" customFormat="1" ht="15.75" customHeight="1">
      <c r="B797" s="619"/>
      <c r="D797" s="612" t="s">
        <v>347</v>
      </c>
      <c r="E797" s="620"/>
      <c r="F797" s="621" t="s">
        <v>865</v>
      </c>
      <c r="H797" s="622">
        <v>1</v>
      </c>
      <c r="L797" s="619"/>
      <c r="M797" s="623"/>
      <c r="T797" s="624"/>
      <c r="AT797" s="620" t="s">
        <v>347</v>
      </c>
      <c r="AU797" s="620" t="s">
        <v>258</v>
      </c>
      <c r="AV797" s="620" t="s">
        <v>258</v>
      </c>
      <c r="AW797" s="620" t="s">
        <v>299</v>
      </c>
      <c r="AX797" s="620" t="s">
        <v>333</v>
      </c>
      <c r="AY797" s="620" t="s">
        <v>334</v>
      </c>
    </row>
    <row r="798" spans="2:51" s="530" customFormat="1" ht="15.75" customHeight="1">
      <c r="B798" s="619"/>
      <c r="D798" s="612" t="s">
        <v>347</v>
      </c>
      <c r="E798" s="620"/>
      <c r="F798" s="621" t="s">
        <v>866</v>
      </c>
      <c r="H798" s="622">
        <v>1</v>
      </c>
      <c r="L798" s="619"/>
      <c r="M798" s="623"/>
      <c r="T798" s="624"/>
      <c r="AT798" s="620" t="s">
        <v>347</v>
      </c>
      <c r="AU798" s="620" t="s">
        <v>258</v>
      </c>
      <c r="AV798" s="620" t="s">
        <v>258</v>
      </c>
      <c r="AW798" s="620" t="s">
        <v>299</v>
      </c>
      <c r="AX798" s="620" t="s">
        <v>333</v>
      </c>
      <c r="AY798" s="620" t="s">
        <v>334</v>
      </c>
    </row>
    <row r="799" spans="2:51" s="530" customFormat="1" ht="15.75" customHeight="1">
      <c r="B799" s="625"/>
      <c r="D799" s="612" t="s">
        <v>347</v>
      </c>
      <c r="E799" s="626"/>
      <c r="F799" s="627" t="s">
        <v>352</v>
      </c>
      <c r="H799" s="628">
        <v>2</v>
      </c>
      <c r="L799" s="625"/>
      <c r="M799" s="629"/>
      <c r="T799" s="630"/>
      <c r="AT799" s="626" t="s">
        <v>347</v>
      </c>
      <c r="AU799" s="626" t="s">
        <v>258</v>
      </c>
      <c r="AV799" s="626" t="s">
        <v>341</v>
      </c>
      <c r="AW799" s="626" t="s">
        <v>299</v>
      </c>
      <c r="AX799" s="626" t="s">
        <v>332</v>
      </c>
      <c r="AY799" s="626" t="s">
        <v>334</v>
      </c>
    </row>
    <row r="800" spans="2:51" s="530" customFormat="1" ht="15.75" customHeight="1">
      <c r="B800" s="614"/>
      <c r="D800" s="612" t="s">
        <v>347</v>
      </c>
      <c r="E800" s="615"/>
      <c r="F800" s="616" t="s">
        <v>3020</v>
      </c>
      <c r="H800" s="615"/>
      <c r="L800" s="614"/>
      <c r="M800" s="617"/>
      <c r="T800" s="618"/>
      <c r="AT800" s="615" t="s">
        <v>347</v>
      </c>
      <c r="AU800" s="615" t="s">
        <v>258</v>
      </c>
      <c r="AV800" s="615" t="s">
        <v>332</v>
      </c>
      <c r="AW800" s="615" t="s">
        <v>299</v>
      </c>
      <c r="AX800" s="615" t="s">
        <v>333</v>
      </c>
      <c r="AY800" s="615" t="s">
        <v>334</v>
      </c>
    </row>
    <row r="801" spans="2:65" s="530" customFormat="1" ht="15.75" customHeight="1">
      <c r="B801" s="531"/>
      <c r="C801" s="596" t="s">
        <v>890</v>
      </c>
      <c r="D801" s="596" t="s">
        <v>336</v>
      </c>
      <c r="E801" s="597" t="s">
        <v>868</v>
      </c>
      <c r="F801" s="598" t="s">
        <v>869</v>
      </c>
      <c r="G801" s="599" t="s">
        <v>114</v>
      </c>
      <c r="H801" s="600">
        <v>40</v>
      </c>
      <c r="I801" s="601"/>
      <c r="J801" s="602">
        <f>ROUND($I$801*$H$801,2)</f>
        <v>0</v>
      </c>
      <c r="K801" s="598" t="s">
        <v>340</v>
      </c>
      <c r="L801" s="531"/>
      <c r="M801" s="603"/>
      <c r="N801" s="604" t="s">
        <v>287</v>
      </c>
      <c r="P801" s="605">
        <f>$O$801*$H$801</f>
        <v>0</v>
      </c>
      <c r="Q801" s="605">
        <v>0.00281</v>
      </c>
      <c r="R801" s="605">
        <f>$Q$801*$H$801</f>
        <v>0.1124</v>
      </c>
      <c r="S801" s="605">
        <v>0</v>
      </c>
      <c r="T801" s="606">
        <f>$S$801*$H$801</f>
        <v>0</v>
      </c>
      <c r="AR801" s="527" t="s">
        <v>341</v>
      </c>
      <c r="AT801" s="527" t="s">
        <v>336</v>
      </c>
      <c r="AU801" s="527" t="s">
        <v>258</v>
      </c>
      <c r="AY801" s="530" t="s">
        <v>334</v>
      </c>
      <c r="BE801" s="607">
        <f>IF($N$801="základní",$J$801,0)</f>
        <v>0</v>
      </c>
      <c r="BF801" s="607">
        <f>IF($N$801="snížená",$J$801,0)</f>
        <v>0</v>
      </c>
      <c r="BG801" s="607">
        <f>IF($N$801="zákl. přenesená",$J$801,0)</f>
        <v>0</v>
      </c>
      <c r="BH801" s="607">
        <f>IF($N$801="sníž. přenesená",$J$801,0)</f>
        <v>0</v>
      </c>
      <c r="BI801" s="607">
        <f>IF($N$801="nulová",$J$801,0)</f>
        <v>0</v>
      </c>
      <c r="BJ801" s="527" t="s">
        <v>332</v>
      </c>
      <c r="BK801" s="607">
        <f>ROUND($I$801*$H$801,2)</f>
        <v>0</v>
      </c>
      <c r="BL801" s="527" t="s">
        <v>341</v>
      </c>
      <c r="BM801" s="527" t="s">
        <v>870</v>
      </c>
    </row>
    <row r="802" spans="2:47" s="530" customFormat="1" ht="38.25" customHeight="1">
      <c r="B802" s="531"/>
      <c r="D802" s="608" t="s">
        <v>343</v>
      </c>
      <c r="F802" s="609" t="s">
        <v>871</v>
      </c>
      <c r="L802" s="531"/>
      <c r="M802" s="610"/>
      <c r="T802" s="611"/>
      <c r="AT802" s="530" t="s">
        <v>343</v>
      </c>
      <c r="AU802" s="530" t="s">
        <v>258</v>
      </c>
    </row>
    <row r="803" spans="2:47" s="530" customFormat="1" ht="111.75" customHeight="1">
      <c r="B803" s="531"/>
      <c r="D803" s="612" t="s">
        <v>345</v>
      </c>
      <c r="F803" s="613" t="s">
        <v>872</v>
      </c>
      <c r="L803" s="531"/>
      <c r="M803" s="610"/>
      <c r="T803" s="611"/>
      <c r="AT803" s="530" t="s">
        <v>345</v>
      </c>
      <c r="AU803" s="530" t="s">
        <v>258</v>
      </c>
    </row>
    <row r="804" spans="2:51" s="530" customFormat="1" ht="15.75" customHeight="1">
      <c r="B804" s="614"/>
      <c r="D804" s="612" t="s">
        <v>347</v>
      </c>
      <c r="E804" s="615"/>
      <c r="F804" s="616" t="s">
        <v>771</v>
      </c>
      <c r="H804" s="615"/>
      <c r="L804" s="614"/>
      <c r="M804" s="617"/>
      <c r="T804" s="618"/>
      <c r="AT804" s="615" t="s">
        <v>347</v>
      </c>
      <c r="AU804" s="615" t="s">
        <v>258</v>
      </c>
      <c r="AV804" s="615" t="s">
        <v>332</v>
      </c>
      <c r="AW804" s="615" t="s">
        <v>299</v>
      </c>
      <c r="AX804" s="615" t="s">
        <v>333</v>
      </c>
      <c r="AY804" s="615" t="s">
        <v>334</v>
      </c>
    </row>
    <row r="805" spans="2:51" s="530" customFormat="1" ht="15.75" customHeight="1">
      <c r="B805" s="614"/>
      <c r="D805" s="612" t="s">
        <v>347</v>
      </c>
      <c r="E805" s="615"/>
      <c r="F805" s="616" t="s">
        <v>772</v>
      </c>
      <c r="H805" s="615"/>
      <c r="L805" s="614"/>
      <c r="M805" s="617"/>
      <c r="T805" s="618"/>
      <c r="AT805" s="615" t="s">
        <v>347</v>
      </c>
      <c r="AU805" s="615" t="s">
        <v>258</v>
      </c>
      <c r="AV805" s="615" t="s">
        <v>332</v>
      </c>
      <c r="AW805" s="615" t="s">
        <v>299</v>
      </c>
      <c r="AX805" s="615" t="s">
        <v>333</v>
      </c>
      <c r="AY805" s="615" t="s">
        <v>334</v>
      </c>
    </row>
    <row r="806" spans="2:51" s="530" customFormat="1" ht="15.75" customHeight="1">
      <c r="B806" s="614"/>
      <c r="D806" s="612" t="s">
        <v>347</v>
      </c>
      <c r="E806" s="615"/>
      <c r="F806" s="616" t="s">
        <v>873</v>
      </c>
      <c r="H806" s="615"/>
      <c r="L806" s="614"/>
      <c r="M806" s="617"/>
      <c r="T806" s="618"/>
      <c r="AT806" s="615" t="s">
        <v>347</v>
      </c>
      <c r="AU806" s="615" t="s">
        <v>258</v>
      </c>
      <c r="AV806" s="615" t="s">
        <v>332</v>
      </c>
      <c r="AW806" s="615" t="s">
        <v>299</v>
      </c>
      <c r="AX806" s="615" t="s">
        <v>333</v>
      </c>
      <c r="AY806" s="615" t="s">
        <v>334</v>
      </c>
    </row>
    <row r="807" spans="2:51" s="530" customFormat="1" ht="15.75" customHeight="1">
      <c r="B807" s="619"/>
      <c r="D807" s="612" t="s">
        <v>347</v>
      </c>
      <c r="E807" s="620"/>
      <c r="F807" s="621" t="s">
        <v>874</v>
      </c>
      <c r="H807" s="622">
        <v>40</v>
      </c>
      <c r="L807" s="619"/>
      <c r="M807" s="623"/>
      <c r="T807" s="624"/>
      <c r="AT807" s="620" t="s">
        <v>347</v>
      </c>
      <c r="AU807" s="620" t="s">
        <v>258</v>
      </c>
      <c r="AV807" s="620" t="s">
        <v>258</v>
      </c>
      <c r="AW807" s="620" t="s">
        <v>299</v>
      </c>
      <c r="AX807" s="620" t="s">
        <v>333</v>
      </c>
      <c r="AY807" s="620" t="s">
        <v>334</v>
      </c>
    </row>
    <row r="808" spans="2:51" s="530" customFormat="1" ht="15.75" customHeight="1">
      <c r="B808" s="625"/>
      <c r="D808" s="612" t="s">
        <v>347</v>
      </c>
      <c r="E808" s="626"/>
      <c r="F808" s="627" t="s">
        <v>352</v>
      </c>
      <c r="H808" s="628">
        <v>40</v>
      </c>
      <c r="L808" s="625"/>
      <c r="M808" s="629"/>
      <c r="T808" s="630"/>
      <c r="AT808" s="626" t="s">
        <v>347</v>
      </c>
      <c r="AU808" s="626" t="s">
        <v>258</v>
      </c>
      <c r="AV808" s="626" t="s">
        <v>341</v>
      </c>
      <c r="AW808" s="626" t="s">
        <v>299</v>
      </c>
      <c r="AX808" s="626" t="s">
        <v>332</v>
      </c>
      <c r="AY808" s="626" t="s">
        <v>334</v>
      </c>
    </row>
    <row r="809" spans="2:65" s="530" customFormat="1" ht="15.75" customHeight="1">
      <c r="B809" s="531"/>
      <c r="C809" s="596" t="s">
        <v>898</v>
      </c>
      <c r="D809" s="596" t="s">
        <v>336</v>
      </c>
      <c r="E809" s="597" t="s">
        <v>876</v>
      </c>
      <c r="F809" s="598" t="s">
        <v>877</v>
      </c>
      <c r="G809" s="599" t="s">
        <v>113</v>
      </c>
      <c r="H809" s="600">
        <v>1</v>
      </c>
      <c r="I809" s="601"/>
      <c r="J809" s="602">
        <f>ROUND($I$809*$H$809,2)</f>
        <v>0</v>
      </c>
      <c r="K809" s="598" t="s">
        <v>599</v>
      </c>
      <c r="L809" s="531"/>
      <c r="M809" s="603"/>
      <c r="N809" s="604" t="s">
        <v>287</v>
      </c>
      <c r="P809" s="605">
        <f>$O$809*$H$809</f>
        <v>0</v>
      </c>
      <c r="Q809" s="605">
        <v>0</v>
      </c>
      <c r="R809" s="605">
        <f>$Q$809*$H$809</f>
        <v>0</v>
      </c>
      <c r="S809" s="605">
        <v>0</v>
      </c>
      <c r="T809" s="606">
        <f>$S$809*$H$809</f>
        <v>0</v>
      </c>
      <c r="AR809" s="527" t="s">
        <v>341</v>
      </c>
      <c r="AT809" s="527" t="s">
        <v>336</v>
      </c>
      <c r="AU809" s="527" t="s">
        <v>258</v>
      </c>
      <c r="AY809" s="530" t="s">
        <v>334</v>
      </c>
      <c r="BE809" s="607">
        <f>IF($N$809="základní",$J$809,0)</f>
        <v>0</v>
      </c>
      <c r="BF809" s="607">
        <f>IF($N$809="snížená",$J$809,0)</f>
        <v>0</v>
      </c>
      <c r="BG809" s="607">
        <f>IF($N$809="zákl. přenesená",$J$809,0)</f>
        <v>0</v>
      </c>
      <c r="BH809" s="607">
        <f>IF($N$809="sníž. přenesená",$J$809,0)</f>
        <v>0</v>
      </c>
      <c r="BI809" s="607">
        <f>IF($N$809="nulová",$J$809,0)</f>
        <v>0</v>
      </c>
      <c r="BJ809" s="527" t="s">
        <v>332</v>
      </c>
      <c r="BK809" s="607">
        <f>ROUND($I$809*$H$809,2)</f>
        <v>0</v>
      </c>
      <c r="BL809" s="527" t="s">
        <v>341</v>
      </c>
      <c r="BM809" s="527" t="s">
        <v>878</v>
      </c>
    </row>
    <row r="810" spans="2:47" s="530" customFormat="1" ht="16.5" customHeight="1">
      <c r="B810" s="531"/>
      <c r="D810" s="608" t="s">
        <v>343</v>
      </c>
      <c r="F810" s="609" t="s">
        <v>877</v>
      </c>
      <c r="L810" s="531"/>
      <c r="M810" s="610"/>
      <c r="T810" s="611"/>
      <c r="AT810" s="530" t="s">
        <v>343</v>
      </c>
      <c r="AU810" s="530" t="s">
        <v>258</v>
      </c>
    </row>
    <row r="811" spans="2:51" s="530" customFormat="1" ht="15.75" customHeight="1">
      <c r="B811" s="614"/>
      <c r="D811" s="612" t="s">
        <v>347</v>
      </c>
      <c r="E811" s="615"/>
      <c r="F811" s="616" t="s">
        <v>879</v>
      </c>
      <c r="H811" s="615"/>
      <c r="L811" s="614"/>
      <c r="M811" s="617"/>
      <c r="T811" s="618"/>
      <c r="AT811" s="615" t="s">
        <v>347</v>
      </c>
      <c r="AU811" s="615" t="s">
        <v>258</v>
      </c>
      <c r="AV811" s="615" t="s">
        <v>332</v>
      </c>
      <c r="AW811" s="615" t="s">
        <v>299</v>
      </c>
      <c r="AX811" s="615" t="s">
        <v>333</v>
      </c>
      <c r="AY811" s="615" t="s">
        <v>334</v>
      </c>
    </row>
    <row r="812" spans="2:51" s="530" customFormat="1" ht="15.75" customHeight="1">
      <c r="B812" s="614"/>
      <c r="D812" s="612" t="s">
        <v>347</v>
      </c>
      <c r="E812" s="615"/>
      <c r="F812" s="616" t="s">
        <v>880</v>
      </c>
      <c r="H812" s="615"/>
      <c r="L812" s="614"/>
      <c r="M812" s="617"/>
      <c r="T812" s="618"/>
      <c r="AT812" s="615" t="s">
        <v>347</v>
      </c>
      <c r="AU812" s="615" t="s">
        <v>258</v>
      </c>
      <c r="AV812" s="615" t="s">
        <v>332</v>
      </c>
      <c r="AW812" s="615" t="s">
        <v>299</v>
      </c>
      <c r="AX812" s="615" t="s">
        <v>333</v>
      </c>
      <c r="AY812" s="615" t="s">
        <v>334</v>
      </c>
    </row>
    <row r="813" spans="2:51" s="530" customFormat="1" ht="15.75" customHeight="1">
      <c r="B813" s="619"/>
      <c r="D813" s="612" t="s">
        <v>347</v>
      </c>
      <c r="E813" s="620"/>
      <c r="F813" s="621" t="s">
        <v>881</v>
      </c>
      <c r="H813" s="622">
        <v>1</v>
      </c>
      <c r="L813" s="619"/>
      <c r="M813" s="623"/>
      <c r="T813" s="624"/>
      <c r="AT813" s="620" t="s">
        <v>347</v>
      </c>
      <c r="AU813" s="620" t="s">
        <v>258</v>
      </c>
      <c r="AV813" s="620" t="s">
        <v>258</v>
      </c>
      <c r="AW813" s="620" t="s">
        <v>299</v>
      </c>
      <c r="AX813" s="620" t="s">
        <v>333</v>
      </c>
      <c r="AY813" s="620" t="s">
        <v>334</v>
      </c>
    </row>
    <row r="814" spans="2:51" s="530" customFormat="1" ht="15.75" customHeight="1">
      <c r="B814" s="625"/>
      <c r="D814" s="612" t="s">
        <v>347</v>
      </c>
      <c r="E814" s="626"/>
      <c r="F814" s="627" t="s">
        <v>352</v>
      </c>
      <c r="H814" s="628">
        <v>1</v>
      </c>
      <c r="L814" s="625"/>
      <c r="M814" s="629"/>
      <c r="T814" s="630"/>
      <c r="AT814" s="626" t="s">
        <v>347</v>
      </c>
      <c r="AU814" s="626" t="s">
        <v>258</v>
      </c>
      <c r="AV814" s="626" t="s">
        <v>341</v>
      </c>
      <c r="AW814" s="626" t="s">
        <v>299</v>
      </c>
      <c r="AX814" s="626" t="s">
        <v>332</v>
      </c>
      <c r="AY814" s="626" t="s">
        <v>334</v>
      </c>
    </row>
    <row r="815" spans="2:65" s="530" customFormat="1" ht="15.75" customHeight="1">
      <c r="B815" s="531"/>
      <c r="C815" s="596" t="s">
        <v>906</v>
      </c>
      <c r="D815" s="596" t="s">
        <v>336</v>
      </c>
      <c r="E815" s="597" t="s">
        <v>883</v>
      </c>
      <c r="F815" s="598" t="s">
        <v>884</v>
      </c>
      <c r="G815" s="599" t="s">
        <v>339</v>
      </c>
      <c r="H815" s="600">
        <v>1071.284</v>
      </c>
      <c r="I815" s="601"/>
      <c r="J815" s="602">
        <f>ROUND($I$815*$H$815,2)</f>
        <v>0</v>
      </c>
      <c r="K815" s="598" t="s">
        <v>599</v>
      </c>
      <c r="L815" s="531"/>
      <c r="M815" s="603"/>
      <c r="N815" s="604" t="s">
        <v>287</v>
      </c>
      <c r="P815" s="605">
        <f>$O$815*$H$815</f>
        <v>0</v>
      </c>
      <c r="Q815" s="605">
        <v>0</v>
      </c>
      <c r="R815" s="605">
        <f>$Q$815*$H$815</f>
        <v>0</v>
      </c>
      <c r="S815" s="605">
        <v>0</v>
      </c>
      <c r="T815" s="606">
        <f>$S$815*$H$815</f>
        <v>0</v>
      </c>
      <c r="AR815" s="527" t="s">
        <v>341</v>
      </c>
      <c r="AT815" s="527" t="s">
        <v>336</v>
      </c>
      <c r="AU815" s="527" t="s">
        <v>258</v>
      </c>
      <c r="AY815" s="530" t="s">
        <v>334</v>
      </c>
      <c r="BE815" s="607">
        <f>IF($N$815="základní",$J$815,0)</f>
        <v>0</v>
      </c>
      <c r="BF815" s="607">
        <f>IF($N$815="snížená",$J$815,0)</f>
        <v>0</v>
      </c>
      <c r="BG815" s="607">
        <f>IF($N$815="zákl. přenesená",$J$815,0)</f>
        <v>0</v>
      </c>
      <c r="BH815" s="607">
        <f>IF($N$815="sníž. přenesená",$J$815,0)</f>
        <v>0</v>
      </c>
      <c r="BI815" s="607">
        <f>IF($N$815="nulová",$J$815,0)</f>
        <v>0</v>
      </c>
      <c r="BJ815" s="527" t="s">
        <v>332</v>
      </c>
      <c r="BK815" s="607">
        <f>ROUND($I$815*$H$815,2)</f>
        <v>0</v>
      </c>
      <c r="BL815" s="527" t="s">
        <v>341</v>
      </c>
      <c r="BM815" s="527" t="s">
        <v>885</v>
      </c>
    </row>
    <row r="816" spans="2:47" s="530" customFormat="1" ht="16.5" customHeight="1">
      <c r="B816" s="531"/>
      <c r="D816" s="608" t="s">
        <v>343</v>
      </c>
      <c r="F816" s="609" t="s">
        <v>884</v>
      </c>
      <c r="L816" s="531"/>
      <c r="M816" s="610"/>
      <c r="T816" s="611"/>
      <c r="AT816" s="530" t="s">
        <v>343</v>
      </c>
      <c r="AU816" s="530" t="s">
        <v>258</v>
      </c>
    </row>
    <row r="817" spans="2:51" s="530" customFormat="1" ht="15.75" customHeight="1">
      <c r="B817" s="614"/>
      <c r="D817" s="612" t="s">
        <v>347</v>
      </c>
      <c r="E817" s="615"/>
      <c r="F817" s="616" t="s">
        <v>771</v>
      </c>
      <c r="H817" s="615"/>
      <c r="L817" s="614"/>
      <c r="M817" s="617"/>
      <c r="T817" s="618"/>
      <c r="AT817" s="615" t="s">
        <v>347</v>
      </c>
      <c r="AU817" s="615" t="s">
        <v>258</v>
      </c>
      <c r="AV817" s="615" t="s">
        <v>332</v>
      </c>
      <c r="AW817" s="615" t="s">
        <v>299</v>
      </c>
      <c r="AX817" s="615" t="s">
        <v>333</v>
      </c>
      <c r="AY817" s="615" t="s">
        <v>334</v>
      </c>
    </row>
    <row r="818" spans="2:51" s="530" customFormat="1" ht="15.75" customHeight="1">
      <c r="B818" s="614"/>
      <c r="D818" s="612" t="s">
        <v>347</v>
      </c>
      <c r="E818" s="615"/>
      <c r="F818" s="616" t="s">
        <v>772</v>
      </c>
      <c r="H818" s="615"/>
      <c r="L818" s="614"/>
      <c r="M818" s="617"/>
      <c r="T818" s="618"/>
      <c r="AT818" s="615" t="s">
        <v>347</v>
      </c>
      <c r="AU818" s="615" t="s">
        <v>258</v>
      </c>
      <c r="AV818" s="615" t="s">
        <v>332</v>
      </c>
      <c r="AW818" s="615" t="s">
        <v>299</v>
      </c>
      <c r="AX818" s="615" t="s">
        <v>333</v>
      </c>
      <c r="AY818" s="615" t="s">
        <v>334</v>
      </c>
    </row>
    <row r="819" spans="2:51" s="530" customFormat="1" ht="15.75" customHeight="1">
      <c r="B819" s="614"/>
      <c r="D819" s="612" t="s">
        <v>347</v>
      </c>
      <c r="E819" s="615"/>
      <c r="F819" s="616" t="s">
        <v>886</v>
      </c>
      <c r="H819" s="615"/>
      <c r="L819" s="614"/>
      <c r="M819" s="617"/>
      <c r="T819" s="618"/>
      <c r="AT819" s="615" t="s">
        <v>347</v>
      </c>
      <c r="AU819" s="615" t="s">
        <v>258</v>
      </c>
      <c r="AV819" s="615" t="s">
        <v>332</v>
      </c>
      <c r="AW819" s="615" t="s">
        <v>299</v>
      </c>
      <c r="AX819" s="615" t="s">
        <v>333</v>
      </c>
      <c r="AY819" s="615" t="s">
        <v>334</v>
      </c>
    </row>
    <row r="820" spans="2:51" s="530" customFormat="1" ht="15.75" customHeight="1">
      <c r="B820" s="614"/>
      <c r="D820" s="612" t="s">
        <v>347</v>
      </c>
      <c r="E820" s="615"/>
      <c r="F820" s="616" t="s">
        <v>887</v>
      </c>
      <c r="H820" s="615"/>
      <c r="L820" s="614"/>
      <c r="M820" s="617"/>
      <c r="T820" s="618"/>
      <c r="AT820" s="615" t="s">
        <v>347</v>
      </c>
      <c r="AU820" s="615" t="s">
        <v>258</v>
      </c>
      <c r="AV820" s="615" t="s">
        <v>332</v>
      </c>
      <c r="AW820" s="615" t="s">
        <v>299</v>
      </c>
      <c r="AX820" s="615" t="s">
        <v>333</v>
      </c>
      <c r="AY820" s="615" t="s">
        <v>334</v>
      </c>
    </row>
    <row r="821" spans="2:51" s="530" customFormat="1" ht="15.75" customHeight="1">
      <c r="B821" s="614"/>
      <c r="D821" s="612" t="s">
        <v>347</v>
      </c>
      <c r="E821" s="615"/>
      <c r="F821" s="616" t="s">
        <v>425</v>
      </c>
      <c r="H821" s="615"/>
      <c r="L821" s="614"/>
      <c r="M821" s="617"/>
      <c r="T821" s="618"/>
      <c r="AT821" s="615" t="s">
        <v>347</v>
      </c>
      <c r="AU821" s="615" t="s">
        <v>258</v>
      </c>
      <c r="AV821" s="615" t="s">
        <v>332</v>
      </c>
      <c r="AW821" s="615" t="s">
        <v>299</v>
      </c>
      <c r="AX821" s="615" t="s">
        <v>333</v>
      </c>
      <c r="AY821" s="615" t="s">
        <v>334</v>
      </c>
    </row>
    <row r="822" spans="2:51" s="530" customFormat="1" ht="15.75" customHeight="1">
      <c r="B822" s="619"/>
      <c r="D822" s="612" t="s">
        <v>347</v>
      </c>
      <c r="E822" s="620"/>
      <c r="F822" s="621" t="s">
        <v>426</v>
      </c>
      <c r="H822" s="622">
        <v>535.642</v>
      </c>
      <c r="L822" s="619"/>
      <c r="M822" s="623"/>
      <c r="T822" s="624"/>
      <c r="AT822" s="620" t="s">
        <v>347</v>
      </c>
      <c r="AU822" s="620" t="s">
        <v>258</v>
      </c>
      <c r="AV822" s="620" t="s">
        <v>258</v>
      </c>
      <c r="AW822" s="620" t="s">
        <v>299</v>
      </c>
      <c r="AX822" s="620" t="s">
        <v>333</v>
      </c>
      <c r="AY822" s="620" t="s">
        <v>334</v>
      </c>
    </row>
    <row r="823" spans="2:51" s="530" customFormat="1" ht="15.75" customHeight="1">
      <c r="B823" s="614"/>
      <c r="D823" s="612" t="s">
        <v>347</v>
      </c>
      <c r="E823" s="615"/>
      <c r="F823" s="616" t="s">
        <v>428</v>
      </c>
      <c r="H823" s="615"/>
      <c r="L823" s="614"/>
      <c r="M823" s="617"/>
      <c r="T823" s="618"/>
      <c r="AT823" s="615" t="s">
        <v>347</v>
      </c>
      <c r="AU823" s="615" t="s">
        <v>258</v>
      </c>
      <c r="AV823" s="615" t="s">
        <v>332</v>
      </c>
      <c r="AW823" s="615" t="s">
        <v>299</v>
      </c>
      <c r="AX823" s="615" t="s">
        <v>333</v>
      </c>
      <c r="AY823" s="615" t="s">
        <v>334</v>
      </c>
    </row>
    <row r="824" spans="2:51" s="530" customFormat="1" ht="15.75" customHeight="1">
      <c r="B824" s="619"/>
      <c r="D824" s="612" t="s">
        <v>347</v>
      </c>
      <c r="E824" s="620"/>
      <c r="F824" s="621" t="s">
        <v>426</v>
      </c>
      <c r="H824" s="622">
        <v>535.642</v>
      </c>
      <c r="L824" s="619"/>
      <c r="M824" s="623"/>
      <c r="T824" s="624"/>
      <c r="AT824" s="620" t="s">
        <v>347</v>
      </c>
      <c r="AU824" s="620" t="s">
        <v>258</v>
      </c>
      <c r="AV824" s="620" t="s">
        <v>258</v>
      </c>
      <c r="AW824" s="620" t="s">
        <v>299</v>
      </c>
      <c r="AX824" s="620" t="s">
        <v>333</v>
      </c>
      <c r="AY824" s="620" t="s">
        <v>334</v>
      </c>
    </row>
    <row r="825" spans="2:51" s="530" customFormat="1" ht="15.75" customHeight="1">
      <c r="B825" s="625"/>
      <c r="D825" s="612" t="s">
        <v>347</v>
      </c>
      <c r="E825" s="626"/>
      <c r="F825" s="627" t="s">
        <v>352</v>
      </c>
      <c r="H825" s="628">
        <v>1071.284</v>
      </c>
      <c r="L825" s="625"/>
      <c r="M825" s="629"/>
      <c r="T825" s="630"/>
      <c r="AT825" s="626" t="s">
        <v>347</v>
      </c>
      <c r="AU825" s="626" t="s">
        <v>258</v>
      </c>
      <c r="AV825" s="626" t="s">
        <v>341</v>
      </c>
      <c r="AW825" s="626" t="s">
        <v>299</v>
      </c>
      <c r="AX825" s="626" t="s">
        <v>332</v>
      </c>
      <c r="AY825" s="626" t="s">
        <v>334</v>
      </c>
    </row>
    <row r="826" spans="2:63" s="586" customFormat="1" ht="23.25" customHeight="1">
      <c r="B826" s="585"/>
      <c r="D826" s="587" t="s">
        <v>329</v>
      </c>
      <c r="E826" s="594" t="s">
        <v>888</v>
      </c>
      <c r="F826" s="594" t="s">
        <v>889</v>
      </c>
      <c r="J826" s="595">
        <f>$BK$826</f>
        <v>0</v>
      </c>
      <c r="L826" s="585"/>
      <c r="M826" s="590"/>
      <c r="P826" s="591">
        <f>SUM($P$827:$P$829)</f>
        <v>0</v>
      </c>
      <c r="R826" s="591">
        <f>SUM($R$827:$R$829)</f>
        <v>0</v>
      </c>
      <c r="T826" s="592">
        <f>SUM($T$827:$T$829)</f>
        <v>0</v>
      </c>
      <c r="AR826" s="587" t="s">
        <v>332</v>
      </c>
      <c r="AT826" s="587" t="s">
        <v>329</v>
      </c>
      <c r="AU826" s="587" t="s">
        <v>258</v>
      </c>
      <c r="AY826" s="587" t="s">
        <v>334</v>
      </c>
      <c r="BK826" s="593">
        <f>SUM($BK$827:$BK$829)</f>
        <v>0</v>
      </c>
    </row>
    <row r="827" spans="2:65" s="530" customFormat="1" ht="15.75" customHeight="1">
      <c r="B827" s="531"/>
      <c r="C827" s="596" t="s">
        <v>914</v>
      </c>
      <c r="D827" s="596" t="s">
        <v>336</v>
      </c>
      <c r="E827" s="597" t="s">
        <v>891</v>
      </c>
      <c r="F827" s="598" t="s">
        <v>892</v>
      </c>
      <c r="G827" s="599" t="s">
        <v>578</v>
      </c>
      <c r="H827" s="600">
        <v>32.141</v>
      </c>
      <c r="I827" s="601"/>
      <c r="J827" s="602">
        <f>ROUND($I$827*$H$827,2)</f>
        <v>0</v>
      </c>
      <c r="K827" s="598" t="s">
        <v>340</v>
      </c>
      <c r="L827" s="531"/>
      <c r="M827" s="603"/>
      <c r="N827" s="604" t="s">
        <v>287</v>
      </c>
      <c r="P827" s="605">
        <f>$O$827*$H$827</f>
        <v>0</v>
      </c>
      <c r="Q827" s="605">
        <v>0</v>
      </c>
      <c r="R827" s="605">
        <f>$Q$827*$H$827</f>
        <v>0</v>
      </c>
      <c r="S827" s="605">
        <v>0</v>
      </c>
      <c r="T827" s="606">
        <f>$S$827*$H$827</f>
        <v>0</v>
      </c>
      <c r="AR827" s="527" t="s">
        <v>341</v>
      </c>
      <c r="AT827" s="527" t="s">
        <v>336</v>
      </c>
      <c r="AU827" s="527" t="s">
        <v>363</v>
      </c>
      <c r="AY827" s="530" t="s">
        <v>334</v>
      </c>
      <c r="BE827" s="607">
        <f>IF($N$827="základní",$J$827,0)</f>
        <v>0</v>
      </c>
      <c r="BF827" s="607">
        <f>IF($N$827="snížená",$J$827,0)</f>
        <v>0</v>
      </c>
      <c r="BG827" s="607">
        <f>IF($N$827="zákl. přenesená",$J$827,0)</f>
        <v>0</v>
      </c>
      <c r="BH827" s="607">
        <f>IF($N$827="sníž. přenesená",$J$827,0)</f>
        <v>0</v>
      </c>
      <c r="BI827" s="607">
        <f>IF($N$827="nulová",$J$827,0)</f>
        <v>0</v>
      </c>
      <c r="BJ827" s="527" t="s">
        <v>332</v>
      </c>
      <c r="BK827" s="607">
        <f>ROUND($I$827*$H$827,2)</f>
        <v>0</v>
      </c>
      <c r="BL827" s="527" t="s">
        <v>341</v>
      </c>
      <c r="BM827" s="527" t="s">
        <v>893</v>
      </c>
    </row>
    <row r="828" spans="2:47" s="530" customFormat="1" ht="27" customHeight="1">
      <c r="B828" s="531"/>
      <c r="D828" s="608" t="s">
        <v>343</v>
      </c>
      <c r="F828" s="609" t="s">
        <v>894</v>
      </c>
      <c r="L828" s="531"/>
      <c r="M828" s="610"/>
      <c r="T828" s="611"/>
      <c r="AT828" s="530" t="s">
        <v>343</v>
      </c>
      <c r="AU828" s="530" t="s">
        <v>363</v>
      </c>
    </row>
    <row r="829" spans="2:47" s="530" customFormat="1" ht="30.75" customHeight="1">
      <c r="B829" s="531"/>
      <c r="D829" s="612" t="s">
        <v>345</v>
      </c>
      <c r="F829" s="613" t="s">
        <v>895</v>
      </c>
      <c r="L829" s="531"/>
      <c r="M829" s="610"/>
      <c r="T829" s="611"/>
      <c r="AT829" s="530" t="s">
        <v>345</v>
      </c>
      <c r="AU829" s="530" t="s">
        <v>363</v>
      </c>
    </row>
    <row r="830" spans="2:63" s="586" customFormat="1" ht="30.75" customHeight="1">
      <c r="B830" s="585"/>
      <c r="D830" s="587" t="s">
        <v>329</v>
      </c>
      <c r="E830" s="594" t="s">
        <v>896</v>
      </c>
      <c r="F830" s="594" t="s">
        <v>897</v>
      </c>
      <c r="J830" s="595">
        <f>$BK$830</f>
        <v>0</v>
      </c>
      <c r="L830" s="585"/>
      <c r="M830" s="590"/>
      <c r="P830" s="591">
        <f>SUM($P$831:$P$936)</f>
        <v>0</v>
      </c>
      <c r="R830" s="591">
        <f>SUM($R$831:$R$936)</f>
        <v>0</v>
      </c>
      <c r="T830" s="592">
        <f>SUM($T$831:$T$936)</f>
        <v>0</v>
      </c>
      <c r="AR830" s="587" t="s">
        <v>332</v>
      </c>
      <c r="AT830" s="587" t="s">
        <v>329</v>
      </c>
      <c r="AU830" s="587" t="s">
        <v>332</v>
      </c>
      <c r="AY830" s="587" t="s">
        <v>334</v>
      </c>
      <c r="BK830" s="593">
        <f>SUM($BK$831:$BK$936)</f>
        <v>0</v>
      </c>
    </row>
    <row r="831" spans="2:65" s="530" customFormat="1" ht="15.75" customHeight="1">
      <c r="B831" s="531"/>
      <c r="C831" s="596" t="s">
        <v>923</v>
      </c>
      <c r="D831" s="596" t="s">
        <v>336</v>
      </c>
      <c r="E831" s="597" t="s">
        <v>899</v>
      </c>
      <c r="F831" s="598" t="s">
        <v>900</v>
      </c>
      <c r="G831" s="599" t="s">
        <v>578</v>
      </c>
      <c r="H831" s="600">
        <v>24.512</v>
      </c>
      <c r="I831" s="601"/>
      <c r="J831" s="602">
        <f>ROUND($I$831*$H$831,2)</f>
        <v>0</v>
      </c>
      <c r="K831" s="598" t="s">
        <v>340</v>
      </c>
      <c r="L831" s="531"/>
      <c r="M831" s="603"/>
      <c r="N831" s="604" t="s">
        <v>287</v>
      </c>
      <c r="P831" s="605">
        <f>$O$831*$H$831</f>
        <v>0</v>
      </c>
      <c r="Q831" s="605">
        <v>0</v>
      </c>
      <c r="R831" s="605">
        <f>$Q$831*$H$831</f>
        <v>0</v>
      </c>
      <c r="S831" s="605">
        <v>0</v>
      </c>
      <c r="T831" s="606">
        <f>$S$831*$H$831</f>
        <v>0</v>
      </c>
      <c r="AR831" s="527" t="s">
        <v>341</v>
      </c>
      <c r="AT831" s="527" t="s">
        <v>336</v>
      </c>
      <c r="AU831" s="527" t="s">
        <v>258</v>
      </c>
      <c r="AY831" s="530" t="s">
        <v>334</v>
      </c>
      <c r="BE831" s="607">
        <f>IF($N$831="základní",$J$831,0)</f>
        <v>0</v>
      </c>
      <c r="BF831" s="607">
        <f>IF($N$831="snížená",$J$831,0)</f>
        <v>0</v>
      </c>
      <c r="BG831" s="607">
        <f>IF($N$831="zákl. přenesená",$J$831,0)</f>
        <v>0</v>
      </c>
      <c r="BH831" s="607">
        <f>IF($N$831="sníž. přenesená",$J$831,0)</f>
        <v>0</v>
      </c>
      <c r="BI831" s="607">
        <f>IF($N$831="nulová",$J$831,0)</f>
        <v>0</v>
      </c>
      <c r="BJ831" s="527" t="s">
        <v>332</v>
      </c>
      <c r="BK831" s="607">
        <f>ROUND($I$831*$H$831,2)</f>
        <v>0</v>
      </c>
      <c r="BL831" s="527" t="s">
        <v>341</v>
      </c>
      <c r="BM831" s="527" t="s">
        <v>901</v>
      </c>
    </row>
    <row r="832" spans="2:47" s="530" customFormat="1" ht="16.5" customHeight="1">
      <c r="B832" s="531"/>
      <c r="D832" s="608" t="s">
        <v>343</v>
      </c>
      <c r="F832" s="609" t="s">
        <v>902</v>
      </c>
      <c r="L832" s="531"/>
      <c r="M832" s="610"/>
      <c r="T832" s="611"/>
      <c r="AT832" s="530" t="s">
        <v>343</v>
      </c>
      <c r="AU832" s="530" t="s">
        <v>258</v>
      </c>
    </row>
    <row r="833" spans="2:47" s="530" customFormat="1" ht="30.75" customHeight="1">
      <c r="B833" s="531"/>
      <c r="D833" s="612" t="s">
        <v>345</v>
      </c>
      <c r="F833" s="613" t="s">
        <v>903</v>
      </c>
      <c r="L833" s="531"/>
      <c r="M833" s="610"/>
      <c r="T833" s="611"/>
      <c r="AT833" s="530" t="s">
        <v>345</v>
      </c>
      <c r="AU833" s="530" t="s">
        <v>258</v>
      </c>
    </row>
    <row r="834" spans="2:51" s="530" customFormat="1" ht="15.75" customHeight="1">
      <c r="B834" s="614"/>
      <c r="D834" s="612" t="s">
        <v>347</v>
      </c>
      <c r="E834" s="615"/>
      <c r="F834" s="616" t="s">
        <v>904</v>
      </c>
      <c r="H834" s="615"/>
      <c r="L834" s="614"/>
      <c r="M834" s="617"/>
      <c r="T834" s="618"/>
      <c r="AT834" s="615" t="s">
        <v>347</v>
      </c>
      <c r="AU834" s="615" t="s">
        <v>258</v>
      </c>
      <c r="AV834" s="615" t="s">
        <v>332</v>
      </c>
      <c r="AW834" s="615" t="s">
        <v>299</v>
      </c>
      <c r="AX834" s="615" t="s">
        <v>333</v>
      </c>
      <c r="AY834" s="615" t="s">
        <v>334</v>
      </c>
    </row>
    <row r="835" spans="2:51" s="530" customFormat="1" ht="15.75" customHeight="1">
      <c r="B835" s="619"/>
      <c r="D835" s="612" t="s">
        <v>347</v>
      </c>
      <c r="E835" s="620"/>
      <c r="F835" s="621" t="s">
        <v>905</v>
      </c>
      <c r="H835" s="622">
        <v>24.512</v>
      </c>
      <c r="L835" s="619"/>
      <c r="M835" s="623"/>
      <c r="T835" s="624"/>
      <c r="AT835" s="620" t="s">
        <v>347</v>
      </c>
      <c r="AU835" s="620" t="s">
        <v>258</v>
      </c>
      <c r="AV835" s="620" t="s">
        <v>258</v>
      </c>
      <c r="AW835" s="620" t="s">
        <v>299</v>
      </c>
      <c r="AX835" s="620" t="s">
        <v>333</v>
      </c>
      <c r="AY835" s="620" t="s">
        <v>334</v>
      </c>
    </row>
    <row r="836" spans="2:51" s="530" customFormat="1" ht="15.75" customHeight="1">
      <c r="B836" s="625"/>
      <c r="D836" s="612" t="s">
        <v>347</v>
      </c>
      <c r="E836" s="626"/>
      <c r="F836" s="627" t="s">
        <v>352</v>
      </c>
      <c r="H836" s="628">
        <v>24.512</v>
      </c>
      <c r="L836" s="625"/>
      <c r="M836" s="629"/>
      <c r="T836" s="630"/>
      <c r="AT836" s="626" t="s">
        <v>347</v>
      </c>
      <c r="AU836" s="626" t="s">
        <v>258</v>
      </c>
      <c r="AV836" s="626" t="s">
        <v>341</v>
      </c>
      <c r="AW836" s="626" t="s">
        <v>299</v>
      </c>
      <c r="AX836" s="626" t="s">
        <v>332</v>
      </c>
      <c r="AY836" s="626" t="s">
        <v>334</v>
      </c>
    </row>
    <row r="837" spans="2:65" s="530" customFormat="1" ht="15.75" customHeight="1">
      <c r="B837" s="531"/>
      <c r="C837" s="596" t="s">
        <v>934</v>
      </c>
      <c r="D837" s="596" t="s">
        <v>336</v>
      </c>
      <c r="E837" s="597" t="s">
        <v>907</v>
      </c>
      <c r="F837" s="598" t="s">
        <v>908</v>
      </c>
      <c r="G837" s="599" t="s">
        <v>578</v>
      </c>
      <c r="H837" s="600">
        <v>88.297</v>
      </c>
      <c r="I837" s="601"/>
      <c r="J837" s="602">
        <f>ROUND($I$837*$H$837,2)</f>
        <v>0</v>
      </c>
      <c r="K837" s="598" t="s">
        <v>340</v>
      </c>
      <c r="L837" s="531"/>
      <c r="M837" s="603"/>
      <c r="N837" s="604" t="s">
        <v>287</v>
      </c>
      <c r="P837" s="605">
        <f>$O$837*$H$837</f>
        <v>0</v>
      </c>
      <c r="Q837" s="605">
        <v>0</v>
      </c>
      <c r="R837" s="605">
        <f>$Q$837*$H$837</f>
        <v>0</v>
      </c>
      <c r="S837" s="605">
        <v>0</v>
      </c>
      <c r="T837" s="606">
        <f>$S$837*$H$837</f>
        <v>0</v>
      </c>
      <c r="AR837" s="527" t="s">
        <v>341</v>
      </c>
      <c r="AT837" s="527" t="s">
        <v>336</v>
      </c>
      <c r="AU837" s="527" t="s">
        <v>258</v>
      </c>
      <c r="AY837" s="530" t="s">
        <v>334</v>
      </c>
      <c r="BE837" s="607">
        <f>IF($N$837="základní",$J$837,0)</f>
        <v>0</v>
      </c>
      <c r="BF837" s="607">
        <f>IF($N$837="snížená",$J$837,0)</f>
        <v>0</v>
      </c>
      <c r="BG837" s="607">
        <f>IF($N$837="zákl. přenesená",$J$837,0)</f>
        <v>0</v>
      </c>
      <c r="BH837" s="607">
        <f>IF($N$837="sníž. přenesená",$J$837,0)</f>
        <v>0</v>
      </c>
      <c r="BI837" s="607">
        <f>IF($N$837="nulová",$J$837,0)</f>
        <v>0</v>
      </c>
      <c r="BJ837" s="527" t="s">
        <v>332</v>
      </c>
      <c r="BK837" s="607">
        <f>ROUND($I$837*$H$837,2)</f>
        <v>0</v>
      </c>
      <c r="BL837" s="527" t="s">
        <v>341</v>
      </c>
      <c r="BM837" s="527" t="s">
        <v>909</v>
      </c>
    </row>
    <row r="838" spans="2:47" s="530" customFormat="1" ht="27" customHeight="1">
      <c r="B838" s="531"/>
      <c r="D838" s="608" t="s">
        <v>343</v>
      </c>
      <c r="F838" s="609" t="s">
        <v>910</v>
      </c>
      <c r="L838" s="531"/>
      <c r="M838" s="610"/>
      <c r="T838" s="611"/>
      <c r="AT838" s="530" t="s">
        <v>343</v>
      </c>
      <c r="AU838" s="530" t="s">
        <v>258</v>
      </c>
    </row>
    <row r="839" spans="2:47" s="530" customFormat="1" ht="30.75" customHeight="1">
      <c r="B839" s="531"/>
      <c r="D839" s="612" t="s">
        <v>345</v>
      </c>
      <c r="F839" s="613" t="s">
        <v>903</v>
      </c>
      <c r="L839" s="531"/>
      <c r="M839" s="610"/>
      <c r="T839" s="611"/>
      <c r="AT839" s="530" t="s">
        <v>345</v>
      </c>
      <c r="AU839" s="530" t="s">
        <v>258</v>
      </c>
    </row>
    <row r="840" spans="2:51" s="530" customFormat="1" ht="15.75" customHeight="1">
      <c r="B840" s="614"/>
      <c r="D840" s="612" t="s">
        <v>347</v>
      </c>
      <c r="E840" s="615"/>
      <c r="F840" s="616" t="s">
        <v>911</v>
      </c>
      <c r="H840" s="615"/>
      <c r="L840" s="614"/>
      <c r="M840" s="617"/>
      <c r="T840" s="618"/>
      <c r="AT840" s="615" t="s">
        <v>347</v>
      </c>
      <c r="AU840" s="615" t="s">
        <v>258</v>
      </c>
      <c r="AV840" s="615" t="s">
        <v>332</v>
      </c>
      <c r="AW840" s="615" t="s">
        <v>299</v>
      </c>
      <c r="AX840" s="615" t="s">
        <v>333</v>
      </c>
      <c r="AY840" s="615" t="s">
        <v>334</v>
      </c>
    </row>
    <row r="841" spans="2:51" s="530" customFormat="1" ht="15.75" customHeight="1">
      <c r="B841" s="619"/>
      <c r="D841" s="612" t="s">
        <v>347</v>
      </c>
      <c r="E841" s="620"/>
      <c r="F841" s="621" t="s">
        <v>912</v>
      </c>
      <c r="H841" s="622">
        <v>88.297</v>
      </c>
      <c r="L841" s="619"/>
      <c r="M841" s="623"/>
      <c r="T841" s="624"/>
      <c r="AT841" s="620" t="s">
        <v>347</v>
      </c>
      <c r="AU841" s="620" t="s">
        <v>258</v>
      </c>
      <c r="AV841" s="620" t="s">
        <v>258</v>
      </c>
      <c r="AW841" s="620" t="s">
        <v>299</v>
      </c>
      <c r="AX841" s="620" t="s">
        <v>333</v>
      </c>
      <c r="AY841" s="620" t="s">
        <v>334</v>
      </c>
    </row>
    <row r="842" spans="2:51" s="530" customFormat="1" ht="15.75" customHeight="1">
      <c r="B842" s="625"/>
      <c r="D842" s="612" t="s">
        <v>347</v>
      </c>
      <c r="E842" s="626"/>
      <c r="F842" s="627" t="s">
        <v>352</v>
      </c>
      <c r="H842" s="628">
        <v>88.297</v>
      </c>
      <c r="L842" s="625"/>
      <c r="M842" s="629"/>
      <c r="T842" s="630"/>
      <c r="AT842" s="626" t="s">
        <v>347</v>
      </c>
      <c r="AU842" s="626" t="s">
        <v>258</v>
      </c>
      <c r="AV842" s="626" t="s">
        <v>341</v>
      </c>
      <c r="AW842" s="626" t="s">
        <v>299</v>
      </c>
      <c r="AX842" s="626" t="s">
        <v>332</v>
      </c>
      <c r="AY842" s="626" t="s">
        <v>334</v>
      </c>
    </row>
    <row r="843" spans="2:51" s="530" customFormat="1" ht="15.75" customHeight="1">
      <c r="B843" s="614"/>
      <c r="D843" s="612" t="s">
        <v>347</v>
      </c>
      <c r="E843" s="615"/>
      <c r="F843" s="616" t="s">
        <v>913</v>
      </c>
      <c r="H843" s="615"/>
      <c r="L843" s="614"/>
      <c r="M843" s="617"/>
      <c r="T843" s="618"/>
      <c r="AT843" s="615" t="s">
        <v>347</v>
      </c>
      <c r="AU843" s="615" t="s">
        <v>258</v>
      </c>
      <c r="AV843" s="615" t="s">
        <v>332</v>
      </c>
      <c r="AW843" s="615" t="s">
        <v>299</v>
      </c>
      <c r="AX843" s="615" t="s">
        <v>333</v>
      </c>
      <c r="AY843" s="615" t="s">
        <v>334</v>
      </c>
    </row>
    <row r="844" spans="2:65" s="530" customFormat="1" ht="15.75" customHeight="1">
      <c r="B844" s="531"/>
      <c r="C844" s="596" t="s">
        <v>942</v>
      </c>
      <c r="D844" s="596" t="s">
        <v>336</v>
      </c>
      <c r="E844" s="597" t="s">
        <v>915</v>
      </c>
      <c r="F844" s="598" t="s">
        <v>916</v>
      </c>
      <c r="G844" s="599" t="s">
        <v>578</v>
      </c>
      <c r="H844" s="600">
        <v>339.389</v>
      </c>
      <c r="I844" s="601"/>
      <c r="J844" s="602">
        <f>ROUND($I$844*$H$844,2)</f>
        <v>0</v>
      </c>
      <c r="K844" s="598" t="s">
        <v>340</v>
      </c>
      <c r="L844" s="531"/>
      <c r="M844" s="603"/>
      <c r="N844" s="604" t="s">
        <v>287</v>
      </c>
      <c r="P844" s="605">
        <f>$O$844*$H$844</f>
        <v>0</v>
      </c>
      <c r="Q844" s="605">
        <v>0</v>
      </c>
      <c r="R844" s="605">
        <f>$Q$844*$H$844</f>
        <v>0</v>
      </c>
      <c r="S844" s="605">
        <v>0</v>
      </c>
      <c r="T844" s="606">
        <f>$S$844*$H$844</f>
        <v>0</v>
      </c>
      <c r="AR844" s="527" t="s">
        <v>341</v>
      </c>
      <c r="AT844" s="527" t="s">
        <v>336</v>
      </c>
      <c r="AU844" s="527" t="s">
        <v>258</v>
      </c>
      <c r="AY844" s="530" t="s">
        <v>334</v>
      </c>
      <c r="BE844" s="607">
        <f>IF($N$844="základní",$J$844,0)</f>
        <v>0</v>
      </c>
      <c r="BF844" s="607">
        <f>IF($N$844="snížená",$J$844,0)</f>
        <v>0</v>
      </c>
      <c r="BG844" s="607">
        <f>IF($N$844="zákl. přenesená",$J$844,0)</f>
        <v>0</v>
      </c>
      <c r="BH844" s="607">
        <f>IF($N$844="sníž. přenesená",$J$844,0)</f>
        <v>0</v>
      </c>
      <c r="BI844" s="607">
        <f>IF($N$844="nulová",$J$844,0)</f>
        <v>0</v>
      </c>
      <c r="BJ844" s="527" t="s">
        <v>332</v>
      </c>
      <c r="BK844" s="607">
        <f>ROUND($I$844*$H$844,2)</f>
        <v>0</v>
      </c>
      <c r="BL844" s="527" t="s">
        <v>341</v>
      </c>
      <c r="BM844" s="527" t="s">
        <v>917</v>
      </c>
    </row>
    <row r="845" spans="2:47" s="530" customFormat="1" ht="27" customHeight="1">
      <c r="B845" s="531"/>
      <c r="D845" s="608" t="s">
        <v>343</v>
      </c>
      <c r="F845" s="609" t="s">
        <v>918</v>
      </c>
      <c r="L845" s="531"/>
      <c r="M845" s="610"/>
      <c r="T845" s="611"/>
      <c r="AT845" s="530" t="s">
        <v>343</v>
      </c>
      <c r="AU845" s="530" t="s">
        <v>258</v>
      </c>
    </row>
    <row r="846" spans="2:47" s="530" customFormat="1" ht="84.75" customHeight="1">
      <c r="B846" s="531"/>
      <c r="D846" s="612" t="s">
        <v>345</v>
      </c>
      <c r="F846" s="613" t="s">
        <v>919</v>
      </c>
      <c r="L846" s="531"/>
      <c r="M846" s="610"/>
      <c r="T846" s="611"/>
      <c r="AT846" s="530" t="s">
        <v>345</v>
      </c>
      <c r="AU846" s="530" t="s">
        <v>258</v>
      </c>
    </row>
    <row r="847" spans="2:51" s="530" customFormat="1" ht="15.75" customHeight="1">
      <c r="B847" s="614"/>
      <c r="D847" s="612" t="s">
        <v>347</v>
      </c>
      <c r="E847" s="615"/>
      <c r="F847" s="616" t="s">
        <v>920</v>
      </c>
      <c r="H847" s="615"/>
      <c r="L847" s="614"/>
      <c r="M847" s="617"/>
      <c r="T847" s="618"/>
      <c r="AT847" s="615" t="s">
        <v>347</v>
      </c>
      <c r="AU847" s="615" t="s">
        <v>258</v>
      </c>
      <c r="AV847" s="615" t="s">
        <v>332</v>
      </c>
      <c r="AW847" s="615" t="s">
        <v>299</v>
      </c>
      <c r="AX847" s="615" t="s">
        <v>333</v>
      </c>
      <c r="AY847" s="615" t="s">
        <v>334</v>
      </c>
    </row>
    <row r="848" spans="2:51" s="530" customFormat="1" ht="15.75" customHeight="1">
      <c r="B848" s="619"/>
      <c r="D848" s="612" t="s">
        <v>347</v>
      </c>
      <c r="E848" s="620"/>
      <c r="F848" s="621" t="s">
        <v>905</v>
      </c>
      <c r="H848" s="622">
        <v>24.512</v>
      </c>
      <c r="L848" s="619"/>
      <c r="M848" s="623"/>
      <c r="T848" s="624"/>
      <c r="AT848" s="620" t="s">
        <v>347</v>
      </c>
      <c r="AU848" s="620" t="s">
        <v>258</v>
      </c>
      <c r="AV848" s="620" t="s">
        <v>258</v>
      </c>
      <c r="AW848" s="620" t="s">
        <v>299</v>
      </c>
      <c r="AX848" s="620" t="s">
        <v>333</v>
      </c>
      <c r="AY848" s="620" t="s">
        <v>334</v>
      </c>
    </row>
    <row r="849" spans="2:51" s="530" customFormat="1" ht="15.75" customHeight="1">
      <c r="B849" s="619"/>
      <c r="D849" s="612" t="s">
        <v>347</v>
      </c>
      <c r="E849" s="620"/>
      <c r="F849" s="621" t="s">
        <v>921</v>
      </c>
      <c r="H849" s="622">
        <v>43.274</v>
      </c>
      <c r="L849" s="619"/>
      <c r="M849" s="623"/>
      <c r="T849" s="624"/>
      <c r="AT849" s="620" t="s">
        <v>347</v>
      </c>
      <c r="AU849" s="620" t="s">
        <v>258</v>
      </c>
      <c r="AV849" s="620" t="s">
        <v>258</v>
      </c>
      <c r="AW849" s="620" t="s">
        <v>299</v>
      </c>
      <c r="AX849" s="620" t="s">
        <v>333</v>
      </c>
      <c r="AY849" s="620" t="s">
        <v>334</v>
      </c>
    </row>
    <row r="850" spans="2:51" s="530" customFormat="1" ht="15.75" customHeight="1">
      <c r="B850" s="619"/>
      <c r="D850" s="612" t="s">
        <v>347</v>
      </c>
      <c r="E850" s="620"/>
      <c r="F850" s="621" t="s">
        <v>922</v>
      </c>
      <c r="H850" s="622">
        <v>271.603</v>
      </c>
      <c r="L850" s="619"/>
      <c r="M850" s="623"/>
      <c r="T850" s="624"/>
      <c r="AT850" s="620" t="s">
        <v>347</v>
      </c>
      <c r="AU850" s="620" t="s">
        <v>258</v>
      </c>
      <c r="AV850" s="620" t="s">
        <v>258</v>
      </c>
      <c r="AW850" s="620" t="s">
        <v>299</v>
      </c>
      <c r="AX850" s="620" t="s">
        <v>333</v>
      </c>
      <c r="AY850" s="620" t="s">
        <v>334</v>
      </c>
    </row>
    <row r="851" spans="2:51" s="530" customFormat="1" ht="15.75" customHeight="1">
      <c r="B851" s="625"/>
      <c r="D851" s="612" t="s">
        <v>347</v>
      </c>
      <c r="E851" s="626"/>
      <c r="F851" s="627" t="s">
        <v>352</v>
      </c>
      <c r="H851" s="628">
        <v>339.389</v>
      </c>
      <c r="L851" s="625"/>
      <c r="M851" s="629"/>
      <c r="T851" s="630"/>
      <c r="AT851" s="626" t="s">
        <v>347</v>
      </c>
      <c r="AU851" s="626" t="s">
        <v>258</v>
      </c>
      <c r="AV851" s="626" t="s">
        <v>341</v>
      </c>
      <c r="AW851" s="626" t="s">
        <v>299</v>
      </c>
      <c r="AX851" s="626" t="s">
        <v>332</v>
      </c>
      <c r="AY851" s="626" t="s">
        <v>334</v>
      </c>
    </row>
    <row r="852" spans="2:65" s="530" customFormat="1" ht="15.75" customHeight="1">
      <c r="B852" s="531"/>
      <c r="C852" s="596" t="s">
        <v>949</v>
      </c>
      <c r="D852" s="596" t="s">
        <v>336</v>
      </c>
      <c r="E852" s="597" t="s">
        <v>924</v>
      </c>
      <c r="F852" s="598" t="s">
        <v>925</v>
      </c>
      <c r="G852" s="599" t="s">
        <v>578</v>
      </c>
      <c r="H852" s="600">
        <v>35.527</v>
      </c>
      <c r="I852" s="601"/>
      <c r="J852" s="602">
        <f>ROUND($I$852*$H$852,2)</f>
        <v>0</v>
      </c>
      <c r="K852" s="598" t="s">
        <v>340</v>
      </c>
      <c r="L852" s="531"/>
      <c r="M852" s="603"/>
      <c r="N852" s="604" t="s">
        <v>287</v>
      </c>
      <c r="P852" s="605">
        <f>$O$852*$H$852</f>
        <v>0</v>
      </c>
      <c r="Q852" s="605">
        <v>0</v>
      </c>
      <c r="R852" s="605">
        <f>$Q$852*$H$852</f>
        <v>0</v>
      </c>
      <c r="S852" s="605">
        <v>0</v>
      </c>
      <c r="T852" s="606">
        <f>$S$852*$H$852</f>
        <v>0</v>
      </c>
      <c r="AR852" s="527" t="s">
        <v>341</v>
      </c>
      <c r="AT852" s="527" t="s">
        <v>336</v>
      </c>
      <c r="AU852" s="527" t="s">
        <v>258</v>
      </c>
      <c r="AY852" s="530" t="s">
        <v>334</v>
      </c>
      <c r="BE852" s="607">
        <f>IF($N$852="základní",$J$852,0)</f>
        <v>0</v>
      </c>
      <c r="BF852" s="607">
        <f>IF($N$852="snížená",$J$852,0)</f>
        <v>0</v>
      </c>
      <c r="BG852" s="607">
        <f>IF($N$852="zákl. přenesená",$J$852,0)</f>
        <v>0</v>
      </c>
      <c r="BH852" s="607">
        <f>IF($N$852="sníž. přenesená",$J$852,0)</f>
        <v>0</v>
      </c>
      <c r="BI852" s="607">
        <f>IF($N$852="nulová",$J$852,0)</f>
        <v>0</v>
      </c>
      <c r="BJ852" s="527" t="s">
        <v>332</v>
      </c>
      <c r="BK852" s="607">
        <f>ROUND($I$852*$H$852,2)</f>
        <v>0</v>
      </c>
      <c r="BL852" s="527" t="s">
        <v>341</v>
      </c>
      <c r="BM852" s="527" t="s">
        <v>926</v>
      </c>
    </row>
    <row r="853" spans="2:47" s="530" customFormat="1" ht="27" customHeight="1">
      <c r="B853" s="531"/>
      <c r="D853" s="608" t="s">
        <v>343</v>
      </c>
      <c r="F853" s="609" t="s">
        <v>927</v>
      </c>
      <c r="L853" s="531"/>
      <c r="M853" s="610"/>
      <c r="T853" s="611"/>
      <c r="AT853" s="530" t="s">
        <v>343</v>
      </c>
      <c r="AU853" s="530" t="s">
        <v>258</v>
      </c>
    </row>
    <row r="854" spans="2:47" s="530" customFormat="1" ht="84.75" customHeight="1">
      <c r="B854" s="531"/>
      <c r="D854" s="612" t="s">
        <v>345</v>
      </c>
      <c r="F854" s="613" t="s">
        <v>919</v>
      </c>
      <c r="L854" s="531"/>
      <c r="M854" s="610"/>
      <c r="T854" s="611"/>
      <c r="AT854" s="530" t="s">
        <v>345</v>
      </c>
      <c r="AU854" s="530" t="s">
        <v>258</v>
      </c>
    </row>
    <row r="855" spans="2:51" s="530" customFormat="1" ht="15.75" customHeight="1">
      <c r="B855" s="614"/>
      <c r="D855" s="612" t="s">
        <v>347</v>
      </c>
      <c r="E855" s="615"/>
      <c r="F855" s="616" t="s">
        <v>928</v>
      </c>
      <c r="H855" s="615"/>
      <c r="L855" s="614"/>
      <c r="M855" s="617"/>
      <c r="T855" s="618"/>
      <c r="AT855" s="615" t="s">
        <v>347</v>
      </c>
      <c r="AU855" s="615" t="s">
        <v>258</v>
      </c>
      <c r="AV855" s="615" t="s">
        <v>332</v>
      </c>
      <c r="AW855" s="615" t="s">
        <v>299</v>
      </c>
      <c r="AX855" s="615" t="s">
        <v>333</v>
      </c>
      <c r="AY855" s="615" t="s">
        <v>334</v>
      </c>
    </row>
    <row r="856" spans="2:51" s="530" customFormat="1" ht="15.75" customHeight="1">
      <c r="B856" s="619"/>
      <c r="D856" s="612" t="s">
        <v>347</v>
      </c>
      <c r="E856" s="620"/>
      <c r="F856" s="621" t="s">
        <v>929</v>
      </c>
      <c r="H856" s="622">
        <v>8.471</v>
      </c>
      <c r="L856" s="619"/>
      <c r="M856" s="623"/>
      <c r="T856" s="624"/>
      <c r="AT856" s="620" t="s">
        <v>347</v>
      </c>
      <c r="AU856" s="620" t="s">
        <v>258</v>
      </c>
      <c r="AV856" s="620" t="s">
        <v>258</v>
      </c>
      <c r="AW856" s="620" t="s">
        <v>299</v>
      </c>
      <c r="AX856" s="620" t="s">
        <v>333</v>
      </c>
      <c r="AY856" s="620" t="s">
        <v>334</v>
      </c>
    </row>
    <row r="857" spans="2:51" s="530" customFormat="1" ht="15.75" customHeight="1">
      <c r="B857" s="619"/>
      <c r="D857" s="612" t="s">
        <v>347</v>
      </c>
      <c r="E857" s="620"/>
      <c r="F857" s="621" t="s">
        <v>930</v>
      </c>
      <c r="H857" s="622">
        <v>0.349</v>
      </c>
      <c r="L857" s="619"/>
      <c r="M857" s="623"/>
      <c r="T857" s="624"/>
      <c r="AT857" s="620" t="s">
        <v>347</v>
      </c>
      <c r="AU857" s="620" t="s">
        <v>258</v>
      </c>
      <c r="AV857" s="620" t="s">
        <v>258</v>
      </c>
      <c r="AW857" s="620" t="s">
        <v>299</v>
      </c>
      <c r="AX857" s="620" t="s">
        <v>333</v>
      </c>
      <c r="AY857" s="620" t="s">
        <v>334</v>
      </c>
    </row>
    <row r="858" spans="2:51" s="530" customFormat="1" ht="15.75" customHeight="1">
      <c r="B858" s="619"/>
      <c r="D858" s="612" t="s">
        <v>347</v>
      </c>
      <c r="E858" s="620"/>
      <c r="F858" s="621" t="s">
        <v>931</v>
      </c>
      <c r="H858" s="622">
        <v>24.748</v>
      </c>
      <c r="L858" s="619"/>
      <c r="M858" s="623"/>
      <c r="T858" s="624"/>
      <c r="AT858" s="620" t="s">
        <v>347</v>
      </c>
      <c r="AU858" s="620" t="s">
        <v>258</v>
      </c>
      <c r="AV858" s="620" t="s">
        <v>258</v>
      </c>
      <c r="AW858" s="620" t="s">
        <v>299</v>
      </c>
      <c r="AX858" s="620" t="s">
        <v>333</v>
      </c>
      <c r="AY858" s="620" t="s">
        <v>334</v>
      </c>
    </row>
    <row r="859" spans="2:51" s="530" customFormat="1" ht="15.75" customHeight="1">
      <c r="B859" s="619"/>
      <c r="D859" s="612" t="s">
        <v>347</v>
      </c>
      <c r="E859" s="620"/>
      <c r="F859" s="621" t="s">
        <v>932</v>
      </c>
      <c r="H859" s="622">
        <v>0.528</v>
      </c>
      <c r="L859" s="619"/>
      <c r="M859" s="623"/>
      <c r="T859" s="624"/>
      <c r="AT859" s="620" t="s">
        <v>347</v>
      </c>
      <c r="AU859" s="620" t="s">
        <v>258</v>
      </c>
      <c r="AV859" s="620" t="s">
        <v>258</v>
      </c>
      <c r="AW859" s="620" t="s">
        <v>299</v>
      </c>
      <c r="AX859" s="620" t="s">
        <v>333</v>
      </c>
      <c r="AY859" s="620" t="s">
        <v>334</v>
      </c>
    </row>
    <row r="860" spans="2:51" s="530" customFormat="1" ht="15.75" customHeight="1">
      <c r="B860" s="619"/>
      <c r="D860" s="612" t="s">
        <v>347</v>
      </c>
      <c r="E860" s="620"/>
      <c r="F860" s="621" t="s">
        <v>933</v>
      </c>
      <c r="H860" s="622">
        <v>1.431</v>
      </c>
      <c r="L860" s="619"/>
      <c r="M860" s="623"/>
      <c r="T860" s="624"/>
      <c r="AT860" s="620" t="s">
        <v>347</v>
      </c>
      <c r="AU860" s="620" t="s">
        <v>258</v>
      </c>
      <c r="AV860" s="620" t="s">
        <v>258</v>
      </c>
      <c r="AW860" s="620" t="s">
        <v>299</v>
      </c>
      <c r="AX860" s="620" t="s">
        <v>333</v>
      </c>
      <c r="AY860" s="620" t="s">
        <v>334</v>
      </c>
    </row>
    <row r="861" spans="2:51" s="530" customFormat="1" ht="15.75" customHeight="1">
      <c r="B861" s="625"/>
      <c r="D861" s="612" t="s">
        <v>347</v>
      </c>
      <c r="E861" s="626"/>
      <c r="F861" s="627" t="s">
        <v>352</v>
      </c>
      <c r="H861" s="628">
        <v>35.527</v>
      </c>
      <c r="L861" s="625"/>
      <c r="M861" s="629"/>
      <c r="T861" s="630"/>
      <c r="AT861" s="626" t="s">
        <v>347</v>
      </c>
      <c r="AU861" s="626" t="s">
        <v>258</v>
      </c>
      <c r="AV861" s="626" t="s">
        <v>341</v>
      </c>
      <c r="AW861" s="626" t="s">
        <v>299</v>
      </c>
      <c r="AX861" s="626" t="s">
        <v>332</v>
      </c>
      <c r="AY861" s="626" t="s">
        <v>334</v>
      </c>
    </row>
    <row r="862" spans="2:51" s="530" customFormat="1" ht="15.75" customHeight="1">
      <c r="B862" s="614"/>
      <c r="D862" s="612" t="s">
        <v>347</v>
      </c>
      <c r="E862" s="615"/>
      <c r="F862" s="616" t="s">
        <v>3012</v>
      </c>
      <c r="H862" s="615"/>
      <c r="L862" s="614"/>
      <c r="M862" s="617"/>
      <c r="T862" s="618"/>
      <c r="AT862" s="615" t="s">
        <v>347</v>
      </c>
      <c r="AU862" s="615" t="s">
        <v>258</v>
      </c>
      <c r="AV862" s="615" t="s">
        <v>332</v>
      </c>
      <c r="AW862" s="615" t="s">
        <v>299</v>
      </c>
      <c r="AX862" s="615" t="s">
        <v>333</v>
      </c>
      <c r="AY862" s="615" t="s">
        <v>334</v>
      </c>
    </row>
    <row r="863" spans="2:65" s="530" customFormat="1" ht="15.75" customHeight="1">
      <c r="B863" s="531"/>
      <c r="C863" s="596" t="s">
        <v>957</v>
      </c>
      <c r="D863" s="596" t="s">
        <v>336</v>
      </c>
      <c r="E863" s="597" t="s">
        <v>935</v>
      </c>
      <c r="F863" s="598" t="s">
        <v>936</v>
      </c>
      <c r="G863" s="599" t="s">
        <v>114</v>
      </c>
      <c r="H863" s="600">
        <v>36</v>
      </c>
      <c r="I863" s="601"/>
      <c r="J863" s="602">
        <f>ROUND($I$863*$H$863,2)</f>
        <v>0</v>
      </c>
      <c r="K863" s="598" t="s">
        <v>340</v>
      </c>
      <c r="L863" s="531"/>
      <c r="M863" s="603"/>
      <c r="N863" s="604" t="s">
        <v>287</v>
      </c>
      <c r="P863" s="605">
        <f>$O$863*$H$863</f>
        <v>0</v>
      </c>
      <c r="Q863" s="605">
        <v>0</v>
      </c>
      <c r="R863" s="605">
        <f>$Q$863*$H$863</f>
        <v>0</v>
      </c>
      <c r="S863" s="605">
        <v>0</v>
      </c>
      <c r="T863" s="606">
        <f>$S$863*$H$863</f>
        <v>0</v>
      </c>
      <c r="AR863" s="527" t="s">
        <v>341</v>
      </c>
      <c r="AT863" s="527" t="s">
        <v>336</v>
      </c>
      <c r="AU863" s="527" t="s">
        <v>258</v>
      </c>
      <c r="AY863" s="530" t="s">
        <v>334</v>
      </c>
      <c r="BE863" s="607">
        <f>IF($N$863="základní",$J$863,0)</f>
        <v>0</v>
      </c>
      <c r="BF863" s="607">
        <f>IF($N$863="snížená",$J$863,0)</f>
        <v>0</v>
      </c>
      <c r="BG863" s="607">
        <f>IF($N$863="zákl. přenesená",$J$863,0)</f>
        <v>0</v>
      </c>
      <c r="BH863" s="607">
        <f>IF($N$863="sníž. přenesená",$J$863,0)</f>
        <v>0</v>
      </c>
      <c r="BI863" s="607">
        <f>IF($N$863="nulová",$J$863,0)</f>
        <v>0</v>
      </c>
      <c r="BJ863" s="527" t="s">
        <v>332</v>
      </c>
      <c r="BK863" s="607">
        <f>ROUND($I$863*$H$863,2)</f>
        <v>0</v>
      </c>
      <c r="BL863" s="527" t="s">
        <v>341</v>
      </c>
      <c r="BM863" s="527" t="s">
        <v>937</v>
      </c>
    </row>
    <row r="864" spans="2:47" s="530" customFormat="1" ht="16.5" customHeight="1">
      <c r="B864" s="531"/>
      <c r="D864" s="608" t="s">
        <v>343</v>
      </c>
      <c r="F864" s="609" t="s">
        <v>938</v>
      </c>
      <c r="L864" s="531"/>
      <c r="M864" s="610"/>
      <c r="T864" s="611"/>
      <c r="AT864" s="530" t="s">
        <v>343</v>
      </c>
      <c r="AU864" s="530" t="s">
        <v>258</v>
      </c>
    </row>
    <row r="865" spans="2:47" s="530" customFormat="1" ht="44.25" customHeight="1">
      <c r="B865" s="531"/>
      <c r="D865" s="612" t="s">
        <v>345</v>
      </c>
      <c r="F865" s="613" t="s">
        <v>939</v>
      </c>
      <c r="L865" s="531"/>
      <c r="M865" s="610"/>
      <c r="T865" s="611"/>
      <c r="AT865" s="530" t="s">
        <v>345</v>
      </c>
      <c r="AU865" s="530" t="s">
        <v>258</v>
      </c>
    </row>
    <row r="866" spans="2:51" s="530" customFormat="1" ht="15.75" customHeight="1">
      <c r="B866" s="614"/>
      <c r="D866" s="612" t="s">
        <v>347</v>
      </c>
      <c r="E866" s="615"/>
      <c r="F866" s="616" t="s">
        <v>940</v>
      </c>
      <c r="H866" s="615"/>
      <c r="L866" s="614"/>
      <c r="M866" s="617"/>
      <c r="T866" s="618"/>
      <c r="AT866" s="615" t="s">
        <v>347</v>
      </c>
      <c r="AU866" s="615" t="s">
        <v>258</v>
      </c>
      <c r="AV866" s="615" t="s">
        <v>332</v>
      </c>
      <c r="AW866" s="615" t="s">
        <v>299</v>
      </c>
      <c r="AX866" s="615" t="s">
        <v>333</v>
      </c>
      <c r="AY866" s="615" t="s">
        <v>334</v>
      </c>
    </row>
    <row r="867" spans="2:51" s="530" customFormat="1" ht="15.75" customHeight="1">
      <c r="B867" s="614"/>
      <c r="D867" s="612" t="s">
        <v>347</v>
      </c>
      <c r="E867" s="615"/>
      <c r="F867" s="616" t="s">
        <v>425</v>
      </c>
      <c r="H867" s="615"/>
      <c r="L867" s="614"/>
      <c r="M867" s="617"/>
      <c r="T867" s="618"/>
      <c r="AT867" s="615" t="s">
        <v>347</v>
      </c>
      <c r="AU867" s="615" t="s">
        <v>258</v>
      </c>
      <c r="AV867" s="615" t="s">
        <v>332</v>
      </c>
      <c r="AW867" s="615" t="s">
        <v>299</v>
      </c>
      <c r="AX867" s="615" t="s">
        <v>333</v>
      </c>
      <c r="AY867" s="615" t="s">
        <v>334</v>
      </c>
    </row>
    <row r="868" spans="2:51" s="530" customFormat="1" ht="15.75" customHeight="1">
      <c r="B868" s="619"/>
      <c r="D868" s="612" t="s">
        <v>347</v>
      </c>
      <c r="E868" s="620"/>
      <c r="F868" s="621" t="s">
        <v>941</v>
      </c>
      <c r="H868" s="622">
        <v>18</v>
      </c>
      <c r="L868" s="619"/>
      <c r="M868" s="623"/>
      <c r="T868" s="624"/>
      <c r="AT868" s="620" t="s">
        <v>347</v>
      </c>
      <c r="AU868" s="620" t="s">
        <v>258</v>
      </c>
      <c r="AV868" s="620" t="s">
        <v>258</v>
      </c>
      <c r="AW868" s="620" t="s">
        <v>299</v>
      </c>
      <c r="AX868" s="620" t="s">
        <v>333</v>
      </c>
      <c r="AY868" s="620" t="s">
        <v>334</v>
      </c>
    </row>
    <row r="869" spans="2:51" s="530" customFormat="1" ht="15.75" customHeight="1">
      <c r="B869" s="614"/>
      <c r="D869" s="612" t="s">
        <v>347</v>
      </c>
      <c r="E869" s="615"/>
      <c r="F869" s="616" t="s">
        <v>428</v>
      </c>
      <c r="H869" s="615"/>
      <c r="L869" s="614"/>
      <c r="M869" s="617"/>
      <c r="T869" s="618"/>
      <c r="AT869" s="615" t="s">
        <v>347</v>
      </c>
      <c r="AU869" s="615" t="s">
        <v>258</v>
      </c>
      <c r="AV869" s="615" t="s">
        <v>332</v>
      </c>
      <c r="AW869" s="615" t="s">
        <v>299</v>
      </c>
      <c r="AX869" s="615" t="s">
        <v>333</v>
      </c>
      <c r="AY869" s="615" t="s">
        <v>334</v>
      </c>
    </row>
    <row r="870" spans="2:51" s="530" customFormat="1" ht="15.75" customHeight="1">
      <c r="B870" s="619"/>
      <c r="D870" s="612" t="s">
        <v>347</v>
      </c>
      <c r="E870" s="620"/>
      <c r="F870" s="621" t="s">
        <v>941</v>
      </c>
      <c r="H870" s="622">
        <v>18</v>
      </c>
      <c r="L870" s="619"/>
      <c r="M870" s="623"/>
      <c r="T870" s="624"/>
      <c r="AT870" s="620" t="s">
        <v>347</v>
      </c>
      <c r="AU870" s="620" t="s">
        <v>258</v>
      </c>
      <c r="AV870" s="620" t="s">
        <v>258</v>
      </c>
      <c r="AW870" s="620" t="s">
        <v>299</v>
      </c>
      <c r="AX870" s="620" t="s">
        <v>333</v>
      </c>
      <c r="AY870" s="620" t="s">
        <v>334</v>
      </c>
    </row>
    <row r="871" spans="2:51" s="530" customFormat="1" ht="15.75" customHeight="1">
      <c r="B871" s="625"/>
      <c r="D871" s="612" t="s">
        <v>347</v>
      </c>
      <c r="E871" s="626"/>
      <c r="F871" s="627" t="s">
        <v>352</v>
      </c>
      <c r="H871" s="628">
        <v>36</v>
      </c>
      <c r="L871" s="625"/>
      <c r="M871" s="629"/>
      <c r="T871" s="630"/>
      <c r="AT871" s="626" t="s">
        <v>347</v>
      </c>
      <c r="AU871" s="626" t="s">
        <v>258</v>
      </c>
      <c r="AV871" s="626" t="s">
        <v>341</v>
      </c>
      <c r="AW871" s="626" t="s">
        <v>299</v>
      </c>
      <c r="AX871" s="626" t="s">
        <v>332</v>
      </c>
      <c r="AY871" s="626" t="s">
        <v>334</v>
      </c>
    </row>
    <row r="872" spans="2:65" s="530" customFormat="1" ht="15.75" customHeight="1">
      <c r="B872" s="531"/>
      <c r="C872" s="596" t="s">
        <v>959</v>
      </c>
      <c r="D872" s="596" t="s">
        <v>336</v>
      </c>
      <c r="E872" s="597" t="s">
        <v>943</v>
      </c>
      <c r="F872" s="598" t="s">
        <v>944</v>
      </c>
      <c r="G872" s="599" t="s">
        <v>114</v>
      </c>
      <c r="H872" s="600">
        <v>1080</v>
      </c>
      <c r="I872" s="601"/>
      <c r="J872" s="602">
        <f>ROUND($I$872*$H$872,2)</f>
        <v>0</v>
      </c>
      <c r="K872" s="598" t="s">
        <v>340</v>
      </c>
      <c r="L872" s="531"/>
      <c r="M872" s="603"/>
      <c r="N872" s="604" t="s">
        <v>287</v>
      </c>
      <c r="P872" s="605">
        <f>$O$872*$H$872</f>
        <v>0</v>
      </c>
      <c r="Q872" s="605">
        <v>0</v>
      </c>
      <c r="R872" s="605">
        <f>$Q$872*$H$872</f>
        <v>0</v>
      </c>
      <c r="S872" s="605">
        <v>0</v>
      </c>
      <c r="T872" s="606">
        <f>$S$872*$H$872</f>
        <v>0</v>
      </c>
      <c r="AR872" s="527" t="s">
        <v>341</v>
      </c>
      <c r="AT872" s="527" t="s">
        <v>336</v>
      </c>
      <c r="AU872" s="527" t="s">
        <v>258</v>
      </c>
      <c r="AY872" s="530" t="s">
        <v>334</v>
      </c>
      <c r="BE872" s="607">
        <f>IF($N$872="základní",$J$872,0)</f>
        <v>0</v>
      </c>
      <c r="BF872" s="607">
        <f>IF($N$872="snížená",$J$872,0)</f>
        <v>0</v>
      </c>
      <c r="BG872" s="607">
        <f>IF($N$872="zákl. přenesená",$J$872,0)</f>
        <v>0</v>
      </c>
      <c r="BH872" s="607">
        <f>IF($N$872="sníž. přenesená",$J$872,0)</f>
        <v>0</v>
      </c>
      <c r="BI872" s="607">
        <f>IF($N$872="nulová",$J$872,0)</f>
        <v>0</v>
      </c>
      <c r="BJ872" s="527" t="s">
        <v>332</v>
      </c>
      <c r="BK872" s="607">
        <f>ROUND($I$872*$H$872,2)</f>
        <v>0</v>
      </c>
      <c r="BL872" s="527" t="s">
        <v>341</v>
      </c>
      <c r="BM872" s="527" t="s">
        <v>945</v>
      </c>
    </row>
    <row r="873" spans="2:47" s="530" customFormat="1" ht="16.5" customHeight="1">
      <c r="B873" s="531"/>
      <c r="D873" s="608" t="s">
        <v>343</v>
      </c>
      <c r="F873" s="609" t="s">
        <v>946</v>
      </c>
      <c r="L873" s="531"/>
      <c r="M873" s="610"/>
      <c r="T873" s="611"/>
      <c r="AT873" s="530" t="s">
        <v>343</v>
      </c>
      <c r="AU873" s="530" t="s">
        <v>258</v>
      </c>
    </row>
    <row r="874" spans="2:47" s="530" customFormat="1" ht="44.25" customHeight="1">
      <c r="B874" s="531"/>
      <c r="D874" s="612" t="s">
        <v>345</v>
      </c>
      <c r="F874" s="613" t="s">
        <v>939</v>
      </c>
      <c r="L874" s="531"/>
      <c r="M874" s="610"/>
      <c r="T874" s="611"/>
      <c r="AT874" s="530" t="s">
        <v>345</v>
      </c>
      <c r="AU874" s="530" t="s">
        <v>258</v>
      </c>
    </row>
    <row r="875" spans="2:51" s="530" customFormat="1" ht="15.75" customHeight="1">
      <c r="B875" s="614"/>
      <c r="D875" s="612" t="s">
        <v>347</v>
      </c>
      <c r="E875" s="615"/>
      <c r="F875" s="616" t="s">
        <v>947</v>
      </c>
      <c r="H875" s="615"/>
      <c r="L875" s="614"/>
      <c r="M875" s="617"/>
      <c r="T875" s="618"/>
      <c r="AT875" s="615" t="s">
        <v>347</v>
      </c>
      <c r="AU875" s="615" t="s">
        <v>258</v>
      </c>
      <c r="AV875" s="615" t="s">
        <v>332</v>
      </c>
      <c r="AW875" s="615" t="s">
        <v>299</v>
      </c>
      <c r="AX875" s="615" t="s">
        <v>333</v>
      </c>
      <c r="AY875" s="615" t="s">
        <v>334</v>
      </c>
    </row>
    <row r="876" spans="2:51" s="530" customFormat="1" ht="15.75" customHeight="1">
      <c r="B876" s="614"/>
      <c r="D876" s="612" t="s">
        <v>347</v>
      </c>
      <c r="E876" s="615"/>
      <c r="F876" s="616" t="s">
        <v>425</v>
      </c>
      <c r="H876" s="615"/>
      <c r="L876" s="614"/>
      <c r="M876" s="617"/>
      <c r="T876" s="618"/>
      <c r="AT876" s="615" t="s">
        <v>347</v>
      </c>
      <c r="AU876" s="615" t="s">
        <v>258</v>
      </c>
      <c r="AV876" s="615" t="s">
        <v>332</v>
      </c>
      <c r="AW876" s="615" t="s">
        <v>299</v>
      </c>
      <c r="AX876" s="615" t="s">
        <v>333</v>
      </c>
      <c r="AY876" s="615" t="s">
        <v>334</v>
      </c>
    </row>
    <row r="877" spans="2:51" s="530" customFormat="1" ht="15.75" customHeight="1">
      <c r="B877" s="619"/>
      <c r="D877" s="612" t="s">
        <v>347</v>
      </c>
      <c r="E877" s="620"/>
      <c r="F877" s="621" t="s">
        <v>941</v>
      </c>
      <c r="H877" s="622">
        <v>18</v>
      </c>
      <c r="L877" s="619"/>
      <c r="M877" s="623"/>
      <c r="T877" s="624"/>
      <c r="AT877" s="620" t="s">
        <v>347</v>
      </c>
      <c r="AU877" s="620" t="s">
        <v>258</v>
      </c>
      <c r="AV877" s="620" t="s">
        <v>258</v>
      </c>
      <c r="AW877" s="620" t="s">
        <v>299</v>
      </c>
      <c r="AX877" s="620" t="s">
        <v>333</v>
      </c>
      <c r="AY877" s="620" t="s">
        <v>334</v>
      </c>
    </row>
    <row r="878" spans="2:51" s="530" customFormat="1" ht="15.75" customHeight="1">
      <c r="B878" s="614"/>
      <c r="D878" s="612" t="s">
        <v>347</v>
      </c>
      <c r="E878" s="615"/>
      <c r="F878" s="616" t="s">
        <v>428</v>
      </c>
      <c r="H878" s="615"/>
      <c r="L878" s="614"/>
      <c r="M878" s="617"/>
      <c r="T878" s="618"/>
      <c r="AT878" s="615" t="s">
        <v>347</v>
      </c>
      <c r="AU878" s="615" t="s">
        <v>258</v>
      </c>
      <c r="AV878" s="615" t="s">
        <v>332</v>
      </c>
      <c r="AW878" s="615" t="s">
        <v>299</v>
      </c>
      <c r="AX878" s="615" t="s">
        <v>333</v>
      </c>
      <c r="AY878" s="615" t="s">
        <v>334</v>
      </c>
    </row>
    <row r="879" spans="2:51" s="530" customFormat="1" ht="15.75" customHeight="1">
      <c r="B879" s="619"/>
      <c r="D879" s="612" t="s">
        <v>347</v>
      </c>
      <c r="E879" s="620"/>
      <c r="F879" s="621" t="s">
        <v>941</v>
      </c>
      <c r="H879" s="622">
        <v>18</v>
      </c>
      <c r="L879" s="619"/>
      <c r="M879" s="623"/>
      <c r="T879" s="624"/>
      <c r="AT879" s="620" t="s">
        <v>347</v>
      </c>
      <c r="AU879" s="620" t="s">
        <v>258</v>
      </c>
      <c r="AV879" s="620" t="s">
        <v>258</v>
      </c>
      <c r="AW879" s="620" t="s">
        <v>299</v>
      </c>
      <c r="AX879" s="620" t="s">
        <v>333</v>
      </c>
      <c r="AY879" s="620" t="s">
        <v>334</v>
      </c>
    </row>
    <row r="880" spans="2:51" s="530" customFormat="1" ht="15.75" customHeight="1">
      <c r="B880" s="625"/>
      <c r="D880" s="612" t="s">
        <v>347</v>
      </c>
      <c r="E880" s="626"/>
      <c r="F880" s="627" t="s">
        <v>352</v>
      </c>
      <c r="H880" s="628">
        <v>36</v>
      </c>
      <c r="L880" s="625"/>
      <c r="M880" s="629"/>
      <c r="T880" s="630"/>
      <c r="AT880" s="626" t="s">
        <v>347</v>
      </c>
      <c r="AU880" s="626" t="s">
        <v>258</v>
      </c>
      <c r="AV880" s="626" t="s">
        <v>341</v>
      </c>
      <c r="AW880" s="626" t="s">
        <v>299</v>
      </c>
      <c r="AX880" s="626" t="s">
        <v>332</v>
      </c>
      <c r="AY880" s="626" t="s">
        <v>334</v>
      </c>
    </row>
    <row r="881" spans="2:51" s="530" customFormat="1" ht="15.75" customHeight="1">
      <c r="B881" s="619"/>
      <c r="D881" s="612" t="s">
        <v>347</v>
      </c>
      <c r="F881" s="621" t="s">
        <v>948</v>
      </c>
      <c r="H881" s="622">
        <v>1080</v>
      </c>
      <c r="L881" s="619"/>
      <c r="M881" s="623"/>
      <c r="T881" s="624"/>
      <c r="AT881" s="620" t="s">
        <v>347</v>
      </c>
      <c r="AU881" s="620" t="s">
        <v>258</v>
      </c>
      <c r="AV881" s="620" t="s">
        <v>258</v>
      </c>
      <c r="AW881" s="620" t="s">
        <v>333</v>
      </c>
      <c r="AX881" s="620" t="s">
        <v>332</v>
      </c>
      <c r="AY881" s="620" t="s">
        <v>334</v>
      </c>
    </row>
    <row r="882" spans="2:65" s="530" customFormat="1" ht="15.75" customHeight="1">
      <c r="B882" s="531"/>
      <c r="C882" s="596" t="s">
        <v>962</v>
      </c>
      <c r="D882" s="596" t="s">
        <v>336</v>
      </c>
      <c r="E882" s="597" t="s">
        <v>950</v>
      </c>
      <c r="F882" s="598" t="s">
        <v>951</v>
      </c>
      <c r="G882" s="599" t="s">
        <v>578</v>
      </c>
      <c r="H882" s="600">
        <v>374.916</v>
      </c>
      <c r="I882" s="601"/>
      <c r="J882" s="602">
        <f>ROUND($I$882*$H$882,2)</f>
        <v>0</v>
      </c>
      <c r="K882" s="598" t="s">
        <v>340</v>
      </c>
      <c r="L882" s="531"/>
      <c r="M882" s="603"/>
      <c r="N882" s="604" t="s">
        <v>287</v>
      </c>
      <c r="P882" s="605">
        <f>$O$882*$H$882</f>
        <v>0</v>
      </c>
      <c r="Q882" s="605">
        <v>0</v>
      </c>
      <c r="R882" s="605">
        <f>$Q$882*$H$882</f>
        <v>0</v>
      </c>
      <c r="S882" s="605">
        <v>0</v>
      </c>
      <c r="T882" s="606">
        <f>$S$882*$H$882</f>
        <v>0</v>
      </c>
      <c r="AR882" s="527" t="s">
        <v>341</v>
      </c>
      <c r="AT882" s="527" t="s">
        <v>336</v>
      </c>
      <c r="AU882" s="527" t="s">
        <v>258</v>
      </c>
      <c r="AY882" s="530" t="s">
        <v>334</v>
      </c>
      <c r="BE882" s="607">
        <f>IF($N$882="základní",$J$882,0)</f>
        <v>0</v>
      </c>
      <c r="BF882" s="607">
        <f>IF($N$882="snížená",$J$882,0)</f>
        <v>0</v>
      </c>
      <c r="BG882" s="607">
        <f>IF($N$882="zákl. přenesená",$J$882,0)</f>
        <v>0</v>
      </c>
      <c r="BH882" s="607">
        <f>IF($N$882="sníž. přenesená",$J$882,0)</f>
        <v>0</v>
      </c>
      <c r="BI882" s="607">
        <f>IF($N$882="nulová",$J$882,0)</f>
        <v>0</v>
      </c>
      <c r="BJ882" s="527" t="s">
        <v>332</v>
      </c>
      <c r="BK882" s="607">
        <f>ROUND($I$882*$H$882,2)</f>
        <v>0</v>
      </c>
      <c r="BL882" s="527" t="s">
        <v>341</v>
      </c>
      <c r="BM882" s="527" t="s">
        <v>952</v>
      </c>
    </row>
    <row r="883" spans="2:47" s="530" customFormat="1" ht="16.5" customHeight="1">
      <c r="B883" s="531"/>
      <c r="D883" s="608" t="s">
        <v>343</v>
      </c>
      <c r="F883" s="609" t="s">
        <v>953</v>
      </c>
      <c r="L883" s="531"/>
      <c r="M883" s="610"/>
      <c r="T883" s="611"/>
      <c r="AT883" s="530" t="s">
        <v>343</v>
      </c>
      <c r="AU883" s="530" t="s">
        <v>258</v>
      </c>
    </row>
    <row r="884" spans="2:47" s="530" customFormat="1" ht="71.25" customHeight="1">
      <c r="B884" s="531"/>
      <c r="D884" s="612" t="s">
        <v>345</v>
      </c>
      <c r="F884" s="613" t="s">
        <v>954</v>
      </c>
      <c r="L884" s="531"/>
      <c r="M884" s="610"/>
      <c r="T884" s="611"/>
      <c r="AT884" s="530" t="s">
        <v>345</v>
      </c>
      <c r="AU884" s="530" t="s">
        <v>258</v>
      </c>
    </row>
    <row r="885" spans="2:51" s="530" customFormat="1" ht="15.75" customHeight="1">
      <c r="B885" s="614"/>
      <c r="D885" s="612" t="s">
        <v>347</v>
      </c>
      <c r="E885" s="615"/>
      <c r="F885" s="616" t="s">
        <v>955</v>
      </c>
      <c r="H885" s="615"/>
      <c r="L885" s="614"/>
      <c r="M885" s="617"/>
      <c r="T885" s="618"/>
      <c r="AT885" s="615" t="s">
        <v>347</v>
      </c>
      <c r="AU885" s="615" t="s">
        <v>258</v>
      </c>
      <c r="AV885" s="615" t="s">
        <v>332</v>
      </c>
      <c r="AW885" s="615" t="s">
        <v>299</v>
      </c>
      <c r="AX885" s="615" t="s">
        <v>333</v>
      </c>
      <c r="AY885" s="615" t="s">
        <v>334</v>
      </c>
    </row>
    <row r="886" spans="2:51" s="530" customFormat="1" ht="15.75" customHeight="1">
      <c r="B886" s="619"/>
      <c r="D886" s="612" t="s">
        <v>347</v>
      </c>
      <c r="E886" s="620"/>
      <c r="F886" s="621" t="s">
        <v>905</v>
      </c>
      <c r="H886" s="622">
        <v>24.512</v>
      </c>
      <c r="L886" s="619"/>
      <c r="M886" s="623"/>
      <c r="T886" s="624"/>
      <c r="AT886" s="620" t="s">
        <v>347</v>
      </c>
      <c r="AU886" s="620" t="s">
        <v>258</v>
      </c>
      <c r="AV886" s="620" t="s">
        <v>258</v>
      </c>
      <c r="AW886" s="620" t="s">
        <v>299</v>
      </c>
      <c r="AX886" s="620" t="s">
        <v>333</v>
      </c>
      <c r="AY886" s="620" t="s">
        <v>334</v>
      </c>
    </row>
    <row r="887" spans="2:51" s="530" customFormat="1" ht="15.75" customHeight="1">
      <c r="B887" s="619"/>
      <c r="D887" s="612" t="s">
        <v>347</v>
      </c>
      <c r="E887" s="620"/>
      <c r="F887" s="621" t="s">
        <v>921</v>
      </c>
      <c r="H887" s="622">
        <v>43.274</v>
      </c>
      <c r="L887" s="619"/>
      <c r="M887" s="623"/>
      <c r="T887" s="624"/>
      <c r="AT887" s="620" t="s">
        <v>347</v>
      </c>
      <c r="AU887" s="620" t="s">
        <v>258</v>
      </c>
      <c r="AV887" s="620" t="s">
        <v>258</v>
      </c>
      <c r="AW887" s="620" t="s">
        <v>299</v>
      </c>
      <c r="AX887" s="620" t="s">
        <v>333</v>
      </c>
      <c r="AY887" s="620" t="s">
        <v>334</v>
      </c>
    </row>
    <row r="888" spans="2:51" s="530" customFormat="1" ht="15.75" customHeight="1">
      <c r="B888" s="619"/>
      <c r="D888" s="612" t="s">
        <v>347</v>
      </c>
      <c r="E888" s="620"/>
      <c r="F888" s="621" t="s">
        <v>922</v>
      </c>
      <c r="H888" s="622">
        <v>271.603</v>
      </c>
      <c r="L888" s="619"/>
      <c r="M888" s="623"/>
      <c r="T888" s="624"/>
      <c r="AT888" s="620" t="s">
        <v>347</v>
      </c>
      <c r="AU888" s="620" t="s">
        <v>258</v>
      </c>
      <c r="AV888" s="620" t="s">
        <v>258</v>
      </c>
      <c r="AW888" s="620" t="s">
        <v>299</v>
      </c>
      <c r="AX888" s="620" t="s">
        <v>333</v>
      </c>
      <c r="AY888" s="620" t="s">
        <v>334</v>
      </c>
    </row>
    <row r="889" spans="2:51" s="530" customFormat="1" ht="15.75" customHeight="1">
      <c r="B889" s="619"/>
      <c r="D889" s="612" t="s">
        <v>347</v>
      </c>
      <c r="E889" s="620"/>
      <c r="F889" s="621" t="s">
        <v>929</v>
      </c>
      <c r="H889" s="622">
        <v>8.471</v>
      </c>
      <c r="L889" s="619"/>
      <c r="M889" s="623"/>
      <c r="T889" s="624"/>
      <c r="AT889" s="620" t="s">
        <v>347</v>
      </c>
      <c r="AU889" s="620" t="s">
        <v>258</v>
      </c>
      <c r="AV889" s="620" t="s">
        <v>258</v>
      </c>
      <c r="AW889" s="620" t="s">
        <v>299</v>
      </c>
      <c r="AX889" s="620" t="s">
        <v>333</v>
      </c>
      <c r="AY889" s="620" t="s">
        <v>334</v>
      </c>
    </row>
    <row r="890" spans="2:51" s="530" customFormat="1" ht="15.75" customHeight="1">
      <c r="B890" s="619"/>
      <c r="D890" s="612" t="s">
        <v>347</v>
      </c>
      <c r="E890" s="620"/>
      <c r="F890" s="621" t="s">
        <v>930</v>
      </c>
      <c r="H890" s="622">
        <v>0.349</v>
      </c>
      <c r="L890" s="619"/>
      <c r="M890" s="623"/>
      <c r="T890" s="624"/>
      <c r="AT890" s="620" t="s">
        <v>347</v>
      </c>
      <c r="AU890" s="620" t="s">
        <v>258</v>
      </c>
      <c r="AV890" s="620" t="s">
        <v>258</v>
      </c>
      <c r="AW890" s="620" t="s">
        <v>299</v>
      </c>
      <c r="AX890" s="620" t="s">
        <v>333</v>
      </c>
      <c r="AY890" s="620" t="s">
        <v>334</v>
      </c>
    </row>
    <row r="891" spans="2:51" s="530" customFormat="1" ht="15.75" customHeight="1">
      <c r="B891" s="619"/>
      <c r="D891" s="612" t="s">
        <v>347</v>
      </c>
      <c r="E891" s="620"/>
      <c r="F891" s="621" t="s">
        <v>931</v>
      </c>
      <c r="H891" s="622">
        <v>24.748</v>
      </c>
      <c r="L891" s="619"/>
      <c r="M891" s="623"/>
      <c r="T891" s="624"/>
      <c r="AT891" s="620" t="s">
        <v>347</v>
      </c>
      <c r="AU891" s="620" t="s">
        <v>258</v>
      </c>
      <c r="AV891" s="620" t="s">
        <v>258</v>
      </c>
      <c r="AW891" s="620" t="s">
        <v>299</v>
      </c>
      <c r="AX891" s="620" t="s">
        <v>333</v>
      </c>
      <c r="AY891" s="620" t="s">
        <v>334</v>
      </c>
    </row>
    <row r="892" spans="2:51" s="530" customFormat="1" ht="15.75" customHeight="1">
      <c r="B892" s="619"/>
      <c r="D892" s="612" t="s">
        <v>347</v>
      </c>
      <c r="E892" s="620"/>
      <c r="F892" s="621" t="s">
        <v>932</v>
      </c>
      <c r="H892" s="622">
        <v>0.528</v>
      </c>
      <c r="L892" s="619"/>
      <c r="M892" s="623"/>
      <c r="T892" s="624"/>
      <c r="AT892" s="620" t="s">
        <v>347</v>
      </c>
      <c r="AU892" s="620" t="s">
        <v>258</v>
      </c>
      <c r="AV892" s="620" t="s">
        <v>258</v>
      </c>
      <c r="AW892" s="620" t="s">
        <v>299</v>
      </c>
      <c r="AX892" s="620" t="s">
        <v>333</v>
      </c>
      <c r="AY892" s="620" t="s">
        <v>334</v>
      </c>
    </row>
    <row r="893" spans="2:51" s="530" customFormat="1" ht="15.75" customHeight="1">
      <c r="B893" s="619"/>
      <c r="D893" s="612" t="s">
        <v>347</v>
      </c>
      <c r="E893" s="620"/>
      <c r="F893" s="621" t="s">
        <v>933</v>
      </c>
      <c r="H893" s="622">
        <v>1.431</v>
      </c>
      <c r="L893" s="619"/>
      <c r="M893" s="623"/>
      <c r="T893" s="624"/>
      <c r="AT893" s="620" t="s">
        <v>347</v>
      </c>
      <c r="AU893" s="620" t="s">
        <v>258</v>
      </c>
      <c r="AV893" s="620" t="s">
        <v>258</v>
      </c>
      <c r="AW893" s="620" t="s">
        <v>299</v>
      </c>
      <c r="AX893" s="620" t="s">
        <v>333</v>
      </c>
      <c r="AY893" s="620" t="s">
        <v>334</v>
      </c>
    </row>
    <row r="894" spans="2:51" s="530" customFormat="1" ht="15.75" customHeight="1">
      <c r="B894" s="625"/>
      <c r="D894" s="612" t="s">
        <v>347</v>
      </c>
      <c r="E894" s="626"/>
      <c r="F894" s="627" t="s">
        <v>352</v>
      </c>
      <c r="H894" s="628">
        <v>374.916</v>
      </c>
      <c r="L894" s="625"/>
      <c r="M894" s="629"/>
      <c r="T894" s="630"/>
      <c r="AT894" s="626" t="s">
        <v>347</v>
      </c>
      <c r="AU894" s="626" t="s">
        <v>258</v>
      </c>
      <c r="AV894" s="626" t="s">
        <v>341</v>
      </c>
      <c r="AW894" s="626" t="s">
        <v>299</v>
      </c>
      <c r="AX894" s="626" t="s">
        <v>332</v>
      </c>
      <c r="AY894" s="626" t="s">
        <v>334</v>
      </c>
    </row>
    <row r="895" spans="2:51" s="530" customFormat="1" ht="15.75" customHeight="1">
      <c r="B895" s="614"/>
      <c r="D895" s="612" t="s">
        <v>347</v>
      </c>
      <c r="E895" s="615"/>
      <c r="F895" s="616" t="s">
        <v>956</v>
      </c>
      <c r="H895" s="615"/>
      <c r="L895" s="614"/>
      <c r="M895" s="617"/>
      <c r="T895" s="618"/>
      <c r="AT895" s="615" t="s">
        <v>347</v>
      </c>
      <c r="AU895" s="615" t="s">
        <v>258</v>
      </c>
      <c r="AV895" s="615" t="s">
        <v>332</v>
      </c>
      <c r="AW895" s="615" t="s">
        <v>299</v>
      </c>
      <c r="AX895" s="615" t="s">
        <v>333</v>
      </c>
      <c r="AY895" s="615" t="s">
        <v>334</v>
      </c>
    </row>
    <row r="896" spans="2:51" s="530" customFormat="1" ht="15.75" customHeight="1">
      <c r="B896" s="614"/>
      <c r="D896" s="612" t="s">
        <v>347</v>
      </c>
      <c r="E896" s="615"/>
      <c r="F896" s="616" t="s">
        <v>3012</v>
      </c>
      <c r="H896" s="615"/>
      <c r="L896" s="614"/>
      <c r="M896" s="617"/>
      <c r="T896" s="618"/>
      <c r="AT896" s="615" t="s">
        <v>347</v>
      </c>
      <c r="AU896" s="615" t="s">
        <v>258</v>
      </c>
      <c r="AV896" s="615" t="s">
        <v>332</v>
      </c>
      <c r="AW896" s="615" t="s">
        <v>299</v>
      </c>
      <c r="AX896" s="615" t="s">
        <v>333</v>
      </c>
      <c r="AY896" s="615" t="s">
        <v>334</v>
      </c>
    </row>
    <row r="897" spans="2:65" s="530" customFormat="1" ht="15.75" customHeight="1">
      <c r="B897" s="531"/>
      <c r="C897" s="596" t="s">
        <v>971</v>
      </c>
      <c r="D897" s="596" t="s">
        <v>336</v>
      </c>
      <c r="E897" s="597" t="s">
        <v>3023</v>
      </c>
      <c r="F897" s="598" t="s">
        <v>3024</v>
      </c>
      <c r="G897" s="599" t="s">
        <v>578</v>
      </c>
      <c r="H897" s="600">
        <v>350.168</v>
      </c>
      <c r="I897" s="601"/>
      <c r="J897" s="602">
        <f>ROUND($I$897*$H$897,2)</f>
        <v>0</v>
      </c>
      <c r="K897" s="598" t="s">
        <v>599</v>
      </c>
      <c r="L897" s="531"/>
      <c r="M897" s="603"/>
      <c r="N897" s="604" t="s">
        <v>287</v>
      </c>
      <c r="P897" s="605">
        <f>$O$897*$H$897</f>
        <v>0</v>
      </c>
      <c r="Q897" s="605">
        <v>0</v>
      </c>
      <c r="R897" s="605">
        <f>$Q$897*$H$897</f>
        <v>0</v>
      </c>
      <c r="S897" s="605">
        <v>0</v>
      </c>
      <c r="T897" s="606">
        <f>$S$897*$H$897</f>
        <v>0</v>
      </c>
      <c r="AR897" s="527" t="s">
        <v>341</v>
      </c>
      <c r="AT897" s="527" t="s">
        <v>336</v>
      </c>
      <c r="AU897" s="527" t="s">
        <v>258</v>
      </c>
      <c r="AY897" s="530" t="s">
        <v>334</v>
      </c>
      <c r="BE897" s="607">
        <f>IF($N$897="základní",$J$897,0)</f>
        <v>0</v>
      </c>
      <c r="BF897" s="607">
        <f>IF($N$897="snížená",$J$897,0)</f>
        <v>0</v>
      </c>
      <c r="BG897" s="607">
        <f>IF($N$897="zákl. přenesená",$J$897,0)</f>
        <v>0</v>
      </c>
      <c r="BH897" s="607">
        <f>IF($N$897="sníž. přenesená",$J$897,0)</f>
        <v>0</v>
      </c>
      <c r="BI897" s="607">
        <f>IF($N$897="nulová",$J$897,0)</f>
        <v>0</v>
      </c>
      <c r="BJ897" s="527" t="s">
        <v>332</v>
      </c>
      <c r="BK897" s="607">
        <f>ROUND($I$897*$H$897,2)</f>
        <v>0</v>
      </c>
      <c r="BL897" s="527" t="s">
        <v>341</v>
      </c>
      <c r="BM897" s="527" t="s">
        <v>3013</v>
      </c>
    </row>
    <row r="898" spans="2:47" s="530" customFormat="1" ht="27" customHeight="1">
      <c r="B898" s="531"/>
      <c r="D898" s="608" t="s">
        <v>343</v>
      </c>
      <c r="F898" s="609" t="s">
        <v>3025</v>
      </c>
      <c r="L898" s="531"/>
      <c r="M898" s="610"/>
      <c r="T898" s="611"/>
      <c r="AT898" s="530" t="s">
        <v>343</v>
      </c>
      <c r="AU898" s="530" t="s">
        <v>258</v>
      </c>
    </row>
    <row r="899" spans="2:47" s="530" customFormat="1" ht="71.25" customHeight="1">
      <c r="B899" s="531"/>
      <c r="D899" s="612" t="s">
        <v>345</v>
      </c>
      <c r="F899" s="613" t="s">
        <v>954</v>
      </c>
      <c r="L899" s="531"/>
      <c r="M899" s="610"/>
      <c r="T899" s="611"/>
      <c r="AT899" s="530" t="s">
        <v>345</v>
      </c>
      <c r="AU899" s="530" t="s">
        <v>258</v>
      </c>
    </row>
    <row r="900" spans="2:51" s="530" customFormat="1" ht="15.75" customHeight="1">
      <c r="B900" s="614"/>
      <c r="D900" s="612" t="s">
        <v>347</v>
      </c>
      <c r="E900" s="615"/>
      <c r="F900" s="616" t="s">
        <v>2976</v>
      </c>
      <c r="H900" s="615"/>
      <c r="L900" s="614"/>
      <c r="M900" s="617"/>
      <c r="T900" s="618"/>
      <c r="AT900" s="615" t="s">
        <v>347</v>
      </c>
      <c r="AU900" s="615" t="s">
        <v>258</v>
      </c>
      <c r="AV900" s="615" t="s">
        <v>332</v>
      </c>
      <c r="AW900" s="615" t="s">
        <v>299</v>
      </c>
      <c r="AX900" s="615" t="s">
        <v>333</v>
      </c>
      <c r="AY900" s="615" t="s">
        <v>334</v>
      </c>
    </row>
    <row r="901" spans="2:51" s="530" customFormat="1" ht="15.75" customHeight="1">
      <c r="B901" s="619"/>
      <c r="D901" s="612" t="s">
        <v>347</v>
      </c>
      <c r="E901" s="620"/>
      <c r="F901" s="621" t="s">
        <v>905</v>
      </c>
      <c r="H901" s="622">
        <v>24.512</v>
      </c>
      <c r="L901" s="619"/>
      <c r="M901" s="623"/>
      <c r="T901" s="624"/>
      <c r="AT901" s="620" t="s">
        <v>347</v>
      </c>
      <c r="AU901" s="620" t="s">
        <v>258</v>
      </c>
      <c r="AV901" s="620" t="s">
        <v>258</v>
      </c>
      <c r="AW901" s="620" t="s">
        <v>299</v>
      </c>
      <c r="AX901" s="620" t="s">
        <v>333</v>
      </c>
      <c r="AY901" s="620" t="s">
        <v>334</v>
      </c>
    </row>
    <row r="902" spans="2:51" s="530" customFormat="1" ht="15.75" customHeight="1">
      <c r="B902" s="619"/>
      <c r="D902" s="612" t="s">
        <v>347</v>
      </c>
      <c r="E902" s="620"/>
      <c r="F902" s="621" t="s">
        <v>921</v>
      </c>
      <c r="H902" s="622">
        <v>43.274</v>
      </c>
      <c r="L902" s="619"/>
      <c r="M902" s="623"/>
      <c r="T902" s="624"/>
      <c r="AT902" s="620" t="s">
        <v>347</v>
      </c>
      <c r="AU902" s="620" t="s">
        <v>258</v>
      </c>
      <c r="AV902" s="620" t="s">
        <v>258</v>
      </c>
      <c r="AW902" s="620" t="s">
        <v>299</v>
      </c>
      <c r="AX902" s="620" t="s">
        <v>333</v>
      </c>
      <c r="AY902" s="620" t="s">
        <v>334</v>
      </c>
    </row>
    <row r="903" spans="2:51" s="530" customFormat="1" ht="15.75" customHeight="1">
      <c r="B903" s="619"/>
      <c r="D903" s="612" t="s">
        <v>347</v>
      </c>
      <c r="E903" s="620"/>
      <c r="F903" s="621" t="s">
        <v>922</v>
      </c>
      <c r="H903" s="622">
        <v>271.603</v>
      </c>
      <c r="L903" s="619"/>
      <c r="M903" s="623"/>
      <c r="T903" s="624"/>
      <c r="AT903" s="620" t="s">
        <v>347</v>
      </c>
      <c r="AU903" s="620" t="s">
        <v>258</v>
      </c>
      <c r="AV903" s="620" t="s">
        <v>258</v>
      </c>
      <c r="AW903" s="620" t="s">
        <v>299</v>
      </c>
      <c r="AX903" s="620" t="s">
        <v>333</v>
      </c>
      <c r="AY903" s="620" t="s">
        <v>334</v>
      </c>
    </row>
    <row r="904" spans="2:51" s="530" customFormat="1" ht="15.75" customHeight="1">
      <c r="B904" s="619"/>
      <c r="D904" s="612" t="s">
        <v>347</v>
      </c>
      <c r="E904" s="620"/>
      <c r="F904" s="621" t="s">
        <v>929</v>
      </c>
      <c r="H904" s="622">
        <v>8.471</v>
      </c>
      <c r="L904" s="619"/>
      <c r="M904" s="623"/>
      <c r="T904" s="624"/>
      <c r="AT904" s="620" t="s">
        <v>347</v>
      </c>
      <c r="AU904" s="620" t="s">
        <v>258</v>
      </c>
      <c r="AV904" s="620" t="s">
        <v>258</v>
      </c>
      <c r="AW904" s="620" t="s">
        <v>299</v>
      </c>
      <c r="AX904" s="620" t="s">
        <v>333</v>
      </c>
      <c r="AY904" s="620" t="s">
        <v>334</v>
      </c>
    </row>
    <row r="905" spans="2:51" s="530" customFormat="1" ht="15.75" customHeight="1">
      <c r="B905" s="619"/>
      <c r="D905" s="612" t="s">
        <v>347</v>
      </c>
      <c r="E905" s="620"/>
      <c r="F905" s="621" t="s">
        <v>930</v>
      </c>
      <c r="H905" s="622">
        <v>0.349</v>
      </c>
      <c r="L905" s="619"/>
      <c r="M905" s="623"/>
      <c r="T905" s="624"/>
      <c r="AT905" s="620" t="s">
        <v>347</v>
      </c>
      <c r="AU905" s="620" t="s">
        <v>258</v>
      </c>
      <c r="AV905" s="620" t="s">
        <v>258</v>
      </c>
      <c r="AW905" s="620" t="s">
        <v>299</v>
      </c>
      <c r="AX905" s="620" t="s">
        <v>333</v>
      </c>
      <c r="AY905" s="620" t="s">
        <v>334</v>
      </c>
    </row>
    <row r="906" spans="2:51" s="530" customFormat="1" ht="15.75" customHeight="1">
      <c r="B906" s="619"/>
      <c r="D906" s="612" t="s">
        <v>347</v>
      </c>
      <c r="E906" s="620"/>
      <c r="F906" s="621" t="s">
        <v>932</v>
      </c>
      <c r="H906" s="622">
        <v>0.528</v>
      </c>
      <c r="L906" s="619"/>
      <c r="M906" s="623"/>
      <c r="T906" s="624"/>
      <c r="AT906" s="620" t="s">
        <v>347</v>
      </c>
      <c r="AU906" s="620" t="s">
        <v>258</v>
      </c>
      <c r="AV906" s="620" t="s">
        <v>258</v>
      </c>
      <c r="AW906" s="620" t="s">
        <v>299</v>
      </c>
      <c r="AX906" s="620" t="s">
        <v>333</v>
      </c>
      <c r="AY906" s="620" t="s">
        <v>334</v>
      </c>
    </row>
    <row r="907" spans="2:51" s="530" customFormat="1" ht="15.75" customHeight="1">
      <c r="B907" s="619"/>
      <c r="D907" s="612" t="s">
        <v>347</v>
      </c>
      <c r="E907" s="620"/>
      <c r="F907" s="621" t="s">
        <v>933</v>
      </c>
      <c r="H907" s="622">
        <v>1.431</v>
      </c>
      <c r="L907" s="619"/>
      <c r="M907" s="623"/>
      <c r="T907" s="624"/>
      <c r="AT907" s="620" t="s">
        <v>347</v>
      </c>
      <c r="AU907" s="620" t="s">
        <v>258</v>
      </c>
      <c r="AV907" s="620" t="s">
        <v>258</v>
      </c>
      <c r="AW907" s="620" t="s">
        <v>299</v>
      </c>
      <c r="AX907" s="620" t="s">
        <v>333</v>
      </c>
      <c r="AY907" s="620" t="s">
        <v>334</v>
      </c>
    </row>
    <row r="908" spans="2:51" s="530" customFormat="1" ht="15.75" customHeight="1">
      <c r="B908" s="625"/>
      <c r="D908" s="612" t="s">
        <v>347</v>
      </c>
      <c r="E908" s="626"/>
      <c r="F908" s="627" t="s">
        <v>352</v>
      </c>
      <c r="H908" s="628">
        <v>350.168</v>
      </c>
      <c r="L908" s="625"/>
      <c r="M908" s="629"/>
      <c r="T908" s="630"/>
      <c r="AT908" s="626" t="s">
        <v>347</v>
      </c>
      <c r="AU908" s="626" t="s">
        <v>258</v>
      </c>
      <c r="AV908" s="626" t="s">
        <v>341</v>
      </c>
      <c r="AW908" s="626" t="s">
        <v>299</v>
      </c>
      <c r="AX908" s="626" t="s">
        <v>332</v>
      </c>
      <c r="AY908" s="626" t="s">
        <v>334</v>
      </c>
    </row>
    <row r="909" spans="2:51" s="530" customFormat="1" ht="15.75" customHeight="1">
      <c r="B909" s="614"/>
      <c r="D909" s="612" t="s">
        <v>347</v>
      </c>
      <c r="E909" s="615"/>
      <c r="F909" s="616" t="s">
        <v>958</v>
      </c>
      <c r="H909" s="615"/>
      <c r="L909" s="614"/>
      <c r="M909" s="617"/>
      <c r="T909" s="618"/>
      <c r="AT909" s="615" t="s">
        <v>347</v>
      </c>
      <c r="AU909" s="615" t="s">
        <v>258</v>
      </c>
      <c r="AV909" s="615" t="s">
        <v>332</v>
      </c>
      <c r="AW909" s="615" t="s">
        <v>299</v>
      </c>
      <c r="AX909" s="615" t="s">
        <v>333</v>
      </c>
      <c r="AY909" s="615" t="s">
        <v>334</v>
      </c>
    </row>
    <row r="910" spans="2:65" s="530" customFormat="1" ht="15.75" customHeight="1">
      <c r="B910" s="531"/>
      <c r="C910" s="596" t="s">
        <v>985</v>
      </c>
      <c r="D910" s="596" t="s">
        <v>336</v>
      </c>
      <c r="E910" s="597" t="s">
        <v>963</v>
      </c>
      <c r="F910" s="598" t="s">
        <v>964</v>
      </c>
      <c r="G910" s="599" t="s">
        <v>578</v>
      </c>
      <c r="H910" s="600">
        <v>8.135</v>
      </c>
      <c r="I910" s="601"/>
      <c r="J910" s="602">
        <f>ROUND($I$910*$H$910,2)</f>
        <v>0</v>
      </c>
      <c r="K910" s="598" t="s">
        <v>340</v>
      </c>
      <c r="L910" s="531"/>
      <c r="M910" s="603"/>
      <c r="N910" s="604" t="s">
        <v>287</v>
      </c>
      <c r="P910" s="605">
        <f>$O$910*$H$910</f>
        <v>0</v>
      </c>
      <c r="Q910" s="605">
        <v>0</v>
      </c>
      <c r="R910" s="605">
        <f>$Q$910*$H$910</f>
        <v>0</v>
      </c>
      <c r="S910" s="605">
        <v>0</v>
      </c>
      <c r="T910" s="606">
        <f>$S$910*$H$910</f>
        <v>0</v>
      </c>
      <c r="AR910" s="527" t="s">
        <v>341</v>
      </c>
      <c r="AT910" s="527" t="s">
        <v>336</v>
      </c>
      <c r="AU910" s="527" t="s">
        <v>258</v>
      </c>
      <c r="AY910" s="530" t="s">
        <v>334</v>
      </c>
      <c r="BE910" s="607">
        <f>IF($N$910="základní",$J$910,0)</f>
        <v>0</v>
      </c>
      <c r="BF910" s="607">
        <f>IF($N$910="snížená",$J$910,0)</f>
        <v>0</v>
      </c>
      <c r="BG910" s="607">
        <f>IF($N$910="zákl. přenesená",$J$910,0)</f>
        <v>0</v>
      </c>
      <c r="BH910" s="607">
        <f>IF($N$910="sníž. přenesená",$J$910,0)</f>
        <v>0</v>
      </c>
      <c r="BI910" s="607">
        <f>IF($N$910="nulová",$J$910,0)</f>
        <v>0</v>
      </c>
      <c r="BJ910" s="527" t="s">
        <v>332</v>
      </c>
      <c r="BK910" s="607">
        <f>ROUND($I$910*$H$910,2)</f>
        <v>0</v>
      </c>
      <c r="BL910" s="527" t="s">
        <v>341</v>
      </c>
      <c r="BM910" s="527" t="s">
        <v>965</v>
      </c>
    </row>
    <row r="911" spans="2:47" s="530" customFormat="1" ht="16.5" customHeight="1">
      <c r="B911" s="531"/>
      <c r="D911" s="608" t="s">
        <v>343</v>
      </c>
      <c r="F911" s="609" t="s">
        <v>966</v>
      </c>
      <c r="L911" s="531"/>
      <c r="M911" s="610"/>
      <c r="T911" s="611"/>
      <c r="AT911" s="530" t="s">
        <v>343</v>
      </c>
      <c r="AU911" s="530" t="s">
        <v>258</v>
      </c>
    </row>
    <row r="912" spans="2:47" s="530" customFormat="1" ht="84.75" customHeight="1">
      <c r="B912" s="531"/>
      <c r="D912" s="612" t="s">
        <v>345</v>
      </c>
      <c r="F912" s="613" t="s">
        <v>967</v>
      </c>
      <c r="L912" s="531"/>
      <c r="M912" s="610"/>
      <c r="T912" s="611"/>
      <c r="AT912" s="530" t="s">
        <v>345</v>
      </c>
      <c r="AU912" s="530" t="s">
        <v>258</v>
      </c>
    </row>
    <row r="913" spans="2:51" s="530" customFormat="1" ht="15.75" customHeight="1">
      <c r="B913" s="614"/>
      <c r="D913" s="612" t="s">
        <v>347</v>
      </c>
      <c r="E913" s="615"/>
      <c r="F913" s="616" t="s">
        <v>968</v>
      </c>
      <c r="H913" s="615"/>
      <c r="L913" s="614"/>
      <c r="M913" s="617"/>
      <c r="T913" s="618"/>
      <c r="AT913" s="615" t="s">
        <v>347</v>
      </c>
      <c r="AU913" s="615" t="s">
        <v>258</v>
      </c>
      <c r="AV913" s="615" t="s">
        <v>332</v>
      </c>
      <c r="AW913" s="615" t="s">
        <v>299</v>
      </c>
      <c r="AX913" s="615" t="s">
        <v>333</v>
      </c>
      <c r="AY913" s="615" t="s">
        <v>334</v>
      </c>
    </row>
    <row r="914" spans="2:51" s="530" customFormat="1" ht="15.75" customHeight="1">
      <c r="B914" s="619"/>
      <c r="D914" s="612" t="s">
        <v>347</v>
      </c>
      <c r="E914" s="620"/>
      <c r="F914" s="621" t="s">
        <v>969</v>
      </c>
      <c r="H914" s="622">
        <v>8.135</v>
      </c>
      <c r="L914" s="619"/>
      <c r="M914" s="623"/>
      <c r="T914" s="624"/>
      <c r="AT914" s="620" t="s">
        <v>347</v>
      </c>
      <c r="AU914" s="620" t="s">
        <v>258</v>
      </c>
      <c r="AV914" s="620" t="s">
        <v>258</v>
      </c>
      <c r="AW914" s="620" t="s">
        <v>299</v>
      </c>
      <c r="AX914" s="620" t="s">
        <v>333</v>
      </c>
      <c r="AY914" s="620" t="s">
        <v>334</v>
      </c>
    </row>
    <row r="915" spans="2:51" s="530" customFormat="1" ht="15.75" customHeight="1">
      <c r="B915" s="625"/>
      <c r="D915" s="612" t="s">
        <v>347</v>
      </c>
      <c r="E915" s="626"/>
      <c r="F915" s="627" t="s">
        <v>352</v>
      </c>
      <c r="H915" s="628">
        <v>8.135</v>
      </c>
      <c r="L915" s="625"/>
      <c r="M915" s="629"/>
      <c r="T915" s="630"/>
      <c r="AT915" s="626" t="s">
        <v>347</v>
      </c>
      <c r="AU915" s="626" t="s">
        <v>258</v>
      </c>
      <c r="AV915" s="626" t="s">
        <v>341</v>
      </c>
      <c r="AW915" s="626" t="s">
        <v>299</v>
      </c>
      <c r="AX915" s="626" t="s">
        <v>332</v>
      </c>
      <c r="AY915" s="626" t="s">
        <v>334</v>
      </c>
    </row>
    <row r="916" spans="2:51" s="530" customFormat="1" ht="15.75" customHeight="1">
      <c r="B916" s="614"/>
      <c r="D916" s="612" t="s">
        <v>347</v>
      </c>
      <c r="E916" s="615"/>
      <c r="F916" s="616" t="s">
        <v>970</v>
      </c>
      <c r="H916" s="615"/>
      <c r="L916" s="614"/>
      <c r="M916" s="617"/>
      <c r="T916" s="618"/>
      <c r="AT916" s="615" t="s">
        <v>347</v>
      </c>
      <c r="AU916" s="615" t="s">
        <v>258</v>
      </c>
      <c r="AV916" s="615" t="s">
        <v>332</v>
      </c>
      <c r="AW916" s="615" t="s">
        <v>299</v>
      </c>
      <c r="AX916" s="615" t="s">
        <v>333</v>
      </c>
      <c r="AY916" s="615" t="s">
        <v>334</v>
      </c>
    </row>
    <row r="917" spans="2:65" s="530" customFormat="1" ht="15.75" customHeight="1">
      <c r="B917" s="531"/>
      <c r="C917" s="596" t="s">
        <v>993</v>
      </c>
      <c r="D917" s="596" t="s">
        <v>336</v>
      </c>
      <c r="E917" s="597" t="s">
        <v>972</v>
      </c>
      <c r="F917" s="598" t="s">
        <v>973</v>
      </c>
      <c r="G917" s="599" t="s">
        <v>578</v>
      </c>
      <c r="H917" s="600">
        <v>2.152</v>
      </c>
      <c r="I917" s="601"/>
      <c r="J917" s="602">
        <f>ROUND($I$917*$H$917,2)</f>
        <v>0</v>
      </c>
      <c r="K917" s="598" t="s">
        <v>599</v>
      </c>
      <c r="L917" s="531"/>
      <c r="M917" s="603"/>
      <c r="N917" s="604" t="s">
        <v>287</v>
      </c>
      <c r="P917" s="605">
        <f>$O$917*$H$917</f>
        <v>0</v>
      </c>
      <c r="Q917" s="605">
        <v>0</v>
      </c>
      <c r="R917" s="605">
        <f>$Q$917*$H$917</f>
        <v>0</v>
      </c>
      <c r="S917" s="605">
        <v>0</v>
      </c>
      <c r="T917" s="606">
        <f>$S$917*$H$917</f>
        <v>0</v>
      </c>
      <c r="AR917" s="527" t="s">
        <v>341</v>
      </c>
      <c r="AT917" s="527" t="s">
        <v>336</v>
      </c>
      <c r="AU917" s="527" t="s">
        <v>258</v>
      </c>
      <c r="AY917" s="530" t="s">
        <v>334</v>
      </c>
      <c r="BE917" s="607">
        <f>IF($N$917="základní",$J$917,0)</f>
        <v>0</v>
      </c>
      <c r="BF917" s="607">
        <f>IF($N$917="snížená",$J$917,0)</f>
        <v>0</v>
      </c>
      <c r="BG917" s="607">
        <f>IF($N$917="zákl. přenesená",$J$917,0)</f>
        <v>0</v>
      </c>
      <c r="BH917" s="607">
        <f>IF($N$917="sníž. přenesená",$J$917,0)</f>
        <v>0</v>
      </c>
      <c r="BI917" s="607">
        <f>IF($N$917="nulová",$J$917,0)</f>
        <v>0</v>
      </c>
      <c r="BJ917" s="527" t="s">
        <v>332</v>
      </c>
      <c r="BK917" s="607">
        <f>ROUND($I$917*$H$917,2)</f>
        <v>0</v>
      </c>
      <c r="BL917" s="527" t="s">
        <v>341</v>
      </c>
      <c r="BM917" s="527" t="s">
        <v>974</v>
      </c>
    </row>
    <row r="918" spans="2:47" s="530" customFormat="1" ht="16.5" customHeight="1">
      <c r="B918" s="531"/>
      <c r="D918" s="608" t="s">
        <v>343</v>
      </c>
      <c r="F918" s="609" t="s">
        <v>966</v>
      </c>
      <c r="L918" s="531"/>
      <c r="M918" s="610"/>
      <c r="T918" s="611"/>
      <c r="AT918" s="530" t="s">
        <v>343</v>
      </c>
      <c r="AU918" s="530" t="s">
        <v>258</v>
      </c>
    </row>
    <row r="919" spans="2:51" s="530" customFormat="1" ht="15.75" customHeight="1">
      <c r="B919" s="614"/>
      <c r="D919" s="612" t="s">
        <v>347</v>
      </c>
      <c r="E919" s="615"/>
      <c r="F919" s="616" t="s">
        <v>975</v>
      </c>
      <c r="H919" s="615"/>
      <c r="L919" s="614"/>
      <c r="M919" s="617"/>
      <c r="T919" s="618"/>
      <c r="AT919" s="615" t="s">
        <v>347</v>
      </c>
      <c r="AU919" s="615" t="s">
        <v>258</v>
      </c>
      <c r="AV919" s="615" t="s">
        <v>332</v>
      </c>
      <c r="AW919" s="615" t="s">
        <v>299</v>
      </c>
      <c r="AX919" s="615" t="s">
        <v>333</v>
      </c>
      <c r="AY919" s="615" t="s">
        <v>334</v>
      </c>
    </row>
    <row r="920" spans="2:51" s="530" customFormat="1" ht="15.75" customHeight="1">
      <c r="B920" s="619"/>
      <c r="D920" s="612" t="s">
        <v>347</v>
      </c>
      <c r="E920" s="620"/>
      <c r="F920" s="621" t="s">
        <v>976</v>
      </c>
      <c r="H920" s="622">
        <v>2.152</v>
      </c>
      <c r="L920" s="619"/>
      <c r="M920" s="623"/>
      <c r="T920" s="624"/>
      <c r="AT920" s="620" t="s">
        <v>347</v>
      </c>
      <c r="AU920" s="620" t="s">
        <v>258</v>
      </c>
      <c r="AV920" s="620" t="s">
        <v>258</v>
      </c>
      <c r="AW920" s="620" t="s">
        <v>299</v>
      </c>
      <c r="AX920" s="620" t="s">
        <v>333</v>
      </c>
      <c r="AY920" s="620" t="s">
        <v>334</v>
      </c>
    </row>
    <row r="921" spans="2:51" s="530" customFormat="1" ht="15.75" customHeight="1">
      <c r="B921" s="625"/>
      <c r="D921" s="612" t="s">
        <v>347</v>
      </c>
      <c r="E921" s="626"/>
      <c r="F921" s="627" t="s">
        <v>352</v>
      </c>
      <c r="H921" s="628">
        <v>2.152</v>
      </c>
      <c r="L921" s="625"/>
      <c r="M921" s="629"/>
      <c r="T921" s="630"/>
      <c r="AT921" s="626" t="s">
        <v>347</v>
      </c>
      <c r="AU921" s="626" t="s">
        <v>258</v>
      </c>
      <c r="AV921" s="626" t="s">
        <v>341</v>
      </c>
      <c r="AW921" s="626" t="s">
        <v>299</v>
      </c>
      <c r="AX921" s="626" t="s">
        <v>332</v>
      </c>
      <c r="AY921" s="626" t="s">
        <v>334</v>
      </c>
    </row>
    <row r="922" spans="2:51" s="530" customFormat="1" ht="15.75" customHeight="1">
      <c r="B922" s="614"/>
      <c r="D922" s="612" t="s">
        <v>347</v>
      </c>
      <c r="E922" s="615"/>
      <c r="F922" s="616" t="s">
        <v>977</v>
      </c>
      <c r="H922" s="615"/>
      <c r="L922" s="614"/>
      <c r="M922" s="617"/>
      <c r="T922" s="618"/>
      <c r="AT922" s="615" t="s">
        <v>347</v>
      </c>
      <c r="AU922" s="615" t="s">
        <v>258</v>
      </c>
      <c r="AV922" s="615" t="s">
        <v>332</v>
      </c>
      <c r="AW922" s="615" t="s">
        <v>299</v>
      </c>
      <c r="AX922" s="615" t="s">
        <v>333</v>
      </c>
      <c r="AY922" s="615" t="s">
        <v>334</v>
      </c>
    </row>
    <row r="923" spans="2:51" s="530" customFormat="1" ht="15.75" customHeight="1">
      <c r="B923" s="614"/>
      <c r="D923" s="612" t="s">
        <v>347</v>
      </c>
      <c r="E923" s="615"/>
      <c r="F923" s="616" t="s">
        <v>3015</v>
      </c>
      <c r="H923" s="615"/>
      <c r="L923" s="614"/>
      <c r="M923" s="617"/>
      <c r="T923" s="618"/>
      <c r="AT923" s="615" t="s">
        <v>347</v>
      </c>
      <c r="AU923" s="615" t="s">
        <v>258</v>
      </c>
      <c r="AV923" s="615" t="s">
        <v>332</v>
      </c>
      <c r="AW923" s="615" t="s">
        <v>299</v>
      </c>
      <c r="AX923" s="615" t="s">
        <v>333</v>
      </c>
      <c r="AY923" s="615" t="s">
        <v>334</v>
      </c>
    </row>
    <row r="924" spans="2:65" s="530" customFormat="1" ht="15.75" customHeight="1">
      <c r="B924" s="531"/>
      <c r="C924" s="596" t="s">
        <v>1002</v>
      </c>
      <c r="D924" s="596" t="s">
        <v>336</v>
      </c>
      <c r="E924" s="597" t="s">
        <v>979</v>
      </c>
      <c r="F924" s="598" t="s">
        <v>980</v>
      </c>
      <c r="G924" s="599" t="s">
        <v>578</v>
      </c>
      <c r="H924" s="600">
        <v>8.135</v>
      </c>
      <c r="I924" s="601"/>
      <c r="J924" s="602">
        <f>ROUND($I$924*$H$924,2)</f>
        <v>0</v>
      </c>
      <c r="K924" s="598" t="s">
        <v>340</v>
      </c>
      <c r="L924" s="531"/>
      <c r="M924" s="603"/>
      <c r="N924" s="604" t="s">
        <v>287</v>
      </c>
      <c r="P924" s="605">
        <f>$O$924*$H$924</f>
        <v>0</v>
      </c>
      <c r="Q924" s="605">
        <v>0</v>
      </c>
      <c r="R924" s="605">
        <f>$Q$924*$H$924</f>
        <v>0</v>
      </c>
      <c r="S924" s="605">
        <v>0</v>
      </c>
      <c r="T924" s="606">
        <f>$S$924*$H$924</f>
        <v>0</v>
      </c>
      <c r="AR924" s="527" t="s">
        <v>341</v>
      </c>
      <c r="AT924" s="527" t="s">
        <v>336</v>
      </c>
      <c r="AU924" s="527" t="s">
        <v>258</v>
      </c>
      <c r="AY924" s="530" t="s">
        <v>334</v>
      </c>
      <c r="BE924" s="607">
        <f>IF($N$924="základní",$J$924,0)</f>
        <v>0</v>
      </c>
      <c r="BF924" s="607">
        <f>IF($N$924="snížená",$J$924,0)</f>
        <v>0</v>
      </c>
      <c r="BG924" s="607">
        <f>IF($N$924="zákl. přenesená",$J$924,0)</f>
        <v>0</v>
      </c>
      <c r="BH924" s="607">
        <f>IF($N$924="sníž. přenesená",$J$924,0)</f>
        <v>0</v>
      </c>
      <c r="BI924" s="607">
        <f>IF($N$924="nulová",$J$924,0)</f>
        <v>0</v>
      </c>
      <c r="BJ924" s="527" t="s">
        <v>332</v>
      </c>
      <c r="BK924" s="607">
        <f>ROUND($I$924*$H$924,2)</f>
        <v>0</v>
      </c>
      <c r="BL924" s="527" t="s">
        <v>341</v>
      </c>
      <c r="BM924" s="527" t="s">
        <v>981</v>
      </c>
    </row>
    <row r="925" spans="2:47" s="530" customFormat="1" ht="16.5" customHeight="1">
      <c r="B925" s="531"/>
      <c r="D925" s="608" t="s">
        <v>343</v>
      </c>
      <c r="F925" s="609" t="s">
        <v>982</v>
      </c>
      <c r="L925" s="531"/>
      <c r="M925" s="610"/>
      <c r="T925" s="611"/>
      <c r="AT925" s="530" t="s">
        <v>343</v>
      </c>
      <c r="AU925" s="530" t="s">
        <v>258</v>
      </c>
    </row>
    <row r="926" spans="2:47" s="530" customFormat="1" ht="44.25" customHeight="1">
      <c r="B926" s="531"/>
      <c r="D926" s="612" t="s">
        <v>345</v>
      </c>
      <c r="F926" s="613" t="s">
        <v>983</v>
      </c>
      <c r="L926" s="531"/>
      <c r="M926" s="610"/>
      <c r="T926" s="611"/>
      <c r="AT926" s="530" t="s">
        <v>345</v>
      </c>
      <c r="AU926" s="530" t="s">
        <v>258</v>
      </c>
    </row>
    <row r="927" spans="2:51" s="530" customFormat="1" ht="15.75" customHeight="1">
      <c r="B927" s="614"/>
      <c r="D927" s="612" t="s">
        <v>347</v>
      </c>
      <c r="E927" s="615"/>
      <c r="F927" s="616" t="s">
        <v>984</v>
      </c>
      <c r="H927" s="615"/>
      <c r="L927" s="614"/>
      <c r="M927" s="617"/>
      <c r="T927" s="618"/>
      <c r="AT927" s="615" t="s">
        <v>347</v>
      </c>
      <c r="AU927" s="615" t="s">
        <v>258</v>
      </c>
      <c r="AV927" s="615" t="s">
        <v>332</v>
      </c>
      <c r="AW927" s="615" t="s">
        <v>299</v>
      </c>
      <c r="AX927" s="615" t="s">
        <v>333</v>
      </c>
      <c r="AY927" s="615" t="s">
        <v>334</v>
      </c>
    </row>
    <row r="928" spans="2:51" s="530" customFormat="1" ht="15.75" customHeight="1">
      <c r="B928" s="619"/>
      <c r="D928" s="612" t="s">
        <v>347</v>
      </c>
      <c r="E928" s="620"/>
      <c r="F928" s="621" t="s">
        <v>969</v>
      </c>
      <c r="H928" s="622">
        <v>8.135</v>
      </c>
      <c r="L928" s="619"/>
      <c r="M928" s="623"/>
      <c r="T928" s="624"/>
      <c r="AT928" s="620" t="s">
        <v>347</v>
      </c>
      <c r="AU928" s="620" t="s">
        <v>258</v>
      </c>
      <c r="AV928" s="620" t="s">
        <v>258</v>
      </c>
      <c r="AW928" s="620" t="s">
        <v>299</v>
      </c>
      <c r="AX928" s="620" t="s">
        <v>333</v>
      </c>
      <c r="AY928" s="620" t="s">
        <v>334</v>
      </c>
    </row>
    <row r="929" spans="2:51" s="530" customFormat="1" ht="15.75" customHeight="1">
      <c r="B929" s="625"/>
      <c r="D929" s="612" t="s">
        <v>347</v>
      </c>
      <c r="E929" s="626"/>
      <c r="F929" s="627" t="s">
        <v>352</v>
      </c>
      <c r="H929" s="628">
        <v>8.135</v>
      </c>
      <c r="L929" s="625"/>
      <c r="M929" s="629"/>
      <c r="T929" s="630"/>
      <c r="AT929" s="626" t="s">
        <v>347</v>
      </c>
      <c r="AU929" s="626" t="s">
        <v>258</v>
      </c>
      <c r="AV929" s="626" t="s">
        <v>341</v>
      </c>
      <c r="AW929" s="626" t="s">
        <v>299</v>
      </c>
      <c r="AX929" s="626" t="s">
        <v>332</v>
      </c>
      <c r="AY929" s="626" t="s">
        <v>334</v>
      </c>
    </row>
    <row r="930" spans="2:51" s="530" customFormat="1" ht="15.75" customHeight="1">
      <c r="B930" s="614"/>
      <c r="D930" s="612" t="s">
        <v>347</v>
      </c>
      <c r="E930" s="615"/>
      <c r="F930" s="616" t="s">
        <v>970</v>
      </c>
      <c r="H930" s="615"/>
      <c r="L930" s="614"/>
      <c r="M930" s="617"/>
      <c r="T930" s="618"/>
      <c r="AT930" s="615" t="s">
        <v>347</v>
      </c>
      <c r="AU930" s="615" t="s">
        <v>258</v>
      </c>
      <c r="AV930" s="615" t="s">
        <v>332</v>
      </c>
      <c r="AW930" s="615" t="s">
        <v>299</v>
      </c>
      <c r="AX930" s="615" t="s">
        <v>333</v>
      </c>
      <c r="AY930" s="615" t="s">
        <v>334</v>
      </c>
    </row>
    <row r="931" spans="2:65" s="530" customFormat="1" ht="15.75" customHeight="1">
      <c r="B931" s="531"/>
      <c r="C931" s="596" t="s">
        <v>1010</v>
      </c>
      <c r="D931" s="596" t="s">
        <v>336</v>
      </c>
      <c r="E931" s="597" t="s">
        <v>986</v>
      </c>
      <c r="F931" s="598" t="s">
        <v>987</v>
      </c>
      <c r="G931" s="599" t="s">
        <v>578</v>
      </c>
      <c r="H931" s="600">
        <v>2.152</v>
      </c>
      <c r="I931" s="601"/>
      <c r="J931" s="602">
        <f>ROUND($I$931*$H$931,2)</f>
        <v>0</v>
      </c>
      <c r="K931" s="598" t="s">
        <v>599</v>
      </c>
      <c r="L931" s="531"/>
      <c r="M931" s="603"/>
      <c r="N931" s="604" t="s">
        <v>287</v>
      </c>
      <c r="P931" s="605">
        <f>$O$931*$H$931</f>
        <v>0</v>
      </c>
      <c r="Q931" s="605">
        <v>0</v>
      </c>
      <c r="R931" s="605">
        <f>$Q$931*$H$931</f>
        <v>0</v>
      </c>
      <c r="S931" s="605">
        <v>0</v>
      </c>
      <c r="T931" s="606">
        <f>$S$931*$H$931</f>
        <v>0</v>
      </c>
      <c r="AR931" s="527" t="s">
        <v>341</v>
      </c>
      <c r="AT931" s="527" t="s">
        <v>336</v>
      </c>
      <c r="AU931" s="527" t="s">
        <v>258</v>
      </c>
      <c r="AY931" s="530" t="s">
        <v>334</v>
      </c>
      <c r="BE931" s="607">
        <f>IF($N$931="základní",$J$931,0)</f>
        <v>0</v>
      </c>
      <c r="BF931" s="607">
        <f>IF($N$931="snížená",$J$931,0)</f>
        <v>0</v>
      </c>
      <c r="BG931" s="607">
        <f>IF($N$931="zákl. přenesená",$J$931,0)</f>
        <v>0</v>
      </c>
      <c r="BH931" s="607">
        <f>IF($N$931="sníž. přenesená",$J$931,0)</f>
        <v>0</v>
      </c>
      <c r="BI931" s="607">
        <f>IF($N$931="nulová",$J$931,0)</f>
        <v>0</v>
      </c>
      <c r="BJ931" s="527" t="s">
        <v>332</v>
      </c>
      <c r="BK931" s="607">
        <f>ROUND($I$931*$H$931,2)</f>
        <v>0</v>
      </c>
      <c r="BL931" s="527" t="s">
        <v>341</v>
      </c>
      <c r="BM931" s="527" t="s">
        <v>988</v>
      </c>
    </row>
    <row r="932" spans="2:47" s="530" customFormat="1" ht="16.5" customHeight="1">
      <c r="B932" s="531"/>
      <c r="D932" s="608" t="s">
        <v>343</v>
      </c>
      <c r="F932" s="609" t="s">
        <v>982</v>
      </c>
      <c r="L932" s="531"/>
      <c r="M932" s="610"/>
      <c r="T932" s="611"/>
      <c r="AT932" s="530" t="s">
        <v>343</v>
      </c>
      <c r="AU932" s="530" t="s">
        <v>258</v>
      </c>
    </row>
    <row r="933" spans="2:51" s="530" customFormat="1" ht="15.75" customHeight="1">
      <c r="B933" s="614"/>
      <c r="D933" s="612" t="s">
        <v>347</v>
      </c>
      <c r="E933" s="615"/>
      <c r="F933" s="616" t="s">
        <v>975</v>
      </c>
      <c r="H933" s="615"/>
      <c r="L933" s="614"/>
      <c r="M933" s="617"/>
      <c r="T933" s="618"/>
      <c r="AT933" s="615" t="s">
        <v>347</v>
      </c>
      <c r="AU933" s="615" t="s">
        <v>258</v>
      </c>
      <c r="AV933" s="615" t="s">
        <v>332</v>
      </c>
      <c r="AW933" s="615" t="s">
        <v>299</v>
      </c>
      <c r="AX933" s="615" t="s">
        <v>333</v>
      </c>
      <c r="AY933" s="615" t="s">
        <v>334</v>
      </c>
    </row>
    <row r="934" spans="2:51" s="530" customFormat="1" ht="15.75" customHeight="1">
      <c r="B934" s="619"/>
      <c r="D934" s="612" t="s">
        <v>347</v>
      </c>
      <c r="E934" s="620"/>
      <c r="F934" s="621" t="s">
        <v>976</v>
      </c>
      <c r="H934" s="622">
        <v>2.152</v>
      </c>
      <c r="L934" s="619"/>
      <c r="M934" s="623"/>
      <c r="T934" s="624"/>
      <c r="AT934" s="620" t="s">
        <v>347</v>
      </c>
      <c r="AU934" s="620" t="s">
        <v>258</v>
      </c>
      <c r="AV934" s="620" t="s">
        <v>258</v>
      </c>
      <c r="AW934" s="620" t="s">
        <v>299</v>
      </c>
      <c r="AX934" s="620" t="s">
        <v>333</v>
      </c>
      <c r="AY934" s="620" t="s">
        <v>334</v>
      </c>
    </row>
    <row r="935" spans="2:51" s="530" customFormat="1" ht="15.75" customHeight="1">
      <c r="B935" s="625"/>
      <c r="D935" s="612" t="s">
        <v>347</v>
      </c>
      <c r="E935" s="626"/>
      <c r="F935" s="627" t="s">
        <v>352</v>
      </c>
      <c r="H935" s="628">
        <v>2.152</v>
      </c>
      <c r="L935" s="625"/>
      <c r="M935" s="629"/>
      <c r="T935" s="630"/>
      <c r="AT935" s="626" t="s">
        <v>347</v>
      </c>
      <c r="AU935" s="626" t="s">
        <v>258</v>
      </c>
      <c r="AV935" s="626" t="s">
        <v>341</v>
      </c>
      <c r="AW935" s="626" t="s">
        <v>299</v>
      </c>
      <c r="AX935" s="626" t="s">
        <v>332</v>
      </c>
      <c r="AY935" s="626" t="s">
        <v>334</v>
      </c>
    </row>
    <row r="936" spans="2:51" s="530" customFormat="1" ht="15.75" customHeight="1">
      <c r="B936" s="614"/>
      <c r="D936" s="612" t="s">
        <v>347</v>
      </c>
      <c r="E936" s="615"/>
      <c r="F936" s="616" t="s">
        <v>977</v>
      </c>
      <c r="H936" s="615"/>
      <c r="L936" s="614"/>
      <c r="M936" s="617"/>
      <c r="T936" s="618"/>
      <c r="AT936" s="615" t="s">
        <v>347</v>
      </c>
      <c r="AU936" s="615" t="s">
        <v>258</v>
      </c>
      <c r="AV936" s="615" t="s">
        <v>332</v>
      </c>
      <c r="AW936" s="615" t="s">
        <v>299</v>
      </c>
      <c r="AX936" s="615" t="s">
        <v>333</v>
      </c>
      <c r="AY936" s="615" t="s">
        <v>334</v>
      </c>
    </row>
    <row r="937" spans="2:63" s="586" customFormat="1" ht="37.5" customHeight="1">
      <c r="B937" s="585"/>
      <c r="D937" s="587" t="s">
        <v>329</v>
      </c>
      <c r="E937" s="588" t="s">
        <v>989</v>
      </c>
      <c r="F937" s="588" t="s">
        <v>990</v>
      </c>
      <c r="J937" s="589">
        <f>$BK$937</f>
        <v>0</v>
      </c>
      <c r="L937" s="585"/>
      <c r="M937" s="590"/>
      <c r="P937" s="591">
        <f>$P$938+$P$963+$P$1023+$P$1081+$P$1141</f>
        <v>0</v>
      </c>
      <c r="R937" s="591">
        <f>$R$938+$R$963+$R$1023+$R$1081+$R$1141</f>
        <v>0.07590985</v>
      </c>
      <c r="T937" s="592">
        <f>$T$938+$T$963+$T$1023+$T$1081+$T$1141</f>
        <v>14.27291512</v>
      </c>
      <c r="AR937" s="587" t="s">
        <v>258</v>
      </c>
      <c r="AT937" s="587" t="s">
        <v>329</v>
      </c>
      <c r="AU937" s="587" t="s">
        <v>333</v>
      </c>
      <c r="AY937" s="587" t="s">
        <v>334</v>
      </c>
      <c r="BK937" s="593">
        <f>$BK$938+$BK$963+$BK$1023+$BK$1081+$BK$1141</f>
        <v>0</v>
      </c>
    </row>
    <row r="938" spans="2:63" s="586" customFormat="1" ht="21" customHeight="1">
      <c r="B938" s="585"/>
      <c r="D938" s="587" t="s">
        <v>329</v>
      </c>
      <c r="E938" s="594" t="s">
        <v>991</v>
      </c>
      <c r="F938" s="594" t="s">
        <v>992</v>
      </c>
      <c r="J938" s="595">
        <f>$BK$938</f>
        <v>0</v>
      </c>
      <c r="L938" s="585"/>
      <c r="M938" s="590"/>
      <c r="P938" s="591">
        <f>SUM($P$939:$P$962)</f>
        <v>0</v>
      </c>
      <c r="R938" s="591">
        <f>SUM($R$939:$R$962)</f>
        <v>0</v>
      </c>
      <c r="T938" s="592">
        <f>SUM($T$939:$T$962)</f>
        <v>0.5276</v>
      </c>
      <c r="AR938" s="587" t="s">
        <v>258</v>
      </c>
      <c r="AT938" s="587" t="s">
        <v>329</v>
      </c>
      <c r="AU938" s="587" t="s">
        <v>332</v>
      </c>
      <c r="AY938" s="587" t="s">
        <v>334</v>
      </c>
      <c r="BK938" s="593">
        <f>SUM($BK$939:$BK$962)</f>
        <v>0</v>
      </c>
    </row>
    <row r="939" spans="2:65" s="530" customFormat="1" ht="15.75" customHeight="1">
      <c r="B939" s="531"/>
      <c r="C939" s="596" t="s">
        <v>1017</v>
      </c>
      <c r="D939" s="596" t="s">
        <v>336</v>
      </c>
      <c r="E939" s="597" t="s">
        <v>994</v>
      </c>
      <c r="F939" s="598" t="s">
        <v>995</v>
      </c>
      <c r="G939" s="599" t="s">
        <v>339</v>
      </c>
      <c r="H939" s="600">
        <v>26.38</v>
      </c>
      <c r="I939" s="601"/>
      <c r="J939" s="602">
        <f>ROUND($I$939*$H$939,2)</f>
        <v>0</v>
      </c>
      <c r="K939" s="598" t="s">
        <v>340</v>
      </c>
      <c r="L939" s="531"/>
      <c r="M939" s="603"/>
      <c r="N939" s="604" t="s">
        <v>287</v>
      </c>
      <c r="P939" s="605">
        <f>$O$939*$H$939</f>
        <v>0</v>
      </c>
      <c r="Q939" s="605">
        <v>0</v>
      </c>
      <c r="R939" s="605">
        <f>$Q$939*$H$939</f>
        <v>0</v>
      </c>
      <c r="S939" s="605">
        <v>0.006</v>
      </c>
      <c r="T939" s="606">
        <f>$S$939*$H$939</f>
        <v>0.15828</v>
      </c>
      <c r="AR939" s="527" t="s">
        <v>481</v>
      </c>
      <c r="AT939" s="527" t="s">
        <v>336</v>
      </c>
      <c r="AU939" s="527" t="s">
        <v>258</v>
      </c>
      <c r="AY939" s="530" t="s">
        <v>334</v>
      </c>
      <c r="BE939" s="607">
        <f>IF($N$939="základní",$J$939,0)</f>
        <v>0</v>
      </c>
      <c r="BF939" s="607">
        <f>IF($N$939="snížená",$J$939,0)</f>
        <v>0</v>
      </c>
      <c r="BG939" s="607">
        <f>IF($N$939="zákl. přenesená",$J$939,0)</f>
        <v>0</v>
      </c>
      <c r="BH939" s="607">
        <f>IF($N$939="sníž. přenesená",$J$939,0)</f>
        <v>0</v>
      </c>
      <c r="BI939" s="607">
        <f>IF($N$939="nulová",$J$939,0)</f>
        <v>0</v>
      </c>
      <c r="BJ939" s="527" t="s">
        <v>332</v>
      </c>
      <c r="BK939" s="607">
        <f>ROUND($I$939*$H$939,2)</f>
        <v>0</v>
      </c>
      <c r="BL939" s="527" t="s">
        <v>481</v>
      </c>
      <c r="BM939" s="527" t="s">
        <v>996</v>
      </c>
    </row>
    <row r="940" spans="2:47" s="530" customFormat="1" ht="16.5" customHeight="1">
      <c r="B940" s="531"/>
      <c r="D940" s="608" t="s">
        <v>343</v>
      </c>
      <c r="F940" s="609" t="s">
        <v>997</v>
      </c>
      <c r="L940" s="531"/>
      <c r="M940" s="610"/>
      <c r="T940" s="611"/>
      <c r="AT940" s="530" t="s">
        <v>343</v>
      </c>
      <c r="AU940" s="530" t="s">
        <v>258</v>
      </c>
    </row>
    <row r="941" spans="2:51" s="530" customFormat="1" ht="15.75" customHeight="1">
      <c r="B941" s="614"/>
      <c r="D941" s="612" t="s">
        <v>347</v>
      </c>
      <c r="E941" s="615"/>
      <c r="F941" s="616" t="s">
        <v>998</v>
      </c>
      <c r="H941" s="615"/>
      <c r="L941" s="614"/>
      <c r="M941" s="617"/>
      <c r="T941" s="618"/>
      <c r="AT941" s="615" t="s">
        <v>347</v>
      </c>
      <c r="AU941" s="615" t="s">
        <v>258</v>
      </c>
      <c r="AV941" s="615" t="s">
        <v>332</v>
      </c>
      <c r="AW941" s="615" t="s">
        <v>299</v>
      </c>
      <c r="AX941" s="615" t="s">
        <v>333</v>
      </c>
      <c r="AY941" s="615" t="s">
        <v>334</v>
      </c>
    </row>
    <row r="942" spans="2:51" s="530" customFormat="1" ht="15.75" customHeight="1">
      <c r="B942" s="614"/>
      <c r="D942" s="612" t="s">
        <v>347</v>
      </c>
      <c r="E942" s="615"/>
      <c r="F942" s="616" t="s">
        <v>425</v>
      </c>
      <c r="H942" s="615"/>
      <c r="L942" s="614"/>
      <c r="M942" s="617"/>
      <c r="T942" s="618"/>
      <c r="AT942" s="615" t="s">
        <v>347</v>
      </c>
      <c r="AU942" s="615" t="s">
        <v>258</v>
      </c>
      <c r="AV942" s="615" t="s">
        <v>332</v>
      </c>
      <c r="AW942" s="615" t="s">
        <v>299</v>
      </c>
      <c r="AX942" s="615" t="s">
        <v>333</v>
      </c>
      <c r="AY942" s="615" t="s">
        <v>334</v>
      </c>
    </row>
    <row r="943" spans="2:51" s="530" customFormat="1" ht="15.75" customHeight="1">
      <c r="B943" s="619"/>
      <c r="D943" s="612" t="s">
        <v>347</v>
      </c>
      <c r="E943" s="620"/>
      <c r="F943" s="621" t="s">
        <v>999</v>
      </c>
      <c r="H943" s="622">
        <v>8.5</v>
      </c>
      <c r="L943" s="619"/>
      <c r="M943" s="623"/>
      <c r="T943" s="624"/>
      <c r="AT943" s="620" t="s">
        <v>347</v>
      </c>
      <c r="AU943" s="620" t="s">
        <v>258</v>
      </c>
      <c r="AV943" s="620" t="s">
        <v>258</v>
      </c>
      <c r="AW943" s="620" t="s">
        <v>299</v>
      </c>
      <c r="AX943" s="620" t="s">
        <v>333</v>
      </c>
      <c r="AY943" s="620" t="s">
        <v>334</v>
      </c>
    </row>
    <row r="944" spans="2:51" s="530" customFormat="1" ht="15.75" customHeight="1">
      <c r="B944" s="619"/>
      <c r="D944" s="612" t="s">
        <v>347</v>
      </c>
      <c r="E944" s="620"/>
      <c r="F944" s="621" t="s">
        <v>1000</v>
      </c>
      <c r="H944" s="622">
        <v>2.625</v>
      </c>
      <c r="L944" s="619"/>
      <c r="M944" s="623"/>
      <c r="T944" s="624"/>
      <c r="AT944" s="620" t="s">
        <v>347</v>
      </c>
      <c r="AU944" s="620" t="s">
        <v>258</v>
      </c>
      <c r="AV944" s="620" t="s">
        <v>258</v>
      </c>
      <c r="AW944" s="620" t="s">
        <v>299</v>
      </c>
      <c r="AX944" s="620" t="s">
        <v>333</v>
      </c>
      <c r="AY944" s="620" t="s">
        <v>334</v>
      </c>
    </row>
    <row r="945" spans="2:51" s="530" customFormat="1" ht="15.75" customHeight="1">
      <c r="B945" s="619"/>
      <c r="D945" s="612" t="s">
        <v>347</v>
      </c>
      <c r="E945" s="620"/>
      <c r="F945" s="621" t="s">
        <v>1001</v>
      </c>
      <c r="H945" s="622">
        <v>2.065</v>
      </c>
      <c r="L945" s="619"/>
      <c r="M945" s="623"/>
      <c r="T945" s="624"/>
      <c r="AT945" s="620" t="s">
        <v>347</v>
      </c>
      <c r="AU945" s="620" t="s">
        <v>258</v>
      </c>
      <c r="AV945" s="620" t="s">
        <v>258</v>
      </c>
      <c r="AW945" s="620" t="s">
        <v>299</v>
      </c>
      <c r="AX945" s="620" t="s">
        <v>333</v>
      </c>
      <c r="AY945" s="620" t="s">
        <v>334</v>
      </c>
    </row>
    <row r="946" spans="2:51" s="530" customFormat="1" ht="15.75" customHeight="1">
      <c r="B946" s="614"/>
      <c r="D946" s="612" t="s">
        <v>347</v>
      </c>
      <c r="E946" s="615"/>
      <c r="F946" s="616" t="s">
        <v>428</v>
      </c>
      <c r="H946" s="615"/>
      <c r="L946" s="614"/>
      <c r="M946" s="617"/>
      <c r="T946" s="618"/>
      <c r="AT946" s="615" t="s">
        <v>347</v>
      </c>
      <c r="AU946" s="615" t="s">
        <v>258</v>
      </c>
      <c r="AV946" s="615" t="s">
        <v>332</v>
      </c>
      <c r="AW946" s="615" t="s">
        <v>299</v>
      </c>
      <c r="AX946" s="615" t="s">
        <v>333</v>
      </c>
      <c r="AY946" s="615" t="s">
        <v>334</v>
      </c>
    </row>
    <row r="947" spans="2:51" s="530" customFormat="1" ht="15.75" customHeight="1">
      <c r="B947" s="619"/>
      <c r="D947" s="612" t="s">
        <v>347</v>
      </c>
      <c r="E947" s="620"/>
      <c r="F947" s="621" t="s">
        <v>999</v>
      </c>
      <c r="H947" s="622">
        <v>8.5</v>
      </c>
      <c r="L947" s="619"/>
      <c r="M947" s="623"/>
      <c r="T947" s="624"/>
      <c r="AT947" s="620" t="s">
        <v>347</v>
      </c>
      <c r="AU947" s="620" t="s">
        <v>258</v>
      </c>
      <c r="AV947" s="620" t="s">
        <v>258</v>
      </c>
      <c r="AW947" s="620" t="s">
        <v>299</v>
      </c>
      <c r="AX947" s="620" t="s">
        <v>333</v>
      </c>
      <c r="AY947" s="620" t="s">
        <v>334</v>
      </c>
    </row>
    <row r="948" spans="2:51" s="530" customFormat="1" ht="15.75" customHeight="1">
      <c r="B948" s="619"/>
      <c r="D948" s="612" t="s">
        <v>347</v>
      </c>
      <c r="E948" s="620"/>
      <c r="F948" s="621" t="s">
        <v>1000</v>
      </c>
      <c r="H948" s="622">
        <v>2.625</v>
      </c>
      <c r="L948" s="619"/>
      <c r="M948" s="623"/>
      <c r="T948" s="624"/>
      <c r="AT948" s="620" t="s">
        <v>347</v>
      </c>
      <c r="AU948" s="620" t="s">
        <v>258</v>
      </c>
      <c r="AV948" s="620" t="s">
        <v>258</v>
      </c>
      <c r="AW948" s="620" t="s">
        <v>299</v>
      </c>
      <c r="AX948" s="620" t="s">
        <v>333</v>
      </c>
      <c r="AY948" s="620" t="s">
        <v>334</v>
      </c>
    </row>
    <row r="949" spans="2:51" s="530" customFormat="1" ht="15.75" customHeight="1">
      <c r="B949" s="619"/>
      <c r="D949" s="612" t="s">
        <v>347</v>
      </c>
      <c r="E949" s="620"/>
      <c r="F949" s="621" t="s">
        <v>1001</v>
      </c>
      <c r="H949" s="622">
        <v>2.065</v>
      </c>
      <c r="L949" s="619"/>
      <c r="M949" s="623"/>
      <c r="T949" s="624"/>
      <c r="AT949" s="620" t="s">
        <v>347</v>
      </c>
      <c r="AU949" s="620" t="s">
        <v>258</v>
      </c>
      <c r="AV949" s="620" t="s">
        <v>258</v>
      </c>
      <c r="AW949" s="620" t="s">
        <v>299</v>
      </c>
      <c r="AX949" s="620" t="s">
        <v>333</v>
      </c>
      <c r="AY949" s="620" t="s">
        <v>334</v>
      </c>
    </row>
    <row r="950" spans="2:51" s="530" customFormat="1" ht="15.75" customHeight="1">
      <c r="B950" s="625"/>
      <c r="D950" s="612" t="s">
        <v>347</v>
      </c>
      <c r="E950" s="626"/>
      <c r="F950" s="627" t="s">
        <v>352</v>
      </c>
      <c r="H950" s="628">
        <v>26.38</v>
      </c>
      <c r="L950" s="625"/>
      <c r="M950" s="629"/>
      <c r="T950" s="630"/>
      <c r="AT950" s="626" t="s">
        <v>347</v>
      </c>
      <c r="AU950" s="626" t="s">
        <v>258</v>
      </c>
      <c r="AV950" s="626" t="s">
        <v>341</v>
      </c>
      <c r="AW950" s="626" t="s">
        <v>299</v>
      </c>
      <c r="AX950" s="626" t="s">
        <v>332</v>
      </c>
      <c r="AY950" s="626" t="s">
        <v>334</v>
      </c>
    </row>
    <row r="951" spans="2:65" s="530" customFormat="1" ht="15.75" customHeight="1">
      <c r="B951" s="531"/>
      <c r="C951" s="596" t="s">
        <v>1024</v>
      </c>
      <c r="D951" s="596" t="s">
        <v>336</v>
      </c>
      <c r="E951" s="597" t="s">
        <v>1003</v>
      </c>
      <c r="F951" s="598" t="s">
        <v>1004</v>
      </c>
      <c r="G951" s="599" t="s">
        <v>339</v>
      </c>
      <c r="H951" s="600">
        <v>26.38</v>
      </c>
      <c r="I951" s="601"/>
      <c r="J951" s="602">
        <f>ROUND($I$951*$H$951,2)</f>
        <v>0</v>
      </c>
      <c r="K951" s="598" t="s">
        <v>340</v>
      </c>
      <c r="L951" s="531"/>
      <c r="M951" s="603"/>
      <c r="N951" s="604" t="s">
        <v>287</v>
      </c>
      <c r="P951" s="605">
        <f>$O$951*$H$951</f>
        <v>0</v>
      </c>
      <c r="Q951" s="605">
        <v>0</v>
      </c>
      <c r="R951" s="605">
        <f>$Q$951*$H$951</f>
        <v>0</v>
      </c>
      <c r="S951" s="605">
        <v>0.014</v>
      </c>
      <c r="T951" s="606">
        <f>$S$951*$H$951</f>
        <v>0.36932</v>
      </c>
      <c r="AR951" s="527" t="s">
        <v>481</v>
      </c>
      <c r="AT951" s="527" t="s">
        <v>336</v>
      </c>
      <c r="AU951" s="527" t="s">
        <v>258</v>
      </c>
      <c r="AY951" s="530" t="s">
        <v>334</v>
      </c>
      <c r="BE951" s="607">
        <f>IF($N$951="základní",$J$951,0)</f>
        <v>0</v>
      </c>
      <c r="BF951" s="607">
        <f>IF($N$951="snížená",$J$951,0)</f>
        <v>0</v>
      </c>
      <c r="BG951" s="607">
        <f>IF($N$951="zákl. přenesená",$J$951,0)</f>
        <v>0</v>
      </c>
      <c r="BH951" s="607">
        <f>IF($N$951="sníž. přenesená",$J$951,0)</f>
        <v>0</v>
      </c>
      <c r="BI951" s="607">
        <f>IF($N$951="nulová",$J$951,0)</f>
        <v>0</v>
      </c>
      <c r="BJ951" s="527" t="s">
        <v>332</v>
      </c>
      <c r="BK951" s="607">
        <f>ROUND($I$951*$H$951,2)</f>
        <v>0</v>
      </c>
      <c r="BL951" s="527" t="s">
        <v>481</v>
      </c>
      <c r="BM951" s="527" t="s">
        <v>1005</v>
      </c>
    </row>
    <row r="952" spans="2:47" s="530" customFormat="1" ht="16.5" customHeight="1">
      <c r="B952" s="531"/>
      <c r="D952" s="608" t="s">
        <v>343</v>
      </c>
      <c r="F952" s="609" t="s">
        <v>1006</v>
      </c>
      <c r="L952" s="531"/>
      <c r="M952" s="610"/>
      <c r="T952" s="611"/>
      <c r="AT952" s="530" t="s">
        <v>343</v>
      </c>
      <c r="AU952" s="530" t="s">
        <v>258</v>
      </c>
    </row>
    <row r="953" spans="2:51" s="530" customFormat="1" ht="15.75" customHeight="1">
      <c r="B953" s="614"/>
      <c r="D953" s="612" t="s">
        <v>347</v>
      </c>
      <c r="E953" s="615"/>
      <c r="F953" s="616" t="s">
        <v>1007</v>
      </c>
      <c r="H953" s="615"/>
      <c r="L953" s="614"/>
      <c r="M953" s="617"/>
      <c r="T953" s="618"/>
      <c r="AT953" s="615" t="s">
        <v>347</v>
      </c>
      <c r="AU953" s="615" t="s">
        <v>258</v>
      </c>
      <c r="AV953" s="615" t="s">
        <v>332</v>
      </c>
      <c r="AW953" s="615" t="s">
        <v>299</v>
      </c>
      <c r="AX953" s="615" t="s">
        <v>333</v>
      </c>
      <c r="AY953" s="615" t="s">
        <v>334</v>
      </c>
    </row>
    <row r="954" spans="2:51" s="530" customFormat="1" ht="15.75" customHeight="1">
      <c r="B954" s="614"/>
      <c r="D954" s="612" t="s">
        <v>347</v>
      </c>
      <c r="E954" s="615"/>
      <c r="F954" s="616" t="s">
        <v>425</v>
      </c>
      <c r="H954" s="615"/>
      <c r="L954" s="614"/>
      <c r="M954" s="617"/>
      <c r="T954" s="618"/>
      <c r="AT954" s="615" t="s">
        <v>347</v>
      </c>
      <c r="AU954" s="615" t="s">
        <v>258</v>
      </c>
      <c r="AV954" s="615" t="s">
        <v>332</v>
      </c>
      <c r="AW954" s="615" t="s">
        <v>299</v>
      </c>
      <c r="AX954" s="615" t="s">
        <v>333</v>
      </c>
      <c r="AY954" s="615" t="s">
        <v>334</v>
      </c>
    </row>
    <row r="955" spans="2:51" s="530" customFormat="1" ht="15.75" customHeight="1">
      <c r="B955" s="619"/>
      <c r="D955" s="612" t="s">
        <v>347</v>
      </c>
      <c r="E955" s="620"/>
      <c r="F955" s="621" t="s">
        <v>999</v>
      </c>
      <c r="H955" s="622">
        <v>8.5</v>
      </c>
      <c r="L955" s="619"/>
      <c r="M955" s="623"/>
      <c r="T955" s="624"/>
      <c r="AT955" s="620" t="s">
        <v>347</v>
      </c>
      <c r="AU955" s="620" t="s">
        <v>258</v>
      </c>
      <c r="AV955" s="620" t="s">
        <v>258</v>
      </c>
      <c r="AW955" s="620" t="s">
        <v>299</v>
      </c>
      <c r="AX955" s="620" t="s">
        <v>333</v>
      </c>
      <c r="AY955" s="620" t="s">
        <v>334</v>
      </c>
    </row>
    <row r="956" spans="2:51" s="530" customFormat="1" ht="15.75" customHeight="1">
      <c r="B956" s="619"/>
      <c r="D956" s="612" t="s">
        <v>347</v>
      </c>
      <c r="E956" s="620"/>
      <c r="F956" s="621" t="s">
        <v>1000</v>
      </c>
      <c r="H956" s="622">
        <v>2.625</v>
      </c>
      <c r="L956" s="619"/>
      <c r="M956" s="623"/>
      <c r="T956" s="624"/>
      <c r="AT956" s="620" t="s">
        <v>347</v>
      </c>
      <c r="AU956" s="620" t="s">
        <v>258</v>
      </c>
      <c r="AV956" s="620" t="s">
        <v>258</v>
      </c>
      <c r="AW956" s="620" t="s">
        <v>299</v>
      </c>
      <c r="AX956" s="620" t="s">
        <v>333</v>
      </c>
      <c r="AY956" s="620" t="s">
        <v>334</v>
      </c>
    </row>
    <row r="957" spans="2:51" s="530" customFormat="1" ht="15.75" customHeight="1">
      <c r="B957" s="619"/>
      <c r="D957" s="612" t="s">
        <v>347</v>
      </c>
      <c r="E957" s="620"/>
      <c r="F957" s="621" t="s">
        <v>1001</v>
      </c>
      <c r="H957" s="622">
        <v>2.065</v>
      </c>
      <c r="L957" s="619"/>
      <c r="M957" s="623"/>
      <c r="T957" s="624"/>
      <c r="AT957" s="620" t="s">
        <v>347</v>
      </c>
      <c r="AU957" s="620" t="s">
        <v>258</v>
      </c>
      <c r="AV957" s="620" t="s">
        <v>258</v>
      </c>
      <c r="AW957" s="620" t="s">
        <v>299</v>
      </c>
      <c r="AX957" s="620" t="s">
        <v>333</v>
      </c>
      <c r="AY957" s="620" t="s">
        <v>334</v>
      </c>
    </row>
    <row r="958" spans="2:51" s="530" customFormat="1" ht="15.75" customHeight="1">
      <c r="B958" s="614"/>
      <c r="D958" s="612" t="s">
        <v>347</v>
      </c>
      <c r="E958" s="615"/>
      <c r="F958" s="616" t="s">
        <v>428</v>
      </c>
      <c r="H958" s="615"/>
      <c r="L958" s="614"/>
      <c r="M958" s="617"/>
      <c r="T958" s="618"/>
      <c r="AT958" s="615" t="s">
        <v>347</v>
      </c>
      <c r="AU958" s="615" t="s">
        <v>258</v>
      </c>
      <c r="AV958" s="615" t="s">
        <v>332</v>
      </c>
      <c r="AW958" s="615" t="s">
        <v>299</v>
      </c>
      <c r="AX958" s="615" t="s">
        <v>333</v>
      </c>
      <c r="AY958" s="615" t="s">
        <v>334</v>
      </c>
    </row>
    <row r="959" spans="2:51" s="530" customFormat="1" ht="15.75" customHeight="1">
      <c r="B959" s="619"/>
      <c r="D959" s="612" t="s">
        <v>347</v>
      </c>
      <c r="E959" s="620"/>
      <c r="F959" s="621" t="s">
        <v>999</v>
      </c>
      <c r="H959" s="622">
        <v>8.5</v>
      </c>
      <c r="L959" s="619"/>
      <c r="M959" s="623"/>
      <c r="T959" s="624"/>
      <c r="AT959" s="620" t="s">
        <v>347</v>
      </c>
      <c r="AU959" s="620" t="s">
        <v>258</v>
      </c>
      <c r="AV959" s="620" t="s">
        <v>258</v>
      </c>
      <c r="AW959" s="620" t="s">
        <v>299</v>
      </c>
      <c r="AX959" s="620" t="s">
        <v>333</v>
      </c>
      <c r="AY959" s="620" t="s">
        <v>334</v>
      </c>
    </row>
    <row r="960" spans="2:51" s="530" customFormat="1" ht="15.75" customHeight="1">
      <c r="B960" s="619"/>
      <c r="D960" s="612" t="s">
        <v>347</v>
      </c>
      <c r="E960" s="620"/>
      <c r="F960" s="621" t="s">
        <v>1000</v>
      </c>
      <c r="H960" s="622">
        <v>2.625</v>
      </c>
      <c r="L960" s="619"/>
      <c r="M960" s="623"/>
      <c r="T960" s="624"/>
      <c r="AT960" s="620" t="s">
        <v>347</v>
      </c>
      <c r="AU960" s="620" t="s">
        <v>258</v>
      </c>
      <c r="AV960" s="620" t="s">
        <v>258</v>
      </c>
      <c r="AW960" s="620" t="s">
        <v>299</v>
      </c>
      <c r="AX960" s="620" t="s">
        <v>333</v>
      </c>
      <c r="AY960" s="620" t="s">
        <v>334</v>
      </c>
    </row>
    <row r="961" spans="2:51" s="530" customFormat="1" ht="15.75" customHeight="1">
      <c r="B961" s="619"/>
      <c r="D961" s="612" t="s">
        <v>347</v>
      </c>
      <c r="E961" s="620"/>
      <c r="F961" s="621" t="s">
        <v>1001</v>
      </c>
      <c r="H961" s="622">
        <v>2.065</v>
      </c>
      <c r="L961" s="619"/>
      <c r="M961" s="623"/>
      <c r="T961" s="624"/>
      <c r="AT961" s="620" t="s">
        <v>347</v>
      </c>
      <c r="AU961" s="620" t="s">
        <v>258</v>
      </c>
      <c r="AV961" s="620" t="s">
        <v>258</v>
      </c>
      <c r="AW961" s="620" t="s">
        <v>299</v>
      </c>
      <c r="AX961" s="620" t="s">
        <v>333</v>
      </c>
      <c r="AY961" s="620" t="s">
        <v>334</v>
      </c>
    </row>
    <row r="962" spans="2:51" s="530" customFormat="1" ht="15.75" customHeight="1">
      <c r="B962" s="625"/>
      <c r="D962" s="612" t="s">
        <v>347</v>
      </c>
      <c r="E962" s="626"/>
      <c r="F962" s="627" t="s">
        <v>352</v>
      </c>
      <c r="H962" s="628">
        <v>26.38</v>
      </c>
      <c r="L962" s="625"/>
      <c r="M962" s="629"/>
      <c r="T962" s="630"/>
      <c r="AT962" s="626" t="s">
        <v>347</v>
      </c>
      <c r="AU962" s="626" t="s">
        <v>258</v>
      </c>
      <c r="AV962" s="626" t="s">
        <v>341</v>
      </c>
      <c r="AW962" s="626" t="s">
        <v>299</v>
      </c>
      <c r="AX962" s="626" t="s">
        <v>332</v>
      </c>
      <c r="AY962" s="626" t="s">
        <v>334</v>
      </c>
    </row>
    <row r="963" spans="2:63" s="586" customFormat="1" ht="30.75" customHeight="1">
      <c r="B963" s="585"/>
      <c r="D963" s="587" t="s">
        <v>329</v>
      </c>
      <c r="E963" s="594" t="s">
        <v>1008</v>
      </c>
      <c r="F963" s="594" t="s">
        <v>1009</v>
      </c>
      <c r="J963" s="595">
        <f>$BK$963</f>
        <v>0</v>
      </c>
      <c r="L963" s="585"/>
      <c r="M963" s="590"/>
      <c r="P963" s="591">
        <f>SUM($P$964:$P$1022)</f>
        <v>0</v>
      </c>
      <c r="R963" s="591">
        <f>SUM($R$964:$R$1022)</f>
        <v>0</v>
      </c>
      <c r="T963" s="592">
        <f>SUM($T$964:$T$1022)</f>
        <v>0.34874392</v>
      </c>
      <c r="AR963" s="587" t="s">
        <v>258</v>
      </c>
      <c r="AT963" s="587" t="s">
        <v>329</v>
      </c>
      <c r="AU963" s="587" t="s">
        <v>332</v>
      </c>
      <c r="AY963" s="587" t="s">
        <v>334</v>
      </c>
      <c r="BK963" s="593">
        <f>SUM($BK$964:$BK$1022)</f>
        <v>0</v>
      </c>
    </row>
    <row r="964" spans="2:65" s="530" customFormat="1" ht="15.75" customHeight="1">
      <c r="B964" s="531"/>
      <c r="C964" s="596" t="s">
        <v>1032</v>
      </c>
      <c r="D964" s="596" t="s">
        <v>336</v>
      </c>
      <c r="E964" s="597" t="s">
        <v>1011</v>
      </c>
      <c r="F964" s="598" t="s">
        <v>1012</v>
      </c>
      <c r="G964" s="599" t="s">
        <v>339</v>
      </c>
      <c r="H964" s="600">
        <v>26.38</v>
      </c>
      <c r="I964" s="601"/>
      <c r="J964" s="602">
        <f>ROUND($I$964*$H$964,2)</f>
        <v>0</v>
      </c>
      <c r="K964" s="598" t="s">
        <v>340</v>
      </c>
      <c r="L964" s="531"/>
      <c r="M964" s="603"/>
      <c r="N964" s="604" t="s">
        <v>287</v>
      </c>
      <c r="P964" s="605">
        <f>$O$964*$H$964</f>
        <v>0</v>
      </c>
      <c r="Q964" s="605">
        <v>0</v>
      </c>
      <c r="R964" s="605">
        <f>$Q$964*$H$964</f>
        <v>0</v>
      </c>
      <c r="S964" s="605">
        <v>0.0014</v>
      </c>
      <c r="T964" s="606">
        <f>$S$964*$H$964</f>
        <v>0.036932</v>
      </c>
      <c r="AR964" s="527" t="s">
        <v>481</v>
      </c>
      <c r="AT964" s="527" t="s">
        <v>336</v>
      </c>
      <c r="AU964" s="527" t="s">
        <v>258</v>
      </c>
      <c r="AY964" s="530" t="s">
        <v>334</v>
      </c>
      <c r="BE964" s="607">
        <f>IF($N$964="základní",$J$964,0)</f>
        <v>0</v>
      </c>
      <c r="BF964" s="607">
        <f>IF($N$964="snížená",$J$964,0)</f>
        <v>0</v>
      </c>
      <c r="BG964" s="607">
        <f>IF($N$964="zákl. přenesená",$J$964,0)</f>
        <v>0</v>
      </c>
      <c r="BH964" s="607">
        <f>IF($N$964="sníž. přenesená",$J$964,0)</f>
        <v>0</v>
      </c>
      <c r="BI964" s="607">
        <f>IF($N$964="nulová",$J$964,0)</f>
        <v>0</v>
      </c>
      <c r="BJ964" s="527" t="s">
        <v>332</v>
      </c>
      <c r="BK964" s="607">
        <f>ROUND($I$964*$H$964,2)</f>
        <v>0</v>
      </c>
      <c r="BL964" s="527" t="s">
        <v>481</v>
      </c>
      <c r="BM964" s="527" t="s">
        <v>1013</v>
      </c>
    </row>
    <row r="965" spans="2:47" s="530" customFormat="1" ht="27" customHeight="1">
      <c r="B965" s="531"/>
      <c r="D965" s="608" t="s">
        <v>343</v>
      </c>
      <c r="F965" s="609" t="s">
        <v>1014</v>
      </c>
      <c r="L965" s="531"/>
      <c r="M965" s="610"/>
      <c r="T965" s="611"/>
      <c r="AT965" s="530" t="s">
        <v>343</v>
      </c>
      <c r="AU965" s="530" t="s">
        <v>258</v>
      </c>
    </row>
    <row r="966" spans="2:47" s="530" customFormat="1" ht="71.25" customHeight="1">
      <c r="B966" s="531"/>
      <c r="D966" s="612" t="s">
        <v>345</v>
      </c>
      <c r="F966" s="613" t="s">
        <v>1015</v>
      </c>
      <c r="L966" s="531"/>
      <c r="M966" s="610"/>
      <c r="T966" s="611"/>
      <c r="AT966" s="530" t="s">
        <v>345</v>
      </c>
      <c r="AU966" s="530" t="s">
        <v>258</v>
      </c>
    </row>
    <row r="967" spans="2:51" s="530" customFormat="1" ht="15.75" customHeight="1">
      <c r="B967" s="614"/>
      <c r="D967" s="612" t="s">
        <v>347</v>
      </c>
      <c r="E967" s="615"/>
      <c r="F967" s="616" t="s">
        <v>1016</v>
      </c>
      <c r="H967" s="615"/>
      <c r="L967" s="614"/>
      <c r="M967" s="617"/>
      <c r="T967" s="618"/>
      <c r="AT967" s="615" t="s">
        <v>347</v>
      </c>
      <c r="AU967" s="615" t="s">
        <v>258</v>
      </c>
      <c r="AV967" s="615" t="s">
        <v>332</v>
      </c>
      <c r="AW967" s="615" t="s">
        <v>299</v>
      </c>
      <c r="AX967" s="615" t="s">
        <v>333</v>
      </c>
      <c r="AY967" s="615" t="s">
        <v>334</v>
      </c>
    </row>
    <row r="968" spans="2:51" s="530" customFormat="1" ht="15.75" customHeight="1">
      <c r="B968" s="614"/>
      <c r="D968" s="612" t="s">
        <v>347</v>
      </c>
      <c r="E968" s="615"/>
      <c r="F968" s="616" t="s">
        <v>425</v>
      </c>
      <c r="H968" s="615"/>
      <c r="L968" s="614"/>
      <c r="M968" s="617"/>
      <c r="T968" s="618"/>
      <c r="AT968" s="615" t="s">
        <v>347</v>
      </c>
      <c r="AU968" s="615" t="s">
        <v>258</v>
      </c>
      <c r="AV968" s="615" t="s">
        <v>332</v>
      </c>
      <c r="AW968" s="615" t="s">
        <v>299</v>
      </c>
      <c r="AX968" s="615" t="s">
        <v>333</v>
      </c>
      <c r="AY968" s="615" t="s">
        <v>334</v>
      </c>
    </row>
    <row r="969" spans="2:51" s="530" customFormat="1" ht="15.75" customHeight="1">
      <c r="B969" s="619"/>
      <c r="D969" s="612" t="s">
        <v>347</v>
      </c>
      <c r="E969" s="620"/>
      <c r="F969" s="621" t="s">
        <v>999</v>
      </c>
      <c r="H969" s="622">
        <v>8.5</v>
      </c>
      <c r="L969" s="619"/>
      <c r="M969" s="623"/>
      <c r="T969" s="624"/>
      <c r="AT969" s="620" t="s">
        <v>347</v>
      </c>
      <c r="AU969" s="620" t="s">
        <v>258</v>
      </c>
      <c r="AV969" s="620" t="s">
        <v>258</v>
      </c>
      <c r="AW969" s="620" t="s">
        <v>299</v>
      </c>
      <c r="AX969" s="620" t="s">
        <v>333</v>
      </c>
      <c r="AY969" s="620" t="s">
        <v>334</v>
      </c>
    </row>
    <row r="970" spans="2:51" s="530" customFormat="1" ht="15.75" customHeight="1">
      <c r="B970" s="619"/>
      <c r="D970" s="612" t="s">
        <v>347</v>
      </c>
      <c r="E970" s="620"/>
      <c r="F970" s="621" t="s">
        <v>1000</v>
      </c>
      <c r="H970" s="622">
        <v>2.625</v>
      </c>
      <c r="L970" s="619"/>
      <c r="M970" s="623"/>
      <c r="T970" s="624"/>
      <c r="AT970" s="620" t="s">
        <v>347</v>
      </c>
      <c r="AU970" s="620" t="s">
        <v>258</v>
      </c>
      <c r="AV970" s="620" t="s">
        <v>258</v>
      </c>
      <c r="AW970" s="620" t="s">
        <v>299</v>
      </c>
      <c r="AX970" s="620" t="s">
        <v>333</v>
      </c>
      <c r="AY970" s="620" t="s">
        <v>334</v>
      </c>
    </row>
    <row r="971" spans="2:51" s="530" customFormat="1" ht="15.75" customHeight="1">
      <c r="B971" s="619"/>
      <c r="D971" s="612" t="s">
        <v>347</v>
      </c>
      <c r="E971" s="620"/>
      <c r="F971" s="621" t="s">
        <v>1001</v>
      </c>
      <c r="H971" s="622">
        <v>2.065</v>
      </c>
      <c r="L971" s="619"/>
      <c r="M971" s="623"/>
      <c r="T971" s="624"/>
      <c r="AT971" s="620" t="s">
        <v>347</v>
      </c>
      <c r="AU971" s="620" t="s">
        <v>258</v>
      </c>
      <c r="AV971" s="620" t="s">
        <v>258</v>
      </c>
      <c r="AW971" s="620" t="s">
        <v>299</v>
      </c>
      <c r="AX971" s="620" t="s">
        <v>333</v>
      </c>
      <c r="AY971" s="620" t="s">
        <v>334</v>
      </c>
    </row>
    <row r="972" spans="2:51" s="530" customFormat="1" ht="15.75" customHeight="1">
      <c r="B972" s="614"/>
      <c r="D972" s="612" t="s">
        <v>347</v>
      </c>
      <c r="E972" s="615"/>
      <c r="F972" s="616" t="s">
        <v>428</v>
      </c>
      <c r="H972" s="615"/>
      <c r="L972" s="614"/>
      <c r="M972" s="617"/>
      <c r="T972" s="618"/>
      <c r="AT972" s="615" t="s">
        <v>347</v>
      </c>
      <c r="AU972" s="615" t="s">
        <v>258</v>
      </c>
      <c r="AV972" s="615" t="s">
        <v>332</v>
      </c>
      <c r="AW972" s="615" t="s">
        <v>299</v>
      </c>
      <c r="AX972" s="615" t="s">
        <v>333</v>
      </c>
      <c r="AY972" s="615" t="s">
        <v>334</v>
      </c>
    </row>
    <row r="973" spans="2:51" s="530" customFormat="1" ht="15.75" customHeight="1">
      <c r="B973" s="619"/>
      <c r="D973" s="612" t="s">
        <v>347</v>
      </c>
      <c r="E973" s="620"/>
      <c r="F973" s="621" t="s">
        <v>999</v>
      </c>
      <c r="H973" s="622">
        <v>8.5</v>
      </c>
      <c r="L973" s="619"/>
      <c r="M973" s="623"/>
      <c r="T973" s="624"/>
      <c r="AT973" s="620" t="s">
        <v>347</v>
      </c>
      <c r="AU973" s="620" t="s">
        <v>258</v>
      </c>
      <c r="AV973" s="620" t="s">
        <v>258</v>
      </c>
      <c r="AW973" s="620" t="s">
        <v>299</v>
      </c>
      <c r="AX973" s="620" t="s">
        <v>333</v>
      </c>
      <c r="AY973" s="620" t="s">
        <v>334</v>
      </c>
    </row>
    <row r="974" spans="2:51" s="530" customFormat="1" ht="15.75" customHeight="1">
      <c r="B974" s="619"/>
      <c r="D974" s="612" t="s">
        <v>347</v>
      </c>
      <c r="E974" s="620"/>
      <c r="F974" s="621" t="s">
        <v>1000</v>
      </c>
      <c r="H974" s="622">
        <v>2.625</v>
      </c>
      <c r="L974" s="619"/>
      <c r="M974" s="623"/>
      <c r="T974" s="624"/>
      <c r="AT974" s="620" t="s">
        <v>347</v>
      </c>
      <c r="AU974" s="620" t="s">
        <v>258</v>
      </c>
      <c r="AV974" s="620" t="s">
        <v>258</v>
      </c>
      <c r="AW974" s="620" t="s">
        <v>299</v>
      </c>
      <c r="AX974" s="620" t="s">
        <v>333</v>
      </c>
      <c r="AY974" s="620" t="s">
        <v>334</v>
      </c>
    </row>
    <row r="975" spans="2:51" s="530" customFormat="1" ht="15.75" customHeight="1">
      <c r="B975" s="619"/>
      <c r="D975" s="612" t="s">
        <v>347</v>
      </c>
      <c r="E975" s="620"/>
      <c r="F975" s="621" t="s">
        <v>1001</v>
      </c>
      <c r="H975" s="622">
        <v>2.065</v>
      </c>
      <c r="L975" s="619"/>
      <c r="M975" s="623"/>
      <c r="T975" s="624"/>
      <c r="AT975" s="620" t="s">
        <v>347</v>
      </c>
      <c r="AU975" s="620" t="s">
        <v>258</v>
      </c>
      <c r="AV975" s="620" t="s">
        <v>258</v>
      </c>
      <c r="AW975" s="620" t="s">
        <v>299</v>
      </c>
      <c r="AX975" s="620" t="s">
        <v>333</v>
      </c>
      <c r="AY975" s="620" t="s">
        <v>334</v>
      </c>
    </row>
    <row r="976" spans="2:51" s="530" customFormat="1" ht="15.75" customHeight="1">
      <c r="B976" s="625"/>
      <c r="D976" s="612" t="s">
        <v>347</v>
      </c>
      <c r="E976" s="626"/>
      <c r="F976" s="627" t="s">
        <v>352</v>
      </c>
      <c r="H976" s="628">
        <v>26.38</v>
      </c>
      <c r="L976" s="625"/>
      <c r="M976" s="629"/>
      <c r="T976" s="630"/>
      <c r="AT976" s="626" t="s">
        <v>347</v>
      </c>
      <c r="AU976" s="626" t="s">
        <v>258</v>
      </c>
      <c r="AV976" s="626" t="s">
        <v>341</v>
      </c>
      <c r="AW976" s="626" t="s">
        <v>299</v>
      </c>
      <c r="AX976" s="626" t="s">
        <v>332</v>
      </c>
      <c r="AY976" s="626" t="s">
        <v>334</v>
      </c>
    </row>
    <row r="977" spans="2:65" s="530" customFormat="1" ht="15.75" customHeight="1">
      <c r="B977" s="531"/>
      <c r="C977" s="596" t="s">
        <v>1039</v>
      </c>
      <c r="D977" s="596" t="s">
        <v>336</v>
      </c>
      <c r="E977" s="597" t="s">
        <v>1018</v>
      </c>
      <c r="F977" s="598" t="s">
        <v>1019</v>
      </c>
      <c r="G977" s="599" t="s">
        <v>339</v>
      </c>
      <c r="H977" s="600">
        <v>13.8</v>
      </c>
      <c r="I977" s="601"/>
      <c r="J977" s="602">
        <f>ROUND($I$977*$H$977,2)</f>
        <v>0</v>
      </c>
      <c r="K977" s="598" t="s">
        <v>340</v>
      </c>
      <c r="L977" s="531"/>
      <c r="M977" s="603"/>
      <c r="N977" s="604" t="s">
        <v>287</v>
      </c>
      <c r="P977" s="605">
        <f>$O$977*$H$977</f>
        <v>0</v>
      </c>
      <c r="Q977" s="605">
        <v>0</v>
      </c>
      <c r="R977" s="605">
        <f>$Q$977*$H$977</f>
        <v>0</v>
      </c>
      <c r="S977" s="605">
        <v>0.0018</v>
      </c>
      <c r="T977" s="606">
        <f>$S$977*$H$977</f>
        <v>0.02484</v>
      </c>
      <c r="AR977" s="527" t="s">
        <v>481</v>
      </c>
      <c r="AT977" s="527" t="s">
        <v>336</v>
      </c>
      <c r="AU977" s="527" t="s">
        <v>258</v>
      </c>
      <c r="AY977" s="530" t="s">
        <v>334</v>
      </c>
      <c r="BE977" s="607">
        <f>IF($N$977="základní",$J$977,0)</f>
        <v>0</v>
      </c>
      <c r="BF977" s="607">
        <f>IF($N$977="snížená",$J$977,0)</f>
        <v>0</v>
      </c>
      <c r="BG977" s="607">
        <f>IF($N$977="zákl. přenesená",$J$977,0)</f>
        <v>0</v>
      </c>
      <c r="BH977" s="607">
        <f>IF($N$977="sníž. přenesená",$J$977,0)</f>
        <v>0</v>
      </c>
      <c r="BI977" s="607">
        <f>IF($N$977="nulová",$J$977,0)</f>
        <v>0</v>
      </c>
      <c r="BJ977" s="527" t="s">
        <v>332</v>
      </c>
      <c r="BK977" s="607">
        <f>ROUND($I$977*$H$977,2)</f>
        <v>0</v>
      </c>
      <c r="BL977" s="527" t="s">
        <v>481</v>
      </c>
      <c r="BM977" s="527" t="s">
        <v>1020</v>
      </c>
    </row>
    <row r="978" spans="2:47" s="530" customFormat="1" ht="27" customHeight="1">
      <c r="B978" s="531"/>
      <c r="D978" s="608" t="s">
        <v>343</v>
      </c>
      <c r="F978" s="609" t="s">
        <v>1021</v>
      </c>
      <c r="L978" s="531"/>
      <c r="M978" s="610"/>
      <c r="T978" s="611"/>
      <c r="AT978" s="530" t="s">
        <v>343</v>
      </c>
      <c r="AU978" s="530" t="s">
        <v>258</v>
      </c>
    </row>
    <row r="979" spans="2:47" s="530" customFormat="1" ht="71.25" customHeight="1">
      <c r="B979" s="531"/>
      <c r="D979" s="612" t="s">
        <v>345</v>
      </c>
      <c r="F979" s="613" t="s">
        <v>1015</v>
      </c>
      <c r="L979" s="531"/>
      <c r="M979" s="610"/>
      <c r="T979" s="611"/>
      <c r="AT979" s="530" t="s">
        <v>345</v>
      </c>
      <c r="AU979" s="530" t="s">
        <v>258</v>
      </c>
    </row>
    <row r="980" spans="2:51" s="530" customFormat="1" ht="15.75" customHeight="1">
      <c r="B980" s="614"/>
      <c r="D980" s="612" t="s">
        <v>347</v>
      </c>
      <c r="E980" s="615"/>
      <c r="F980" s="616" t="s">
        <v>408</v>
      </c>
      <c r="H980" s="615"/>
      <c r="L980" s="614"/>
      <c r="M980" s="617"/>
      <c r="T980" s="618"/>
      <c r="AT980" s="615" t="s">
        <v>347</v>
      </c>
      <c r="AU980" s="615" t="s">
        <v>258</v>
      </c>
      <c r="AV980" s="615" t="s">
        <v>332</v>
      </c>
      <c r="AW980" s="615" t="s">
        <v>299</v>
      </c>
      <c r="AX980" s="615" t="s">
        <v>333</v>
      </c>
      <c r="AY980" s="615" t="s">
        <v>334</v>
      </c>
    </row>
    <row r="981" spans="2:51" s="530" customFormat="1" ht="15.75" customHeight="1">
      <c r="B981" s="614"/>
      <c r="D981" s="612" t="s">
        <v>347</v>
      </c>
      <c r="E981" s="615"/>
      <c r="F981" s="616" t="s">
        <v>1022</v>
      </c>
      <c r="H981" s="615"/>
      <c r="L981" s="614"/>
      <c r="M981" s="617"/>
      <c r="T981" s="618"/>
      <c r="AT981" s="615" t="s">
        <v>347</v>
      </c>
      <c r="AU981" s="615" t="s">
        <v>258</v>
      </c>
      <c r="AV981" s="615" t="s">
        <v>332</v>
      </c>
      <c r="AW981" s="615" t="s">
        <v>299</v>
      </c>
      <c r="AX981" s="615" t="s">
        <v>333</v>
      </c>
      <c r="AY981" s="615" t="s">
        <v>334</v>
      </c>
    </row>
    <row r="982" spans="2:51" s="530" customFormat="1" ht="15.75" customHeight="1">
      <c r="B982" s="619"/>
      <c r="D982" s="612" t="s">
        <v>347</v>
      </c>
      <c r="E982" s="620"/>
      <c r="F982" s="621" t="s">
        <v>1023</v>
      </c>
      <c r="H982" s="622">
        <v>13.8</v>
      </c>
      <c r="L982" s="619"/>
      <c r="M982" s="623"/>
      <c r="T982" s="624"/>
      <c r="AT982" s="620" t="s">
        <v>347</v>
      </c>
      <c r="AU982" s="620" t="s">
        <v>258</v>
      </c>
      <c r="AV982" s="620" t="s">
        <v>258</v>
      </c>
      <c r="AW982" s="620" t="s">
        <v>299</v>
      </c>
      <c r="AX982" s="620" t="s">
        <v>333</v>
      </c>
      <c r="AY982" s="620" t="s">
        <v>334</v>
      </c>
    </row>
    <row r="983" spans="2:51" s="530" customFormat="1" ht="15.75" customHeight="1">
      <c r="B983" s="625"/>
      <c r="D983" s="612" t="s">
        <v>347</v>
      </c>
      <c r="E983" s="626"/>
      <c r="F983" s="627" t="s">
        <v>352</v>
      </c>
      <c r="H983" s="628">
        <v>13.8</v>
      </c>
      <c r="L983" s="625"/>
      <c r="M983" s="629"/>
      <c r="T983" s="630"/>
      <c r="AT983" s="626" t="s">
        <v>347</v>
      </c>
      <c r="AU983" s="626" t="s">
        <v>258</v>
      </c>
      <c r="AV983" s="626" t="s">
        <v>341</v>
      </c>
      <c r="AW983" s="626" t="s">
        <v>299</v>
      </c>
      <c r="AX983" s="626" t="s">
        <v>332</v>
      </c>
      <c r="AY983" s="626" t="s">
        <v>334</v>
      </c>
    </row>
    <row r="984" spans="2:65" s="530" customFormat="1" ht="15.75" customHeight="1">
      <c r="B984" s="531"/>
      <c r="C984" s="596" t="s">
        <v>1051</v>
      </c>
      <c r="D984" s="596" t="s">
        <v>336</v>
      </c>
      <c r="E984" s="597" t="s">
        <v>1025</v>
      </c>
      <c r="F984" s="598" t="s">
        <v>1026</v>
      </c>
      <c r="G984" s="599" t="s">
        <v>339</v>
      </c>
      <c r="H984" s="600">
        <v>28.7</v>
      </c>
      <c r="I984" s="601"/>
      <c r="J984" s="602">
        <f>ROUND($I$984*$H$984,2)</f>
        <v>0</v>
      </c>
      <c r="K984" s="598" t="s">
        <v>340</v>
      </c>
      <c r="L984" s="531"/>
      <c r="M984" s="603"/>
      <c r="N984" s="604" t="s">
        <v>287</v>
      </c>
      <c r="P984" s="605">
        <f>$O$984*$H$984</f>
        <v>0</v>
      </c>
      <c r="Q984" s="605">
        <v>0</v>
      </c>
      <c r="R984" s="605">
        <f>$Q$984*$H$984</f>
        <v>0</v>
      </c>
      <c r="S984" s="605">
        <v>0.0014</v>
      </c>
      <c r="T984" s="606">
        <f>$S$984*$H$984</f>
        <v>0.04018</v>
      </c>
      <c r="AR984" s="527" t="s">
        <v>481</v>
      </c>
      <c r="AT984" s="527" t="s">
        <v>336</v>
      </c>
      <c r="AU984" s="527" t="s">
        <v>258</v>
      </c>
      <c r="AY984" s="530" t="s">
        <v>334</v>
      </c>
      <c r="BE984" s="607">
        <f>IF($N$984="základní",$J$984,0)</f>
        <v>0</v>
      </c>
      <c r="BF984" s="607">
        <f>IF($N$984="snížená",$J$984,0)</f>
        <v>0</v>
      </c>
      <c r="BG984" s="607">
        <f>IF($N$984="zákl. přenesená",$J$984,0)</f>
        <v>0</v>
      </c>
      <c r="BH984" s="607">
        <f>IF($N$984="sníž. přenesená",$J$984,0)</f>
        <v>0</v>
      </c>
      <c r="BI984" s="607">
        <f>IF($N$984="nulová",$J$984,0)</f>
        <v>0</v>
      </c>
      <c r="BJ984" s="527" t="s">
        <v>332</v>
      </c>
      <c r="BK984" s="607">
        <f>ROUND($I$984*$H$984,2)</f>
        <v>0</v>
      </c>
      <c r="BL984" s="527" t="s">
        <v>481</v>
      </c>
      <c r="BM984" s="527" t="s">
        <v>1027</v>
      </c>
    </row>
    <row r="985" spans="2:47" s="530" customFormat="1" ht="27" customHeight="1">
      <c r="B985" s="531"/>
      <c r="D985" s="608" t="s">
        <v>343</v>
      </c>
      <c r="F985" s="609" t="s">
        <v>1028</v>
      </c>
      <c r="L985" s="531"/>
      <c r="M985" s="610"/>
      <c r="T985" s="611"/>
      <c r="AT985" s="530" t="s">
        <v>343</v>
      </c>
      <c r="AU985" s="530" t="s">
        <v>258</v>
      </c>
    </row>
    <row r="986" spans="2:47" s="530" customFormat="1" ht="71.25" customHeight="1">
      <c r="B986" s="531"/>
      <c r="D986" s="612" t="s">
        <v>345</v>
      </c>
      <c r="F986" s="613" t="s">
        <v>1015</v>
      </c>
      <c r="L986" s="531"/>
      <c r="M986" s="610"/>
      <c r="T986" s="611"/>
      <c r="AT986" s="530" t="s">
        <v>345</v>
      </c>
      <c r="AU986" s="530" t="s">
        <v>258</v>
      </c>
    </row>
    <row r="987" spans="2:51" s="530" customFormat="1" ht="15.75" customHeight="1">
      <c r="B987" s="614"/>
      <c r="D987" s="612" t="s">
        <v>347</v>
      </c>
      <c r="E987" s="615"/>
      <c r="F987" s="616" t="s">
        <v>1029</v>
      </c>
      <c r="H987" s="615"/>
      <c r="L987" s="614"/>
      <c r="M987" s="617"/>
      <c r="T987" s="618"/>
      <c r="AT987" s="615" t="s">
        <v>347</v>
      </c>
      <c r="AU987" s="615" t="s">
        <v>258</v>
      </c>
      <c r="AV987" s="615" t="s">
        <v>332</v>
      </c>
      <c r="AW987" s="615" t="s">
        <v>299</v>
      </c>
      <c r="AX987" s="615" t="s">
        <v>333</v>
      </c>
      <c r="AY987" s="615" t="s">
        <v>334</v>
      </c>
    </row>
    <row r="988" spans="2:51" s="530" customFormat="1" ht="15.75" customHeight="1">
      <c r="B988" s="614"/>
      <c r="D988" s="612" t="s">
        <v>347</v>
      </c>
      <c r="E988" s="615"/>
      <c r="F988" s="616" t="s">
        <v>1030</v>
      </c>
      <c r="H988" s="615"/>
      <c r="L988" s="614"/>
      <c r="M988" s="617"/>
      <c r="T988" s="618"/>
      <c r="AT988" s="615" t="s">
        <v>347</v>
      </c>
      <c r="AU988" s="615" t="s">
        <v>258</v>
      </c>
      <c r="AV988" s="615" t="s">
        <v>332</v>
      </c>
      <c r="AW988" s="615" t="s">
        <v>299</v>
      </c>
      <c r="AX988" s="615" t="s">
        <v>333</v>
      </c>
      <c r="AY988" s="615" t="s">
        <v>334</v>
      </c>
    </row>
    <row r="989" spans="2:51" s="530" customFormat="1" ht="15.75" customHeight="1">
      <c r="B989" s="614"/>
      <c r="D989" s="612" t="s">
        <v>347</v>
      </c>
      <c r="E989" s="615"/>
      <c r="F989" s="616" t="s">
        <v>425</v>
      </c>
      <c r="H989" s="615"/>
      <c r="L989" s="614"/>
      <c r="M989" s="617"/>
      <c r="T989" s="618"/>
      <c r="AT989" s="615" t="s">
        <v>347</v>
      </c>
      <c r="AU989" s="615" t="s">
        <v>258</v>
      </c>
      <c r="AV989" s="615" t="s">
        <v>332</v>
      </c>
      <c r="AW989" s="615" t="s">
        <v>299</v>
      </c>
      <c r="AX989" s="615" t="s">
        <v>333</v>
      </c>
      <c r="AY989" s="615" t="s">
        <v>334</v>
      </c>
    </row>
    <row r="990" spans="2:51" s="530" customFormat="1" ht="15.75" customHeight="1">
      <c r="B990" s="619"/>
      <c r="D990" s="612" t="s">
        <v>347</v>
      </c>
      <c r="E990" s="620"/>
      <c r="F990" s="621" t="s">
        <v>1031</v>
      </c>
      <c r="H990" s="622">
        <v>14.35</v>
      </c>
      <c r="L990" s="619"/>
      <c r="M990" s="623"/>
      <c r="T990" s="624"/>
      <c r="AT990" s="620" t="s">
        <v>347</v>
      </c>
      <c r="AU990" s="620" t="s">
        <v>258</v>
      </c>
      <c r="AV990" s="620" t="s">
        <v>258</v>
      </c>
      <c r="AW990" s="620" t="s">
        <v>299</v>
      </c>
      <c r="AX990" s="620" t="s">
        <v>333</v>
      </c>
      <c r="AY990" s="620" t="s">
        <v>334</v>
      </c>
    </row>
    <row r="991" spans="2:51" s="530" customFormat="1" ht="15.75" customHeight="1">
      <c r="B991" s="614"/>
      <c r="D991" s="612" t="s">
        <v>347</v>
      </c>
      <c r="E991" s="615"/>
      <c r="F991" s="616" t="s">
        <v>428</v>
      </c>
      <c r="H991" s="615"/>
      <c r="L991" s="614"/>
      <c r="M991" s="617"/>
      <c r="T991" s="618"/>
      <c r="AT991" s="615" t="s">
        <v>347</v>
      </c>
      <c r="AU991" s="615" t="s">
        <v>258</v>
      </c>
      <c r="AV991" s="615" t="s">
        <v>332</v>
      </c>
      <c r="AW991" s="615" t="s">
        <v>299</v>
      </c>
      <c r="AX991" s="615" t="s">
        <v>333</v>
      </c>
      <c r="AY991" s="615" t="s">
        <v>334</v>
      </c>
    </row>
    <row r="992" spans="2:51" s="530" customFormat="1" ht="15.75" customHeight="1">
      <c r="B992" s="619"/>
      <c r="D992" s="612" t="s">
        <v>347</v>
      </c>
      <c r="E992" s="620"/>
      <c r="F992" s="621" t="s">
        <v>1031</v>
      </c>
      <c r="H992" s="622">
        <v>14.35</v>
      </c>
      <c r="L992" s="619"/>
      <c r="M992" s="623"/>
      <c r="T992" s="624"/>
      <c r="AT992" s="620" t="s">
        <v>347</v>
      </c>
      <c r="AU992" s="620" t="s">
        <v>258</v>
      </c>
      <c r="AV992" s="620" t="s">
        <v>258</v>
      </c>
      <c r="AW992" s="620" t="s">
        <v>299</v>
      </c>
      <c r="AX992" s="620" t="s">
        <v>333</v>
      </c>
      <c r="AY992" s="620" t="s">
        <v>334</v>
      </c>
    </row>
    <row r="993" spans="2:51" s="530" customFormat="1" ht="15.75" customHeight="1">
      <c r="B993" s="625"/>
      <c r="D993" s="612" t="s">
        <v>347</v>
      </c>
      <c r="E993" s="626"/>
      <c r="F993" s="627" t="s">
        <v>352</v>
      </c>
      <c r="H993" s="628">
        <v>28.7</v>
      </c>
      <c r="L993" s="625"/>
      <c r="M993" s="629"/>
      <c r="T993" s="630"/>
      <c r="AT993" s="626" t="s">
        <v>347</v>
      </c>
      <c r="AU993" s="626" t="s">
        <v>258</v>
      </c>
      <c r="AV993" s="626" t="s">
        <v>341</v>
      </c>
      <c r="AW993" s="626" t="s">
        <v>299</v>
      </c>
      <c r="AX993" s="626" t="s">
        <v>332</v>
      </c>
      <c r="AY993" s="626" t="s">
        <v>334</v>
      </c>
    </row>
    <row r="994" spans="2:65" s="530" customFormat="1" ht="15.75" customHeight="1">
      <c r="B994" s="531"/>
      <c r="C994" s="596" t="s">
        <v>1062</v>
      </c>
      <c r="D994" s="596" t="s">
        <v>336</v>
      </c>
      <c r="E994" s="597" t="s">
        <v>1033</v>
      </c>
      <c r="F994" s="598" t="s">
        <v>1034</v>
      </c>
      <c r="G994" s="599" t="s">
        <v>339</v>
      </c>
      <c r="H994" s="600">
        <v>17.496</v>
      </c>
      <c r="I994" s="601"/>
      <c r="J994" s="602">
        <f>ROUND($I$994*$H$994,2)</f>
        <v>0</v>
      </c>
      <c r="K994" s="598" t="s">
        <v>340</v>
      </c>
      <c r="L994" s="531"/>
      <c r="M994" s="603"/>
      <c r="N994" s="604" t="s">
        <v>287</v>
      </c>
      <c r="P994" s="605">
        <f>$O$994*$H$994</f>
        <v>0</v>
      </c>
      <c r="Q994" s="605">
        <v>0</v>
      </c>
      <c r="R994" s="605">
        <f>$Q$994*$H$994</f>
        <v>0</v>
      </c>
      <c r="S994" s="605">
        <v>0.00142</v>
      </c>
      <c r="T994" s="606">
        <f>$S$994*$H$994</f>
        <v>0.02484432</v>
      </c>
      <c r="AR994" s="527" t="s">
        <v>481</v>
      </c>
      <c r="AT994" s="527" t="s">
        <v>336</v>
      </c>
      <c r="AU994" s="527" t="s">
        <v>258</v>
      </c>
      <c r="AY994" s="530" t="s">
        <v>334</v>
      </c>
      <c r="BE994" s="607">
        <f>IF($N$994="základní",$J$994,0)</f>
        <v>0</v>
      </c>
      <c r="BF994" s="607">
        <f>IF($N$994="snížená",$J$994,0)</f>
        <v>0</v>
      </c>
      <c r="BG994" s="607">
        <f>IF($N$994="zákl. přenesená",$J$994,0)</f>
        <v>0</v>
      </c>
      <c r="BH994" s="607">
        <f>IF($N$994="sníž. přenesená",$J$994,0)</f>
        <v>0</v>
      </c>
      <c r="BI994" s="607">
        <f>IF($N$994="nulová",$J$994,0)</f>
        <v>0</v>
      </c>
      <c r="BJ994" s="527" t="s">
        <v>332</v>
      </c>
      <c r="BK994" s="607">
        <f>ROUND($I$994*$H$994,2)</f>
        <v>0</v>
      </c>
      <c r="BL994" s="527" t="s">
        <v>481</v>
      </c>
      <c r="BM994" s="527" t="s">
        <v>1035</v>
      </c>
    </row>
    <row r="995" spans="2:47" s="530" customFormat="1" ht="27" customHeight="1">
      <c r="B995" s="531"/>
      <c r="D995" s="608" t="s">
        <v>343</v>
      </c>
      <c r="F995" s="609" t="s">
        <v>1036</v>
      </c>
      <c r="L995" s="531"/>
      <c r="M995" s="610"/>
      <c r="T995" s="611"/>
      <c r="AT995" s="530" t="s">
        <v>343</v>
      </c>
      <c r="AU995" s="530" t="s">
        <v>258</v>
      </c>
    </row>
    <row r="996" spans="2:47" s="530" customFormat="1" ht="71.25" customHeight="1">
      <c r="B996" s="531"/>
      <c r="D996" s="612" t="s">
        <v>345</v>
      </c>
      <c r="F996" s="613" t="s">
        <v>1015</v>
      </c>
      <c r="L996" s="531"/>
      <c r="M996" s="610"/>
      <c r="T996" s="611"/>
      <c r="AT996" s="530" t="s">
        <v>345</v>
      </c>
      <c r="AU996" s="530" t="s">
        <v>258</v>
      </c>
    </row>
    <row r="997" spans="2:51" s="530" customFormat="1" ht="15.75" customHeight="1">
      <c r="B997" s="614"/>
      <c r="D997" s="612" t="s">
        <v>347</v>
      </c>
      <c r="E997" s="615"/>
      <c r="F997" s="616" t="s">
        <v>408</v>
      </c>
      <c r="H997" s="615"/>
      <c r="L997" s="614"/>
      <c r="M997" s="617"/>
      <c r="T997" s="618"/>
      <c r="AT997" s="615" t="s">
        <v>347</v>
      </c>
      <c r="AU997" s="615" t="s">
        <v>258</v>
      </c>
      <c r="AV997" s="615" t="s">
        <v>332</v>
      </c>
      <c r="AW997" s="615" t="s">
        <v>299</v>
      </c>
      <c r="AX997" s="615" t="s">
        <v>333</v>
      </c>
      <c r="AY997" s="615" t="s">
        <v>334</v>
      </c>
    </row>
    <row r="998" spans="2:51" s="530" customFormat="1" ht="15.75" customHeight="1">
      <c r="B998" s="614"/>
      <c r="D998" s="612" t="s">
        <v>347</v>
      </c>
      <c r="E998" s="615"/>
      <c r="F998" s="616" t="s">
        <v>1037</v>
      </c>
      <c r="H998" s="615"/>
      <c r="L998" s="614"/>
      <c r="M998" s="617"/>
      <c r="T998" s="618"/>
      <c r="AT998" s="615" t="s">
        <v>347</v>
      </c>
      <c r="AU998" s="615" t="s">
        <v>258</v>
      </c>
      <c r="AV998" s="615" t="s">
        <v>332</v>
      </c>
      <c r="AW998" s="615" t="s">
        <v>299</v>
      </c>
      <c r="AX998" s="615" t="s">
        <v>333</v>
      </c>
      <c r="AY998" s="615" t="s">
        <v>334</v>
      </c>
    </row>
    <row r="999" spans="2:51" s="530" customFormat="1" ht="15.75" customHeight="1">
      <c r="B999" s="619"/>
      <c r="D999" s="612" t="s">
        <v>347</v>
      </c>
      <c r="E999" s="620"/>
      <c r="F999" s="621" t="s">
        <v>657</v>
      </c>
      <c r="H999" s="622">
        <v>4.5</v>
      </c>
      <c r="L999" s="619"/>
      <c r="M999" s="623"/>
      <c r="T999" s="624"/>
      <c r="AT999" s="620" t="s">
        <v>347</v>
      </c>
      <c r="AU999" s="620" t="s">
        <v>258</v>
      </c>
      <c r="AV999" s="620" t="s">
        <v>258</v>
      </c>
      <c r="AW999" s="620" t="s">
        <v>299</v>
      </c>
      <c r="AX999" s="620" t="s">
        <v>333</v>
      </c>
      <c r="AY999" s="620" t="s">
        <v>334</v>
      </c>
    </row>
    <row r="1000" spans="2:51" s="530" customFormat="1" ht="15.75" customHeight="1">
      <c r="B1000" s="619"/>
      <c r="D1000" s="612" t="s">
        <v>347</v>
      </c>
      <c r="E1000" s="620"/>
      <c r="F1000" s="621" t="s">
        <v>658</v>
      </c>
      <c r="H1000" s="622">
        <v>3.835</v>
      </c>
      <c r="L1000" s="619"/>
      <c r="M1000" s="623"/>
      <c r="T1000" s="624"/>
      <c r="AT1000" s="620" t="s">
        <v>347</v>
      </c>
      <c r="AU1000" s="620" t="s">
        <v>258</v>
      </c>
      <c r="AV1000" s="620" t="s">
        <v>258</v>
      </c>
      <c r="AW1000" s="620" t="s">
        <v>299</v>
      </c>
      <c r="AX1000" s="620" t="s">
        <v>333</v>
      </c>
      <c r="AY1000" s="620" t="s">
        <v>334</v>
      </c>
    </row>
    <row r="1001" spans="2:51" s="530" customFormat="1" ht="15.75" customHeight="1">
      <c r="B1001" s="619"/>
      <c r="D1001" s="612" t="s">
        <v>347</v>
      </c>
      <c r="E1001" s="620"/>
      <c r="F1001" s="621" t="s">
        <v>659</v>
      </c>
      <c r="H1001" s="622">
        <v>1.593</v>
      </c>
      <c r="L1001" s="619"/>
      <c r="M1001" s="623"/>
      <c r="T1001" s="624"/>
      <c r="AT1001" s="620" t="s">
        <v>347</v>
      </c>
      <c r="AU1001" s="620" t="s">
        <v>258</v>
      </c>
      <c r="AV1001" s="620" t="s">
        <v>258</v>
      </c>
      <c r="AW1001" s="620" t="s">
        <v>299</v>
      </c>
      <c r="AX1001" s="620" t="s">
        <v>333</v>
      </c>
      <c r="AY1001" s="620" t="s">
        <v>334</v>
      </c>
    </row>
    <row r="1002" spans="2:51" s="530" customFormat="1" ht="15.75" customHeight="1">
      <c r="B1002" s="619"/>
      <c r="D1002" s="612" t="s">
        <v>347</v>
      </c>
      <c r="E1002" s="620"/>
      <c r="F1002" s="621" t="s">
        <v>660</v>
      </c>
      <c r="H1002" s="622">
        <v>4.5</v>
      </c>
      <c r="L1002" s="619"/>
      <c r="M1002" s="623"/>
      <c r="T1002" s="624"/>
      <c r="AT1002" s="620" t="s">
        <v>347</v>
      </c>
      <c r="AU1002" s="620" t="s">
        <v>258</v>
      </c>
      <c r="AV1002" s="620" t="s">
        <v>258</v>
      </c>
      <c r="AW1002" s="620" t="s">
        <v>299</v>
      </c>
      <c r="AX1002" s="620" t="s">
        <v>333</v>
      </c>
      <c r="AY1002" s="620" t="s">
        <v>334</v>
      </c>
    </row>
    <row r="1003" spans="2:51" s="530" customFormat="1" ht="15.75" customHeight="1">
      <c r="B1003" s="619"/>
      <c r="D1003" s="612" t="s">
        <v>347</v>
      </c>
      <c r="E1003" s="620"/>
      <c r="F1003" s="621" t="s">
        <v>1038</v>
      </c>
      <c r="H1003" s="622">
        <v>1.475</v>
      </c>
      <c r="L1003" s="619"/>
      <c r="M1003" s="623"/>
      <c r="T1003" s="624"/>
      <c r="AT1003" s="620" t="s">
        <v>347</v>
      </c>
      <c r="AU1003" s="620" t="s">
        <v>258</v>
      </c>
      <c r="AV1003" s="620" t="s">
        <v>258</v>
      </c>
      <c r="AW1003" s="620" t="s">
        <v>299</v>
      </c>
      <c r="AX1003" s="620" t="s">
        <v>333</v>
      </c>
      <c r="AY1003" s="620" t="s">
        <v>334</v>
      </c>
    </row>
    <row r="1004" spans="2:51" s="530" customFormat="1" ht="15.75" customHeight="1">
      <c r="B1004" s="619"/>
      <c r="D1004" s="612" t="s">
        <v>347</v>
      </c>
      <c r="E1004" s="620"/>
      <c r="F1004" s="621" t="s">
        <v>662</v>
      </c>
      <c r="H1004" s="622">
        <v>1.593</v>
      </c>
      <c r="L1004" s="619"/>
      <c r="M1004" s="623"/>
      <c r="T1004" s="624"/>
      <c r="AT1004" s="620" t="s">
        <v>347</v>
      </c>
      <c r="AU1004" s="620" t="s">
        <v>258</v>
      </c>
      <c r="AV1004" s="620" t="s">
        <v>258</v>
      </c>
      <c r="AW1004" s="620" t="s">
        <v>299</v>
      </c>
      <c r="AX1004" s="620" t="s">
        <v>333</v>
      </c>
      <c r="AY1004" s="620" t="s">
        <v>334</v>
      </c>
    </row>
    <row r="1005" spans="2:51" s="530" customFormat="1" ht="15.75" customHeight="1">
      <c r="B1005" s="625"/>
      <c r="D1005" s="612" t="s">
        <v>347</v>
      </c>
      <c r="E1005" s="626"/>
      <c r="F1005" s="627" t="s">
        <v>352</v>
      </c>
      <c r="H1005" s="628">
        <v>17.496</v>
      </c>
      <c r="L1005" s="625"/>
      <c r="M1005" s="629"/>
      <c r="T1005" s="630"/>
      <c r="AT1005" s="626" t="s">
        <v>347</v>
      </c>
      <c r="AU1005" s="626" t="s">
        <v>258</v>
      </c>
      <c r="AV1005" s="626" t="s">
        <v>341</v>
      </c>
      <c r="AW1005" s="626" t="s">
        <v>299</v>
      </c>
      <c r="AX1005" s="626" t="s">
        <v>332</v>
      </c>
      <c r="AY1005" s="626" t="s">
        <v>334</v>
      </c>
    </row>
    <row r="1006" spans="2:65" s="530" customFormat="1" ht="15.75" customHeight="1">
      <c r="B1006" s="531"/>
      <c r="C1006" s="596" t="s">
        <v>1072</v>
      </c>
      <c r="D1006" s="596" t="s">
        <v>336</v>
      </c>
      <c r="E1006" s="597" t="s">
        <v>1040</v>
      </c>
      <c r="F1006" s="598" t="s">
        <v>1041</v>
      </c>
      <c r="G1006" s="599" t="s">
        <v>339</v>
      </c>
      <c r="H1006" s="600">
        <v>158.534</v>
      </c>
      <c r="I1006" s="601"/>
      <c r="J1006" s="602">
        <f>ROUND($I$1006*$H$1006,2)</f>
        <v>0</v>
      </c>
      <c r="K1006" s="598" t="s">
        <v>340</v>
      </c>
      <c r="L1006" s="531"/>
      <c r="M1006" s="603"/>
      <c r="N1006" s="604" t="s">
        <v>287</v>
      </c>
      <c r="P1006" s="605">
        <f>$O$1006*$H$1006</f>
        <v>0</v>
      </c>
      <c r="Q1006" s="605">
        <v>0</v>
      </c>
      <c r="R1006" s="605">
        <f>$Q$1006*$H$1006</f>
        <v>0</v>
      </c>
      <c r="S1006" s="605">
        <v>0.0014</v>
      </c>
      <c r="T1006" s="606">
        <f>$S$1006*$H$1006</f>
        <v>0.2219476</v>
      </c>
      <c r="AR1006" s="527" t="s">
        <v>481</v>
      </c>
      <c r="AT1006" s="527" t="s">
        <v>336</v>
      </c>
      <c r="AU1006" s="527" t="s">
        <v>258</v>
      </c>
      <c r="AY1006" s="530" t="s">
        <v>334</v>
      </c>
      <c r="BE1006" s="607">
        <f>IF($N$1006="základní",$J$1006,0)</f>
        <v>0</v>
      </c>
      <c r="BF1006" s="607">
        <f>IF($N$1006="snížená",$J$1006,0)</f>
        <v>0</v>
      </c>
      <c r="BG1006" s="607">
        <f>IF($N$1006="zákl. přenesená",$J$1006,0)</f>
        <v>0</v>
      </c>
      <c r="BH1006" s="607">
        <f>IF($N$1006="sníž. přenesená",$J$1006,0)</f>
        <v>0</v>
      </c>
      <c r="BI1006" s="607">
        <f>IF($N$1006="nulová",$J$1006,0)</f>
        <v>0</v>
      </c>
      <c r="BJ1006" s="527" t="s">
        <v>332</v>
      </c>
      <c r="BK1006" s="607">
        <f>ROUND($I$1006*$H$1006,2)</f>
        <v>0</v>
      </c>
      <c r="BL1006" s="527" t="s">
        <v>481</v>
      </c>
      <c r="BM1006" s="527" t="s">
        <v>1042</v>
      </c>
    </row>
    <row r="1007" spans="2:47" s="530" customFormat="1" ht="27" customHeight="1">
      <c r="B1007" s="531"/>
      <c r="D1007" s="608" t="s">
        <v>343</v>
      </c>
      <c r="F1007" s="609" t="s">
        <v>1043</v>
      </c>
      <c r="L1007" s="531"/>
      <c r="M1007" s="610"/>
      <c r="T1007" s="611"/>
      <c r="AT1007" s="530" t="s">
        <v>343</v>
      </c>
      <c r="AU1007" s="530" t="s">
        <v>258</v>
      </c>
    </row>
    <row r="1008" spans="2:47" s="530" customFormat="1" ht="71.25" customHeight="1">
      <c r="B1008" s="531"/>
      <c r="D1008" s="612" t="s">
        <v>345</v>
      </c>
      <c r="F1008" s="613" t="s">
        <v>1015</v>
      </c>
      <c r="L1008" s="531"/>
      <c r="M1008" s="610"/>
      <c r="T1008" s="611"/>
      <c r="AT1008" s="530" t="s">
        <v>345</v>
      </c>
      <c r="AU1008" s="530" t="s">
        <v>258</v>
      </c>
    </row>
    <row r="1009" spans="2:51" s="530" customFormat="1" ht="15.75" customHeight="1">
      <c r="B1009" s="614"/>
      <c r="D1009" s="612" t="s">
        <v>347</v>
      </c>
      <c r="E1009" s="615"/>
      <c r="F1009" s="616" t="s">
        <v>1044</v>
      </c>
      <c r="H1009" s="615"/>
      <c r="L1009" s="614"/>
      <c r="M1009" s="617"/>
      <c r="T1009" s="618"/>
      <c r="AT1009" s="615" t="s">
        <v>347</v>
      </c>
      <c r="AU1009" s="615" t="s">
        <v>258</v>
      </c>
      <c r="AV1009" s="615" t="s">
        <v>332</v>
      </c>
      <c r="AW1009" s="615" t="s">
        <v>299</v>
      </c>
      <c r="AX1009" s="615" t="s">
        <v>333</v>
      </c>
      <c r="AY1009" s="615" t="s">
        <v>334</v>
      </c>
    </row>
    <row r="1010" spans="2:51" s="530" customFormat="1" ht="15.75" customHeight="1">
      <c r="B1010" s="614"/>
      <c r="D1010" s="612" t="s">
        <v>347</v>
      </c>
      <c r="E1010" s="615"/>
      <c r="F1010" s="616" t="s">
        <v>1045</v>
      </c>
      <c r="H1010" s="615"/>
      <c r="L1010" s="614"/>
      <c r="M1010" s="617"/>
      <c r="T1010" s="618"/>
      <c r="AT1010" s="615" t="s">
        <v>347</v>
      </c>
      <c r="AU1010" s="615" t="s">
        <v>258</v>
      </c>
      <c r="AV1010" s="615" t="s">
        <v>332</v>
      </c>
      <c r="AW1010" s="615" t="s">
        <v>299</v>
      </c>
      <c r="AX1010" s="615" t="s">
        <v>333</v>
      </c>
      <c r="AY1010" s="615" t="s">
        <v>334</v>
      </c>
    </row>
    <row r="1011" spans="2:51" s="530" customFormat="1" ht="15.75" customHeight="1">
      <c r="B1011" s="614"/>
      <c r="D1011" s="612" t="s">
        <v>347</v>
      </c>
      <c r="E1011" s="615"/>
      <c r="F1011" s="616" t="s">
        <v>1046</v>
      </c>
      <c r="H1011" s="615"/>
      <c r="L1011" s="614"/>
      <c r="M1011" s="617"/>
      <c r="T1011" s="618"/>
      <c r="AT1011" s="615" t="s">
        <v>347</v>
      </c>
      <c r="AU1011" s="615" t="s">
        <v>258</v>
      </c>
      <c r="AV1011" s="615" t="s">
        <v>332</v>
      </c>
      <c r="AW1011" s="615" t="s">
        <v>299</v>
      </c>
      <c r="AX1011" s="615" t="s">
        <v>333</v>
      </c>
      <c r="AY1011" s="615" t="s">
        <v>334</v>
      </c>
    </row>
    <row r="1012" spans="2:51" s="530" customFormat="1" ht="15.75" customHeight="1">
      <c r="B1012" s="619"/>
      <c r="D1012" s="612" t="s">
        <v>347</v>
      </c>
      <c r="E1012" s="620"/>
      <c r="F1012" s="621" t="s">
        <v>616</v>
      </c>
      <c r="H1012" s="622">
        <v>80.896</v>
      </c>
      <c r="L1012" s="619"/>
      <c r="M1012" s="623"/>
      <c r="T1012" s="624"/>
      <c r="AT1012" s="620" t="s">
        <v>347</v>
      </c>
      <c r="AU1012" s="620" t="s">
        <v>258</v>
      </c>
      <c r="AV1012" s="620" t="s">
        <v>258</v>
      </c>
      <c r="AW1012" s="620" t="s">
        <v>299</v>
      </c>
      <c r="AX1012" s="620" t="s">
        <v>333</v>
      </c>
      <c r="AY1012" s="620" t="s">
        <v>334</v>
      </c>
    </row>
    <row r="1013" spans="2:51" s="530" customFormat="1" ht="15.75" customHeight="1">
      <c r="B1013" s="619"/>
      <c r="D1013" s="612" t="s">
        <v>347</v>
      </c>
      <c r="E1013" s="620"/>
      <c r="F1013" s="621" t="s">
        <v>617</v>
      </c>
      <c r="H1013" s="622">
        <v>-1.629</v>
      </c>
      <c r="L1013" s="619"/>
      <c r="M1013" s="623"/>
      <c r="T1013" s="624"/>
      <c r="AT1013" s="620" t="s">
        <v>347</v>
      </c>
      <c r="AU1013" s="620" t="s">
        <v>258</v>
      </c>
      <c r="AV1013" s="620" t="s">
        <v>258</v>
      </c>
      <c r="AW1013" s="620" t="s">
        <v>299</v>
      </c>
      <c r="AX1013" s="620" t="s">
        <v>333</v>
      </c>
      <c r="AY1013" s="620" t="s">
        <v>334</v>
      </c>
    </row>
    <row r="1014" spans="2:51" s="530" customFormat="1" ht="15.75" customHeight="1">
      <c r="B1014" s="614"/>
      <c r="D1014" s="612" t="s">
        <v>347</v>
      </c>
      <c r="E1014" s="615"/>
      <c r="F1014" s="616" t="s">
        <v>1047</v>
      </c>
      <c r="H1014" s="615"/>
      <c r="L1014" s="614"/>
      <c r="M1014" s="617"/>
      <c r="T1014" s="618"/>
      <c r="AT1014" s="615" t="s">
        <v>347</v>
      </c>
      <c r="AU1014" s="615" t="s">
        <v>258</v>
      </c>
      <c r="AV1014" s="615" t="s">
        <v>332</v>
      </c>
      <c r="AW1014" s="615" t="s">
        <v>299</v>
      </c>
      <c r="AX1014" s="615" t="s">
        <v>333</v>
      </c>
      <c r="AY1014" s="615" t="s">
        <v>334</v>
      </c>
    </row>
    <row r="1015" spans="2:51" s="530" customFormat="1" ht="15.75" customHeight="1">
      <c r="B1015" s="641"/>
      <c r="D1015" s="612" t="s">
        <v>347</v>
      </c>
      <c r="E1015" s="642"/>
      <c r="F1015" s="643" t="s">
        <v>519</v>
      </c>
      <c r="H1015" s="644">
        <v>79.267</v>
      </c>
      <c r="L1015" s="641"/>
      <c r="M1015" s="645"/>
      <c r="T1015" s="646"/>
      <c r="AT1015" s="642" t="s">
        <v>347</v>
      </c>
      <c r="AU1015" s="642" t="s">
        <v>258</v>
      </c>
      <c r="AV1015" s="642" t="s">
        <v>363</v>
      </c>
      <c r="AW1015" s="642" t="s">
        <v>299</v>
      </c>
      <c r="AX1015" s="642" t="s">
        <v>333</v>
      </c>
      <c r="AY1015" s="642" t="s">
        <v>334</v>
      </c>
    </row>
    <row r="1016" spans="2:51" s="530" customFormat="1" ht="15.75" customHeight="1">
      <c r="B1016" s="614"/>
      <c r="D1016" s="612" t="s">
        <v>347</v>
      </c>
      <c r="E1016" s="615"/>
      <c r="F1016" s="616" t="s">
        <v>1048</v>
      </c>
      <c r="H1016" s="615"/>
      <c r="L1016" s="614"/>
      <c r="M1016" s="617"/>
      <c r="T1016" s="618"/>
      <c r="AT1016" s="615" t="s">
        <v>347</v>
      </c>
      <c r="AU1016" s="615" t="s">
        <v>258</v>
      </c>
      <c r="AV1016" s="615" t="s">
        <v>332</v>
      </c>
      <c r="AW1016" s="615" t="s">
        <v>299</v>
      </c>
      <c r="AX1016" s="615" t="s">
        <v>333</v>
      </c>
      <c r="AY1016" s="615" t="s">
        <v>334</v>
      </c>
    </row>
    <row r="1017" spans="2:51" s="530" customFormat="1" ht="15.75" customHeight="1">
      <c r="B1017" s="619"/>
      <c r="D1017" s="612" t="s">
        <v>347</v>
      </c>
      <c r="E1017" s="620"/>
      <c r="F1017" s="621" t="s">
        <v>616</v>
      </c>
      <c r="H1017" s="622">
        <v>80.896</v>
      </c>
      <c r="L1017" s="619"/>
      <c r="M1017" s="623"/>
      <c r="T1017" s="624"/>
      <c r="AT1017" s="620" t="s">
        <v>347</v>
      </c>
      <c r="AU1017" s="620" t="s">
        <v>258</v>
      </c>
      <c r="AV1017" s="620" t="s">
        <v>258</v>
      </c>
      <c r="AW1017" s="620" t="s">
        <v>299</v>
      </c>
      <c r="AX1017" s="620" t="s">
        <v>333</v>
      </c>
      <c r="AY1017" s="620" t="s">
        <v>334</v>
      </c>
    </row>
    <row r="1018" spans="2:51" s="530" customFormat="1" ht="15.75" customHeight="1">
      <c r="B1018" s="619"/>
      <c r="D1018" s="612" t="s">
        <v>347</v>
      </c>
      <c r="E1018" s="620"/>
      <c r="F1018" s="621" t="s">
        <v>617</v>
      </c>
      <c r="H1018" s="622">
        <v>-1.629</v>
      </c>
      <c r="L1018" s="619"/>
      <c r="M1018" s="623"/>
      <c r="T1018" s="624"/>
      <c r="AT1018" s="620" t="s">
        <v>347</v>
      </c>
      <c r="AU1018" s="620" t="s">
        <v>258</v>
      </c>
      <c r="AV1018" s="620" t="s">
        <v>258</v>
      </c>
      <c r="AW1018" s="620" t="s">
        <v>299</v>
      </c>
      <c r="AX1018" s="620" t="s">
        <v>333</v>
      </c>
      <c r="AY1018" s="620" t="s">
        <v>334</v>
      </c>
    </row>
    <row r="1019" spans="2:51" s="530" customFormat="1" ht="15.75" customHeight="1">
      <c r="B1019" s="614"/>
      <c r="D1019" s="612" t="s">
        <v>347</v>
      </c>
      <c r="E1019" s="615"/>
      <c r="F1019" s="616" t="s">
        <v>1047</v>
      </c>
      <c r="H1019" s="615"/>
      <c r="L1019" s="614"/>
      <c r="M1019" s="617"/>
      <c r="T1019" s="618"/>
      <c r="AT1019" s="615" t="s">
        <v>347</v>
      </c>
      <c r="AU1019" s="615" t="s">
        <v>258</v>
      </c>
      <c r="AV1019" s="615" t="s">
        <v>332</v>
      </c>
      <c r="AW1019" s="615" t="s">
        <v>299</v>
      </c>
      <c r="AX1019" s="615" t="s">
        <v>333</v>
      </c>
      <c r="AY1019" s="615" t="s">
        <v>334</v>
      </c>
    </row>
    <row r="1020" spans="2:51" s="530" customFormat="1" ht="15.75" customHeight="1">
      <c r="B1020" s="641"/>
      <c r="D1020" s="612" t="s">
        <v>347</v>
      </c>
      <c r="E1020" s="642"/>
      <c r="F1020" s="643" t="s">
        <v>519</v>
      </c>
      <c r="H1020" s="644">
        <v>79.267</v>
      </c>
      <c r="L1020" s="641"/>
      <c r="M1020" s="645"/>
      <c r="T1020" s="646"/>
      <c r="AT1020" s="642" t="s">
        <v>347</v>
      </c>
      <c r="AU1020" s="642" t="s">
        <v>258</v>
      </c>
      <c r="AV1020" s="642" t="s">
        <v>363</v>
      </c>
      <c r="AW1020" s="642" t="s">
        <v>299</v>
      </c>
      <c r="AX1020" s="642" t="s">
        <v>333</v>
      </c>
      <c r="AY1020" s="642" t="s">
        <v>334</v>
      </c>
    </row>
    <row r="1021" spans="2:51" s="530" customFormat="1" ht="15.75" customHeight="1">
      <c r="B1021" s="625"/>
      <c r="D1021" s="612" t="s">
        <v>347</v>
      </c>
      <c r="E1021" s="626"/>
      <c r="F1021" s="627" t="s">
        <v>352</v>
      </c>
      <c r="H1021" s="628">
        <v>158.534</v>
      </c>
      <c r="L1021" s="625"/>
      <c r="M1021" s="629"/>
      <c r="T1021" s="630"/>
      <c r="AT1021" s="626" t="s">
        <v>347</v>
      </c>
      <c r="AU1021" s="626" t="s">
        <v>258</v>
      </c>
      <c r="AV1021" s="626" t="s">
        <v>341</v>
      </c>
      <c r="AW1021" s="626" t="s">
        <v>299</v>
      </c>
      <c r="AX1021" s="626" t="s">
        <v>332</v>
      </c>
      <c r="AY1021" s="626" t="s">
        <v>334</v>
      </c>
    </row>
    <row r="1022" spans="2:51" s="530" customFormat="1" ht="15.75" customHeight="1">
      <c r="B1022" s="614"/>
      <c r="D1022" s="612" t="s">
        <v>347</v>
      </c>
      <c r="E1022" s="615"/>
      <c r="F1022" s="616" t="s">
        <v>3011</v>
      </c>
      <c r="H1022" s="615"/>
      <c r="L1022" s="614"/>
      <c r="M1022" s="617"/>
      <c r="T1022" s="618"/>
      <c r="AT1022" s="615" t="s">
        <v>347</v>
      </c>
      <c r="AU1022" s="615" t="s">
        <v>258</v>
      </c>
      <c r="AV1022" s="615" t="s">
        <v>332</v>
      </c>
      <c r="AW1022" s="615" t="s">
        <v>299</v>
      </c>
      <c r="AX1022" s="615" t="s">
        <v>333</v>
      </c>
      <c r="AY1022" s="615" t="s">
        <v>334</v>
      </c>
    </row>
    <row r="1023" spans="2:63" s="586" customFormat="1" ht="30.75" customHeight="1">
      <c r="B1023" s="585"/>
      <c r="D1023" s="587" t="s">
        <v>329</v>
      </c>
      <c r="E1023" s="594" t="s">
        <v>1049</v>
      </c>
      <c r="F1023" s="594" t="s">
        <v>1050</v>
      </c>
      <c r="J1023" s="595">
        <f>$BK$1023</f>
        <v>0</v>
      </c>
      <c r="L1023" s="585"/>
      <c r="M1023" s="590"/>
      <c r="P1023" s="591">
        <f>SUM($P$1024:$P$1080)</f>
        <v>0</v>
      </c>
      <c r="R1023" s="591">
        <f>SUM($R$1024:$R$1080)</f>
        <v>0.07590985</v>
      </c>
      <c r="T1023" s="592">
        <f>SUM($T$1024:$T$1080)</f>
        <v>8.47101</v>
      </c>
      <c r="AR1023" s="587" t="s">
        <v>258</v>
      </c>
      <c r="AT1023" s="587" t="s">
        <v>329</v>
      </c>
      <c r="AU1023" s="587" t="s">
        <v>332</v>
      </c>
      <c r="AY1023" s="587" t="s">
        <v>334</v>
      </c>
      <c r="BK1023" s="593">
        <f>SUM($BK$1024:$BK$1080)</f>
        <v>0</v>
      </c>
    </row>
    <row r="1024" spans="2:65" s="530" customFormat="1" ht="15.75" customHeight="1">
      <c r="B1024" s="531"/>
      <c r="C1024" s="596" t="s">
        <v>1081</v>
      </c>
      <c r="D1024" s="596" t="s">
        <v>336</v>
      </c>
      <c r="E1024" s="597" t="s">
        <v>1052</v>
      </c>
      <c r="F1024" s="598" t="s">
        <v>1053</v>
      </c>
      <c r="G1024" s="599" t="s">
        <v>114</v>
      </c>
      <c r="H1024" s="600">
        <v>242.88</v>
      </c>
      <c r="I1024" s="601"/>
      <c r="J1024" s="602">
        <f>ROUND($I$1024*$H$1024,2)</f>
        <v>0</v>
      </c>
      <c r="K1024" s="598" t="s">
        <v>340</v>
      </c>
      <c r="L1024" s="531"/>
      <c r="M1024" s="603"/>
      <c r="N1024" s="604" t="s">
        <v>287</v>
      </c>
      <c r="P1024" s="605">
        <f>$O$1024*$H$1024</f>
        <v>0</v>
      </c>
      <c r="Q1024" s="605">
        <v>0</v>
      </c>
      <c r="R1024" s="605">
        <f>$Q$1024*$H$1024</f>
        <v>0</v>
      </c>
      <c r="S1024" s="605">
        <v>0.008</v>
      </c>
      <c r="T1024" s="606">
        <f>$S$1024*$H$1024</f>
        <v>1.94304</v>
      </c>
      <c r="AR1024" s="527" t="s">
        <v>481</v>
      </c>
      <c r="AT1024" s="527" t="s">
        <v>336</v>
      </c>
      <c r="AU1024" s="527" t="s">
        <v>258</v>
      </c>
      <c r="AY1024" s="530" t="s">
        <v>334</v>
      </c>
      <c r="BE1024" s="607">
        <f>IF($N$1024="základní",$J$1024,0)</f>
        <v>0</v>
      </c>
      <c r="BF1024" s="607">
        <f>IF($N$1024="snížená",$J$1024,0)</f>
        <v>0</v>
      </c>
      <c r="BG1024" s="607">
        <f>IF($N$1024="zákl. přenesená",$J$1024,0)</f>
        <v>0</v>
      </c>
      <c r="BH1024" s="607">
        <f>IF($N$1024="sníž. přenesená",$J$1024,0)</f>
        <v>0</v>
      </c>
      <c r="BI1024" s="607">
        <f>IF($N$1024="nulová",$J$1024,0)</f>
        <v>0</v>
      </c>
      <c r="BJ1024" s="527" t="s">
        <v>332</v>
      </c>
      <c r="BK1024" s="607">
        <f>ROUND($I$1024*$H$1024,2)</f>
        <v>0</v>
      </c>
      <c r="BL1024" s="527" t="s">
        <v>481</v>
      </c>
      <c r="BM1024" s="527" t="s">
        <v>1054</v>
      </c>
    </row>
    <row r="1025" spans="2:47" s="530" customFormat="1" ht="16.5" customHeight="1">
      <c r="B1025" s="531"/>
      <c r="D1025" s="608" t="s">
        <v>343</v>
      </c>
      <c r="F1025" s="609" t="s">
        <v>1055</v>
      </c>
      <c r="L1025" s="531"/>
      <c r="M1025" s="610"/>
      <c r="T1025" s="611"/>
      <c r="AT1025" s="530" t="s">
        <v>343</v>
      </c>
      <c r="AU1025" s="530" t="s">
        <v>258</v>
      </c>
    </row>
    <row r="1026" spans="2:51" s="530" customFormat="1" ht="15.75" customHeight="1">
      <c r="B1026" s="614"/>
      <c r="D1026" s="612" t="s">
        <v>347</v>
      </c>
      <c r="E1026" s="615"/>
      <c r="F1026" s="616" t="s">
        <v>1056</v>
      </c>
      <c r="H1026" s="615"/>
      <c r="L1026" s="614"/>
      <c r="M1026" s="617"/>
      <c r="T1026" s="618"/>
      <c r="AT1026" s="615" t="s">
        <v>347</v>
      </c>
      <c r="AU1026" s="615" t="s">
        <v>258</v>
      </c>
      <c r="AV1026" s="615" t="s">
        <v>332</v>
      </c>
      <c r="AW1026" s="615" t="s">
        <v>299</v>
      </c>
      <c r="AX1026" s="615" t="s">
        <v>333</v>
      </c>
      <c r="AY1026" s="615" t="s">
        <v>334</v>
      </c>
    </row>
    <row r="1027" spans="2:51" s="530" customFormat="1" ht="15.75" customHeight="1">
      <c r="B1027" s="614"/>
      <c r="D1027" s="612" t="s">
        <v>347</v>
      </c>
      <c r="E1027" s="615"/>
      <c r="F1027" s="616" t="s">
        <v>1057</v>
      </c>
      <c r="H1027" s="615"/>
      <c r="L1027" s="614"/>
      <c r="M1027" s="617"/>
      <c r="T1027" s="618"/>
      <c r="AT1027" s="615" t="s">
        <v>347</v>
      </c>
      <c r="AU1027" s="615" t="s">
        <v>258</v>
      </c>
      <c r="AV1027" s="615" t="s">
        <v>332</v>
      </c>
      <c r="AW1027" s="615" t="s">
        <v>299</v>
      </c>
      <c r="AX1027" s="615" t="s">
        <v>333</v>
      </c>
      <c r="AY1027" s="615" t="s">
        <v>334</v>
      </c>
    </row>
    <row r="1028" spans="2:51" s="530" customFormat="1" ht="15.75" customHeight="1">
      <c r="B1028" s="614"/>
      <c r="D1028" s="612" t="s">
        <v>347</v>
      </c>
      <c r="E1028" s="615"/>
      <c r="F1028" s="616" t="s">
        <v>425</v>
      </c>
      <c r="H1028" s="615"/>
      <c r="L1028" s="614"/>
      <c r="M1028" s="617"/>
      <c r="T1028" s="618"/>
      <c r="AT1028" s="615" t="s">
        <v>347</v>
      </c>
      <c r="AU1028" s="615" t="s">
        <v>258</v>
      </c>
      <c r="AV1028" s="615" t="s">
        <v>332</v>
      </c>
      <c r="AW1028" s="615" t="s">
        <v>299</v>
      </c>
      <c r="AX1028" s="615" t="s">
        <v>333</v>
      </c>
      <c r="AY1028" s="615" t="s">
        <v>334</v>
      </c>
    </row>
    <row r="1029" spans="2:51" s="530" customFormat="1" ht="15.75" customHeight="1">
      <c r="B1029" s="619"/>
      <c r="D1029" s="612" t="s">
        <v>347</v>
      </c>
      <c r="E1029" s="620"/>
      <c r="F1029" s="621" t="s">
        <v>1058</v>
      </c>
      <c r="H1029" s="622">
        <v>86.4</v>
      </c>
      <c r="L1029" s="619"/>
      <c r="M1029" s="623"/>
      <c r="T1029" s="624"/>
      <c r="AT1029" s="620" t="s">
        <v>347</v>
      </c>
      <c r="AU1029" s="620" t="s">
        <v>258</v>
      </c>
      <c r="AV1029" s="620" t="s">
        <v>258</v>
      </c>
      <c r="AW1029" s="620" t="s">
        <v>299</v>
      </c>
      <c r="AX1029" s="620" t="s">
        <v>333</v>
      </c>
      <c r="AY1029" s="620" t="s">
        <v>334</v>
      </c>
    </row>
    <row r="1030" spans="2:51" s="530" customFormat="1" ht="15.75" customHeight="1">
      <c r="B1030" s="619"/>
      <c r="D1030" s="612" t="s">
        <v>347</v>
      </c>
      <c r="E1030" s="620"/>
      <c r="F1030" s="621" t="s">
        <v>1059</v>
      </c>
      <c r="H1030" s="622">
        <v>24</v>
      </c>
      <c r="L1030" s="619"/>
      <c r="M1030" s="623"/>
      <c r="T1030" s="624"/>
      <c r="AT1030" s="620" t="s">
        <v>347</v>
      </c>
      <c r="AU1030" s="620" t="s">
        <v>258</v>
      </c>
      <c r="AV1030" s="620" t="s">
        <v>258</v>
      </c>
      <c r="AW1030" s="620" t="s">
        <v>299</v>
      </c>
      <c r="AX1030" s="620" t="s">
        <v>333</v>
      </c>
      <c r="AY1030" s="620" t="s">
        <v>334</v>
      </c>
    </row>
    <row r="1031" spans="2:51" s="530" customFormat="1" ht="15.75" customHeight="1">
      <c r="B1031" s="614"/>
      <c r="D1031" s="612" t="s">
        <v>347</v>
      </c>
      <c r="E1031" s="615"/>
      <c r="F1031" s="616" t="s">
        <v>1060</v>
      </c>
      <c r="H1031" s="615"/>
      <c r="L1031" s="614"/>
      <c r="M1031" s="617"/>
      <c r="T1031" s="618"/>
      <c r="AT1031" s="615" t="s">
        <v>347</v>
      </c>
      <c r="AU1031" s="615" t="s">
        <v>258</v>
      </c>
      <c r="AV1031" s="615" t="s">
        <v>332</v>
      </c>
      <c r="AW1031" s="615" t="s">
        <v>299</v>
      </c>
      <c r="AX1031" s="615" t="s">
        <v>333</v>
      </c>
      <c r="AY1031" s="615" t="s">
        <v>334</v>
      </c>
    </row>
    <row r="1032" spans="2:51" s="530" customFormat="1" ht="15.75" customHeight="1">
      <c r="B1032" s="619"/>
      <c r="D1032" s="612" t="s">
        <v>347</v>
      </c>
      <c r="E1032" s="620"/>
      <c r="F1032" s="621" t="s">
        <v>1061</v>
      </c>
      <c r="H1032" s="622">
        <v>11.04</v>
      </c>
      <c r="L1032" s="619"/>
      <c r="M1032" s="623"/>
      <c r="T1032" s="624"/>
      <c r="AT1032" s="620" t="s">
        <v>347</v>
      </c>
      <c r="AU1032" s="620" t="s">
        <v>258</v>
      </c>
      <c r="AV1032" s="620" t="s">
        <v>258</v>
      </c>
      <c r="AW1032" s="620" t="s">
        <v>299</v>
      </c>
      <c r="AX1032" s="620" t="s">
        <v>333</v>
      </c>
      <c r="AY1032" s="620" t="s">
        <v>334</v>
      </c>
    </row>
    <row r="1033" spans="2:51" s="530" customFormat="1" ht="15.75" customHeight="1">
      <c r="B1033" s="641"/>
      <c r="D1033" s="612" t="s">
        <v>347</v>
      </c>
      <c r="E1033" s="642"/>
      <c r="F1033" s="643" t="s">
        <v>519</v>
      </c>
      <c r="H1033" s="644">
        <v>121.44</v>
      </c>
      <c r="L1033" s="641"/>
      <c r="M1033" s="645"/>
      <c r="T1033" s="646"/>
      <c r="AT1033" s="642" t="s">
        <v>347</v>
      </c>
      <c r="AU1033" s="642" t="s">
        <v>258</v>
      </c>
      <c r="AV1033" s="642" t="s">
        <v>363</v>
      </c>
      <c r="AW1033" s="642" t="s">
        <v>299</v>
      </c>
      <c r="AX1033" s="642" t="s">
        <v>333</v>
      </c>
      <c r="AY1033" s="642" t="s">
        <v>334</v>
      </c>
    </row>
    <row r="1034" spans="2:51" s="530" customFormat="1" ht="15.75" customHeight="1">
      <c r="B1034" s="614"/>
      <c r="D1034" s="612" t="s">
        <v>347</v>
      </c>
      <c r="E1034" s="615"/>
      <c r="F1034" s="616" t="s">
        <v>428</v>
      </c>
      <c r="H1034" s="615"/>
      <c r="L1034" s="614"/>
      <c r="M1034" s="617"/>
      <c r="T1034" s="618"/>
      <c r="AT1034" s="615" t="s">
        <v>347</v>
      </c>
      <c r="AU1034" s="615" t="s">
        <v>258</v>
      </c>
      <c r="AV1034" s="615" t="s">
        <v>332</v>
      </c>
      <c r="AW1034" s="615" t="s">
        <v>299</v>
      </c>
      <c r="AX1034" s="615" t="s">
        <v>333</v>
      </c>
      <c r="AY1034" s="615" t="s">
        <v>334</v>
      </c>
    </row>
    <row r="1035" spans="2:51" s="530" customFormat="1" ht="15.75" customHeight="1">
      <c r="B1035" s="619"/>
      <c r="D1035" s="612" t="s">
        <v>347</v>
      </c>
      <c r="E1035" s="620"/>
      <c r="F1035" s="621" t="s">
        <v>1058</v>
      </c>
      <c r="H1035" s="622">
        <v>86.4</v>
      </c>
      <c r="L1035" s="619"/>
      <c r="M1035" s="623"/>
      <c r="T1035" s="624"/>
      <c r="AT1035" s="620" t="s">
        <v>347</v>
      </c>
      <c r="AU1035" s="620" t="s">
        <v>258</v>
      </c>
      <c r="AV1035" s="620" t="s">
        <v>258</v>
      </c>
      <c r="AW1035" s="620" t="s">
        <v>299</v>
      </c>
      <c r="AX1035" s="620" t="s">
        <v>333</v>
      </c>
      <c r="AY1035" s="620" t="s">
        <v>334</v>
      </c>
    </row>
    <row r="1036" spans="2:51" s="530" customFormat="1" ht="15.75" customHeight="1">
      <c r="B1036" s="619"/>
      <c r="D1036" s="612" t="s">
        <v>347</v>
      </c>
      <c r="E1036" s="620"/>
      <c r="F1036" s="621" t="s">
        <v>1059</v>
      </c>
      <c r="H1036" s="622">
        <v>24</v>
      </c>
      <c r="L1036" s="619"/>
      <c r="M1036" s="623"/>
      <c r="T1036" s="624"/>
      <c r="AT1036" s="620" t="s">
        <v>347</v>
      </c>
      <c r="AU1036" s="620" t="s">
        <v>258</v>
      </c>
      <c r="AV1036" s="620" t="s">
        <v>258</v>
      </c>
      <c r="AW1036" s="620" t="s">
        <v>299</v>
      </c>
      <c r="AX1036" s="620" t="s">
        <v>333</v>
      </c>
      <c r="AY1036" s="620" t="s">
        <v>334</v>
      </c>
    </row>
    <row r="1037" spans="2:51" s="530" customFormat="1" ht="15.75" customHeight="1">
      <c r="B1037" s="614"/>
      <c r="D1037" s="612" t="s">
        <v>347</v>
      </c>
      <c r="E1037" s="615"/>
      <c r="F1037" s="616" t="s">
        <v>1060</v>
      </c>
      <c r="H1037" s="615"/>
      <c r="L1037" s="614"/>
      <c r="M1037" s="617"/>
      <c r="T1037" s="618"/>
      <c r="AT1037" s="615" t="s">
        <v>347</v>
      </c>
      <c r="AU1037" s="615" t="s">
        <v>258</v>
      </c>
      <c r="AV1037" s="615" t="s">
        <v>332</v>
      </c>
      <c r="AW1037" s="615" t="s">
        <v>299</v>
      </c>
      <c r="AX1037" s="615" t="s">
        <v>333</v>
      </c>
      <c r="AY1037" s="615" t="s">
        <v>334</v>
      </c>
    </row>
    <row r="1038" spans="2:51" s="530" customFormat="1" ht="15.75" customHeight="1">
      <c r="B1038" s="619"/>
      <c r="D1038" s="612" t="s">
        <v>347</v>
      </c>
      <c r="E1038" s="620"/>
      <c r="F1038" s="621" t="s">
        <v>1061</v>
      </c>
      <c r="H1038" s="622">
        <v>11.04</v>
      </c>
      <c r="L1038" s="619"/>
      <c r="M1038" s="623"/>
      <c r="T1038" s="624"/>
      <c r="AT1038" s="620" t="s">
        <v>347</v>
      </c>
      <c r="AU1038" s="620" t="s">
        <v>258</v>
      </c>
      <c r="AV1038" s="620" t="s">
        <v>258</v>
      </c>
      <c r="AW1038" s="620" t="s">
        <v>299</v>
      </c>
      <c r="AX1038" s="620" t="s">
        <v>333</v>
      </c>
      <c r="AY1038" s="620" t="s">
        <v>334</v>
      </c>
    </row>
    <row r="1039" spans="2:51" s="530" customFormat="1" ht="15.75" customHeight="1">
      <c r="B1039" s="641"/>
      <c r="D1039" s="612" t="s">
        <v>347</v>
      </c>
      <c r="E1039" s="642"/>
      <c r="F1039" s="643" t="s">
        <v>519</v>
      </c>
      <c r="H1039" s="644">
        <v>121.44</v>
      </c>
      <c r="L1039" s="641"/>
      <c r="M1039" s="645"/>
      <c r="T1039" s="646"/>
      <c r="AT1039" s="642" t="s">
        <v>347</v>
      </c>
      <c r="AU1039" s="642" t="s">
        <v>258</v>
      </c>
      <c r="AV1039" s="642" t="s">
        <v>363</v>
      </c>
      <c r="AW1039" s="642" t="s">
        <v>299</v>
      </c>
      <c r="AX1039" s="642" t="s">
        <v>333</v>
      </c>
      <c r="AY1039" s="642" t="s">
        <v>334</v>
      </c>
    </row>
    <row r="1040" spans="2:51" s="530" customFormat="1" ht="15.75" customHeight="1">
      <c r="B1040" s="625"/>
      <c r="D1040" s="612" t="s">
        <v>347</v>
      </c>
      <c r="E1040" s="626"/>
      <c r="F1040" s="627" t="s">
        <v>352</v>
      </c>
      <c r="H1040" s="628">
        <v>242.88</v>
      </c>
      <c r="L1040" s="625"/>
      <c r="M1040" s="629"/>
      <c r="T1040" s="630"/>
      <c r="AT1040" s="626" t="s">
        <v>347</v>
      </c>
      <c r="AU1040" s="626" t="s">
        <v>258</v>
      </c>
      <c r="AV1040" s="626" t="s">
        <v>341</v>
      </c>
      <c r="AW1040" s="626" t="s">
        <v>299</v>
      </c>
      <c r="AX1040" s="626" t="s">
        <v>332</v>
      </c>
      <c r="AY1040" s="626" t="s">
        <v>334</v>
      </c>
    </row>
    <row r="1041" spans="2:65" s="530" customFormat="1" ht="15.75" customHeight="1">
      <c r="B1041" s="531"/>
      <c r="C1041" s="596" t="s">
        <v>1089</v>
      </c>
      <c r="D1041" s="596" t="s">
        <v>336</v>
      </c>
      <c r="E1041" s="597" t="s">
        <v>1063</v>
      </c>
      <c r="F1041" s="598" t="s">
        <v>1064</v>
      </c>
      <c r="G1041" s="599" t="s">
        <v>114</v>
      </c>
      <c r="H1041" s="600">
        <v>687.57</v>
      </c>
      <c r="I1041" s="601"/>
      <c r="J1041" s="602">
        <f>ROUND($I$1041*$H$1041,2)</f>
        <v>0</v>
      </c>
      <c r="K1041" s="598" t="s">
        <v>599</v>
      </c>
      <c r="L1041" s="531"/>
      <c r="M1041" s="603"/>
      <c r="N1041" s="604" t="s">
        <v>287</v>
      </c>
      <c r="P1041" s="605">
        <f>$O$1041*$H$1041</f>
        <v>0</v>
      </c>
      <c r="Q1041" s="605">
        <v>0</v>
      </c>
      <c r="R1041" s="605">
        <f>$Q$1041*$H$1041</f>
        <v>0</v>
      </c>
      <c r="S1041" s="605">
        <v>0.006</v>
      </c>
      <c r="T1041" s="606">
        <f>$S$1041*$H$1041</f>
        <v>4.12542</v>
      </c>
      <c r="AR1041" s="527" t="s">
        <v>481</v>
      </c>
      <c r="AT1041" s="527" t="s">
        <v>336</v>
      </c>
      <c r="AU1041" s="527" t="s">
        <v>258</v>
      </c>
      <c r="AY1041" s="530" t="s">
        <v>334</v>
      </c>
      <c r="BE1041" s="607">
        <f>IF($N$1041="základní",$J$1041,0)</f>
        <v>0</v>
      </c>
      <c r="BF1041" s="607">
        <f>IF($N$1041="snížená",$J$1041,0)</f>
        <v>0</v>
      </c>
      <c r="BG1041" s="607">
        <f>IF($N$1041="zákl. přenesená",$J$1041,0)</f>
        <v>0</v>
      </c>
      <c r="BH1041" s="607">
        <f>IF($N$1041="sníž. přenesená",$J$1041,0)</f>
        <v>0</v>
      </c>
      <c r="BI1041" s="607">
        <f>IF($N$1041="nulová",$J$1041,0)</f>
        <v>0</v>
      </c>
      <c r="BJ1041" s="527" t="s">
        <v>332</v>
      </c>
      <c r="BK1041" s="607">
        <f>ROUND($I$1041*$H$1041,2)</f>
        <v>0</v>
      </c>
      <c r="BL1041" s="527" t="s">
        <v>481</v>
      </c>
      <c r="BM1041" s="527" t="s">
        <v>1065</v>
      </c>
    </row>
    <row r="1042" spans="2:47" s="530" customFormat="1" ht="27" customHeight="1">
      <c r="B1042" s="531"/>
      <c r="D1042" s="608" t="s">
        <v>343</v>
      </c>
      <c r="F1042" s="609" t="s">
        <v>1066</v>
      </c>
      <c r="L1042" s="531"/>
      <c r="M1042" s="610"/>
      <c r="T1042" s="611"/>
      <c r="AT1042" s="530" t="s">
        <v>343</v>
      </c>
      <c r="AU1042" s="530" t="s">
        <v>258</v>
      </c>
    </row>
    <row r="1043" spans="2:51" s="530" customFormat="1" ht="15.75" customHeight="1">
      <c r="B1043" s="614"/>
      <c r="D1043" s="612" t="s">
        <v>347</v>
      </c>
      <c r="E1043" s="615"/>
      <c r="F1043" s="616" t="s">
        <v>1067</v>
      </c>
      <c r="H1043" s="615"/>
      <c r="L1043" s="614"/>
      <c r="M1043" s="617"/>
      <c r="T1043" s="618"/>
      <c r="AT1043" s="615" t="s">
        <v>347</v>
      </c>
      <c r="AU1043" s="615" t="s">
        <v>258</v>
      </c>
      <c r="AV1043" s="615" t="s">
        <v>332</v>
      </c>
      <c r="AW1043" s="615" t="s">
        <v>299</v>
      </c>
      <c r="AX1043" s="615" t="s">
        <v>333</v>
      </c>
      <c r="AY1043" s="615" t="s">
        <v>334</v>
      </c>
    </row>
    <row r="1044" spans="2:51" s="530" customFormat="1" ht="15.75" customHeight="1">
      <c r="B1044" s="614"/>
      <c r="D1044" s="612" t="s">
        <v>347</v>
      </c>
      <c r="E1044" s="615"/>
      <c r="F1044" s="616" t="s">
        <v>425</v>
      </c>
      <c r="H1044" s="615"/>
      <c r="L1044" s="614"/>
      <c r="M1044" s="617"/>
      <c r="T1044" s="618"/>
      <c r="AT1044" s="615" t="s">
        <v>347</v>
      </c>
      <c r="AU1044" s="615" t="s">
        <v>258</v>
      </c>
      <c r="AV1044" s="615" t="s">
        <v>332</v>
      </c>
      <c r="AW1044" s="615" t="s">
        <v>299</v>
      </c>
      <c r="AX1044" s="615" t="s">
        <v>333</v>
      </c>
      <c r="AY1044" s="615" t="s">
        <v>334</v>
      </c>
    </row>
    <row r="1045" spans="2:51" s="530" customFormat="1" ht="15.75" customHeight="1">
      <c r="B1045" s="619"/>
      <c r="D1045" s="612" t="s">
        <v>347</v>
      </c>
      <c r="E1045" s="620"/>
      <c r="F1045" s="621" t="s">
        <v>1068</v>
      </c>
      <c r="H1045" s="622">
        <v>355.2</v>
      </c>
      <c r="L1045" s="619"/>
      <c r="M1045" s="623"/>
      <c r="T1045" s="624"/>
      <c r="AT1045" s="620" t="s">
        <v>347</v>
      </c>
      <c r="AU1045" s="620" t="s">
        <v>258</v>
      </c>
      <c r="AV1045" s="620" t="s">
        <v>258</v>
      </c>
      <c r="AW1045" s="620" t="s">
        <v>299</v>
      </c>
      <c r="AX1045" s="620" t="s">
        <v>333</v>
      </c>
      <c r="AY1045" s="620" t="s">
        <v>334</v>
      </c>
    </row>
    <row r="1046" spans="2:51" s="530" customFormat="1" ht="15.75" customHeight="1">
      <c r="B1046" s="614"/>
      <c r="D1046" s="612" t="s">
        <v>347</v>
      </c>
      <c r="E1046" s="615"/>
      <c r="F1046" s="616" t="s">
        <v>428</v>
      </c>
      <c r="H1046" s="615"/>
      <c r="L1046" s="614"/>
      <c r="M1046" s="617"/>
      <c r="T1046" s="618"/>
      <c r="AT1046" s="615" t="s">
        <v>347</v>
      </c>
      <c r="AU1046" s="615" t="s">
        <v>258</v>
      </c>
      <c r="AV1046" s="615" t="s">
        <v>332</v>
      </c>
      <c r="AW1046" s="615" t="s">
        <v>299</v>
      </c>
      <c r="AX1046" s="615" t="s">
        <v>333</v>
      </c>
      <c r="AY1046" s="615" t="s">
        <v>334</v>
      </c>
    </row>
    <row r="1047" spans="2:51" s="530" customFormat="1" ht="15.75" customHeight="1">
      <c r="B1047" s="619"/>
      <c r="D1047" s="612" t="s">
        <v>347</v>
      </c>
      <c r="E1047" s="620"/>
      <c r="F1047" s="621" t="s">
        <v>1069</v>
      </c>
      <c r="H1047" s="622">
        <v>266.4</v>
      </c>
      <c r="L1047" s="619"/>
      <c r="M1047" s="623"/>
      <c r="T1047" s="624"/>
      <c r="AT1047" s="620" t="s">
        <v>347</v>
      </c>
      <c r="AU1047" s="620" t="s">
        <v>258</v>
      </c>
      <c r="AV1047" s="620" t="s">
        <v>258</v>
      </c>
      <c r="AW1047" s="620" t="s">
        <v>299</v>
      </c>
      <c r="AX1047" s="620" t="s">
        <v>333</v>
      </c>
      <c r="AY1047" s="620" t="s">
        <v>334</v>
      </c>
    </row>
    <row r="1048" spans="2:51" s="530" customFormat="1" ht="15.75" customHeight="1">
      <c r="B1048" s="619"/>
      <c r="D1048" s="612" t="s">
        <v>347</v>
      </c>
      <c r="E1048" s="620"/>
      <c r="F1048" s="621" t="s">
        <v>1070</v>
      </c>
      <c r="H1048" s="622">
        <v>20.07</v>
      </c>
      <c r="L1048" s="619"/>
      <c r="M1048" s="623"/>
      <c r="T1048" s="624"/>
      <c r="AT1048" s="620" t="s">
        <v>347</v>
      </c>
      <c r="AU1048" s="620" t="s">
        <v>258</v>
      </c>
      <c r="AV1048" s="620" t="s">
        <v>258</v>
      </c>
      <c r="AW1048" s="620" t="s">
        <v>299</v>
      </c>
      <c r="AX1048" s="620" t="s">
        <v>333</v>
      </c>
      <c r="AY1048" s="620" t="s">
        <v>334</v>
      </c>
    </row>
    <row r="1049" spans="2:51" s="530" customFormat="1" ht="15.75" customHeight="1">
      <c r="B1049" s="619"/>
      <c r="D1049" s="612" t="s">
        <v>347</v>
      </c>
      <c r="E1049" s="620"/>
      <c r="F1049" s="621" t="s">
        <v>1071</v>
      </c>
      <c r="H1049" s="622">
        <v>45.9</v>
      </c>
      <c r="L1049" s="619"/>
      <c r="M1049" s="623"/>
      <c r="T1049" s="624"/>
      <c r="AT1049" s="620" t="s">
        <v>347</v>
      </c>
      <c r="AU1049" s="620" t="s">
        <v>258</v>
      </c>
      <c r="AV1049" s="620" t="s">
        <v>258</v>
      </c>
      <c r="AW1049" s="620" t="s">
        <v>299</v>
      </c>
      <c r="AX1049" s="620" t="s">
        <v>333</v>
      </c>
      <c r="AY1049" s="620" t="s">
        <v>334</v>
      </c>
    </row>
    <row r="1050" spans="2:51" s="530" customFormat="1" ht="15.75" customHeight="1">
      <c r="B1050" s="625"/>
      <c r="D1050" s="612" t="s">
        <v>347</v>
      </c>
      <c r="E1050" s="626"/>
      <c r="F1050" s="627" t="s">
        <v>352</v>
      </c>
      <c r="H1050" s="628">
        <v>687.57</v>
      </c>
      <c r="L1050" s="625"/>
      <c r="M1050" s="629"/>
      <c r="T1050" s="630"/>
      <c r="AT1050" s="626" t="s">
        <v>347</v>
      </c>
      <c r="AU1050" s="626" t="s">
        <v>258</v>
      </c>
      <c r="AV1050" s="626" t="s">
        <v>341</v>
      </c>
      <c r="AW1050" s="626" t="s">
        <v>299</v>
      </c>
      <c r="AX1050" s="626" t="s">
        <v>332</v>
      </c>
      <c r="AY1050" s="626" t="s">
        <v>334</v>
      </c>
    </row>
    <row r="1051" spans="2:65" s="530" customFormat="1" ht="15.75" customHeight="1">
      <c r="B1051" s="531"/>
      <c r="C1051" s="596" t="s">
        <v>1094</v>
      </c>
      <c r="D1051" s="596" t="s">
        <v>336</v>
      </c>
      <c r="E1051" s="597" t="s">
        <v>1073</v>
      </c>
      <c r="F1051" s="598" t="s">
        <v>1074</v>
      </c>
      <c r="G1051" s="599" t="s">
        <v>339</v>
      </c>
      <c r="H1051" s="600">
        <v>160.17</v>
      </c>
      <c r="I1051" s="601"/>
      <c r="J1051" s="602">
        <f>ROUND($I$1051*$H$1051,2)</f>
        <v>0</v>
      </c>
      <c r="K1051" s="598" t="s">
        <v>340</v>
      </c>
      <c r="L1051" s="531"/>
      <c r="M1051" s="603"/>
      <c r="N1051" s="604" t="s">
        <v>287</v>
      </c>
      <c r="P1051" s="605">
        <f>$O$1051*$H$1051</f>
        <v>0</v>
      </c>
      <c r="Q1051" s="605">
        <v>0</v>
      </c>
      <c r="R1051" s="605">
        <f>$Q$1051*$H$1051</f>
        <v>0</v>
      </c>
      <c r="S1051" s="605">
        <v>0.015</v>
      </c>
      <c r="T1051" s="606">
        <f>$S$1051*$H$1051</f>
        <v>2.4025499999999997</v>
      </c>
      <c r="AR1051" s="527" t="s">
        <v>481</v>
      </c>
      <c r="AT1051" s="527" t="s">
        <v>336</v>
      </c>
      <c r="AU1051" s="527" t="s">
        <v>258</v>
      </c>
      <c r="AY1051" s="530" t="s">
        <v>334</v>
      </c>
      <c r="BE1051" s="607">
        <f>IF($N$1051="základní",$J$1051,0)</f>
        <v>0</v>
      </c>
      <c r="BF1051" s="607">
        <f>IF($N$1051="snížená",$J$1051,0)</f>
        <v>0</v>
      </c>
      <c r="BG1051" s="607">
        <f>IF($N$1051="zákl. přenesená",$J$1051,0)</f>
        <v>0</v>
      </c>
      <c r="BH1051" s="607">
        <f>IF($N$1051="sníž. přenesená",$J$1051,0)</f>
        <v>0</v>
      </c>
      <c r="BI1051" s="607">
        <f>IF($N$1051="nulová",$J$1051,0)</f>
        <v>0</v>
      </c>
      <c r="BJ1051" s="527" t="s">
        <v>332</v>
      </c>
      <c r="BK1051" s="607">
        <f>ROUND($I$1051*$H$1051,2)</f>
        <v>0</v>
      </c>
      <c r="BL1051" s="527" t="s">
        <v>481</v>
      </c>
      <c r="BM1051" s="527" t="s">
        <v>1075</v>
      </c>
    </row>
    <row r="1052" spans="2:47" s="530" customFormat="1" ht="27" customHeight="1">
      <c r="B1052" s="531"/>
      <c r="D1052" s="608" t="s">
        <v>343</v>
      </c>
      <c r="F1052" s="609" t="s">
        <v>1076</v>
      </c>
      <c r="L1052" s="531"/>
      <c r="M1052" s="610"/>
      <c r="T1052" s="611"/>
      <c r="AT1052" s="530" t="s">
        <v>343</v>
      </c>
      <c r="AU1052" s="530" t="s">
        <v>258</v>
      </c>
    </row>
    <row r="1053" spans="2:51" s="530" customFormat="1" ht="15.75" customHeight="1">
      <c r="B1053" s="614"/>
      <c r="D1053" s="612" t="s">
        <v>347</v>
      </c>
      <c r="E1053" s="615"/>
      <c r="F1053" s="616" t="s">
        <v>1077</v>
      </c>
      <c r="H1053" s="615"/>
      <c r="L1053" s="614"/>
      <c r="M1053" s="617"/>
      <c r="T1053" s="618"/>
      <c r="AT1053" s="615" t="s">
        <v>347</v>
      </c>
      <c r="AU1053" s="615" t="s">
        <v>258</v>
      </c>
      <c r="AV1053" s="615" t="s">
        <v>332</v>
      </c>
      <c r="AW1053" s="615" t="s">
        <v>299</v>
      </c>
      <c r="AX1053" s="615" t="s">
        <v>333</v>
      </c>
      <c r="AY1053" s="615" t="s">
        <v>334</v>
      </c>
    </row>
    <row r="1054" spans="2:51" s="530" customFormat="1" ht="15.75" customHeight="1">
      <c r="B1054" s="614"/>
      <c r="D1054" s="612" t="s">
        <v>347</v>
      </c>
      <c r="E1054" s="615"/>
      <c r="F1054" s="616" t="s">
        <v>425</v>
      </c>
      <c r="H1054" s="615"/>
      <c r="L1054" s="614"/>
      <c r="M1054" s="617"/>
      <c r="T1054" s="618"/>
      <c r="AT1054" s="615" t="s">
        <v>347</v>
      </c>
      <c r="AU1054" s="615" t="s">
        <v>258</v>
      </c>
      <c r="AV1054" s="615" t="s">
        <v>332</v>
      </c>
      <c r="AW1054" s="615" t="s">
        <v>299</v>
      </c>
      <c r="AX1054" s="615" t="s">
        <v>333</v>
      </c>
      <c r="AY1054" s="615" t="s">
        <v>334</v>
      </c>
    </row>
    <row r="1055" spans="2:51" s="530" customFormat="1" ht="15.75" customHeight="1">
      <c r="B1055" s="619"/>
      <c r="D1055" s="612" t="s">
        <v>347</v>
      </c>
      <c r="E1055" s="620"/>
      <c r="F1055" s="621" t="s">
        <v>1078</v>
      </c>
      <c r="H1055" s="622">
        <v>64.581</v>
      </c>
      <c r="L1055" s="619"/>
      <c r="M1055" s="623"/>
      <c r="T1055" s="624"/>
      <c r="AT1055" s="620" t="s">
        <v>347</v>
      </c>
      <c r="AU1055" s="620" t="s">
        <v>258</v>
      </c>
      <c r="AV1055" s="620" t="s">
        <v>258</v>
      </c>
      <c r="AW1055" s="620" t="s">
        <v>299</v>
      </c>
      <c r="AX1055" s="620" t="s">
        <v>333</v>
      </c>
      <c r="AY1055" s="620" t="s">
        <v>334</v>
      </c>
    </row>
    <row r="1056" spans="2:51" s="530" customFormat="1" ht="15.75" customHeight="1">
      <c r="B1056" s="619"/>
      <c r="D1056" s="612" t="s">
        <v>347</v>
      </c>
      <c r="E1056" s="620"/>
      <c r="F1056" s="621" t="s">
        <v>1079</v>
      </c>
      <c r="H1056" s="622">
        <v>15.504</v>
      </c>
      <c r="L1056" s="619"/>
      <c r="M1056" s="623"/>
      <c r="T1056" s="624"/>
      <c r="AT1056" s="620" t="s">
        <v>347</v>
      </c>
      <c r="AU1056" s="620" t="s">
        <v>258</v>
      </c>
      <c r="AV1056" s="620" t="s">
        <v>258</v>
      </c>
      <c r="AW1056" s="620" t="s">
        <v>299</v>
      </c>
      <c r="AX1056" s="620" t="s">
        <v>333</v>
      </c>
      <c r="AY1056" s="620" t="s">
        <v>334</v>
      </c>
    </row>
    <row r="1057" spans="2:51" s="530" customFormat="1" ht="15.75" customHeight="1">
      <c r="B1057" s="641"/>
      <c r="D1057" s="612" t="s">
        <v>347</v>
      </c>
      <c r="E1057" s="642"/>
      <c r="F1057" s="643" t="s">
        <v>519</v>
      </c>
      <c r="H1057" s="644">
        <v>80.085</v>
      </c>
      <c r="L1057" s="641"/>
      <c r="M1057" s="645"/>
      <c r="T1057" s="646"/>
      <c r="AT1057" s="642" t="s">
        <v>347</v>
      </c>
      <c r="AU1057" s="642" t="s">
        <v>258</v>
      </c>
      <c r="AV1057" s="642" t="s">
        <v>363</v>
      </c>
      <c r="AW1057" s="642" t="s">
        <v>299</v>
      </c>
      <c r="AX1057" s="642" t="s">
        <v>333</v>
      </c>
      <c r="AY1057" s="642" t="s">
        <v>334</v>
      </c>
    </row>
    <row r="1058" spans="2:51" s="530" customFormat="1" ht="15.75" customHeight="1">
      <c r="B1058" s="614"/>
      <c r="D1058" s="612" t="s">
        <v>347</v>
      </c>
      <c r="E1058" s="615"/>
      <c r="F1058" s="616" t="s">
        <v>428</v>
      </c>
      <c r="H1058" s="615"/>
      <c r="L1058" s="614"/>
      <c r="M1058" s="617"/>
      <c r="T1058" s="618"/>
      <c r="AT1058" s="615" t="s">
        <v>347</v>
      </c>
      <c r="AU1058" s="615" t="s">
        <v>258</v>
      </c>
      <c r="AV1058" s="615" t="s">
        <v>332</v>
      </c>
      <c r="AW1058" s="615" t="s">
        <v>299</v>
      </c>
      <c r="AX1058" s="615" t="s">
        <v>333</v>
      </c>
      <c r="AY1058" s="615" t="s">
        <v>334</v>
      </c>
    </row>
    <row r="1059" spans="2:51" s="530" customFormat="1" ht="15.75" customHeight="1">
      <c r="B1059" s="619"/>
      <c r="D1059" s="612" t="s">
        <v>347</v>
      </c>
      <c r="E1059" s="620"/>
      <c r="F1059" s="621" t="s">
        <v>1080</v>
      </c>
      <c r="H1059" s="622">
        <v>64.581</v>
      </c>
      <c r="L1059" s="619"/>
      <c r="M1059" s="623"/>
      <c r="T1059" s="624"/>
      <c r="AT1059" s="620" t="s">
        <v>347</v>
      </c>
      <c r="AU1059" s="620" t="s">
        <v>258</v>
      </c>
      <c r="AV1059" s="620" t="s">
        <v>258</v>
      </c>
      <c r="AW1059" s="620" t="s">
        <v>299</v>
      </c>
      <c r="AX1059" s="620" t="s">
        <v>333</v>
      </c>
      <c r="AY1059" s="620" t="s">
        <v>334</v>
      </c>
    </row>
    <row r="1060" spans="2:51" s="530" customFormat="1" ht="15.75" customHeight="1">
      <c r="B1060" s="619"/>
      <c r="D1060" s="612" t="s">
        <v>347</v>
      </c>
      <c r="E1060" s="620"/>
      <c r="F1060" s="621" t="s">
        <v>1079</v>
      </c>
      <c r="H1060" s="622">
        <v>15.504</v>
      </c>
      <c r="L1060" s="619"/>
      <c r="M1060" s="623"/>
      <c r="T1060" s="624"/>
      <c r="AT1060" s="620" t="s">
        <v>347</v>
      </c>
      <c r="AU1060" s="620" t="s">
        <v>258</v>
      </c>
      <c r="AV1060" s="620" t="s">
        <v>258</v>
      </c>
      <c r="AW1060" s="620" t="s">
        <v>299</v>
      </c>
      <c r="AX1060" s="620" t="s">
        <v>333</v>
      </c>
      <c r="AY1060" s="620" t="s">
        <v>334</v>
      </c>
    </row>
    <row r="1061" spans="2:51" s="530" customFormat="1" ht="15.75" customHeight="1">
      <c r="B1061" s="641"/>
      <c r="D1061" s="612" t="s">
        <v>347</v>
      </c>
      <c r="E1061" s="642"/>
      <c r="F1061" s="643" t="s">
        <v>519</v>
      </c>
      <c r="H1061" s="644">
        <v>80.085</v>
      </c>
      <c r="L1061" s="641"/>
      <c r="M1061" s="645"/>
      <c r="T1061" s="646"/>
      <c r="AT1061" s="642" t="s">
        <v>347</v>
      </c>
      <c r="AU1061" s="642" t="s">
        <v>258</v>
      </c>
      <c r="AV1061" s="642" t="s">
        <v>363</v>
      </c>
      <c r="AW1061" s="642" t="s">
        <v>299</v>
      </c>
      <c r="AX1061" s="642" t="s">
        <v>333</v>
      </c>
      <c r="AY1061" s="642" t="s">
        <v>334</v>
      </c>
    </row>
    <row r="1062" spans="2:51" s="530" customFormat="1" ht="15.75" customHeight="1">
      <c r="B1062" s="625"/>
      <c r="D1062" s="612" t="s">
        <v>347</v>
      </c>
      <c r="E1062" s="626"/>
      <c r="F1062" s="627" t="s">
        <v>352</v>
      </c>
      <c r="H1062" s="628">
        <v>160.17</v>
      </c>
      <c r="L1062" s="625"/>
      <c r="M1062" s="629"/>
      <c r="T1062" s="630"/>
      <c r="AT1062" s="626" t="s">
        <v>347</v>
      </c>
      <c r="AU1062" s="626" t="s">
        <v>258</v>
      </c>
      <c r="AV1062" s="626" t="s">
        <v>341</v>
      </c>
      <c r="AW1062" s="626" t="s">
        <v>299</v>
      </c>
      <c r="AX1062" s="626" t="s">
        <v>332</v>
      </c>
      <c r="AY1062" s="626" t="s">
        <v>334</v>
      </c>
    </row>
    <row r="1063" spans="2:51" s="530" customFormat="1" ht="27" customHeight="1">
      <c r="B1063" s="614"/>
      <c r="D1063" s="612" t="s">
        <v>347</v>
      </c>
      <c r="E1063" s="615"/>
      <c r="F1063" s="616" t="s">
        <v>3016</v>
      </c>
      <c r="H1063" s="615"/>
      <c r="L1063" s="614"/>
      <c r="M1063" s="617"/>
      <c r="T1063" s="618"/>
      <c r="AT1063" s="615" t="s">
        <v>347</v>
      </c>
      <c r="AU1063" s="615" t="s">
        <v>258</v>
      </c>
      <c r="AV1063" s="615" t="s">
        <v>332</v>
      </c>
      <c r="AW1063" s="615" t="s">
        <v>299</v>
      </c>
      <c r="AX1063" s="615" t="s">
        <v>333</v>
      </c>
      <c r="AY1063" s="615" t="s">
        <v>334</v>
      </c>
    </row>
    <row r="1064" spans="2:65" s="530" customFormat="1" ht="15.75" customHeight="1">
      <c r="B1064" s="531"/>
      <c r="C1064" s="596" t="s">
        <v>1102</v>
      </c>
      <c r="D1064" s="596" t="s">
        <v>336</v>
      </c>
      <c r="E1064" s="597" t="s">
        <v>1082</v>
      </c>
      <c r="F1064" s="598" t="s">
        <v>1083</v>
      </c>
      <c r="G1064" s="599" t="s">
        <v>339</v>
      </c>
      <c r="H1064" s="600">
        <v>5.625</v>
      </c>
      <c r="I1064" s="601"/>
      <c r="J1064" s="602">
        <f>ROUND($I$1064*$H$1064,2)</f>
        <v>0</v>
      </c>
      <c r="K1064" s="598" t="s">
        <v>340</v>
      </c>
      <c r="L1064" s="531"/>
      <c r="M1064" s="603"/>
      <c r="N1064" s="604" t="s">
        <v>287</v>
      </c>
      <c r="P1064" s="605">
        <f>$O$1064*$H$1064</f>
        <v>0</v>
      </c>
      <c r="Q1064" s="605">
        <v>0.01131</v>
      </c>
      <c r="R1064" s="605">
        <f>$Q$1064*$H$1064</f>
        <v>0.06361875</v>
      </c>
      <c r="S1064" s="605">
        <v>0</v>
      </c>
      <c r="T1064" s="606">
        <f>$S$1064*$H$1064</f>
        <v>0</v>
      </c>
      <c r="AR1064" s="527" t="s">
        <v>481</v>
      </c>
      <c r="AT1064" s="527" t="s">
        <v>336</v>
      </c>
      <c r="AU1064" s="527" t="s">
        <v>258</v>
      </c>
      <c r="AY1064" s="530" t="s">
        <v>334</v>
      </c>
      <c r="BE1064" s="607">
        <f>IF($N$1064="základní",$J$1064,0)</f>
        <v>0</v>
      </c>
      <c r="BF1064" s="607">
        <f>IF($N$1064="snížená",$J$1064,0)</f>
        <v>0</v>
      </c>
      <c r="BG1064" s="607">
        <f>IF($N$1064="zákl. přenesená",$J$1064,0)</f>
        <v>0</v>
      </c>
      <c r="BH1064" s="607">
        <f>IF($N$1064="sníž. přenesená",$J$1064,0)</f>
        <v>0</v>
      </c>
      <c r="BI1064" s="607">
        <f>IF($N$1064="nulová",$J$1064,0)</f>
        <v>0</v>
      </c>
      <c r="BJ1064" s="527" t="s">
        <v>332</v>
      </c>
      <c r="BK1064" s="607">
        <f>ROUND($I$1064*$H$1064,2)</f>
        <v>0</v>
      </c>
      <c r="BL1064" s="527" t="s">
        <v>481</v>
      </c>
      <c r="BM1064" s="527" t="s">
        <v>1084</v>
      </c>
    </row>
    <row r="1065" spans="2:47" s="530" customFormat="1" ht="27" customHeight="1">
      <c r="B1065" s="531"/>
      <c r="D1065" s="608" t="s">
        <v>343</v>
      </c>
      <c r="F1065" s="609" t="s">
        <v>1085</v>
      </c>
      <c r="L1065" s="531"/>
      <c r="M1065" s="610"/>
      <c r="T1065" s="611"/>
      <c r="AT1065" s="530" t="s">
        <v>343</v>
      </c>
      <c r="AU1065" s="530" t="s">
        <v>258</v>
      </c>
    </row>
    <row r="1066" spans="2:47" s="530" customFormat="1" ht="44.25" customHeight="1">
      <c r="B1066" s="531"/>
      <c r="D1066" s="612" t="s">
        <v>345</v>
      </c>
      <c r="F1066" s="613" t="s">
        <v>1086</v>
      </c>
      <c r="L1066" s="531"/>
      <c r="M1066" s="610"/>
      <c r="T1066" s="611"/>
      <c r="AT1066" s="530" t="s">
        <v>345</v>
      </c>
      <c r="AU1066" s="530" t="s">
        <v>258</v>
      </c>
    </row>
    <row r="1067" spans="2:51" s="530" customFormat="1" ht="15.75" customHeight="1">
      <c r="B1067" s="614"/>
      <c r="D1067" s="612" t="s">
        <v>347</v>
      </c>
      <c r="E1067" s="615"/>
      <c r="F1067" s="616" t="s">
        <v>408</v>
      </c>
      <c r="H1067" s="615"/>
      <c r="L1067" s="614"/>
      <c r="M1067" s="617"/>
      <c r="T1067" s="618"/>
      <c r="AT1067" s="615" t="s">
        <v>347</v>
      </c>
      <c r="AU1067" s="615" t="s">
        <v>258</v>
      </c>
      <c r="AV1067" s="615" t="s">
        <v>332</v>
      </c>
      <c r="AW1067" s="615" t="s">
        <v>299</v>
      </c>
      <c r="AX1067" s="615" t="s">
        <v>333</v>
      </c>
      <c r="AY1067" s="615" t="s">
        <v>334</v>
      </c>
    </row>
    <row r="1068" spans="2:51" s="530" customFormat="1" ht="15.75" customHeight="1">
      <c r="B1068" s="614"/>
      <c r="D1068" s="612" t="s">
        <v>347</v>
      </c>
      <c r="E1068" s="615"/>
      <c r="F1068" s="616" t="s">
        <v>1087</v>
      </c>
      <c r="H1068" s="615"/>
      <c r="L1068" s="614"/>
      <c r="M1068" s="617"/>
      <c r="T1068" s="618"/>
      <c r="AT1068" s="615" t="s">
        <v>347</v>
      </c>
      <c r="AU1068" s="615" t="s">
        <v>258</v>
      </c>
      <c r="AV1068" s="615" t="s">
        <v>332</v>
      </c>
      <c r="AW1068" s="615" t="s">
        <v>299</v>
      </c>
      <c r="AX1068" s="615" t="s">
        <v>333</v>
      </c>
      <c r="AY1068" s="615" t="s">
        <v>334</v>
      </c>
    </row>
    <row r="1069" spans="2:51" s="530" customFormat="1" ht="15.75" customHeight="1">
      <c r="B1069" s="619"/>
      <c r="D1069" s="612" t="s">
        <v>347</v>
      </c>
      <c r="E1069" s="620"/>
      <c r="F1069" s="621" t="s">
        <v>1088</v>
      </c>
      <c r="H1069" s="622">
        <v>5.625</v>
      </c>
      <c r="L1069" s="619"/>
      <c r="M1069" s="623"/>
      <c r="T1069" s="624"/>
      <c r="AT1069" s="620" t="s">
        <v>347</v>
      </c>
      <c r="AU1069" s="620" t="s">
        <v>258</v>
      </c>
      <c r="AV1069" s="620" t="s">
        <v>258</v>
      </c>
      <c r="AW1069" s="620" t="s">
        <v>299</v>
      </c>
      <c r="AX1069" s="620" t="s">
        <v>333</v>
      </c>
      <c r="AY1069" s="620" t="s">
        <v>334</v>
      </c>
    </row>
    <row r="1070" spans="2:51" s="530" customFormat="1" ht="15.75" customHeight="1">
      <c r="B1070" s="625"/>
      <c r="D1070" s="612" t="s">
        <v>347</v>
      </c>
      <c r="E1070" s="626"/>
      <c r="F1070" s="627" t="s">
        <v>352</v>
      </c>
      <c r="H1070" s="628">
        <v>5.625</v>
      </c>
      <c r="L1070" s="625"/>
      <c r="M1070" s="629"/>
      <c r="T1070" s="630"/>
      <c r="AT1070" s="626" t="s">
        <v>347</v>
      </c>
      <c r="AU1070" s="626" t="s">
        <v>258</v>
      </c>
      <c r="AV1070" s="626" t="s">
        <v>341</v>
      </c>
      <c r="AW1070" s="626" t="s">
        <v>299</v>
      </c>
      <c r="AX1070" s="626" t="s">
        <v>332</v>
      </c>
      <c r="AY1070" s="626" t="s">
        <v>334</v>
      </c>
    </row>
    <row r="1071" spans="2:65" s="530" customFormat="1" ht="15.75" customHeight="1">
      <c r="B1071" s="531"/>
      <c r="C1071" s="631" t="s">
        <v>1112</v>
      </c>
      <c r="D1071" s="631" t="s">
        <v>1090</v>
      </c>
      <c r="E1071" s="632" t="s">
        <v>1091</v>
      </c>
      <c r="F1071" s="633" t="s">
        <v>3022</v>
      </c>
      <c r="G1071" s="634" t="s">
        <v>339</v>
      </c>
      <c r="H1071" s="635">
        <v>6.469</v>
      </c>
      <c r="I1071" s="636"/>
      <c r="J1071" s="637">
        <f>ROUND($I$1071*$H$1071,2)</f>
        <v>0</v>
      </c>
      <c r="K1071" s="633" t="s">
        <v>340</v>
      </c>
      <c r="L1071" s="638"/>
      <c r="M1071" s="639"/>
      <c r="N1071" s="640" t="s">
        <v>287</v>
      </c>
      <c r="P1071" s="605">
        <f>$O$1071*$H$1071</f>
        <v>0</v>
      </c>
      <c r="Q1071" s="605">
        <v>0.0019</v>
      </c>
      <c r="R1071" s="605">
        <f>$Q$1071*$H$1071</f>
        <v>0.012291100000000001</v>
      </c>
      <c r="S1071" s="605">
        <v>0</v>
      </c>
      <c r="T1071" s="606">
        <f>$S$1071*$H$1071</f>
        <v>0</v>
      </c>
      <c r="AR1071" s="527" t="s">
        <v>635</v>
      </c>
      <c r="AT1071" s="527" t="s">
        <v>1090</v>
      </c>
      <c r="AU1071" s="527" t="s">
        <v>258</v>
      </c>
      <c r="AY1071" s="530" t="s">
        <v>334</v>
      </c>
      <c r="BE1071" s="607">
        <f>IF($N$1071="základní",$J$1071,0)</f>
        <v>0</v>
      </c>
      <c r="BF1071" s="607">
        <f>IF($N$1071="snížená",$J$1071,0)</f>
        <v>0</v>
      </c>
      <c r="BG1071" s="607">
        <f>IF($N$1071="zákl. přenesená",$J$1071,0)</f>
        <v>0</v>
      </c>
      <c r="BH1071" s="607">
        <f>IF($N$1071="sníž. přenesená",$J$1071,0)</f>
        <v>0</v>
      </c>
      <c r="BI1071" s="607">
        <f>IF($N$1071="nulová",$J$1071,0)</f>
        <v>0</v>
      </c>
      <c r="BJ1071" s="527" t="s">
        <v>332</v>
      </c>
      <c r="BK1071" s="607">
        <f>ROUND($I$1071*$H$1071,2)</f>
        <v>0</v>
      </c>
      <c r="BL1071" s="527" t="s">
        <v>481</v>
      </c>
      <c r="BM1071" s="527" t="s">
        <v>1092</v>
      </c>
    </row>
    <row r="1072" spans="2:47" s="530" customFormat="1" ht="27" customHeight="1">
      <c r="B1072" s="531"/>
      <c r="D1072" s="608" t="s">
        <v>343</v>
      </c>
      <c r="F1072" s="609" t="s">
        <v>3017</v>
      </c>
      <c r="L1072" s="531"/>
      <c r="M1072" s="610"/>
      <c r="T1072" s="611"/>
      <c r="AT1072" s="530" t="s">
        <v>343</v>
      </c>
      <c r="AU1072" s="530" t="s">
        <v>258</v>
      </c>
    </row>
    <row r="1073" spans="2:51" s="530" customFormat="1" ht="15.75" customHeight="1">
      <c r="B1073" s="614"/>
      <c r="D1073" s="612" t="s">
        <v>347</v>
      </c>
      <c r="E1073" s="615"/>
      <c r="F1073" s="616" t="s">
        <v>408</v>
      </c>
      <c r="H1073" s="615"/>
      <c r="L1073" s="614"/>
      <c r="M1073" s="617"/>
      <c r="T1073" s="618"/>
      <c r="AT1073" s="615" t="s">
        <v>347</v>
      </c>
      <c r="AU1073" s="615" t="s">
        <v>258</v>
      </c>
      <c r="AV1073" s="615" t="s">
        <v>332</v>
      </c>
      <c r="AW1073" s="615" t="s">
        <v>299</v>
      </c>
      <c r="AX1073" s="615" t="s">
        <v>333</v>
      </c>
      <c r="AY1073" s="615" t="s">
        <v>334</v>
      </c>
    </row>
    <row r="1074" spans="2:51" s="530" customFormat="1" ht="15.75" customHeight="1">
      <c r="B1074" s="614"/>
      <c r="D1074" s="612" t="s">
        <v>347</v>
      </c>
      <c r="E1074" s="615"/>
      <c r="F1074" s="616" t="s">
        <v>1087</v>
      </c>
      <c r="H1074" s="615"/>
      <c r="L1074" s="614"/>
      <c r="M1074" s="617"/>
      <c r="T1074" s="618"/>
      <c r="AT1074" s="615" t="s">
        <v>347</v>
      </c>
      <c r="AU1074" s="615" t="s">
        <v>258</v>
      </c>
      <c r="AV1074" s="615" t="s">
        <v>332</v>
      </c>
      <c r="AW1074" s="615" t="s">
        <v>299</v>
      </c>
      <c r="AX1074" s="615" t="s">
        <v>333</v>
      </c>
      <c r="AY1074" s="615" t="s">
        <v>334</v>
      </c>
    </row>
    <row r="1075" spans="2:51" s="530" customFormat="1" ht="15.75" customHeight="1">
      <c r="B1075" s="619"/>
      <c r="D1075" s="612" t="s">
        <v>347</v>
      </c>
      <c r="E1075" s="620"/>
      <c r="F1075" s="621" t="s">
        <v>1088</v>
      </c>
      <c r="H1075" s="622">
        <v>5.625</v>
      </c>
      <c r="L1075" s="619"/>
      <c r="M1075" s="623"/>
      <c r="T1075" s="624"/>
      <c r="AT1075" s="620" t="s">
        <v>347</v>
      </c>
      <c r="AU1075" s="620" t="s">
        <v>258</v>
      </c>
      <c r="AV1075" s="620" t="s">
        <v>258</v>
      </c>
      <c r="AW1075" s="620" t="s">
        <v>299</v>
      </c>
      <c r="AX1075" s="620" t="s">
        <v>333</v>
      </c>
      <c r="AY1075" s="620" t="s">
        <v>334</v>
      </c>
    </row>
    <row r="1076" spans="2:51" s="530" customFormat="1" ht="15.75" customHeight="1">
      <c r="B1076" s="625"/>
      <c r="D1076" s="612" t="s">
        <v>347</v>
      </c>
      <c r="E1076" s="626"/>
      <c r="F1076" s="627" t="s">
        <v>352</v>
      </c>
      <c r="H1076" s="628">
        <v>5.625</v>
      </c>
      <c r="L1076" s="625"/>
      <c r="M1076" s="629"/>
      <c r="T1076" s="630"/>
      <c r="AT1076" s="626" t="s">
        <v>347</v>
      </c>
      <c r="AU1076" s="626" t="s">
        <v>258</v>
      </c>
      <c r="AV1076" s="626" t="s">
        <v>341</v>
      </c>
      <c r="AW1076" s="626" t="s">
        <v>299</v>
      </c>
      <c r="AX1076" s="626" t="s">
        <v>332</v>
      </c>
      <c r="AY1076" s="626" t="s">
        <v>334</v>
      </c>
    </row>
    <row r="1077" spans="2:51" s="530" customFormat="1" ht="15.75" customHeight="1">
      <c r="B1077" s="619"/>
      <c r="D1077" s="612" t="s">
        <v>347</v>
      </c>
      <c r="F1077" s="621" t="s">
        <v>1093</v>
      </c>
      <c r="H1077" s="622">
        <v>6.469</v>
      </c>
      <c r="L1077" s="619"/>
      <c r="M1077" s="623"/>
      <c r="T1077" s="624"/>
      <c r="AT1077" s="620" t="s">
        <v>347</v>
      </c>
      <c r="AU1077" s="620" t="s">
        <v>258</v>
      </c>
      <c r="AV1077" s="620" t="s">
        <v>258</v>
      </c>
      <c r="AW1077" s="620" t="s">
        <v>333</v>
      </c>
      <c r="AX1077" s="620" t="s">
        <v>332</v>
      </c>
      <c r="AY1077" s="620" t="s">
        <v>334</v>
      </c>
    </row>
    <row r="1078" spans="2:65" s="530" customFormat="1" ht="15.75" customHeight="1">
      <c r="B1078" s="531"/>
      <c r="C1078" s="596" t="s">
        <v>1124</v>
      </c>
      <c r="D1078" s="596" t="s">
        <v>336</v>
      </c>
      <c r="E1078" s="597" t="s">
        <v>1095</v>
      </c>
      <c r="F1078" s="598" t="s">
        <v>1096</v>
      </c>
      <c r="G1078" s="599" t="s">
        <v>578</v>
      </c>
      <c r="H1078" s="600">
        <v>0.076</v>
      </c>
      <c r="I1078" s="601"/>
      <c r="J1078" s="602">
        <f>ROUND($I$1078*$H$1078,2)</f>
        <v>0</v>
      </c>
      <c r="K1078" s="598" t="s">
        <v>340</v>
      </c>
      <c r="L1078" s="531"/>
      <c r="M1078" s="603"/>
      <c r="N1078" s="604" t="s">
        <v>287</v>
      </c>
      <c r="P1078" s="605">
        <f>$O$1078*$H$1078</f>
        <v>0</v>
      </c>
      <c r="Q1078" s="605">
        <v>0</v>
      </c>
      <c r="R1078" s="605">
        <f>$Q$1078*$H$1078</f>
        <v>0</v>
      </c>
      <c r="S1078" s="605">
        <v>0</v>
      </c>
      <c r="T1078" s="606">
        <f>$S$1078*$H$1078</f>
        <v>0</v>
      </c>
      <c r="AR1078" s="527" t="s">
        <v>481</v>
      </c>
      <c r="AT1078" s="527" t="s">
        <v>336</v>
      </c>
      <c r="AU1078" s="527" t="s">
        <v>258</v>
      </c>
      <c r="AY1078" s="530" t="s">
        <v>334</v>
      </c>
      <c r="BE1078" s="607">
        <f>IF($N$1078="základní",$J$1078,0)</f>
        <v>0</v>
      </c>
      <c r="BF1078" s="607">
        <f>IF($N$1078="snížená",$J$1078,0)</f>
        <v>0</v>
      </c>
      <c r="BG1078" s="607">
        <f>IF($N$1078="zákl. přenesená",$J$1078,0)</f>
        <v>0</v>
      </c>
      <c r="BH1078" s="607">
        <f>IF($N$1078="sníž. přenesená",$J$1078,0)</f>
        <v>0</v>
      </c>
      <c r="BI1078" s="607">
        <f>IF($N$1078="nulová",$J$1078,0)</f>
        <v>0</v>
      </c>
      <c r="BJ1078" s="527" t="s">
        <v>332</v>
      </c>
      <c r="BK1078" s="607">
        <f>ROUND($I$1078*$H$1078,2)</f>
        <v>0</v>
      </c>
      <c r="BL1078" s="527" t="s">
        <v>481</v>
      </c>
      <c r="BM1078" s="527" t="s">
        <v>1097</v>
      </c>
    </row>
    <row r="1079" spans="2:47" s="530" customFormat="1" ht="27" customHeight="1">
      <c r="B1079" s="531"/>
      <c r="D1079" s="608" t="s">
        <v>343</v>
      </c>
      <c r="F1079" s="609" t="s">
        <v>1098</v>
      </c>
      <c r="L1079" s="531"/>
      <c r="M1079" s="610"/>
      <c r="T1079" s="611"/>
      <c r="AT1079" s="530" t="s">
        <v>343</v>
      </c>
      <c r="AU1079" s="530" t="s">
        <v>258</v>
      </c>
    </row>
    <row r="1080" spans="2:47" s="530" customFormat="1" ht="98.25" customHeight="1">
      <c r="B1080" s="531"/>
      <c r="D1080" s="612" t="s">
        <v>345</v>
      </c>
      <c r="F1080" s="613" t="s">
        <v>1099</v>
      </c>
      <c r="L1080" s="531"/>
      <c r="M1080" s="610"/>
      <c r="T1080" s="611"/>
      <c r="AT1080" s="530" t="s">
        <v>345</v>
      </c>
      <c r="AU1080" s="530" t="s">
        <v>258</v>
      </c>
    </row>
    <row r="1081" spans="2:63" s="586" customFormat="1" ht="30.75" customHeight="1">
      <c r="B1081" s="585"/>
      <c r="D1081" s="587" t="s">
        <v>329</v>
      </c>
      <c r="E1081" s="594" t="s">
        <v>1100</v>
      </c>
      <c r="F1081" s="594" t="s">
        <v>1101</v>
      </c>
      <c r="J1081" s="595">
        <f>$BK$1081</f>
        <v>0</v>
      </c>
      <c r="L1081" s="585"/>
      <c r="M1081" s="590"/>
      <c r="P1081" s="591">
        <f>SUM($P$1082:$P$1140)</f>
        <v>0</v>
      </c>
      <c r="R1081" s="591">
        <f>SUM($R$1082:$R$1140)</f>
        <v>0</v>
      </c>
      <c r="T1081" s="592">
        <f>SUM($T$1082:$T$1140)</f>
        <v>0.4314207</v>
      </c>
      <c r="AR1081" s="587" t="s">
        <v>258</v>
      </c>
      <c r="AT1081" s="587" t="s">
        <v>329</v>
      </c>
      <c r="AU1081" s="587" t="s">
        <v>332</v>
      </c>
      <c r="AY1081" s="587" t="s">
        <v>334</v>
      </c>
      <c r="BK1081" s="593">
        <f>SUM($BK$1082:$BK$1140)</f>
        <v>0</v>
      </c>
    </row>
    <row r="1082" spans="2:65" s="530" customFormat="1" ht="15.75" customHeight="1">
      <c r="B1082" s="531"/>
      <c r="C1082" s="596" t="s">
        <v>888</v>
      </c>
      <c r="D1082" s="596" t="s">
        <v>336</v>
      </c>
      <c r="E1082" s="597" t="s">
        <v>1103</v>
      </c>
      <c r="F1082" s="598" t="s">
        <v>1104</v>
      </c>
      <c r="G1082" s="599" t="s">
        <v>114</v>
      </c>
      <c r="H1082" s="600">
        <v>135.2</v>
      </c>
      <c r="I1082" s="601"/>
      <c r="J1082" s="602">
        <f>ROUND($I$1082*$H$1082,2)</f>
        <v>0</v>
      </c>
      <c r="K1082" s="598" t="s">
        <v>340</v>
      </c>
      <c r="L1082" s="531"/>
      <c r="M1082" s="603"/>
      <c r="N1082" s="604" t="s">
        <v>287</v>
      </c>
      <c r="P1082" s="605">
        <f>$O$1082*$H$1082</f>
        <v>0</v>
      </c>
      <c r="Q1082" s="605">
        <v>0</v>
      </c>
      <c r="R1082" s="605">
        <f>$Q$1082*$H$1082</f>
        <v>0</v>
      </c>
      <c r="S1082" s="605">
        <v>0.00176</v>
      </c>
      <c r="T1082" s="606">
        <f>$S$1082*$H$1082</f>
        <v>0.237952</v>
      </c>
      <c r="AR1082" s="527" t="s">
        <v>481</v>
      </c>
      <c r="AT1082" s="527" t="s">
        <v>336</v>
      </c>
      <c r="AU1082" s="527" t="s">
        <v>258</v>
      </c>
      <c r="AY1082" s="530" t="s">
        <v>334</v>
      </c>
      <c r="BE1082" s="607">
        <f>IF($N$1082="základní",$J$1082,0)</f>
        <v>0</v>
      </c>
      <c r="BF1082" s="607">
        <f>IF($N$1082="snížená",$J$1082,0)</f>
        <v>0</v>
      </c>
      <c r="BG1082" s="607">
        <f>IF($N$1082="zákl. přenesená",$J$1082,0)</f>
        <v>0</v>
      </c>
      <c r="BH1082" s="607">
        <f>IF($N$1082="sníž. přenesená",$J$1082,0)</f>
        <v>0</v>
      </c>
      <c r="BI1082" s="607">
        <f>IF($N$1082="nulová",$J$1082,0)</f>
        <v>0</v>
      </c>
      <c r="BJ1082" s="527" t="s">
        <v>332</v>
      </c>
      <c r="BK1082" s="607">
        <f>ROUND($I$1082*$H$1082,2)</f>
        <v>0</v>
      </c>
      <c r="BL1082" s="527" t="s">
        <v>481</v>
      </c>
      <c r="BM1082" s="527" t="s">
        <v>1105</v>
      </c>
    </row>
    <row r="1083" spans="2:47" s="530" customFormat="1" ht="16.5" customHeight="1">
      <c r="B1083" s="531"/>
      <c r="D1083" s="608" t="s">
        <v>343</v>
      </c>
      <c r="F1083" s="609" t="s">
        <v>1106</v>
      </c>
      <c r="L1083" s="531"/>
      <c r="M1083" s="610"/>
      <c r="T1083" s="611"/>
      <c r="AT1083" s="530" t="s">
        <v>343</v>
      </c>
      <c r="AU1083" s="530" t="s">
        <v>258</v>
      </c>
    </row>
    <row r="1084" spans="2:51" s="530" customFormat="1" ht="15.75" customHeight="1">
      <c r="B1084" s="614"/>
      <c r="D1084" s="612" t="s">
        <v>347</v>
      </c>
      <c r="E1084" s="615"/>
      <c r="F1084" s="616" t="s">
        <v>1107</v>
      </c>
      <c r="H1084" s="615"/>
      <c r="L1084" s="614"/>
      <c r="M1084" s="617"/>
      <c r="T1084" s="618"/>
      <c r="AT1084" s="615" t="s">
        <v>347</v>
      </c>
      <c r="AU1084" s="615" t="s">
        <v>258</v>
      </c>
      <c r="AV1084" s="615" t="s">
        <v>332</v>
      </c>
      <c r="AW1084" s="615" t="s">
        <v>299</v>
      </c>
      <c r="AX1084" s="615" t="s">
        <v>333</v>
      </c>
      <c r="AY1084" s="615" t="s">
        <v>334</v>
      </c>
    </row>
    <row r="1085" spans="2:51" s="530" customFormat="1" ht="15.75" customHeight="1">
      <c r="B1085" s="614"/>
      <c r="D1085" s="612" t="s">
        <v>347</v>
      </c>
      <c r="E1085" s="615"/>
      <c r="F1085" s="616" t="s">
        <v>1108</v>
      </c>
      <c r="H1085" s="615"/>
      <c r="L1085" s="614"/>
      <c r="M1085" s="617"/>
      <c r="T1085" s="618"/>
      <c r="AT1085" s="615" t="s">
        <v>347</v>
      </c>
      <c r="AU1085" s="615" t="s">
        <v>258</v>
      </c>
      <c r="AV1085" s="615" t="s">
        <v>332</v>
      </c>
      <c r="AW1085" s="615" t="s">
        <v>299</v>
      </c>
      <c r="AX1085" s="615" t="s">
        <v>333</v>
      </c>
      <c r="AY1085" s="615" t="s">
        <v>334</v>
      </c>
    </row>
    <row r="1086" spans="2:51" s="530" customFormat="1" ht="15.75" customHeight="1">
      <c r="B1086" s="614"/>
      <c r="D1086" s="612" t="s">
        <v>347</v>
      </c>
      <c r="E1086" s="615"/>
      <c r="F1086" s="616" t="s">
        <v>425</v>
      </c>
      <c r="H1086" s="615"/>
      <c r="L1086" s="614"/>
      <c r="M1086" s="617"/>
      <c r="T1086" s="618"/>
      <c r="AT1086" s="615" t="s">
        <v>347</v>
      </c>
      <c r="AU1086" s="615" t="s">
        <v>258</v>
      </c>
      <c r="AV1086" s="615" t="s">
        <v>332</v>
      </c>
      <c r="AW1086" s="615" t="s">
        <v>299</v>
      </c>
      <c r="AX1086" s="615" t="s">
        <v>333</v>
      </c>
      <c r="AY1086" s="615" t="s">
        <v>334</v>
      </c>
    </row>
    <row r="1087" spans="2:51" s="530" customFormat="1" ht="15.75" customHeight="1">
      <c r="B1087" s="619"/>
      <c r="D1087" s="612" t="s">
        <v>347</v>
      </c>
      <c r="E1087" s="620"/>
      <c r="F1087" s="621" t="s">
        <v>1109</v>
      </c>
      <c r="H1087" s="622">
        <v>31.9</v>
      </c>
      <c r="L1087" s="619"/>
      <c r="M1087" s="623"/>
      <c r="T1087" s="624"/>
      <c r="AT1087" s="620" t="s">
        <v>347</v>
      </c>
      <c r="AU1087" s="620" t="s">
        <v>258</v>
      </c>
      <c r="AV1087" s="620" t="s">
        <v>258</v>
      </c>
      <c r="AW1087" s="620" t="s">
        <v>299</v>
      </c>
      <c r="AX1087" s="620" t="s">
        <v>333</v>
      </c>
      <c r="AY1087" s="620" t="s">
        <v>334</v>
      </c>
    </row>
    <row r="1088" spans="2:51" s="530" customFormat="1" ht="15.75" customHeight="1">
      <c r="B1088" s="619"/>
      <c r="D1088" s="612" t="s">
        <v>347</v>
      </c>
      <c r="E1088" s="620"/>
      <c r="F1088" s="621" t="s">
        <v>1110</v>
      </c>
      <c r="H1088" s="622">
        <v>35.7</v>
      </c>
      <c r="L1088" s="619"/>
      <c r="M1088" s="623"/>
      <c r="T1088" s="624"/>
      <c r="AT1088" s="620" t="s">
        <v>347</v>
      </c>
      <c r="AU1088" s="620" t="s">
        <v>258</v>
      </c>
      <c r="AV1088" s="620" t="s">
        <v>258</v>
      </c>
      <c r="AW1088" s="620" t="s">
        <v>299</v>
      </c>
      <c r="AX1088" s="620" t="s">
        <v>333</v>
      </c>
      <c r="AY1088" s="620" t="s">
        <v>334</v>
      </c>
    </row>
    <row r="1089" spans="2:51" s="530" customFormat="1" ht="15.75" customHeight="1">
      <c r="B1089" s="614"/>
      <c r="D1089" s="612" t="s">
        <v>347</v>
      </c>
      <c r="E1089" s="615"/>
      <c r="F1089" s="616" t="s">
        <v>428</v>
      </c>
      <c r="H1089" s="615"/>
      <c r="L1089" s="614"/>
      <c r="M1089" s="617"/>
      <c r="T1089" s="618"/>
      <c r="AT1089" s="615" t="s">
        <v>347</v>
      </c>
      <c r="AU1089" s="615" t="s">
        <v>258</v>
      </c>
      <c r="AV1089" s="615" t="s">
        <v>332</v>
      </c>
      <c r="AW1089" s="615" t="s">
        <v>299</v>
      </c>
      <c r="AX1089" s="615" t="s">
        <v>333</v>
      </c>
      <c r="AY1089" s="615" t="s">
        <v>334</v>
      </c>
    </row>
    <row r="1090" spans="2:51" s="530" customFormat="1" ht="15.75" customHeight="1">
      <c r="B1090" s="619"/>
      <c r="D1090" s="612" t="s">
        <v>347</v>
      </c>
      <c r="E1090" s="620"/>
      <c r="F1090" s="621" t="s">
        <v>1111</v>
      </c>
      <c r="H1090" s="622">
        <v>31.9</v>
      </c>
      <c r="L1090" s="619"/>
      <c r="M1090" s="623"/>
      <c r="T1090" s="624"/>
      <c r="AT1090" s="620" t="s">
        <v>347</v>
      </c>
      <c r="AU1090" s="620" t="s">
        <v>258</v>
      </c>
      <c r="AV1090" s="620" t="s">
        <v>258</v>
      </c>
      <c r="AW1090" s="620" t="s">
        <v>299</v>
      </c>
      <c r="AX1090" s="620" t="s">
        <v>333</v>
      </c>
      <c r="AY1090" s="620" t="s">
        <v>334</v>
      </c>
    </row>
    <row r="1091" spans="2:51" s="530" customFormat="1" ht="15.75" customHeight="1">
      <c r="B1091" s="619"/>
      <c r="D1091" s="612" t="s">
        <v>347</v>
      </c>
      <c r="E1091" s="620"/>
      <c r="F1091" s="621" t="s">
        <v>1110</v>
      </c>
      <c r="H1091" s="622">
        <v>35.7</v>
      </c>
      <c r="L1091" s="619"/>
      <c r="M1091" s="623"/>
      <c r="T1091" s="624"/>
      <c r="AT1091" s="620" t="s">
        <v>347</v>
      </c>
      <c r="AU1091" s="620" t="s">
        <v>258</v>
      </c>
      <c r="AV1091" s="620" t="s">
        <v>258</v>
      </c>
      <c r="AW1091" s="620" t="s">
        <v>299</v>
      </c>
      <c r="AX1091" s="620" t="s">
        <v>333</v>
      </c>
      <c r="AY1091" s="620" t="s">
        <v>334</v>
      </c>
    </row>
    <row r="1092" spans="2:51" s="530" customFormat="1" ht="15.75" customHeight="1">
      <c r="B1092" s="625"/>
      <c r="D1092" s="612" t="s">
        <v>347</v>
      </c>
      <c r="E1092" s="626"/>
      <c r="F1092" s="627" t="s">
        <v>352</v>
      </c>
      <c r="H1092" s="628">
        <v>135.2</v>
      </c>
      <c r="L1092" s="625"/>
      <c r="M1092" s="629"/>
      <c r="T1092" s="630"/>
      <c r="AT1092" s="626" t="s">
        <v>347</v>
      </c>
      <c r="AU1092" s="626" t="s">
        <v>258</v>
      </c>
      <c r="AV1092" s="626" t="s">
        <v>341</v>
      </c>
      <c r="AW1092" s="626" t="s">
        <v>299</v>
      </c>
      <c r="AX1092" s="626" t="s">
        <v>332</v>
      </c>
      <c r="AY1092" s="626" t="s">
        <v>334</v>
      </c>
    </row>
    <row r="1093" spans="2:65" s="530" customFormat="1" ht="15.75" customHeight="1">
      <c r="B1093" s="531"/>
      <c r="C1093" s="596" t="s">
        <v>1139</v>
      </c>
      <c r="D1093" s="596" t="s">
        <v>336</v>
      </c>
      <c r="E1093" s="597" t="s">
        <v>1113</v>
      </c>
      <c r="F1093" s="598" t="s">
        <v>1114</v>
      </c>
      <c r="G1093" s="599" t="s">
        <v>339</v>
      </c>
      <c r="H1093" s="600">
        <v>2.66</v>
      </c>
      <c r="I1093" s="601"/>
      <c r="J1093" s="602">
        <f>ROUND($I$1093*$H$1093,2)</f>
        <v>0</v>
      </c>
      <c r="K1093" s="598" t="s">
        <v>340</v>
      </c>
      <c r="L1093" s="531"/>
      <c r="M1093" s="603"/>
      <c r="N1093" s="604" t="s">
        <v>287</v>
      </c>
      <c r="P1093" s="605">
        <f>$O$1093*$H$1093</f>
        <v>0</v>
      </c>
      <c r="Q1093" s="605">
        <v>0</v>
      </c>
      <c r="R1093" s="605">
        <f>$Q$1093*$H$1093</f>
        <v>0</v>
      </c>
      <c r="S1093" s="605">
        <v>0.00312</v>
      </c>
      <c r="T1093" s="606">
        <f>$S$1093*$H$1093</f>
        <v>0.0082992</v>
      </c>
      <c r="AR1093" s="527" t="s">
        <v>481</v>
      </c>
      <c r="AT1093" s="527" t="s">
        <v>336</v>
      </c>
      <c r="AU1093" s="527" t="s">
        <v>258</v>
      </c>
      <c r="AY1093" s="530" t="s">
        <v>334</v>
      </c>
      <c r="BE1093" s="607">
        <f>IF($N$1093="základní",$J$1093,0)</f>
        <v>0</v>
      </c>
      <c r="BF1093" s="607">
        <f>IF($N$1093="snížená",$J$1093,0)</f>
        <v>0</v>
      </c>
      <c r="BG1093" s="607">
        <f>IF($N$1093="zákl. přenesená",$J$1093,0)</f>
        <v>0</v>
      </c>
      <c r="BH1093" s="607">
        <f>IF($N$1093="sníž. přenesená",$J$1093,0)</f>
        <v>0</v>
      </c>
      <c r="BI1093" s="607">
        <f>IF($N$1093="nulová",$J$1093,0)</f>
        <v>0</v>
      </c>
      <c r="BJ1093" s="527" t="s">
        <v>332</v>
      </c>
      <c r="BK1093" s="607">
        <f>ROUND($I$1093*$H$1093,2)</f>
        <v>0</v>
      </c>
      <c r="BL1093" s="527" t="s">
        <v>481</v>
      </c>
      <c r="BM1093" s="527" t="s">
        <v>1115</v>
      </c>
    </row>
    <row r="1094" spans="2:47" s="530" customFormat="1" ht="16.5" customHeight="1">
      <c r="B1094" s="531"/>
      <c r="D1094" s="608" t="s">
        <v>343</v>
      </c>
      <c r="F1094" s="609" t="s">
        <v>1116</v>
      </c>
      <c r="L1094" s="531"/>
      <c r="M1094" s="610"/>
      <c r="T1094" s="611"/>
      <c r="AT1094" s="530" t="s">
        <v>343</v>
      </c>
      <c r="AU1094" s="530" t="s">
        <v>258</v>
      </c>
    </row>
    <row r="1095" spans="2:51" s="530" customFormat="1" ht="15.75" customHeight="1">
      <c r="B1095" s="614"/>
      <c r="D1095" s="612" t="s">
        <v>347</v>
      </c>
      <c r="E1095" s="615"/>
      <c r="F1095" s="616" t="s">
        <v>408</v>
      </c>
      <c r="H1095" s="615"/>
      <c r="L1095" s="614"/>
      <c r="M1095" s="617"/>
      <c r="T1095" s="618"/>
      <c r="AT1095" s="615" t="s">
        <v>347</v>
      </c>
      <c r="AU1095" s="615" t="s">
        <v>258</v>
      </c>
      <c r="AV1095" s="615" t="s">
        <v>332</v>
      </c>
      <c r="AW1095" s="615" t="s">
        <v>299</v>
      </c>
      <c r="AX1095" s="615" t="s">
        <v>333</v>
      </c>
      <c r="AY1095" s="615" t="s">
        <v>334</v>
      </c>
    </row>
    <row r="1096" spans="2:51" s="530" customFormat="1" ht="15.75" customHeight="1">
      <c r="B1096" s="614"/>
      <c r="D1096" s="612" t="s">
        <v>347</v>
      </c>
      <c r="E1096" s="615"/>
      <c r="F1096" s="616" t="s">
        <v>1117</v>
      </c>
      <c r="H1096" s="615"/>
      <c r="L1096" s="614"/>
      <c r="M1096" s="617"/>
      <c r="T1096" s="618"/>
      <c r="AT1096" s="615" t="s">
        <v>347</v>
      </c>
      <c r="AU1096" s="615" t="s">
        <v>258</v>
      </c>
      <c r="AV1096" s="615" t="s">
        <v>332</v>
      </c>
      <c r="AW1096" s="615" t="s">
        <v>299</v>
      </c>
      <c r="AX1096" s="615" t="s">
        <v>333</v>
      </c>
      <c r="AY1096" s="615" t="s">
        <v>334</v>
      </c>
    </row>
    <row r="1097" spans="2:51" s="530" customFormat="1" ht="15.75" customHeight="1">
      <c r="B1097" s="619"/>
      <c r="D1097" s="612" t="s">
        <v>347</v>
      </c>
      <c r="E1097" s="620"/>
      <c r="F1097" s="621" t="s">
        <v>1118</v>
      </c>
      <c r="H1097" s="622">
        <v>0.5</v>
      </c>
      <c r="L1097" s="619"/>
      <c r="M1097" s="623"/>
      <c r="T1097" s="624"/>
      <c r="AT1097" s="620" t="s">
        <v>347</v>
      </c>
      <c r="AU1097" s="620" t="s">
        <v>258</v>
      </c>
      <c r="AV1097" s="620" t="s">
        <v>258</v>
      </c>
      <c r="AW1097" s="620" t="s">
        <v>299</v>
      </c>
      <c r="AX1097" s="620" t="s">
        <v>333</v>
      </c>
      <c r="AY1097" s="620" t="s">
        <v>334</v>
      </c>
    </row>
    <row r="1098" spans="2:51" s="530" customFormat="1" ht="15.75" customHeight="1">
      <c r="B1098" s="619"/>
      <c r="D1098" s="612" t="s">
        <v>347</v>
      </c>
      <c r="E1098" s="620"/>
      <c r="F1098" s="621" t="s">
        <v>1119</v>
      </c>
      <c r="H1098" s="622">
        <v>0.59</v>
      </c>
      <c r="L1098" s="619"/>
      <c r="M1098" s="623"/>
      <c r="T1098" s="624"/>
      <c r="AT1098" s="620" t="s">
        <v>347</v>
      </c>
      <c r="AU1098" s="620" t="s">
        <v>258</v>
      </c>
      <c r="AV1098" s="620" t="s">
        <v>258</v>
      </c>
      <c r="AW1098" s="620" t="s">
        <v>299</v>
      </c>
      <c r="AX1098" s="620" t="s">
        <v>333</v>
      </c>
      <c r="AY1098" s="620" t="s">
        <v>334</v>
      </c>
    </row>
    <row r="1099" spans="2:51" s="530" customFormat="1" ht="15.75" customHeight="1">
      <c r="B1099" s="619"/>
      <c r="D1099" s="612" t="s">
        <v>347</v>
      </c>
      <c r="E1099" s="620"/>
      <c r="F1099" s="621" t="s">
        <v>1120</v>
      </c>
      <c r="H1099" s="622">
        <v>0.24</v>
      </c>
      <c r="L1099" s="619"/>
      <c r="M1099" s="623"/>
      <c r="T1099" s="624"/>
      <c r="AT1099" s="620" t="s">
        <v>347</v>
      </c>
      <c r="AU1099" s="620" t="s">
        <v>258</v>
      </c>
      <c r="AV1099" s="620" t="s">
        <v>258</v>
      </c>
      <c r="AW1099" s="620" t="s">
        <v>299</v>
      </c>
      <c r="AX1099" s="620" t="s">
        <v>333</v>
      </c>
      <c r="AY1099" s="620" t="s">
        <v>334</v>
      </c>
    </row>
    <row r="1100" spans="2:51" s="530" customFormat="1" ht="15.75" customHeight="1">
      <c r="B1100" s="619"/>
      <c r="D1100" s="612" t="s">
        <v>347</v>
      </c>
      <c r="E1100" s="620"/>
      <c r="F1100" s="621" t="s">
        <v>1121</v>
      </c>
      <c r="H1100" s="622">
        <v>0.5</v>
      </c>
      <c r="L1100" s="619"/>
      <c r="M1100" s="623"/>
      <c r="T1100" s="624"/>
      <c r="AT1100" s="620" t="s">
        <v>347</v>
      </c>
      <c r="AU1100" s="620" t="s">
        <v>258</v>
      </c>
      <c r="AV1100" s="620" t="s">
        <v>258</v>
      </c>
      <c r="AW1100" s="620" t="s">
        <v>299</v>
      </c>
      <c r="AX1100" s="620" t="s">
        <v>333</v>
      </c>
      <c r="AY1100" s="620" t="s">
        <v>334</v>
      </c>
    </row>
    <row r="1101" spans="2:51" s="530" customFormat="1" ht="15.75" customHeight="1">
      <c r="B1101" s="619"/>
      <c r="D1101" s="612" t="s">
        <v>347</v>
      </c>
      <c r="E1101" s="620"/>
      <c r="F1101" s="621" t="s">
        <v>1122</v>
      </c>
      <c r="H1101" s="622">
        <v>0.59</v>
      </c>
      <c r="L1101" s="619"/>
      <c r="M1101" s="623"/>
      <c r="T1101" s="624"/>
      <c r="AT1101" s="620" t="s">
        <v>347</v>
      </c>
      <c r="AU1101" s="620" t="s">
        <v>258</v>
      </c>
      <c r="AV1101" s="620" t="s">
        <v>258</v>
      </c>
      <c r="AW1101" s="620" t="s">
        <v>299</v>
      </c>
      <c r="AX1101" s="620" t="s">
        <v>333</v>
      </c>
      <c r="AY1101" s="620" t="s">
        <v>334</v>
      </c>
    </row>
    <row r="1102" spans="2:51" s="530" customFormat="1" ht="15.75" customHeight="1">
      <c r="B1102" s="619"/>
      <c r="D1102" s="612" t="s">
        <v>347</v>
      </c>
      <c r="E1102" s="620"/>
      <c r="F1102" s="621" t="s">
        <v>1123</v>
      </c>
      <c r="H1102" s="622">
        <v>0.24</v>
      </c>
      <c r="L1102" s="619"/>
      <c r="M1102" s="623"/>
      <c r="T1102" s="624"/>
      <c r="AT1102" s="620" t="s">
        <v>347</v>
      </c>
      <c r="AU1102" s="620" t="s">
        <v>258</v>
      </c>
      <c r="AV1102" s="620" t="s">
        <v>258</v>
      </c>
      <c r="AW1102" s="620" t="s">
        <v>299</v>
      </c>
      <c r="AX1102" s="620" t="s">
        <v>333</v>
      </c>
      <c r="AY1102" s="620" t="s">
        <v>334</v>
      </c>
    </row>
    <row r="1103" spans="2:51" s="530" customFormat="1" ht="15.75" customHeight="1">
      <c r="B1103" s="625"/>
      <c r="D1103" s="612" t="s">
        <v>347</v>
      </c>
      <c r="E1103" s="626"/>
      <c r="F1103" s="627" t="s">
        <v>352</v>
      </c>
      <c r="H1103" s="628">
        <v>2.66</v>
      </c>
      <c r="L1103" s="625"/>
      <c r="M1103" s="629"/>
      <c r="T1103" s="630"/>
      <c r="AT1103" s="626" t="s">
        <v>347</v>
      </c>
      <c r="AU1103" s="626" t="s">
        <v>258</v>
      </c>
      <c r="AV1103" s="626" t="s">
        <v>341</v>
      </c>
      <c r="AW1103" s="626" t="s">
        <v>299</v>
      </c>
      <c r="AX1103" s="626" t="s">
        <v>332</v>
      </c>
      <c r="AY1103" s="626" t="s">
        <v>334</v>
      </c>
    </row>
    <row r="1104" spans="2:65" s="530" customFormat="1" ht="15.75" customHeight="1">
      <c r="B1104" s="531"/>
      <c r="C1104" s="596" t="s">
        <v>1149</v>
      </c>
      <c r="D1104" s="596" t="s">
        <v>336</v>
      </c>
      <c r="E1104" s="597" t="s">
        <v>1125</v>
      </c>
      <c r="F1104" s="598" t="s">
        <v>1126</v>
      </c>
      <c r="G1104" s="599" t="s">
        <v>114</v>
      </c>
      <c r="H1104" s="600">
        <v>4.7</v>
      </c>
      <c r="I1104" s="601"/>
      <c r="J1104" s="602">
        <f>ROUND($I$1104*$H$1104,2)</f>
        <v>0</v>
      </c>
      <c r="K1104" s="598" t="s">
        <v>340</v>
      </c>
      <c r="L1104" s="531"/>
      <c r="M1104" s="603"/>
      <c r="N1104" s="604" t="s">
        <v>287</v>
      </c>
      <c r="P1104" s="605">
        <f>$O$1104*$H$1104</f>
        <v>0</v>
      </c>
      <c r="Q1104" s="605">
        <v>0</v>
      </c>
      <c r="R1104" s="605">
        <f>$Q$1104*$H$1104</f>
        <v>0</v>
      </c>
      <c r="S1104" s="605">
        <v>0.00177</v>
      </c>
      <c r="T1104" s="606">
        <f>$S$1104*$H$1104</f>
        <v>0.008319</v>
      </c>
      <c r="AR1104" s="527" t="s">
        <v>481</v>
      </c>
      <c r="AT1104" s="527" t="s">
        <v>336</v>
      </c>
      <c r="AU1104" s="527" t="s">
        <v>258</v>
      </c>
      <c r="AY1104" s="530" t="s">
        <v>334</v>
      </c>
      <c r="BE1104" s="607">
        <f>IF($N$1104="základní",$J$1104,0)</f>
        <v>0</v>
      </c>
      <c r="BF1104" s="607">
        <f>IF($N$1104="snížená",$J$1104,0)</f>
        <v>0</v>
      </c>
      <c r="BG1104" s="607">
        <f>IF($N$1104="zákl. přenesená",$J$1104,0)</f>
        <v>0</v>
      </c>
      <c r="BH1104" s="607">
        <f>IF($N$1104="sníž. přenesená",$J$1104,0)</f>
        <v>0</v>
      </c>
      <c r="BI1104" s="607">
        <f>IF($N$1104="nulová",$J$1104,0)</f>
        <v>0</v>
      </c>
      <c r="BJ1104" s="527" t="s">
        <v>332</v>
      </c>
      <c r="BK1104" s="607">
        <f>ROUND($I$1104*$H$1104,2)</f>
        <v>0</v>
      </c>
      <c r="BL1104" s="527" t="s">
        <v>481</v>
      </c>
      <c r="BM1104" s="527" t="s">
        <v>1127</v>
      </c>
    </row>
    <row r="1105" spans="2:47" s="530" customFormat="1" ht="16.5" customHeight="1">
      <c r="B1105" s="531"/>
      <c r="D1105" s="608" t="s">
        <v>343</v>
      </c>
      <c r="F1105" s="609" t="s">
        <v>1128</v>
      </c>
      <c r="L1105" s="531"/>
      <c r="M1105" s="610"/>
      <c r="T1105" s="611"/>
      <c r="AT1105" s="530" t="s">
        <v>343</v>
      </c>
      <c r="AU1105" s="530" t="s">
        <v>258</v>
      </c>
    </row>
    <row r="1106" spans="2:51" s="530" customFormat="1" ht="15.75" customHeight="1">
      <c r="B1106" s="614"/>
      <c r="D1106" s="612" t="s">
        <v>347</v>
      </c>
      <c r="E1106" s="615"/>
      <c r="F1106" s="616" t="s">
        <v>1129</v>
      </c>
      <c r="H1106" s="615"/>
      <c r="L1106" s="614"/>
      <c r="M1106" s="617"/>
      <c r="T1106" s="618"/>
      <c r="AT1106" s="615" t="s">
        <v>347</v>
      </c>
      <c r="AU1106" s="615" t="s">
        <v>258</v>
      </c>
      <c r="AV1106" s="615" t="s">
        <v>332</v>
      </c>
      <c r="AW1106" s="615" t="s">
        <v>299</v>
      </c>
      <c r="AX1106" s="615" t="s">
        <v>333</v>
      </c>
      <c r="AY1106" s="615" t="s">
        <v>334</v>
      </c>
    </row>
    <row r="1107" spans="2:51" s="530" customFormat="1" ht="15.75" customHeight="1">
      <c r="B1107" s="614"/>
      <c r="D1107" s="612" t="s">
        <v>347</v>
      </c>
      <c r="E1107" s="615"/>
      <c r="F1107" s="616" t="s">
        <v>1130</v>
      </c>
      <c r="H1107" s="615"/>
      <c r="L1107" s="614"/>
      <c r="M1107" s="617"/>
      <c r="T1107" s="618"/>
      <c r="AT1107" s="615" t="s">
        <v>347</v>
      </c>
      <c r="AU1107" s="615" t="s">
        <v>258</v>
      </c>
      <c r="AV1107" s="615" t="s">
        <v>332</v>
      </c>
      <c r="AW1107" s="615" t="s">
        <v>299</v>
      </c>
      <c r="AX1107" s="615" t="s">
        <v>333</v>
      </c>
      <c r="AY1107" s="615" t="s">
        <v>334</v>
      </c>
    </row>
    <row r="1108" spans="2:51" s="530" customFormat="1" ht="15.75" customHeight="1">
      <c r="B1108" s="614"/>
      <c r="D1108" s="612" t="s">
        <v>347</v>
      </c>
      <c r="E1108" s="615"/>
      <c r="F1108" s="616" t="s">
        <v>517</v>
      </c>
      <c r="H1108" s="615"/>
      <c r="L1108" s="614"/>
      <c r="M1108" s="617"/>
      <c r="T1108" s="618"/>
      <c r="AT1108" s="615" t="s">
        <v>347</v>
      </c>
      <c r="AU1108" s="615" t="s">
        <v>258</v>
      </c>
      <c r="AV1108" s="615" t="s">
        <v>332</v>
      </c>
      <c r="AW1108" s="615" t="s">
        <v>299</v>
      </c>
      <c r="AX1108" s="615" t="s">
        <v>333</v>
      </c>
      <c r="AY1108" s="615" t="s">
        <v>334</v>
      </c>
    </row>
    <row r="1109" spans="2:51" s="530" customFormat="1" ht="15.75" customHeight="1">
      <c r="B1109" s="619"/>
      <c r="D1109" s="612" t="s">
        <v>347</v>
      </c>
      <c r="E1109" s="620"/>
      <c r="F1109" s="621" t="s">
        <v>1131</v>
      </c>
      <c r="H1109" s="622">
        <v>4.7</v>
      </c>
      <c r="L1109" s="619"/>
      <c r="M1109" s="623"/>
      <c r="T1109" s="624"/>
      <c r="AT1109" s="620" t="s">
        <v>347</v>
      </c>
      <c r="AU1109" s="620" t="s">
        <v>258</v>
      </c>
      <c r="AV1109" s="620" t="s">
        <v>258</v>
      </c>
      <c r="AW1109" s="620" t="s">
        <v>299</v>
      </c>
      <c r="AX1109" s="620" t="s">
        <v>333</v>
      </c>
      <c r="AY1109" s="620" t="s">
        <v>334</v>
      </c>
    </row>
    <row r="1110" spans="2:51" s="530" customFormat="1" ht="15.75" customHeight="1">
      <c r="B1110" s="625"/>
      <c r="D1110" s="612" t="s">
        <v>347</v>
      </c>
      <c r="E1110" s="626"/>
      <c r="F1110" s="627" t="s">
        <v>352</v>
      </c>
      <c r="H1110" s="628">
        <v>4.7</v>
      </c>
      <c r="L1110" s="625"/>
      <c r="M1110" s="629"/>
      <c r="T1110" s="630"/>
      <c r="AT1110" s="626" t="s">
        <v>347</v>
      </c>
      <c r="AU1110" s="626" t="s">
        <v>258</v>
      </c>
      <c r="AV1110" s="626" t="s">
        <v>341</v>
      </c>
      <c r="AW1110" s="626" t="s">
        <v>299</v>
      </c>
      <c r="AX1110" s="626" t="s">
        <v>332</v>
      </c>
      <c r="AY1110" s="626" t="s">
        <v>334</v>
      </c>
    </row>
    <row r="1111" spans="2:65" s="530" customFormat="1" ht="15.75" customHeight="1">
      <c r="B1111" s="531"/>
      <c r="C1111" s="596" t="s">
        <v>1160</v>
      </c>
      <c r="D1111" s="596" t="s">
        <v>336</v>
      </c>
      <c r="E1111" s="597" t="s">
        <v>1132</v>
      </c>
      <c r="F1111" s="598" t="s">
        <v>1133</v>
      </c>
      <c r="G1111" s="599" t="s">
        <v>114</v>
      </c>
      <c r="H1111" s="600">
        <v>14.15</v>
      </c>
      <c r="I1111" s="601"/>
      <c r="J1111" s="602">
        <f>ROUND($I$1111*$H$1111,2)</f>
        <v>0</v>
      </c>
      <c r="K1111" s="598" t="s">
        <v>340</v>
      </c>
      <c r="L1111" s="531"/>
      <c r="M1111" s="603"/>
      <c r="N1111" s="604" t="s">
        <v>287</v>
      </c>
      <c r="P1111" s="605">
        <f>$O$1111*$H$1111</f>
        <v>0</v>
      </c>
      <c r="Q1111" s="605">
        <v>0</v>
      </c>
      <c r="R1111" s="605">
        <f>$Q$1111*$H$1111</f>
        <v>0</v>
      </c>
      <c r="S1111" s="605">
        <v>0.00191</v>
      </c>
      <c r="T1111" s="606">
        <f>$S$1111*$H$1111</f>
        <v>0.027026500000000002</v>
      </c>
      <c r="AR1111" s="527" t="s">
        <v>481</v>
      </c>
      <c r="AT1111" s="527" t="s">
        <v>336</v>
      </c>
      <c r="AU1111" s="527" t="s">
        <v>258</v>
      </c>
      <c r="AY1111" s="530" t="s">
        <v>334</v>
      </c>
      <c r="BE1111" s="607">
        <f>IF($N$1111="základní",$J$1111,0)</f>
        <v>0</v>
      </c>
      <c r="BF1111" s="607">
        <f>IF($N$1111="snížená",$J$1111,0)</f>
        <v>0</v>
      </c>
      <c r="BG1111" s="607">
        <f>IF($N$1111="zákl. přenesená",$J$1111,0)</f>
        <v>0</v>
      </c>
      <c r="BH1111" s="607">
        <f>IF($N$1111="sníž. přenesená",$J$1111,0)</f>
        <v>0</v>
      </c>
      <c r="BI1111" s="607">
        <f>IF($N$1111="nulová",$J$1111,0)</f>
        <v>0</v>
      </c>
      <c r="BJ1111" s="527" t="s">
        <v>332</v>
      </c>
      <c r="BK1111" s="607">
        <f>ROUND($I$1111*$H$1111,2)</f>
        <v>0</v>
      </c>
      <c r="BL1111" s="527" t="s">
        <v>481</v>
      </c>
      <c r="BM1111" s="527" t="s">
        <v>1134</v>
      </c>
    </row>
    <row r="1112" spans="2:47" s="530" customFormat="1" ht="16.5" customHeight="1">
      <c r="B1112" s="531"/>
      <c r="D1112" s="608" t="s">
        <v>343</v>
      </c>
      <c r="F1112" s="609" t="s">
        <v>1135</v>
      </c>
      <c r="L1112" s="531"/>
      <c r="M1112" s="610"/>
      <c r="T1112" s="611"/>
      <c r="AT1112" s="530" t="s">
        <v>343</v>
      </c>
      <c r="AU1112" s="530" t="s">
        <v>258</v>
      </c>
    </row>
    <row r="1113" spans="2:51" s="530" customFormat="1" ht="15.75" customHeight="1">
      <c r="B1113" s="614"/>
      <c r="D1113" s="612" t="s">
        <v>347</v>
      </c>
      <c r="E1113" s="615"/>
      <c r="F1113" s="616" t="s">
        <v>408</v>
      </c>
      <c r="H1113" s="615"/>
      <c r="L1113" s="614"/>
      <c r="M1113" s="617"/>
      <c r="T1113" s="618"/>
      <c r="AT1113" s="615" t="s">
        <v>347</v>
      </c>
      <c r="AU1113" s="615" t="s">
        <v>258</v>
      </c>
      <c r="AV1113" s="615" t="s">
        <v>332</v>
      </c>
      <c r="AW1113" s="615" t="s">
        <v>299</v>
      </c>
      <c r="AX1113" s="615" t="s">
        <v>333</v>
      </c>
      <c r="AY1113" s="615" t="s">
        <v>334</v>
      </c>
    </row>
    <row r="1114" spans="2:51" s="530" customFormat="1" ht="15.75" customHeight="1">
      <c r="B1114" s="614"/>
      <c r="D1114" s="612" t="s">
        <v>347</v>
      </c>
      <c r="E1114" s="615"/>
      <c r="F1114" s="616" t="s">
        <v>1136</v>
      </c>
      <c r="H1114" s="615"/>
      <c r="L1114" s="614"/>
      <c r="M1114" s="617"/>
      <c r="T1114" s="618"/>
      <c r="AT1114" s="615" t="s">
        <v>347</v>
      </c>
      <c r="AU1114" s="615" t="s">
        <v>258</v>
      </c>
      <c r="AV1114" s="615" t="s">
        <v>332</v>
      </c>
      <c r="AW1114" s="615" t="s">
        <v>299</v>
      </c>
      <c r="AX1114" s="615" t="s">
        <v>333</v>
      </c>
      <c r="AY1114" s="615" t="s">
        <v>334</v>
      </c>
    </row>
    <row r="1115" spans="2:51" s="530" customFormat="1" ht="15.75" customHeight="1">
      <c r="B1115" s="614"/>
      <c r="D1115" s="612" t="s">
        <v>347</v>
      </c>
      <c r="E1115" s="615"/>
      <c r="F1115" s="616" t="s">
        <v>1137</v>
      </c>
      <c r="H1115" s="615"/>
      <c r="L1115" s="614"/>
      <c r="M1115" s="617"/>
      <c r="T1115" s="618"/>
      <c r="AT1115" s="615" t="s">
        <v>347</v>
      </c>
      <c r="AU1115" s="615" t="s">
        <v>258</v>
      </c>
      <c r="AV1115" s="615" t="s">
        <v>332</v>
      </c>
      <c r="AW1115" s="615" t="s">
        <v>299</v>
      </c>
      <c r="AX1115" s="615" t="s">
        <v>333</v>
      </c>
      <c r="AY1115" s="615" t="s">
        <v>334</v>
      </c>
    </row>
    <row r="1116" spans="2:51" s="530" customFormat="1" ht="15.75" customHeight="1">
      <c r="B1116" s="619"/>
      <c r="D1116" s="612" t="s">
        <v>347</v>
      </c>
      <c r="E1116" s="620"/>
      <c r="F1116" s="621" t="s">
        <v>1138</v>
      </c>
      <c r="H1116" s="622">
        <v>14.15</v>
      </c>
      <c r="L1116" s="619"/>
      <c r="M1116" s="623"/>
      <c r="T1116" s="624"/>
      <c r="AT1116" s="620" t="s">
        <v>347</v>
      </c>
      <c r="AU1116" s="620" t="s">
        <v>258</v>
      </c>
      <c r="AV1116" s="620" t="s">
        <v>258</v>
      </c>
      <c r="AW1116" s="620" t="s">
        <v>299</v>
      </c>
      <c r="AX1116" s="620" t="s">
        <v>333</v>
      </c>
      <c r="AY1116" s="620" t="s">
        <v>334</v>
      </c>
    </row>
    <row r="1117" spans="2:51" s="530" customFormat="1" ht="15.75" customHeight="1">
      <c r="B1117" s="625"/>
      <c r="D1117" s="612" t="s">
        <v>347</v>
      </c>
      <c r="E1117" s="626"/>
      <c r="F1117" s="627" t="s">
        <v>352</v>
      </c>
      <c r="H1117" s="628">
        <v>14.15</v>
      </c>
      <c r="L1117" s="625"/>
      <c r="M1117" s="629"/>
      <c r="T1117" s="630"/>
      <c r="AT1117" s="626" t="s">
        <v>347</v>
      </c>
      <c r="AU1117" s="626" t="s">
        <v>258</v>
      </c>
      <c r="AV1117" s="626" t="s">
        <v>341</v>
      </c>
      <c r="AW1117" s="626" t="s">
        <v>299</v>
      </c>
      <c r="AX1117" s="626" t="s">
        <v>332</v>
      </c>
      <c r="AY1117" s="626" t="s">
        <v>334</v>
      </c>
    </row>
    <row r="1118" spans="2:65" s="530" customFormat="1" ht="15.75" customHeight="1">
      <c r="B1118" s="531"/>
      <c r="C1118" s="596" t="s">
        <v>1173</v>
      </c>
      <c r="D1118" s="596" t="s">
        <v>336</v>
      </c>
      <c r="E1118" s="597" t="s">
        <v>1140</v>
      </c>
      <c r="F1118" s="598" t="s">
        <v>1141</v>
      </c>
      <c r="G1118" s="599" t="s">
        <v>114</v>
      </c>
      <c r="H1118" s="600">
        <v>8.8</v>
      </c>
      <c r="I1118" s="601"/>
      <c r="J1118" s="602">
        <f>ROUND($I$1118*$H$1118,2)</f>
        <v>0</v>
      </c>
      <c r="K1118" s="598" t="s">
        <v>340</v>
      </c>
      <c r="L1118" s="531"/>
      <c r="M1118" s="603"/>
      <c r="N1118" s="604" t="s">
        <v>287</v>
      </c>
      <c r="P1118" s="605">
        <f>$O$1118*$H$1118</f>
        <v>0</v>
      </c>
      <c r="Q1118" s="605">
        <v>0</v>
      </c>
      <c r="R1118" s="605">
        <f>$Q$1118*$H$1118</f>
        <v>0</v>
      </c>
      <c r="S1118" s="605">
        <v>0.00223</v>
      </c>
      <c r="T1118" s="606">
        <f>$S$1118*$H$1118</f>
        <v>0.019624000000000003</v>
      </c>
      <c r="AR1118" s="527" t="s">
        <v>341</v>
      </c>
      <c r="AT1118" s="527" t="s">
        <v>336</v>
      </c>
      <c r="AU1118" s="527" t="s">
        <v>258</v>
      </c>
      <c r="AY1118" s="530" t="s">
        <v>334</v>
      </c>
      <c r="BE1118" s="607">
        <f>IF($N$1118="základní",$J$1118,0)</f>
        <v>0</v>
      </c>
      <c r="BF1118" s="607">
        <f>IF($N$1118="snížená",$J$1118,0)</f>
        <v>0</v>
      </c>
      <c r="BG1118" s="607">
        <f>IF($N$1118="zákl. přenesená",$J$1118,0)</f>
        <v>0</v>
      </c>
      <c r="BH1118" s="607">
        <f>IF($N$1118="sníž. přenesená",$J$1118,0)</f>
        <v>0</v>
      </c>
      <c r="BI1118" s="607">
        <f>IF($N$1118="nulová",$J$1118,0)</f>
        <v>0</v>
      </c>
      <c r="BJ1118" s="527" t="s">
        <v>332</v>
      </c>
      <c r="BK1118" s="607">
        <f>ROUND($I$1118*$H$1118,2)</f>
        <v>0</v>
      </c>
      <c r="BL1118" s="527" t="s">
        <v>341</v>
      </c>
      <c r="BM1118" s="527" t="s">
        <v>1142</v>
      </c>
    </row>
    <row r="1119" spans="2:47" s="530" customFormat="1" ht="16.5" customHeight="1">
      <c r="B1119" s="531"/>
      <c r="D1119" s="608" t="s">
        <v>343</v>
      </c>
      <c r="F1119" s="609" t="s">
        <v>1143</v>
      </c>
      <c r="L1119" s="531"/>
      <c r="M1119" s="610"/>
      <c r="T1119" s="611"/>
      <c r="AT1119" s="530" t="s">
        <v>343</v>
      </c>
      <c r="AU1119" s="530" t="s">
        <v>258</v>
      </c>
    </row>
    <row r="1120" spans="2:51" s="530" customFormat="1" ht="15.75" customHeight="1">
      <c r="B1120" s="614"/>
      <c r="D1120" s="612" t="s">
        <v>347</v>
      </c>
      <c r="E1120" s="615"/>
      <c r="F1120" s="616" t="s">
        <v>1144</v>
      </c>
      <c r="H1120" s="615"/>
      <c r="L1120" s="614"/>
      <c r="M1120" s="617"/>
      <c r="T1120" s="618"/>
      <c r="AT1120" s="615" t="s">
        <v>347</v>
      </c>
      <c r="AU1120" s="615" t="s">
        <v>258</v>
      </c>
      <c r="AV1120" s="615" t="s">
        <v>332</v>
      </c>
      <c r="AW1120" s="615" t="s">
        <v>299</v>
      </c>
      <c r="AX1120" s="615" t="s">
        <v>333</v>
      </c>
      <c r="AY1120" s="615" t="s">
        <v>334</v>
      </c>
    </row>
    <row r="1121" spans="2:51" s="530" customFormat="1" ht="15.75" customHeight="1">
      <c r="B1121" s="614"/>
      <c r="D1121" s="612" t="s">
        <v>347</v>
      </c>
      <c r="E1121" s="615"/>
      <c r="F1121" s="616" t="s">
        <v>1145</v>
      </c>
      <c r="H1121" s="615"/>
      <c r="L1121" s="614"/>
      <c r="M1121" s="617"/>
      <c r="T1121" s="618"/>
      <c r="AT1121" s="615" t="s">
        <v>347</v>
      </c>
      <c r="AU1121" s="615" t="s">
        <v>258</v>
      </c>
      <c r="AV1121" s="615" t="s">
        <v>332</v>
      </c>
      <c r="AW1121" s="615" t="s">
        <v>299</v>
      </c>
      <c r="AX1121" s="615" t="s">
        <v>333</v>
      </c>
      <c r="AY1121" s="615" t="s">
        <v>334</v>
      </c>
    </row>
    <row r="1122" spans="2:51" s="530" customFormat="1" ht="15.75" customHeight="1">
      <c r="B1122" s="614"/>
      <c r="D1122" s="612" t="s">
        <v>347</v>
      </c>
      <c r="E1122" s="615"/>
      <c r="F1122" s="616" t="s">
        <v>1146</v>
      </c>
      <c r="H1122" s="615"/>
      <c r="L1122" s="614"/>
      <c r="M1122" s="617"/>
      <c r="T1122" s="618"/>
      <c r="AT1122" s="615" t="s">
        <v>347</v>
      </c>
      <c r="AU1122" s="615" t="s">
        <v>258</v>
      </c>
      <c r="AV1122" s="615" t="s">
        <v>332</v>
      </c>
      <c r="AW1122" s="615" t="s">
        <v>299</v>
      </c>
      <c r="AX1122" s="615" t="s">
        <v>333</v>
      </c>
      <c r="AY1122" s="615" t="s">
        <v>334</v>
      </c>
    </row>
    <row r="1123" spans="2:51" s="530" customFormat="1" ht="15.75" customHeight="1">
      <c r="B1123" s="614"/>
      <c r="D1123" s="612" t="s">
        <v>347</v>
      </c>
      <c r="E1123" s="615"/>
      <c r="F1123" s="616" t="s">
        <v>425</v>
      </c>
      <c r="H1123" s="615"/>
      <c r="L1123" s="614"/>
      <c r="M1123" s="617"/>
      <c r="T1123" s="618"/>
      <c r="AT1123" s="615" t="s">
        <v>347</v>
      </c>
      <c r="AU1123" s="615" t="s">
        <v>258</v>
      </c>
      <c r="AV1123" s="615" t="s">
        <v>332</v>
      </c>
      <c r="AW1123" s="615" t="s">
        <v>299</v>
      </c>
      <c r="AX1123" s="615" t="s">
        <v>333</v>
      </c>
      <c r="AY1123" s="615" t="s">
        <v>334</v>
      </c>
    </row>
    <row r="1124" spans="2:51" s="530" customFormat="1" ht="15.75" customHeight="1">
      <c r="B1124" s="619"/>
      <c r="D1124" s="612" t="s">
        <v>347</v>
      </c>
      <c r="E1124" s="620"/>
      <c r="F1124" s="621" t="s">
        <v>1147</v>
      </c>
      <c r="H1124" s="622">
        <v>1.1</v>
      </c>
      <c r="L1124" s="619"/>
      <c r="M1124" s="623"/>
      <c r="T1124" s="624"/>
      <c r="AT1124" s="620" t="s">
        <v>347</v>
      </c>
      <c r="AU1124" s="620" t="s">
        <v>258</v>
      </c>
      <c r="AV1124" s="620" t="s">
        <v>258</v>
      </c>
      <c r="AW1124" s="620" t="s">
        <v>299</v>
      </c>
      <c r="AX1124" s="620" t="s">
        <v>333</v>
      </c>
      <c r="AY1124" s="620" t="s">
        <v>334</v>
      </c>
    </row>
    <row r="1125" spans="2:51" s="530" customFormat="1" ht="15.75" customHeight="1">
      <c r="B1125" s="619"/>
      <c r="D1125" s="612" t="s">
        <v>347</v>
      </c>
      <c r="E1125" s="620"/>
      <c r="F1125" s="621" t="s">
        <v>1148</v>
      </c>
      <c r="H1125" s="622">
        <v>3.3</v>
      </c>
      <c r="L1125" s="619"/>
      <c r="M1125" s="623"/>
      <c r="T1125" s="624"/>
      <c r="AT1125" s="620" t="s">
        <v>347</v>
      </c>
      <c r="AU1125" s="620" t="s">
        <v>258</v>
      </c>
      <c r="AV1125" s="620" t="s">
        <v>258</v>
      </c>
      <c r="AW1125" s="620" t="s">
        <v>299</v>
      </c>
      <c r="AX1125" s="620" t="s">
        <v>333</v>
      </c>
      <c r="AY1125" s="620" t="s">
        <v>334</v>
      </c>
    </row>
    <row r="1126" spans="2:51" s="530" customFormat="1" ht="15.75" customHeight="1">
      <c r="B1126" s="614"/>
      <c r="D1126" s="612" t="s">
        <v>347</v>
      </c>
      <c r="E1126" s="615"/>
      <c r="F1126" s="616" t="s">
        <v>428</v>
      </c>
      <c r="H1126" s="615"/>
      <c r="L1126" s="614"/>
      <c r="M1126" s="617"/>
      <c r="T1126" s="618"/>
      <c r="AT1126" s="615" t="s">
        <v>347</v>
      </c>
      <c r="AU1126" s="615" t="s">
        <v>258</v>
      </c>
      <c r="AV1126" s="615" t="s">
        <v>332</v>
      </c>
      <c r="AW1126" s="615" t="s">
        <v>299</v>
      </c>
      <c r="AX1126" s="615" t="s">
        <v>333</v>
      </c>
      <c r="AY1126" s="615" t="s">
        <v>334</v>
      </c>
    </row>
    <row r="1127" spans="2:51" s="530" customFormat="1" ht="15.75" customHeight="1">
      <c r="B1127" s="619"/>
      <c r="D1127" s="612" t="s">
        <v>347</v>
      </c>
      <c r="E1127" s="620"/>
      <c r="F1127" s="621" t="s">
        <v>1147</v>
      </c>
      <c r="H1127" s="622">
        <v>1.1</v>
      </c>
      <c r="L1127" s="619"/>
      <c r="M1127" s="623"/>
      <c r="T1127" s="624"/>
      <c r="AT1127" s="620" t="s">
        <v>347</v>
      </c>
      <c r="AU1127" s="620" t="s">
        <v>258</v>
      </c>
      <c r="AV1127" s="620" t="s">
        <v>258</v>
      </c>
      <c r="AW1127" s="620" t="s">
        <v>299</v>
      </c>
      <c r="AX1127" s="620" t="s">
        <v>333</v>
      </c>
      <c r="AY1127" s="620" t="s">
        <v>334</v>
      </c>
    </row>
    <row r="1128" spans="2:51" s="530" customFormat="1" ht="15.75" customHeight="1">
      <c r="B1128" s="619"/>
      <c r="D1128" s="612" t="s">
        <v>347</v>
      </c>
      <c r="E1128" s="620"/>
      <c r="F1128" s="621" t="s">
        <v>1148</v>
      </c>
      <c r="H1128" s="622">
        <v>3.3</v>
      </c>
      <c r="L1128" s="619"/>
      <c r="M1128" s="623"/>
      <c r="T1128" s="624"/>
      <c r="AT1128" s="620" t="s">
        <v>347</v>
      </c>
      <c r="AU1128" s="620" t="s">
        <v>258</v>
      </c>
      <c r="AV1128" s="620" t="s">
        <v>258</v>
      </c>
      <c r="AW1128" s="620" t="s">
        <v>299</v>
      </c>
      <c r="AX1128" s="620" t="s">
        <v>333</v>
      </c>
      <c r="AY1128" s="620" t="s">
        <v>334</v>
      </c>
    </row>
    <row r="1129" spans="2:51" s="530" customFormat="1" ht="15.75" customHeight="1">
      <c r="B1129" s="625"/>
      <c r="D1129" s="612" t="s">
        <v>347</v>
      </c>
      <c r="E1129" s="626"/>
      <c r="F1129" s="627" t="s">
        <v>352</v>
      </c>
      <c r="H1129" s="628">
        <v>8.8</v>
      </c>
      <c r="L1129" s="625"/>
      <c r="M1129" s="629"/>
      <c r="T1129" s="630"/>
      <c r="AT1129" s="626" t="s">
        <v>347</v>
      </c>
      <c r="AU1129" s="626" t="s">
        <v>258</v>
      </c>
      <c r="AV1129" s="626" t="s">
        <v>341</v>
      </c>
      <c r="AW1129" s="626" t="s">
        <v>299</v>
      </c>
      <c r="AX1129" s="626" t="s">
        <v>332</v>
      </c>
      <c r="AY1129" s="626" t="s">
        <v>334</v>
      </c>
    </row>
    <row r="1130" spans="2:65" s="530" customFormat="1" ht="15.75" customHeight="1">
      <c r="B1130" s="531"/>
      <c r="C1130" s="596" t="s">
        <v>1181</v>
      </c>
      <c r="D1130" s="596" t="s">
        <v>336</v>
      </c>
      <c r="E1130" s="597" t="s">
        <v>1150</v>
      </c>
      <c r="F1130" s="598" t="s">
        <v>1151</v>
      </c>
      <c r="G1130" s="599" t="s">
        <v>114</v>
      </c>
      <c r="H1130" s="600">
        <v>74.4</v>
      </c>
      <c r="I1130" s="601"/>
      <c r="J1130" s="602">
        <f>ROUND($I$1130*$H$1130,2)</f>
        <v>0</v>
      </c>
      <c r="K1130" s="598" t="s">
        <v>340</v>
      </c>
      <c r="L1130" s="531"/>
      <c r="M1130" s="603"/>
      <c r="N1130" s="604" t="s">
        <v>287</v>
      </c>
      <c r="P1130" s="605">
        <f>$O$1130*$H$1130</f>
        <v>0</v>
      </c>
      <c r="Q1130" s="605">
        <v>0</v>
      </c>
      <c r="R1130" s="605">
        <f>$Q$1130*$H$1130</f>
        <v>0</v>
      </c>
      <c r="S1130" s="605">
        <v>0.00175</v>
      </c>
      <c r="T1130" s="606">
        <f>$S$1130*$H$1130</f>
        <v>0.1302</v>
      </c>
      <c r="AR1130" s="527" t="s">
        <v>481</v>
      </c>
      <c r="AT1130" s="527" t="s">
        <v>336</v>
      </c>
      <c r="AU1130" s="527" t="s">
        <v>258</v>
      </c>
      <c r="AY1130" s="530" t="s">
        <v>334</v>
      </c>
      <c r="BE1130" s="607">
        <f>IF($N$1130="základní",$J$1130,0)</f>
        <v>0</v>
      </c>
      <c r="BF1130" s="607">
        <f>IF($N$1130="snížená",$J$1130,0)</f>
        <v>0</v>
      </c>
      <c r="BG1130" s="607">
        <f>IF($N$1130="zákl. přenesená",$J$1130,0)</f>
        <v>0</v>
      </c>
      <c r="BH1130" s="607">
        <f>IF($N$1130="sníž. přenesená",$J$1130,0)</f>
        <v>0</v>
      </c>
      <c r="BI1130" s="607">
        <f>IF($N$1130="nulová",$J$1130,0)</f>
        <v>0</v>
      </c>
      <c r="BJ1130" s="527" t="s">
        <v>332</v>
      </c>
      <c r="BK1130" s="607">
        <f>ROUND($I$1130*$H$1130,2)</f>
        <v>0</v>
      </c>
      <c r="BL1130" s="527" t="s">
        <v>481</v>
      </c>
      <c r="BM1130" s="527" t="s">
        <v>1152</v>
      </c>
    </row>
    <row r="1131" spans="2:47" s="530" customFormat="1" ht="16.5" customHeight="1">
      <c r="B1131" s="531"/>
      <c r="D1131" s="608" t="s">
        <v>343</v>
      </c>
      <c r="F1131" s="609" t="s">
        <v>1153</v>
      </c>
      <c r="L1131" s="531"/>
      <c r="M1131" s="610"/>
      <c r="T1131" s="611"/>
      <c r="AT1131" s="530" t="s">
        <v>343</v>
      </c>
      <c r="AU1131" s="530" t="s">
        <v>258</v>
      </c>
    </row>
    <row r="1132" spans="2:51" s="530" customFormat="1" ht="15.75" customHeight="1">
      <c r="B1132" s="614"/>
      <c r="D1132" s="612" t="s">
        <v>347</v>
      </c>
      <c r="E1132" s="615"/>
      <c r="F1132" s="616" t="s">
        <v>1154</v>
      </c>
      <c r="H1132" s="615"/>
      <c r="L1132" s="614"/>
      <c r="M1132" s="617"/>
      <c r="T1132" s="618"/>
      <c r="AT1132" s="615" t="s">
        <v>347</v>
      </c>
      <c r="AU1132" s="615" t="s">
        <v>258</v>
      </c>
      <c r="AV1132" s="615" t="s">
        <v>332</v>
      </c>
      <c r="AW1132" s="615" t="s">
        <v>299</v>
      </c>
      <c r="AX1132" s="615" t="s">
        <v>333</v>
      </c>
      <c r="AY1132" s="615" t="s">
        <v>334</v>
      </c>
    </row>
    <row r="1133" spans="2:51" s="530" customFormat="1" ht="15.75" customHeight="1">
      <c r="B1133" s="614"/>
      <c r="D1133" s="612" t="s">
        <v>347</v>
      </c>
      <c r="E1133" s="615"/>
      <c r="F1133" s="616" t="s">
        <v>1155</v>
      </c>
      <c r="H1133" s="615"/>
      <c r="L1133" s="614"/>
      <c r="M1133" s="617"/>
      <c r="T1133" s="618"/>
      <c r="AT1133" s="615" t="s">
        <v>347</v>
      </c>
      <c r="AU1133" s="615" t="s">
        <v>258</v>
      </c>
      <c r="AV1133" s="615" t="s">
        <v>332</v>
      </c>
      <c r="AW1133" s="615" t="s">
        <v>299</v>
      </c>
      <c r="AX1133" s="615" t="s">
        <v>333</v>
      </c>
      <c r="AY1133" s="615" t="s">
        <v>334</v>
      </c>
    </row>
    <row r="1134" spans="2:51" s="530" customFormat="1" ht="15.75" customHeight="1">
      <c r="B1134" s="614"/>
      <c r="D1134" s="612" t="s">
        <v>347</v>
      </c>
      <c r="E1134" s="615"/>
      <c r="F1134" s="616" t="s">
        <v>425</v>
      </c>
      <c r="H1134" s="615"/>
      <c r="L1134" s="614"/>
      <c r="M1134" s="617"/>
      <c r="T1134" s="618"/>
      <c r="AT1134" s="615" t="s">
        <v>347</v>
      </c>
      <c r="AU1134" s="615" t="s">
        <v>258</v>
      </c>
      <c r="AV1134" s="615" t="s">
        <v>332</v>
      </c>
      <c r="AW1134" s="615" t="s">
        <v>299</v>
      </c>
      <c r="AX1134" s="615" t="s">
        <v>333</v>
      </c>
      <c r="AY1134" s="615" t="s">
        <v>334</v>
      </c>
    </row>
    <row r="1135" spans="2:51" s="530" customFormat="1" ht="15.75" customHeight="1">
      <c r="B1135" s="619"/>
      <c r="D1135" s="612" t="s">
        <v>347</v>
      </c>
      <c r="E1135" s="620"/>
      <c r="F1135" s="621" t="s">
        <v>1156</v>
      </c>
      <c r="H1135" s="622">
        <v>31.3</v>
      </c>
      <c r="L1135" s="619"/>
      <c r="M1135" s="623"/>
      <c r="T1135" s="624"/>
      <c r="AT1135" s="620" t="s">
        <v>347</v>
      </c>
      <c r="AU1135" s="620" t="s">
        <v>258</v>
      </c>
      <c r="AV1135" s="620" t="s">
        <v>258</v>
      </c>
      <c r="AW1135" s="620" t="s">
        <v>299</v>
      </c>
      <c r="AX1135" s="620" t="s">
        <v>333</v>
      </c>
      <c r="AY1135" s="620" t="s">
        <v>334</v>
      </c>
    </row>
    <row r="1136" spans="2:51" s="530" customFormat="1" ht="15.75" customHeight="1">
      <c r="B1136" s="619"/>
      <c r="D1136" s="612" t="s">
        <v>347</v>
      </c>
      <c r="E1136" s="620"/>
      <c r="F1136" s="621" t="s">
        <v>1157</v>
      </c>
      <c r="H1136" s="622">
        <v>5.9</v>
      </c>
      <c r="L1136" s="619"/>
      <c r="M1136" s="623"/>
      <c r="T1136" s="624"/>
      <c r="AT1136" s="620" t="s">
        <v>347</v>
      </c>
      <c r="AU1136" s="620" t="s">
        <v>258</v>
      </c>
      <c r="AV1136" s="620" t="s">
        <v>258</v>
      </c>
      <c r="AW1136" s="620" t="s">
        <v>299</v>
      </c>
      <c r="AX1136" s="620" t="s">
        <v>333</v>
      </c>
      <c r="AY1136" s="620" t="s">
        <v>334</v>
      </c>
    </row>
    <row r="1137" spans="2:51" s="530" customFormat="1" ht="15.75" customHeight="1">
      <c r="B1137" s="614"/>
      <c r="D1137" s="612" t="s">
        <v>347</v>
      </c>
      <c r="E1137" s="615"/>
      <c r="F1137" s="616" t="s">
        <v>428</v>
      </c>
      <c r="H1137" s="615"/>
      <c r="L1137" s="614"/>
      <c r="M1137" s="617"/>
      <c r="T1137" s="618"/>
      <c r="AT1137" s="615" t="s">
        <v>347</v>
      </c>
      <c r="AU1137" s="615" t="s">
        <v>258</v>
      </c>
      <c r="AV1137" s="615" t="s">
        <v>332</v>
      </c>
      <c r="AW1137" s="615" t="s">
        <v>299</v>
      </c>
      <c r="AX1137" s="615" t="s">
        <v>333</v>
      </c>
      <c r="AY1137" s="615" t="s">
        <v>334</v>
      </c>
    </row>
    <row r="1138" spans="2:51" s="530" customFormat="1" ht="15.75" customHeight="1">
      <c r="B1138" s="619"/>
      <c r="D1138" s="612" t="s">
        <v>347</v>
      </c>
      <c r="E1138" s="620"/>
      <c r="F1138" s="621" t="s">
        <v>1156</v>
      </c>
      <c r="H1138" s="622">
        <v>31.3</v>
      </c>
      <c r="L1138" s="619"/>
      <c r="M1138" s="623"/>
      <c r="T1138" s="624"/>
      <c r="AT1138" s="620" t="s">
        <v>347</v>
      </c>
      <c r="AU1138" s="620" t="s">
        <v>258</v>
      </c>
      <c r="AV1138" s="620" t="s">
        <v>258</v>
      </c>
      <c r="AW1138" s="620" t="s">
        <v>299</v>
      </c>
      <c r="AX1138" s="620" t="s">
        <v>333</v>
      </c>
      <c r="AY1138" s="620" t="s">
        <v>334</v>
      </c>
    </row>
    <row r="1139" spans="2:51" s="530" customFormat="1" ht="15.75" customHeight="1">
      <c r="B1139" s="619"/>
      <c r="D1139" s="612" t="s">
        <v>347</v>
      </c>
      <c r="E1139" s="620"/>
      <c r="F1139" s="621" t="s">
        <v>1157</v>
      </c>
      <c r="H1139" s="622">
        <v>5.9</v>
      </c>
      <c r="L1139" s="619"/>
      <c r="M1139" s="623"/>
      <c r="T1139" s="624"/>
      <c r="AT1139" s="620" t="s">
        <v>347</v>
      </c>
      <c r="AU1139" s="620" t="s">
        <v>258</v>
      </c>
      <c r="AV1139" s="620" t="s">
        <v>258</v>
      </c>
      <c r="AW1139" s="620" t="s">
        <v>299</v>
      </c>
      <c r="AX1139" s="620" t="s">
        <v>333</v>
      </c>
      <c r="AY1139" s="620" t="s">
        <v>334</v>
      </c>
    </row>
    <row r="1140" spans="2:51" s="530" customFormat="1" ht="15.75" customHeight="1">
      <c r="B1140" s="625"/>
      <c r="D1140" s="612" t="s">
        <v>347</v>
      </c>
      <c r="E1140" s="626"/>
      <c r="F1140" s="627" t="s">
        <v>352</v>
      </c>
      <c r="H1140" s="628">
        <v>74.4</v>
      </c>
      <c r="L1140" s="625"/>
      <c r="M1140" s="629"/>
      <c r="T1140" s="630"/>
      <c r="AT1140" s="626" t="s">
        <v>347</v>
      </c>
      <c r="AU1140" s="626" t="s">
        <v>258</v>
      </c>
      <c r="AV1140" s="626" t="s">
        <v>341</v>
      </c>
      <c r="AW1140" s="626" t="s">
        <v>299</v>
      </c>
      <c r="AX1140" s="626" t="s">
        <v>332</v>
      </c>
      <c r="AY1140" s="626" t="s">
        <v>334</v>
      </c>
    </row>
    <row r="1141" spans="2:63" s="586" customFormat="1" ht="30.75" customHeight="1">
      <c r="B1141" s="585"/>
      <c r="D1141" s="587" t="s">
        <v>329</v>
      </c>
      <c r="E1141" s="594" t="s">
        <v>1158</v>
      </c>
      <c r="F1141" s="594" t="s">
        <v>1159</v>
      </c>
      <c r="J1141" s="595">
        <f>$BK$1141</f>
        <v>0</v>
      </c>
      <c r="L1141" s="585"/>
      <c r="M1141" s="590"/>
      <c r="P1141" s="591">
        <f>SUM($P$1142:$P$1261)</f>
        <v>0</v>
      </c>
      <c r="R1141" s="591">
        <f>SUM($R$1142:$R$1261)</f>
        <v>0</v>
      </c>
      <c r="T1141" s="592">
        <f>SUM($T$1142:$T$1261)</f>
        <v>4.494140500000001</v>
      </c>
      <c r="AR1141" s="587" t="s">
        <v>258</v>
      </c>
      <c r="AT1141" s="587" t="s">
        <v>329</v>
      </c>
      <c r="AU1141" s="587" t="s">
        <v>332</v>
      </c>
      <c r="AY1141" s="587" t="s">
        <v>334</v>
      </c>
      <c r="BK1141" s="593">
        <f>SUM($BK$1142:$BK$1261)</f>
        <v>0</v>
      </c>
    </row>
    <row r="1142" spans="2:65" s="530" customFormat="1" ht="15.75" customHeight="1">
      <c r="B1142" s="531"/>
      <c r="C1142" s="596" t="s">
        <v>1192</v>
      </c>
      <c r="D1142" s="596" t="s">
        <v>336</v>
      </c>
      <c r="E1142" s="597" t="s">
        <v>1161</v>
      </c>
      <c r="F1142" s="598" t="s">
        <v>1162</v>
      </c>
      <c r="G1142" s="599" t="s">
        <v>339</v>
      </c>
      <c r="H1142" s="600">
        <v>19.945</v>
      </c>
      <c r="I1142" s="601"/>
      <c r="J1142" s="602">
        <f>ROUND($I$1142*$H$1142,2)</f>
        <v>0</v>
      </c>
      <c r="K1142" s="598" t="s">
        <v>340</v>
      </c>
      <c r="L1142" s="531"/>
      <c r="M1142" s="603"/>
      <c r="N1142" s="604" t="s">
        <v>287</v>
      </c>
      <c r="P1142" s="605">
        <f>$O$1142*$H$1142</f>
        <v>0</v>
      </c>
      <c r="Q1142" s="605">
        <v>0</v>
      </c>
      <c r="R1142" s="605">
        <f>$Q$1142*$H$1142</f>
        <v>0</v>
      </c>
      <c r="S1142" s="605">
        <v>0.0125</v>
      </c>
      <c r="T1142" s="606">
        <f>$S$1142*$H$1142</f>
        <v>0.24931250000000002</v>
      </c>
      <c r="AR1142" s="527" t="s">
        <v>481</v>
      </c>
      <c r="AT1142" s="527" t="s">
        <v>336</v>
      </c>
      <c r="AU1142" s="527" t="s">
        <v>258</v>
      </c>
      <c r="AY1142" s="530" t="s">
        <v>334</v>
      </c>
      <c r="BE1142" s="607">
        <f>IF($N$1142="základní",$J$1142,0)</f>
        <v>0</v>
      </c>
      <c r="BF1142" s="607">
        <f>IF($N$1142="snížená",$J$1142,0)</f>
        <v>0</v>
      </c>
      <c r="BG1142" s="607">
        <f>IF($N$1142="zákl. přenesená",$J$1142,0)</f>
        <v>0</v>
      </c>
      <c r="BH1142" s="607">
        <f>IF($N$1142="sníž. přenesená",$J$1142,0)</f>
        <v>0</v>
      </c>
      <c r="BI1142" s="607">
        <f>IF($N$1142="nulová",$J$1142,0)</f>
        <v>0</v>
      </c>
      <c r="BJ1142" s="527" t="s">
        <v>332</v>
      </c>
      <c r="BK1142" s="607">
        <f>ROUND($I$1142*$H$1142,2)</f>
        <v>0</v>
      </c>
      <c r="BL1142" s="527" t="s">
        <v>481</v>
      </c>
      <c r="BM1142" s="527" t="s">
        <v>1163</v>
      </c>
    </row>
    <row r="1143" spans="2:47" s="530" customFormat="1" ht="16.5" customHeight="1">
      <c r="B1143" s="531"/>
      <c r="D1143" s="608" t="s">
        <v>343</v>
      </c>
      <c r="F1143" s="609" t="s">
        <v>1164</v>
      </c>
      <c r="L1143" s="531"/>
      <c r="M1143" s="610"/>
      <c r="T1143" s="611"/>
      <c r="AT1143" s="530" t="s">
        <v>343</v>
      </c>
      <c r="AU1143" s="530" t="s">
        <v>258</v>
      </c>
    </row>
    <row r="1144" spans="2:51" s="530" customFormat="1" ht="15.75" customHeight="1">
      <c r="B1144" s="614"/>
      <c r="D1144" s="612" t="s">
        <v>347</v>
      </c>
      <c r="E1144" s="615"/>
      <c r="F1144" s="616" t="s">
        <v>408</v>
      </c>
      <c r="H1144" s="615"/>
      <c r="L1144" s="614"/>
      <c r="M1144" s="617"/>
      <c r="T1144" s="618"/>
      <c r="AT1144" s="615" t="s">
        <v>347</v>
      </c>
      <c r="AU1144" s="615" t="s">
        <v>258</v>
      </c>
      <c r="AV1144" s="615" t="s">
        <v>332</v>
      </c>
      <c r="AW1144" s="615" t="s">
        <v>299</v>
      </c>
      <c r="AX1144" s="615" t="s">
        <v>333</v>
      </c>
      <c r="AY1144" s="615" t="s">
        <v>334</v>
      </c>
    </row>
    <row r="1145" spans="2:51" s="530" customFormat="1" ht="15.75" customHeight="1">
      <c r="B1145" s="614"/>
      <c r="D1145" s="612" t="s">
        <v>347</v>
      </c>
      <c r="E1145" s="615"/>
      <c r="F1145" s="616" t="s">
        <v>1165</v>
      </c>
      <c r="H1145" s="615"/>
      <c r="L1145" s="614"/>
      <c r="M1145" s="617"/>
      <c r="T1145" s="618"/>
      <c r="AT1145" s="615" t="s">
        <v>347</v>
      </c>
      <c r="AU1145" s="615" t="s">
        <v>258</v>
      </c>
      <c r="AV1145" s="615" t="s">
        <v>332</v>
      </c>
      <c r="AW1145" s="615" t="s">
        <v>299</v>
      </c>
      <c r="AX1145" s="615" t="s">
        <v>333</v>
      </c>
      <c r="AY1145" s="615" t="s">
        <v>334</v>
      </c>
    </row>
    <row r="1146" spans="2:51" s="530" customFormat="1" ht="15.75" customHeight="1">
      <c r="B1146" s="614"/>
      <c r="D1146" s="612" t="s">
        <v>347</v>
      </c>
      <c r="E1146" s="615"/>
      <c r="F1146" s="616" t="s">
        <v>1166</v>
      </c>
      <c r="H1146" s="615"/>
      <c r="L1146" s="614"/>
      <c r="M1146" s="617"/>
      <c r="T1146" s="618"/>
      <c r="AT1146" s="615" t="s">
        <v>347</v>
      </c>
      <c r="AU1146" s="615" t="s">
        <v>258</v>
      </c>
      <c r="AV1146" s="615" t="s">
        <v>332</v>
      </c>
      <c r="AW1146" s="615" t="s">
        <v>299</v>
      </c>
      <c r="AX1146" s="615" t="s">
        <v>333</v>
      </c>
      <c r="AY1146" s="615" t="s">
        <v>334</v>
      </c>
    </row>
    <row r="1147" spans="2:51" s="530" customFormat="1" ht="15.75" customHeight="1">
      <c r="B1147" s="619"/>
      <c r="D1147" s="612" t="s">
        <v>347</v>
      </c>
      <c r="E1147" s="620"/>
      <c r="F1147" s="621" t="s">
        <v>1167</v>
      </c>
      <c r="H1147" s="622">
        <v>5</v>
      </c>
      <c r="L1147" s="619"/>
      <c r="M1147" s="623"/>
      <c r="T1147" s="624"/>
      <c r="AT1147" s="620" t="s">
        <v>347</v>
      </c>
      <c r="AU1147" s="620" t="s">
        <v>258</v>
      </c>
      <c r="AV1147" s="620" t="s">
        <v>258</v>
      </c>
      <c r="AW1147" s="620" t="s">
        <v>299</v>
      </c>
      <c r="AX1147" s="620" t="s">
        <v>333</v>
      </c>
      <c r="AY1147" s="620" t="s">
        <v>334</v>
      </c>
    </row>
    <row r="1148" spans="2:51" s="530" customFormat="1" ht="15.75" customHeight="1">
      <c r="B1148" s="619"/>
      <c r="D1148" s="612" t="s">
        <v>347</v>
      </c>
      <c r="E1148" s="620"/>
      <c r="F1148" s="621" t="s">
        <v>658</v>
      </c>
      <c r="H1148" s="622">
        <v>3.835</v>
      </c>
      <c r="L1148" s="619"/>
      <c r="M1148" s="623"/>
      <c r="T1148" s="624"/>
      <c r="AT1148" s="620" t="s">
        <v>347</v>
      </c>
      <c r="AU1148" s="620" t="s">
        <v>258</v>
      </c>
      <c r="AV1148" s="620" t="s">
        <v>258</v>
      </c>
      <c r="AW1148" s="620" t="s">
        <v>299</v>
      </c>
      <c r="AX1148" s="620" t="s">
        <v>333</v>
      </c>
      <c r="AY1148" s="620" t="s">
        <v>334</v>
      </c>
    </row>
    <row r="1149" spans="2:51" s="530" customFormat="1" ht="15.75" customHeight="1">
      <c r="B1149" s="619"/>
      <c r="D1149" s="612" t="s">
        <v>347</v>
      </c>
      <c r="E1149" s="620"/>
      <c r="F1149" s="621" t="s">
        <v>1168</v>
      </c>
      <c r="H1149" s="622">
        <v>0.4</v>
      </c>
      <c r="L1149" s="619"/>
      <c r="M1149" s="623"/>
      <c r="T1149" s="624"/>
      <c r="AT1149" s="620" t="s">
        <v>347</v>
      </c>
      <c r="AU1149" s="620" t="s">
        <v>258</v>
      </c>
      <c r="AV1149" s="620" t="s">
        <v>258</v>
      </c>
      <c r="AW1149" s="620" t="s">
        <v>299</v>
      </c>
      <c r="AX1149" s="620" t="s">
        <v>333</v>
      </c>
      <c r="AY1149" s="620" t="s">
        <v>334</v>
      </c>
    </row>
    <row r="1150" spans="2:51" s="530" customFormat="1" ht="15.75" customHeight="1">
      <c r="B1150" s="619"/>
      <c r="D1150" s="612" t="s">
        <v>347</v>
      </c>
      <c r="E1150" s="620"/>
      <c r="F1150" s="621" t="s">
        <v>1169</v>
      </c>
      <c r="H1150" s="622">
        <v>5</v>
      </c>
      <c r="L1150" s="619"/>
      <c r="M1150" s="623"/>
      <c r="T1150" s="624"/>
      <c r="AT1150" s="620" t="s">
        <v>347</v>
      </c>
      <c r="AU1150" s="620" t="s">
        <v>258</v>
      </c>
      <c r="AV1150" s="620" t="s">
        <v>258</v>
      </c>
      <c r="AW1150" s="620" t="s">
        <v>299</v>
      </c>
      <c r="AX1150" s="620" t="s">
        <v>333</v>
      </c>
      <c r="AY1150" s="620" t="s">
        <v>334</v>
      </c>
    </row>
    <row r="1151" spans="2:51" s="530" customFormat="1" ht="15.75" customHeight="1">
      <c r="B1151" s="619"/>
      <c r="D1151" s="612" t="s">
        <v>347</v>
      </c>
      <c r="E1151" s="620"/>
      <c r="F1151" s="621" t="s">
        <v>1170</v>
      </c>
      <c r="H1151" s="622">
        <v>3.835</v>
      </c>
      <c r="L1151" s="619"/>
      <c r="M1151" s="623"/>
      <c r="T1151" s="624"/>
      <c r="AT1151" s="620" t="s">
        <v>347</v>
      </c>
      <c r="AU1151" s="620" t="s">
        <v>258</v>
      </c>
      <c r="AV1151" s="620" t="s">
        <v>258</v>
      </c>
      <c r="AW1151" s="620" t="s">
        <v>299</v>
      </c>
      <c r="AX1151" s="620" t="s">
        <v>333</v>
      </c>
      <c r="AY1151" s="620" t="s">
        <v>334</v>
      </c>
    </row>
    <row r="1152" spans="2:51" s="530" customFormat="1" ht="15.75" customHeight="1">
      <c r="B1152" s="619"/>
      <c r="D1152" s="612" t="s">
        <v>347</v>
      </c>
      <c r="E1152" s="620"/>
      <c r="F1152" s="621" t="s">
        <v>1171</v>
      </c>
      <c r="H1152" s="622">
        <v>0.4</v>
      </c>
      <c r="L1152" s="619"/>
      <c r="M1152" s="623"/>
      <c r="T1152" s="624"/>
      <c r="AT1152" s="620" t="s">
        <v>347</v>
      </c>
      <c r="AU1152" s="620" t="s">
        <v>258</v>
      </c>
      <c r="AV1152" s="620" t="s">
        <v>258</v>
      </c>
      <c r="AW1152" s="620" t="s">
        <v>299</v>
      </c>
      <c r="AX1152" s="620" t="s">
        <v>333</v>
      </c>
      <c r="AY1152" s="620" t="s">
        <v>334</v>
      </c>
    </row>
    <row r="1153" spans="2:51" s="530" customFormat="1" ht="15.75" customHeight="1">
      <c r="B1153" s="614"/>
      <c r="D1153" s="612" t="s">
        <v>347</v>
      </c>
      <c r="E1153" s="615"/>
      <c r="F1153" s="616" t="s">
        <v>1172</v>
      </c>
      <c r="H1153" s="615"/>
      <c r="L1153" s="614"/>
      <c r="M1153" s="617"/>
      <c r="T1153" s="618"/>
      <c r="AT1153" s="615" t="s">
        <v>347</v>
      </c>
      <c r="AU1153" s="615" t="s">
        <v>258</v>
      </c>
      <c r="AV1153" s="615" t="s">
        <v>332</v>
      </c>
      <c r="AW1153" s="615" t="s">
        <v>299</v>
      </c>
      <c r="AX1153" s="615" t="s">
        <v>333</v>
      </c>
      <c r="AY1153" s="615" t="s">
        <v>334</v>
      </c>
    </row>
    <row r="1154" spans="2:51" s="530" customFormat="1" ht="15.75" customHeight="1">
      <c r="B1154" s="619"/>
      <c r="D1154" s="612" t="s">
        <v>347</v>
      </c>
      <c r="E1154" s="620"/>
      <c r="F1154" s="621" t="s">
        <v>1038</v>
      </c>
      <c r="H1154" s="622">
        <v>1.475</v>
      </c>
      <c r="L1154" s="619"/>
      <c r="M1154" s="623"/>
      <c r="T1154" s="624"/>
      <c r="AT1154" s="620" t="s">
        <v>347</v>
      </c>
      <c r="AU1154" s="620" t="s">
        <v>258</v>
      </c>
      <c r="AV1154" s="620" t="s">
        <v>258</v>
      </c>
      <c r="AW1154" s="620" t="s">
        <v>299</v>
      </c>
      <c r="AX1154" s="620" t="s">
        <v>333</v>
      </c>
      <c r="AY1154" s="620" t="s">
        <v>334</v>
      </c>
    </row>
    <row r="1155" spans="2:51" s="530" customFormat="1" ht="15.75" customHeight="1">
      <c r="B1155" s="625"/>
      <c r="D1155" s="612" t="s">
        <v>347</v>
      </c>
      <c r="E1155" s="626"/>
      <c r="F1155" s="627" t="s">
        <v>352</v>
      </c>
      <c r="H1155" s="628">
        <v>19.945</v>
      </c>
      <c r="L1155" s="625"/>
      <c r="M1155" s="629"/>
      <c r="T1155" s="630"/>
      <c r="AT1155" s="626" t="s">
        <v>347</v>
      </c>
      <c r="AU1155" s="626" t="s">
        <v>258</v>
      </c>
      <c r="AV1155" s="626" t="s">
        <v>341</v>
      </c>
      <c r="AW1155" s="626" t="s">
        <v>299</v>
      </c>
      <c r="AX1155" s="626" t="s">
        <v>332</v>
      </c>
      <c r="AY1155" s="626" t="s">
        <v>334</v>
      </c>
    </row>
    <row r="1156" spans="2:65" s="530" customFormat="1" ht="15.75" customHeight="1">
      <c r="B1156" s="531"/>
      <c r="C1156" s="596" t="s">
        <v>1199</v>
      </c>
      <c r="D1156" s="596" t="s">
        <v>336</v>
      </c>
      <c r="E1156" s="597" t="s">
        <v>1174</v>
      </c>
      <c r="F1156" s="598" t="s">
        <v>1175</v>
      </c>
      <c r="G1156" s="599" t="s">
        <v>187</v>
      </c>
      <c r="H1156" s="600">
        <v>2</v>
      </c>
      <c r="I1156" s="601"/>
      <c r="J1156" s="602">
        <f>ROUND($I$1156*$H$1156,2)</f>
        <v>0</v>
      </c>
      <c r="K1156" s="598" t="s">
        <v>340</v>
      </c>
      <c r="L1156" s="531"/>
      <c r="M1156" s="603"/>
      <c r="N1156" s="604" t="s">
        <v>287</v>
      </c>
      <c r="P1156" s="605">
        <f>$O$1156*$H$1156</f>
        <v>0</v>
      </c>
      <c r="Q1156" s="605">
        <v>0</v>
      </c>
      <c r="R1156" s="605">
        <f>$Q$1156*$H$1156</f>
        <v>0</v>
      </c>
      <c r="S1156" s="605">
        <v>0</v>
      </c>
      <c r="T1156" s="606">
        <f>$S$1156*$H$1156</f>
        <v>0</v>
      </c>
      <c r="AR1156" s="527" t="s">
        <v>481</v>
      </c>
      <c r="AT1156" s="527" t="s">
        <v>336</v>
      </c>
      <c r="AU1156" s="527" t="s">
        <v>258</v>
      </c>
      <c r="AY1156" s="530" t="s">
        <v>334</v>
      </c>
      <c r="BE1156" s="607">
        <f>IF($N$1156="základní",$J$1156,0)</f>
        <v>0</v>
      </c>
      <c r="BF1156" s="607">
        <f>IF($N$1156="snížená",$J$1156,0)</f>
        <v>0</v>
      </c>
      <c r="BG1156" s="607">
        <f>IF($N$1156="zákl. přenesená",$J$1156,0)</f>
        <v>0</v>
      </c>
      <c r="BH1156" s="607">
        <f>IF($N$1156="sníž. přenesená",$J$1156,0)</f>
        <v>0</v>
      </c>
      <c r="BI1156" s="607">
        <f>IF($N$1156="nulová",$J$1156,0)</f>
        <v>0</v>
      </c>
      <c r="BJ1156" s="527" t="s">
        <v>332</v>
      </c>
      <c r="BK1156" s="607">
        <f>ROUND($I$1156*$H$1156,2)</f>
        <v>0</v>
      </c>
      <c r="BL1156" s="527" t="s">
        <v>481</v>
      </c>
      <c r="BM1156" s="527" t="s">
        <v>1176</v>
      </c>
    </row>
    <row r="1157" spans="2:47" s="530" customFormat="1" ht="27" customHeight="1">
      <c r="B1157" s="531"/>
      <c r="D1157" s="608" t="s">
        <v>343</v>
      </c>
      <c r="F1157" s="609" t="s">
        <v>1177</v>
      </c>
      <c r="L1157" s="531"/>
      <c r="M1157" s="610"/>
      <c r="T1157" s="611"/>
      <c r="AT1157" s="530" t="s">
        <v>343</v>
      </c>
      <c r="AU1157" s="530" t="s">
        <v>258</v>
      </c>
    </row>
    <row r="1158" spans="2:51" s="530" customFormat="1" ht="15.75" customHeight="1">
      <c r="B1158" s="614"/>
      <c r="D1158" s="612" t="s">
        <v>347</v>
      </c>
      <c r="E1158" s="615"/>
      <c r="F1158" s="616" t="s">
        <v>1178</v>
      </c>
      <c r="H1158" s="615"/>
      <c r="L1158" s="614"/>
      <c r="M1158" s="617"/>
      <c r="T1158" s="618"/>
      <c r="AT1158" s="615" t="s">
        <v>347</v>
      </c>
      <c r="AU1158" s="615" t="s">
        <v>258</v>
      </c>
      <c r="AV1158" s="615" t="s">
        <v>332</v>
      </c>
      <c r="AW1158" s="615" t="s">
        <v>299</v>
      </c>
      <c r="AX1158" s="615" t="s">
        <v>333</v>
      </c>
      <c r="AY1158" s="615" t="s">
        <v>334</v>
      </c>
    </row>
    <row r="1159" spans="2:51" s="530" customFormat="1" ht="15.75" customHeight="1">
      <c r="B1159" s="619"/>
      <c r="D1159" s="612" t="s">
        <v>347</v>
      </c>
      <c r="E1159" s="620"/>
      <c r="F1159" s="621" t="s">
        <v>1179</v>
      </c>
      <c r="H1159" s="622">
        <v>2</v>
      </c>
      <c r="L1159" s="619"/>
      <c r="M1159" s="623"/>
      <c r="T1159" s="624"/>
      <c r="AT1159" s="620" t="s">
        <v>347</v>
      </c>
      <c r="AU1159" s="620" t="s">
        <v>258</v>
      </c>
      <c r="AV1159" s="620" t="s">
        <v>258</v>
      </c>
      <c r="AW1159" s="620" t="s">
        <v>299</v>
      </c>
      <c r="AX1159" s="620" t="s">
        <v>333</v>
      </c>
      <c r="AY1159" s="620" t="s">
        <v>334</v>
      </c>
    </row>
    <row r="1160" spans="2:51" s="530" customFormat="1" ht="15.75" customHeight="1">
      <c r="B1160" s="625"/>
      <c r="D1160" s="612" t="s">
        <v>347</v>
      </c>
      <c r="E1160" s="626"/>
      <c r="F1160" s="627" t="s">
        <v>352</v>
      </c>
      <c r="H1160" s="628">
        <v>2</v>
      </c>
      <c r="L1160" s="625"/>
      <c r="M1160" s="629"/>
      <c r="T1160" s="630"/>
      <c r="AT1160" s="626" t="s">
        <v>347</v>
      </c>
      <c r="AU1160" s="626" t="s">
        <v>258</v>
      </c>
      <c r="AV1160" s="626" t="s">
        <v>341</v>
      </c>
      <c r="AW1160" s="626" t="s">
        <v>299</v>
      </c>
      <c r="AX1160" s="626" t="s">
        <v>332</v>
      </c>
      <c r="AY1160" s="626" t="s">
        <v>334</v>
      </c>
    </row>
    <row r="1161" spans="2:51" s="530" customFormat="1" ht="15.75" customHeight="1">
      <c r="B1161" s="614"/>
      <c r="D1161" s="612" t="s">
        <v>347</v>
      </c>
      <c r="E1161" s="615"/>
      <c r="F1161" s="616" t="s">
        <v>1180</v>
      </c>
      <c r="H1161" s="615"/>
      <c r="L1161" s="614"/>
      <c r="M1161" s="617"/>
      <c r="T1161" s="618"/>
      <c r="AT1161" s="615" t="s">
        <v>347</v>
      </c>
      <c r="AU1161" s="615" t="s">
        <v>258</v>
      </c>
      <c r="AV1161" s="615" t="s">
        <v>332</v>
      </c>
      <c r="AW1161" s="615" t="s">
        <v>299</v>
      </c>
      <c r="AX1161" s="615" t="s">
        <v>333</v>
      </c>
      <c r="AY1161" s="615" t="s">
        <v>334</v>
      </c>
    </row>
    <row r="1162" spans="2:65" s="530" customFormat="1" ht="15.75" customHeight="1">
      <c r="B1162" s="531"/>
      <c r="C1162" s="596" t="s">
        <v>1204</v>
      </c>
      <c r="D1162" s="596" t="s">
        <v>336</v>
      </c>
      <c r="E1162" s="597" t="s">
        <v>1182</v>
      </c>
      <c r="F1162" s="598" t="s">
        <v>1183</v>
      </c>
      <c r="G1162" s="599" t="s">
        <v>1184</v>
      </c>
      <c r="H1162" s="600">
        <v>1135.728</v>
      </c>
      <c r="I1162" s="601"/>
      <c r="J1162" s="602">
        <f>ROUND($I$1162*$H$1162,2)</f>
        <v>0</v>
      </c>
      <c r="K1162" s="598" t="s">
        <v>340</v>
      </c>
      <c r="L1162" s="531"/>
      <c r="M1162" s="603"/>
      <c r="N1162" s="604" t="s">
        <v>287</v>
      </c>
      <c r="P1162" s="605">
        <f>$O$1162*$H$1162</f>
        <v>0</v>
      </c>
      <c r="Q1162" s="605">
        <v>0</v>
      </c>
      <c r="R1162" s="605">
        <f>$Q$1162*$H$1162</f>
        <v>0</v>
      </c>
      <c r="S1162" s="605">
        <v>0.001</v>
      </c>
      <c r="T1162" s="606">
        <f>$S$1162*$H$1162</f>
        <v>1.135728</v>
      </c>
      <c r="AR1162" s="527" t="s">
        <v>481</v>
      </c>
      <c r="AT1162" s="527" t="s">
        <v>336</v>
      </c>
      <c r="AU1162" s="527" t="s">
        <v>258</v>
      </c>
      <c r="AY1162" s="530" t="s">
        <v>334</v>
      </c>
      <c r="BE1162" s="607">
        <f>IF($N$1162="základní",$J$1162,0)</f>
        <v>0</v>
      </c>
      <c r="BF1162" s="607">
        <f>IF($N$1162="snížená",$J$1162,0)</f>
        <v>0</v>
      </c>
      <c r="BG1162" s="607">
        <f>IF($N$1162="zákl. přenesená",$J$1162,0)</f>
        <v>0</v>
      </c>
      <c r="BH1162" s="607">
        <f>IF($N$1162="sníž. přenesená",$J$1162,0)</f>
        <v>0</v>
      </c>
      <c r="BI1162" s="607">
        <f>IF($N$1162="nulová",$J$1162,0)</f>
        <v>0</v>
      </c>
      <c r="BJ1162" s="527" t="s">
        <v>332</v>
      </c>
      <c r="BK1162" s="607">
        <f>ROUND($I$1162*$H$1162,2)</f>
        <v>0</v>
      </c>
      <c r="BL1162" s="527" t="s">
        <v>481</v>
      </c>
      <c r="BM1162" s="527" t="s">
        <v>1185</v>
      </c>
    </row>
    <row r="1163" spans="2:47" s="530" customFormat="1" ht="16.5" customHeight="1">
      <c r="B1163" s="531"/>
      <c r="D1163" s="608" t="s">
        <v>343</v>
      </c>
      <c r="F1163" s="609" t="s">
        <v>1186</v>
      </c>
      <c r="L1163" s="531"/>
      <c r="M1163" s="610"/>
      <c r="T1163" s="611"/>
      <c r="AT1163" s="530" t="s">
        <v>343</v>
      </c>
      <c r="AU1163" s="530" t="s">
        <v>258</v>
      </c>
    </row>
    <row r="1164" spans="2:47" s="530" customFormat="1" ht="57.75" customHeight="1">
      <c r="B1164" s="531"/>
      <c r="D1164" s="612" t="s">
        <v>345</v>
      </c>
      <c r="F1164" s="613" t="s">
        <v>1187</v>
      </c>
      <c r="L1164" s="531"/>
      <c r="M1164" s="610"/>
      <c r="T1164" s="611"/>
      <c r="AT1164" s="530" t="s">
        <v>345</v>
      </c>
      <c r="AU1164" s="530" t="s">
        <v>258</v>
      </c>
    </row>
    <row r="1165" spans="2:51" s="530" customFormat="1" ht="15.75" customHeight="1">
      <c r="B1165" s="614"/>
      <c r="D1165" s="612" t="s">
        <v>347</v>
      </c>
      <c r="E1165" s="615"/>
      <c r="F1165" s="616" t="s">
        <v>582</v>
      </c>
      <c r="H1165" s="615"/>
      <c r="L1165" s="614"/>
      <c r="M1165" s="617"/>
      <c r="T1165" s="618"/>
      <c r="AT1165" s="615" t="s">
        <v>347</v>
      </c>
      <c r="AU1165" s="615" t="s">
        <v>258</v>
      </c>
      <c r="AV1165" s="615" t="s">
        <v>332</v>
      </c>
      <c r="AW1165" s="615" t="s">
        <v>299</v>
      </c>
      <c r="AX1165" s="615" t="s">
        <v>333</v>
      </c>
      <c r="AY1165" s="615" t="s">
        <v>334</v>
      </c>
    </row>
    <row r="1166" spans="2:51" s="530" customFormat="1" ht="15.75" customHeight="1">
      <c r="B1166" s="614"/>
      <c r="D1166" s="612" t="s">
        <v>347</v>
      </c>
      <c r="E1166" s="615"/>
      <c r="F1166" s="616" t="s">
        <v>1188</v>
      </c>
      <c r="H1166" s="615"/>
      <c r="L1166" s="614"/>
      <c r="M1166" s="617"/>
      <c r="T1166" s="618"/>
      <c r="AT1166" s="615" t="s">
        <v>347</v>
      </c>
      <c r="AU1166" s="615" t="s">
        <v>258</v>
      </c>
      <c r="AV1166" s="615" t="s">
        <v>332</v>
      </c>
      <c r="AW1166" s="615" t="s">
        <v>299</v>
      </c>
      <c r="AX1166" s="615" t="s">
        <v>333</v>
      </c>
      <c r="AY1166" s="615" t="s">
        <v>334</v>
      </c>
    </row>
    <row r="1167" spans="2:51" s="530" customFormat="1" ht="15.75" customHeight="1">
      <c r="B1167" s="614"/>
      <c r="D1167" s="612" t="s">
        <v>347</v>
      </c>
      <c r="E1167" s="615"/>
      <c r="F1167" s="616" t="s">
        <v>425</v>
      </c>
      <c r="H1167" s="615"/>
      <c r="L1167" s="614"/>
      <c r="M1167" s="617"/>
      <c r="T1167" s="618"/>
      <c r="AT1167" s="615" t="s">
        <v>347</v>
      </c>
      <c r="AU1167" s="615" t="s">
        <v>258</v>
      </c>
      <c r="AV1167" s="615" t="s">
        <v>332</v>
      </c>
      <c r="AW1167" s="615" t="s">
        <v>299</v>
      </c>
      <c r="AX1167" s="615" t="s">
        <v>333</v>
      </c>
      <c r="AY1167" s="615" t="s">
        <v>334</v>
      </c>
    </row>
    <row r="1168" spans="2:51" s="530" customFormat="1" ht="15.75" customHeight="1">
      <c r="B1168" s="619"/>
      <c r="D1168" s="612" t="s">
        <v>347</v>
      </c>
      <c r="E1168" s="620"/>
      <c r="F1168" s="621" t="s">
        <v>1189</v>
      </c>
      <c r="H1168" s="622">
        <v>525.8</v>
      </c>
      <c r="L1168" s="619"/>
      <c r="M1168" s="623"/>
      <c r="T1168" s="624"/>
      <c r="AT1168" s="620" t="s">
        <v>347</v>
      </c>
      <c r="AU1168" s="620" t="s">
        <v>258</v>
      </c>
      <c r="AV1168" s="620" t="s">
        <v>258</v>
      </c>
      <c r="AW1168" s="620" t="s">
        <v>299</v>
      </c>
      <c r="AX1168" s="620" t="s">
        <v>333</v>
      </c>
      <c r="AY1168" s="620" t="s">
        <v>334</v>
      </c>
    </row>
    <row r="1169" spans="2:51" s="530" customFormat="1" ht="15.75" customHeight="1">
      <c r="B1169" s="619"/>
      <c r="D1169" s="612" t="s">
        <v>347</v>
      </c>
      <c r="E1169" s="620"/>
      <c r="F1169" s="621" t="s">
        <v>1190</v>
      </c>
      <c r="H1169" s="622">
        <v>42.064</v>
      </c>
      <c r="L1169" s="619"/>
      <c r="M1169" s="623"/>
      <c r="T1169" s="624"/>
      <c r="AT1169" s="620" t="s">
        <v>347</v>
      </c>
      <c r="AU1169" s="620" t="s">
        <v>258</v>
      </c>
      <c r="AV1169" s="620" t="s">
        <v>258</v>
      </c>
      <c r="AW1169" s="620" t="s">
        <v>299</v>
      </c>
      <c r="AX1169" s="620" t="s">
        <v>333</v>
      </c>
      <c r="AY1169" s="620" t="s">
        <v>334</v>
      </c>
    </row>
    <row r="1170" spans="2:51" s="530" customFormat="1" ht="15.75" customHeight="1">
      <c r="B1170" s="641"/>
      <c r="D1170" s="612" t="s">
        <v>347</v>
      </c>
      <c r="E1170" s="642"/>
      <c r="F1170" s="643" t="s">
        <v>519</v>
      </c>
      <c r="H1170" s="644">
        <v>567.864</v>
      </c>
      <c r="L1170" s="641"/>
      <c r="M1170" s="645"/>
      <c r="T1170" s="646"/>
      <c r="AT1170" s="642" t="s">
        <v>347</v>
      </c>
      <c r="AU1170" s="642" t="s">
        <v>258</v>
      </c>
      <c r="AV1170" s="642" t="s">
        <v>363</v>
      </c>
      <c r="AW1170" s="642" t="s">
        <v>299</v>
      </c>
      <c r="AX1170" s="642" t="s">
        <v>333</v>
      </c>
      <c r="AY1170" s="642" t="s">
        <v>334</v>
      </c>
    </row>
    <row r="1171" spans="2:51" s="530" customFormat="1" ht="15.75" customHeight="1">
      <c r="B1171" s="614"/>
      <c r="D1171" s="612" t="s">
        <v>347</v>
      </c>
      <c r="E1171" s="615"/>
      <c r="F1171" s="616" t="s">
        <v>428</v>
      </c>
      <c r="H1171" s="615"/>
      <c r="L1171" s="614"/>
      <c r="M1171" s="617"/>
      <c r="T1171" s="618"/>
      <c r="AT1171" s="615" t="s">
        <v>347</v>
      </c>
      <c r="AU1171" s="615" t="s">
        <v>258</v>
      </c>
      <c r="AV1171" s="615" t="s">
        <v>332</v>
      </c>
      <c r="AW1171" s="615" t="s">
        <v>299</v>
      </c>
      <c r="AX1171" s="615" t="s">
        <v>333</v>
      </c>
      <c r="AY1171" s="615" t="s">
        <v>334</v>
      </c>
    </row>
    <row r="1172" spans="2:51" s="530" customFormat="1" ht="15.75" customHeight="1">
      <c r="B1172" s="619"/>
      <c r="D1172" s="612" t="s">
        <v>347</v>
      </c>
      <c r="E1172" s="620"/>
      <c r="F1172" s="621" t="s">
        <v>1189</v>
      </c>
      <c r="H1172" s="622">
        <v>525.8</v>
      </c>
      <c r="L1172" s="619"/>
      <c r="M1172" s="623"/>
      <c r="T1172" s="624"/>
      <c r="AT1172" s="620" t="s">
        <v>347</v>
      </c>
      <c r="AU1172" s="620" t="s">
        <v>258</v>
      </c>
      <c r="AV1172" s="620" t="s">
        <v>258</v>
      </c>
      <c r="AW1172" s="620" t="s">
        <v>299</v>
      </c>
      <c r="AX1172" s="620" t="s">
        <v>333</v>
      </c>
      <c r="AY1172" s="620" t="s">
        <v>334</v>
      </c>
    </row>
    <row r="1173" spans="2:51" s="530" customFormat="1" ht="15.75" customHeight="1">
      <c r="B1173" s="619"/>
      <c r="D1173" s="612" t="s">
        <v>347</v>
      </c>
      <c r="E1173" s="620"/>
      <c r="F1173" s="621" t="s">
        <v>1190</v>
      </c>
      <c r="H1173" s="622">
        <v>42.064</v>
      </c>
      <c r="L1173" s="619"/>
      <c r="M1173" s="623"/>
      <c r="T1173" s="624"/>
      <c r="AT1173" s="620" t="s">
        <v>347</v>
      </c>
      <c r="AU1173" s="620" t="s">
        <v>258</v>
      </c>
      <c r="AV1173" s="620" t="s">
        <v>258</v>
      </c>
      <c r="AW1173" s="620" t="s">
        <v>299</v>
      </c>
      <c r="AX1173" s="620" t="s">
        <v>333</v>
      </c>
      <c r="AY1173" s="620" t="s">
        <v>334</v>
      </c>
    </row>
    <row r="1174" spans="2:51" s="530" customFormat="1" ht="15.75" customHeight="1">
      <c r="B1174" s="641"/>
      <c r="D1174" s="612" t="s">
        <v>347</v>
      </c>
      <c r="E1174" s="642"/>
      <c r="F1174" s="643" t="s">
        <v>519</v>
      </c>
      <c r="H1174" s="644">
        <v>567.864</v>
      </c>
      <c r="L1174" s="641"/>
      <c r="M1174" s="645"/>
      <c r="T1174" s="646"/>
      <c r="AT1174" s="642" t="s">
        <v>347</v>
      </c>
      <c r="AU1174" s="642" t="s">
        <v>258</v>
      </c>
      <c r="AV1174" s="642" t="s">
        <v>363</v>
      </c>
      <c r="AW1174" s="642" t="s">
        <v>299</v>
      </c>
      <c r="AX1174" s="642" t="s">
        <v>333</v>
      </c>
      <c r="AY1174" s="642" t="s">
        <v>334</v>
      </c>
    </row>
    <row r="1175" spans="2:51" s="530" customFormat="1" ht="15.75" customHeight="1">
      <c r="B1175" s="625"/>
      <c r="D1175" s="612" t="s">
        <v>347</v>
      </c>
      <c r="E1175" s="626"/>
      <c r="F1175" s="627" t="s">
        <v>352</v>
      </c>
      <c r="H1175" s="628">
        <v>1135.728</v>
      </c>
      <c r="L1175" s="625"/>
      <c r="M1175" s="629"/>
      <c r="T1175" s="630"/>
      <c r="AT1175" s="626" t="s">
        <v>347</v>
      </c>
      <c r="AU1175" s="626" t="s">
        <v>258</v>
      </c>
      <c r="AV1175" s="626" t="s">
        <v>341</v>
      </c>
      <c r="AW1175" s="626" t="s">
        <v>299</v>
      </c>
      <c r="AX1175" s="626" t="s">
        <v>332</v>
      </c>
      <c r="AY1175" s="626" t="s">
        <v>334</v>
      </c>
    </row>
    <row r="1176" spans="2:51" s="530" customFormat="1" ht="15.75" customHeight="1">
      <c r="B1176" s="614"/>
      <c r="D1176" s="612" t="s">
        <v>347</v>
      </c>
      <c r="E1176" s="615"/>
      <c r="F1176" s="616" t="s">
        <v>1191</v>
      </c>
      <c r="H1176" s="615"/>
      <c r="L1176" s="614"/>
      <c r="M1176" s="617"/>
      <c r="T1176" s="618"/>
      <c r="AT1176" s="615" t="s">
        <v>347</v>
      </c>
      <c r="AU1176" s="615" t="s">
        <v>258</v>
      </c>
      <c r="AV1176" s="615" t="s">
        <v>332</v>
      </c>
      <c r="AW1176" s="615" t="s">
        <v>299</v>
      </c>
      <c r="AX1176" s="615" t="s">
        <v>333</v>
      </c>
      <c r="AY1176" s="615" t="s">
        <v>334</v>
      </c>
    </row>
    <row r="1177" spans="2:65" s="530" customFormat="1" ht="15.75" customHeight="1">
      <c r="B1177" s="531"/>
      <c r="C1177" s="596" t="s">
        <v>1211</v>
      </c>
      <c r="D1177" s="596" t="s">
        <v>336</v>
      </c>
      <c r="E1177" s="597" t="s">
        <v>1182</v>
      </c>
      <c r="F1177" s="598" t="s">
        <v>1183</v>
      </c>
      <c r="G1177" s="599" t="s">
        <v>1184</v>
      </c>
      <c r="H1177" s="600">
        <v>820.916</v>
      </c>
      <c r="I1177" s="601"/>
      <c r="J1177" s="602">
        <f>ROUND($I$1177*$H$1177,2)</f>
        <v>0</v>
      </c>
      <c r="K1177" s="598" t="s">
        <v>340</v>
      </c>
      <c r="L1177" s="531"/>
      <c r="M1177" s="603"/>
      <c r="N1177" s="604" t="s">
        <v>287</v>
      </c>
      <c r="P1177" s="605">
        <f>$O$1177*$H$1177</f>
        <v>0</v>
      </c>
      <c r="Q1177" s="605">
        <v>0</v>
      </c>
      <c r="R1177" s="605">
        <f>$Q$1177*$H$1177</f>
        <v>0</v>
      </c>
      <c r="S1177" s="605">
        <v>0.001</v>
      </c>
      <c r="T1177" s="606">
        <f>$S$1177*$H$1177</f>
        <v>0.8209160000000001</v>
      </c>
      <c r="AR1177" s="527" t="s">
        <v>481</v>
      </c>
      <c r="AT1177" s="527" t="s">
        <v>336</v>
      </c>
      <c r="AU1177" s="527" t="s">
        <v>258</v>
      </c>
      <c r="AY1177" s="530" t="s">
        <v>334</v>
      </c>
      <c r="BE1177" s="607">
        <f>IF($N$1177="základní",$J$1177,0)</f>
        <v>0</v>
      </c>
      <c r="BF1177" s="607">
        <f>IF($N$1177="snížená",$J$1177,0)</f>
        <v>0</v>
      </c>
      <c r="BG1177" s="607">
        <f>IF($N$1177="zákl. přenesená",$J$1177,0)</f>
        <v>0</v>
      </c>
      <c r="BH1177" s="607">
        <f>IF($N$1177="sníž. přenesená",$J$1177,0)</f>
        <v>0</v>
      </c>
      <c r="BI1177" s="607">
        <f>IF($N$1177="nulová",$J$1177,0)</f>
        <v>0</v>
      </c>
      <c r="BJ1177" s="527" t="s">
        <v>332</v>
      </c>
      <c r="BK1177" s="607">
        <f>ROUND($I$1177*$H$1177,2)</f>
        <v>0</v>
      </c>
      <c r="BL1177" s="527" t="s">
        <v>481</v>
      </c>
      <c r="BM1177" s="527" t="s">
        <v>1193</v>
      </c>
    </row>
    <row r="1178" spans="2:47" s="530" customFormat="1" ht="16.5" customHeight="1">
      <c r="B1178" s="531"/>
      <c r="D1178" s="608" t="s">
        <v>343</v>
      </c>
      <c r="F1178" s="609" t="s">
        <v>1186</v>
      </c>
      <c r="L1178" s="531"/>
      <c r="M1178" s="610"/>
      <c r="T1178" s="611"/>
      <c r="AT1178" s="530" t="s">
        <v>343</v>
      </c>
      <c r="AU1178" s="530" t="s">
        <v>258</v>
      </c>
    </row>
    <row r="1179" spans="2:47" s="530" customFormat="1" ht="57.75" customHeight="1">
      <c r="B1179" s="531"/>
      <c r="D1179" s="612" t="s">
        <v>345</v>
      </c>
      <c r="F1179" s="613" t="s">
        <v>1187</v>
      </c>
      <c r="L1179" s="531"/>
      <c r="M1179" s="610"/>
      <c r="T1179" s="611"/>
      <c r="AT1179" s="530" t="s">
        <v>345</v>
      </c>
      <c r="AU1179" s="530" t="s">
        <v>258</v>
      </c>
    </row>
    <row r="1180" spans="2:51" s="530" customFormat="1" ht="15.75" customHeight="1">
      <c r="B1180" s="614"/>
      <c r="D1180" s="612" t="s">
        <v>347</v>
      </c>
      <c r="E1180" s="615"/>
      <c r="F1180" s="616" t="s">
        <v>582</v>
      </c>
      <c r="H1180" s="615"/>
      <c r="L1180" s="614"/>
      <c r="M1180" s="617"/>
      <c r="T1180" s="618"/>
      <c r="AT1180" s="615" t="s">
        <v>347</v>
      </c>
      <c r="AU1180" s="615" t="s">
        <v>258</v>
      </c>
      <c r="AV1180" s="615" t="s">
        <v>332</v>
      </c>
      <c r="AW1180" s="615" t="s">
        <v>299</v>
      </c>
      <c r="AX1180" s="615" t="s">
        <v>333</v>
      </c>
      <c r="AY1180" s="615" t="s">
        <v>334</v>
      </c>
    </row>
    <row r="1181" spans="2:51" s="530" customFormat="1" ht="15.75" customHeight="1">
      <c r="B1181" s="614"/>
      <c r="D1181" s="612" t="s">
        <v>347</v>
      </c>
      <c r="E1181" s="615"/>
      <c r="F1181" s="616" t="s">
        <v>1194</v>
      </c>
      <c r="H1181" s="615"/>
      <c r="L1181" s="614"/>
      <c r="M1181" s="617"/>
      <c r="T1181" s="618"/>
      <c r="AT1181" s="615" t="s">
        <v>347</v>
      </c>
      <c r="AU1181" s="615" t="s">
        <v>258</v>
      </c>
      <c r="AV1181" s="615" t="s">
        <v>332</v>
      </c>
      <c r="AW1181" s="615" t="s">
        <v>299</v>
      </c>
      <c r="AX1181" s="615" t="s">
        <v>333</v>
      </c>
      <c r="AY1181" s="615" t="s">
        <v>334</v>
      </c>
    </row>
    <row r="1182" spans="2:51" s="530" customFormat="1" ht="15.75" customHeight="1">
      <c r="B1182" s="614"/>
      <c r="D1182" s="612" t="s">
        <v>347</v>
      </c>
      <c r="E1182" s="615"/>
      <c r="F1182" s="616" t="s">
        <v>425</v>
      </c>
      <c r="H1182" s="615"/>
      <c r="L1182" s="614"/>
      <c r="M1182" s="617"/>
      <c r="T1182" s="618"/>
      <c r="AT1182" s="615" t="s">
        <v>347</v>
      </c>
      <c r="AU1182" s="615" t="s">
        <v>258</v>
      </c>
      <c r="AV1182" s="615" t="s">
        <v>332</v>
      </c>
      <c r="AW1182" s="615" t="s">
        <v>299</v>
      </c>
      <c r="AX1182" s="615" t="s">
        <v>333</v>
      </c>
      <c r="AY1182" s="615" t="s">
        <v>334</v>
      </c>
    </row>
    <row r="1183" spans="2:51" s="530" customFormat="1" ht="15.75" customHeight="1">
      <c r="B1183" s="619"/>
      <c r="D1183" s="612" t="s">
        <v>347</v>
      </c>
      <c r="E1183" s="620"/>
      <c r="F1183" s="621" t="s">
        <v>1195</v>
      </c>
      <c r="H1183" s="622">
        <v>380.1</v>
      </c>
      <c r="L1183" s="619"/>
      <c r="M1183" s="623"/>
      <c r="T1183" s="624"/>
      <c r="AT1183" s="620" t="s">
        <v>347</v>
      </c>
      <c r="AU1183" s="620" t="s">
        <v>258</v>
      </c>
      <c r="AV1183" s="620" t="s">
        <v>258</v>
      </c>
      <c r="AW1183" s="620" t="s">
        <v>299</v>
      </c>
      <c r="AX1183" s="620" t="s">
        <v>333</v>
      </c>
      <c r="AY1183" s="620" t="s">
        <v>334</v>
      </c>
    </row>
    <row r="1184" spans="2:51" s="530" customFormat="1" ht="15.75" customHeight="1">
      <c r="B1184" s="619"/>
      <c r="D1184" s="612" t="s">
        <v>347</v>
      </c>
      <c r="E1184" s="620"/>
      <c r="F1184" s="621" t="s">
        <v>1196</v>
      </c>
      <c r="H1184" s="622">
        <v>30.408</v>
      </c>
      <c r="L1184" s="619"/>
      <c r="M1184" s="623"/>
      <c r="T1184" s="624"/>
      <c r="AT1184" s="620" t="s">
        <v>347</v>
      </c>
      <c r="AU1184" s="620" t="s">
        <v>258</v>
      </c>
      <c r="AV1184" s="620" t="s">
        <v>258</v>
      </c>
      <c r="AW1184" s="620" t="s">
        <v>299</v>
      </c>
      <c r="AX1184" s="620" t="s">
        <v>333</v>
      </c>
      <c r="AY1184" s="620" t="s">
        <v>334</v>
      </c>
    </row>
    <row r="1185" spans="2:51" s="530" customFormat="1" ht="15.75" customHeight="1">
      <c r="B1185" s="641"/>
      <c r="D1185" s="612" t="s">
        <v>347</v>
      </c>
      <c r="E1185" s="642"/>
      <c r="F1185" s="643" t="s">
        <v>519</v>
      </c>
      <c r="H1185" s="644">
        <v>410.508</v>
      </c>
      <c r="L1185" s="641"/>
      <c r="M1185" s="645"/>
      <c r="T1185" s="646"/>
      <c r="AT1185" s="642" t="s">
        <v>347</v>
      </c>
      <c r="AU1185" s="642" t="s">
        <v>258</v>
      </c>
      <c r="AV1185" s="642" t="s">
        <v>363</v>
      </c>
      <c r="AW1185" s="642" t="s">
        <v>299</v>
      </c>
      <c r="AX1185" s="642" t="s">
        <v>333</v>
      </c>
      <c r="AY1185" s="642" t="s">
        <v>334</v>
      </c>
    </row>
    <row r="1186" spans="2:51" s="530" customFormat="1" ht="15.75" customHeight="1">
      <c r="B1186" s="614"/>
      <c r="D1186" s="612" t="s">
        <v>347</v>
      </c>
      <c r="E1186" s="615"/>
      <c r="F1186" s="616" t="s">
        <v>428</v>
      </c>
      <c r="H1186" s="615"/>
      <c r="L1186" s="614"/>
      <c r="M1186" s="617"/>
      <c r="T1186" s="618"/>
      <c r="AT1186" s="615" t="s">
        <v>347</v>
      </c>
      <c r="AU1186" s="615" t="s">
        <v>258</v>
      </c>
      <c r="AV1186" s="615" t="s">
        <v>332</v>
      </c>
      <c r="AW1186" s="615" t="s">
        <v>299</v>
      </c>
      <c r="AX1186" s="615" t="s">
        <v>333</v>
      </c>
      <c r="AY1186" s="615" t="s">
        <v>334</v>
      </c>
    </row>
    <row r="1187" spans="2:51" s="530" customFormat="1" ht="15.75" customHeight="1">
      <c r="B1187" s="619"/>
      <c r="D1187" s="612" t="s">
        <v>347</v>
      </c>
      <c r="E1187" s="620"/>
      <c r="F1187" s="621" t="s">
        <v>1197</v>
      </c>
      <c r="H1187" s="622">
        <v>380</v>
      </c>
      <c r="L1187" s="619"/>
      <c r="M1187" s="623"/>
      <c r="T1187" s="624"/>
      <c r="AT1187" s="620" t="s">
        <v>347</v>
      </c>
      <c r="AU1187" s="620" t="s">
        <v>258</v>
      </c>
      <c r="AV1187" s="620" t="s">
        <v>258</v>
      </c>
      <c r="AW1187" s="620" t="s">
        <v>299</v>
      </c>
      <c r="AX1187" s="620" t="s">
        <v>333</v>
      </c>
      <c r="AY1187" s="620" t="s">
        <v>334</v>
      </c>
    </row>
    <row r="1188" spans="2:51" s="530" customFormat="1" ht="15.75" customHeight="1">
      <c r="B1188" s="619"/>
      <c r="D1188" s="612" t="s">
        <v>347</v>
      </c>
      <c r="E1188" s="620"/>
      <c r="F1188" s="621" t="s">
        <v>1198</v>
      </c>
      <c r="H1188" s="622">
        <v>30.408</v>
      </c>
      <c r="L1188" s="619"/>
      <c r="M1188" s="623"/>
      <c r="T1188" s="624"/>
      <c r="AT1188" s="620" t="s">
        <v>347</v>
      </c>
      <c r="AU1188" s="620" t="s">
        <v>258</v>
      </c>
      <c r="AV1188" s="620" t="s">
        <v>258</v>
      </c>
      <c r="AW1188" s="620" t="s">
        <v>299</v>
      </c>
      <c r="AX1188" s="620" t="s">
        <v>333</v>
      </c>
      <c r="AY1188" s="620" t="s">
        <v>334</v>
      </c>
    </row>
    <row r="1189" spans="2:51" s="530" customFormat="1" ht="15.75" customHeight="1">
      <c r="B1189" s="641"/>
      <c r="D1189" s="612" t="s">
        <v>347</v>
      </c>
      <c r="E1189" s="642"/>
      <c r="F1189" s="643" t="s">
        <v>519</v>
      </c>
      <c r="H1189" s="644">
        <v>410.408</v>
      </c>
      <c r="L1189" s="641"/>
      <c r="M1189" s="645"/>
      <c r="T1189" s="646"/>
      <c r="AT1189" s="642" t="s">
        <v>347</v>
      </c>
      <c r="AU1189" s="642" t="s">
        <v>258</v>
      </c>
      <c r="AV1189" s="642" t="s">
        <v>363</v>
      </c>
      <c r="AW1189" s="642" t="s">
        <v>299</v>
      </c>
      <c r="AX1189" s="642" t="s">
        <v>333</v>
      </c>
      <c r="AY1189" s="642" t="s">
        <v>334</v>
      </c>
    </row>
    <row r="1190" spans="2:51" s="530" customFormat="1" ht="15.75" customHeight="1">
      <c r="B1190" s="625"/>
      <c r="D1190" s="612" t="s">
        <v>347</v>
      </c>
      <c r="E1190" s="626"/>
      <c r="F1190" s="627" t="s">
        <v>352</v>
      </c>
      <c r="H1190" s="628">
        <v>820.916</v>
      </c>
      <c r="L1190" s="625"/>
      <c r="M1190" s="629"/>
      <c r="T1190" s="630"/>
      <c r="AT1190" s="626" t="s">
        <v>347</v>
      </c>
      <c r="AU1190" s="626" t="s">
        <v>258</v>
      </c>
      <c r="AV1190" s="626" t="s">
        <v>341</v>
      </c>
      <c r="AW1190" s="626" t="s">
        <v>299</v>
      </c>
      <c r="AX1190" s="626" t="s">
        <v>332</v>
      </c>
      <c r="AY1190" s="626" t="s">
        <v>334</v>
      </c>
    </row>
    <row r="1191" spans="2:65" s="530" customFormat="1" ht="15.75" customHeight="1">
      <c r="B1191" s="531"/>
      <c r="C1191" s="596" t="s">
        <v>1219</v>
      </c>
      <c r="D1191" s="596" t="s">
        <v>336</v>
      </c>
      <c r="E1191" s="597" t="s">
        <v>1182</v>
      </c>
      <c r="F1191" s="598" t="s">
        <v>1183</v>
      </c>
      <c r="G1191" s="599" t="s">
        <v>1184</v>
      </c>
      <c r="H1191" s="600">
        <v>125.172</v>
      </c>
      <c r="I1191" s="601"/>
      <c r="J1191" s="602">
        <f>ROUND($I$1191*$H$1191,2)</f>
        <v>0</v>
      </c>
      <c r="K1191" s="598" t="s">
        <v>340</v>
      </c>
      <c r="L1191" s="531"/>
      <c r="M1191" s="603"/>
      <c r="N1191" s="604" t="s">
        <v>287</v>
      </c>
      <c r="P1191" s="605">
        <f>$O$1191*$H$1191</f>
        <v>0</v>
      </c>
      <c r="Q1191" s="605">
        <v>0</v>
      </c>
      <c r="R1191" s="605">
        <f>$Q$1191*$H$1191</f>
        <v>0</v>
      </c>
      <c r="S1191" s="605">
        <v>0.001</v>
      </c>
      <c r="T1191" s="606">
        <f>$S$1191*$H$1191</f>
        <v>0.125172</v>
      </c>
      <c r="AR1191" s="527" t="s">
        <v>481</v>
      </c>
      <c r="AT1191" s="527" t="s">
        <v>336</v>
      </c>
      <c r="AU1191" s="527" t="s">
        <v>258</v>
      </c>
      <c r="AY1191" s="530" t="s">
        <v>334</v>
      </c>
      <c r="BE1191" s="607">
        <f>IF($N$1191="základní",$J$1191,0)</f>
        <v>0</v>
      </c>
      <c r="BF1191" s="607">
        <f>IF($N$1191="snížená",$J$1191,0)</f>
        <v>0</v>
      </c>
      <c r="BG1191" s="607">
        <f>IF($N$1191="zákl. přenesená",$J$1191,0)</f>
        <v>0</v>
      </c>
      <c r="BH1191" s="607">
        <f>IF($N$1191="sníž. přenesená",$J$1191,0)</f>
        <v>0</v>
      </c>
      <c r="BI1191" s="607">
        <f>IF($N$1191="nulová",$J$1191,0)</f>
        <v>0</v>
      </c>
      <c r="BJ1191" s="527" t="s">
        <v>332</v>
      </c>
      <c r="BK1191" s="607">
        <f>ROUND($I$1191*$H$1191,2)</f>
        <v>0</v>
      </c>
      <c r="BL1191" s="527" t="s">
        <v>481</v>
      </c>
      <c r="BM1191" s="527" t="s">
        <v>1200</v>
      </c>
    </row>
    <row r="1192" spans="2:47" s="530" customFormat="1" ht="16.5" customHeight="1">
      <c r="B1192" s="531"/>
      <c r="D1192" s="608" t="s">
        <v>343</v>
      </c>
      <c r="F1192" s="609" t="s">
        <v>1186</v>
      </c>
      <c r="L1192" s="531"/>
      <c r="M1192" s="610"/>
      <c r="T1192" s="611"/>
      <c r="AT1192" s="530" t="s">
        <v>343</v>
      </c>
      <c r="AU1192" s="530" t="s">
        <v>258</v>
      </c>
    </row>
    <row r="1193" spans="2:47" s="530" customFormat="1" ht="57.75" customHeight="1">
      <c r="B1193" s="531"/>
      <c r="D1193" s="612" t="s">
        <v>345</v>
      </c>
      <c r="F1193" s="613" t="s">
        <v>1187</v>
      </c>
      <c r="L1193" s="531"/>
      <c r="M1193" s="610"/>
      <c r="T1193" s="611"/>
      <c r="AT1193" s="530" t="s">
        <v>345</v>
      </c>
      <c r="AU1193" s="530" t="s">
        <v>258</v>
      </c>
    </row>
    <row r="1194" spans="2:51" s="530" customFormat="1" ht="15.75" customHeight="1">
      <c r="B1194" s="614"/>
      <c r="D1194" s="612" t="s">
        <v>347</v>
      </c>
      <c r="E1194" s="615"/>
      <c r="F1194" s="616" t="s">
        <v>582</v>
      </c>
      <c r="H1194" s="615"/>
      <c r="L1194" s="614"/>
      <c r="M1194" s="617"/>
      <c r="T1194" s="618"/>
      <c r="AT1194" s="615" t="s">
        <v>347</v>
      </c>
      <c r="AU1194" s="615" t="s">
        <v>258</v>
      </c>
      <c r="AV1194" s="615" t="s">
        <v>332</v>
      </c>
      <c r="AW1194" s="615" t="s">
        <v>299</v>
      </c>
      <c r="AX1194" s="615" t="s">
        <v>333</v>
      </c>
      <c r="AY1194" s="615" t="s">
        <v>334</v>
      </c>
    </row>
    <row r="1195" spans="2:51" s="530" customFormat="1" ht="15.75" customHeight="1">
      <c r="B1195" s="614"/>
      <c r="D1195" s="612" t="s">
        <v>347</v>
      </c>
      <c r="E1195" s="615"/>
      <c r="F1195" s="616" t="s">
        <v>1201</v>
      </c>
      <c r="H1195" s="615"/>
      <c r="L1195" s="614"/>
      <c r="M1195" s="617"/>
      <c r="T1195" s="618"/>
      <c r="AT1195" s="615" t="s">
        <v>347</v>
      </c>
      <c r="AU1195" s="615" t="s">
        <v>258</v>
      </c>
      <c r="AV1195" s="615" t="s">
        <v>332</v>
      </c>
      <c r="AW1195" s="615" t="s">
        <v>299</v>
      </c>
      <c r="AX1195" s="615" t="s">
        <v>333</v>
      </c>
      <c r="AY1195" s="615" t="s">
        <v>334</v>
      </c>
    </row>
    <row r="1196" spans="2:51" s="530" customFormat="1" ht="15.75" customHeight="1">
      <c r="B1196" s="619"/>
      <c r="D1196" s="612" t="s">
        <v>347</v>
      </c>
      <c r="E1196" s="620"/>
      <c r="F1196" s="621" t="s">
        <v>1202</v>
      </c>
      <c r="H1196" s="622">
        <v>115.9</v>
      </c>
      <c r="L1196" s="619"/>
      <c r="M1196" s="623"/>
      <c r="T1196" s="624"/>
      <c r="AT1196" s="620" t="s">
        <v>347</v>
      </c>
      <c r="AU1196" s="620" t="s">
        <v>258</v>
      </c>
      <c r="AV1196" s="620" t="s">
        <v>258</v>
      </c>
      <c r="AW1196" s="620" t="s">
        <v>299</v>
      </c>
      <c r="AX1196" s="620" t="s">
        <v>333</v>
      </c>
      <c r="AY1196" s="620" t="s">
        <v>334</v>
      </c>
    </row>
    <row r="1197" spans="2:51" s="530" customFormat="1" ht="15.75" customHeight="1">
      <c r="B1197" s="619"/>
      <c r="D1197" s="612" t="s">
        <v>347</v>
      </c>
      <c r="E1197" s="620"/>
      <c r="F1197" s="621" t="s">
        <v>1203</v>
      </c>
      <c r="H1197" s="622">
        <v>9.272</v>
      </c>
      <c r="L1197" s="619"/>
      <c r="M1197" s="623"/>
      <c r="T1197" s="624"/>
      <c r="AT1197" s="620" t="s">
        <v>347</v>
      </c>
      <c r="AU1197" s="620" t="s">
        <v>258</v>
      </c>
      <c r="AV1197" s="620" t="s">
        <v>258</v>
      </c>
      <c r="AW1197" s="620" t="s">
        <v>299</v>
      </c>
      <c r="AX1197" s="620" t="s">
        <v>333</v>
      </c>
      <c r="AY1197" s="620" t="s">
        <v>334</v>
      </c>
    </row>
    <row r="1198" spans="2:51" s="530" customFormat="1" ht="15.75" customHeight="1">
      <c r="B1198" s="641"/>
      <c r="D1198" s="612" t="s">
        <v>347</v>
      </c>
      <c r="E1198" s="642"/>
      <c r="F1198" s="643" t="s">
        <v>519</v>
      </c>
      <c r="H1198" s="644">
        <v>125.172</v>
      </c>
      <c r="L1198" s="641"/>
      <c r="M1198" s="645"/>
      <c r="T1198" s="646"/>
      <c r="AT1198" s="642" t="s">
        <v>347</v>
      </c>
      <c r="AU1198" s="642" t="s">
        <v>258</v>
      </c>
      <c r="AV1198" s="642" t="s">
        <v>363</v>
      </c>
      <c r="AW1198" s="642" t="s">
        <v>299</v>
      </c>
      <c r="AX1198" s="642" t="s">
        <v>333</v>
      </c>
      <c r="AY1198" s="642" t="s">
        <v>334</v>
      </c>
    </row>
    <row r="1199" spans="2:51" s="530" customFormat="1" ht="15.75" customHeight="1">
      <c r="B1199" s="625"/>
      <c r="D1199" s="612" t="s">
        <v>347</v>
      </c>
      <c r="E1199" s="626"/>
      <c r="F1199" s="627" t="s">
        <v>352</v>
      </c>
      <c r="H1199" s="628">
        <v>125.172</v>
      </c>
      <c r="L1199" s="625"/>
      <c r="M1199" s="629"/>
      <c r="T1199" s="630"/>
      <c r="AT1199" s="626" t="s">
        <v>347</v>
      </c>
      <c r="AU1199" s="626" t="s">
        <v>258</v>
      </c>
      <c r="AV1199" s="626" t="s">
        <v>341</v>
      </c>
      <c r="AW1199" s="626" t="s">
        <v>299</v>
      </c>
      <c r="AX1199" s="626" t="s">
        <v>332</v>
      </c>
      <c r="AY1199" s="626" t="s">
        <v>334</v>
      </c>
    </row>
    <row r="1200" spans="2:65" s="530" customFormat="1" ht="15.75" customHeight="1">
      <c r="B1200" s="531"/>
      <c r="C1200" s="596" t="s">
        <v>1238</v>
      </c>
      <c r="D1200" s="596" t="s">
        <v>336</v>
      </c>
      <c r="E1200" s="597" t="s">
        <v>1182</v>
      </c>
      <c r="F1200" s="598" t="s">
        <v>1183</v>
      </c>
      <c r="G1200" s="599" t="s">
        <v>1184</v>
      </c>
      <c r="H1200" s="600">
        <v>56.092</v>
      </c>
      <c r="I1200" s="601"/>
      <c r="J1200" s="602">
        <f>ROUND($I$1200*$H$1200,2)</f>
        <v>0</v>
      </c>
      <c r="K1200" s="598" t="s">
        <v>340</v>
      </c>
      <c r="L1200" s="531"/>
      <c r="M1200" s="603"/>
      <c r="N1200" s="604" t="s">
        <v>287</v>
      </c>
      <c r="P1200" s="605">
        <f>$O$1200*$H$1200</f>
        <v>0</v>
      </c>
      <c r="Q1200" s="605">
        <v>0</v>
      </c>
      <c r="R1200" s="605">
        <f>$Q$1200*$H$1200</f>
        <v>0</v>
      </c>
      <c r="S1200" s="605">
        <v>0.001</v>
      </c>
      <c r="T1200" s="606">
        <f>$S$1200*$H$1200</f>
        <v>0.056092</v>
      </c>
      <c r="AR1200" s="527" t="s">
        <v>481</v>
      </c>
      <c r="AT1200" s="527" t="s">
        <v>336</v>
      </c>
      <c r="AU1200" s="527" t="s">
        <v>258</v>
      </c>
      <c r="AY1200" s="530" t="s">
        <v>334</v>
      </c>
      <c r="BE1200" s="607">
        <f>IF($N$1200="základní",$J$1200,0)</f>
        <v>0</v>
      </c>
      <c r="BF1200" s="607">
        <f>IF($N$1200="snížená",$J$1200,0)</f>
        <v>0</v>
      </c>
      <c r="BG1200" s="607">
        <f>IF($N$1200="zákl. přenesená",$J$1200,0)</f>
        <v>0</v>
      </c>
      <c r="BH1200" s="607">
        <f>IF($N$1200="sníž. přenesená",$J$1200,0)</f>
        <v>0</v>
      </c>
      <c r="BI1200" s="607">
        <f>IF($N$1200="nulová",$J$1200,0)</f>
        <v>0</v>
      </c>
      <c r="BJ1200" s="527" t="s">
        <v>332</v>
      </c>
      <c r="BK1200" s="607">
        <f>ROUND($I$1200*$H$1200,2)</f>
        <v>0</v>
      </c>
      <c r="BL1200" s="527" t="s">
        <v>481</v>
      </c>
      <c r="BM1200" s="527" t="s">
        <v>1205</v>
      </c>
    </row>
    <row r="1201" spans="2:47" s="530" customFormat="1" ht="16.5" customHeight="1">
      <c r="B1201" s="531"/>
      <c r="D1201" s="608" t="s">
        <v>343</v>
      </c>
      <c r="F1201" s="609" t="s">
        <v>1186</v>
      </c>
      <c r="L1201" s="531"/>
      <c r="M1201" s="610"/>
      <c r="T1201" s="611"/>
      <c r="AT1201" s="530" t="s">
        <v>343</v>
      </c>
      <c r="AU1201" s="530" t="s">
        <v>258</v>
      </c>
    </row>
    <row r="1202" spans="2:47" s="530" customFormat="1" ht="57.75" customHeight="1">
      <c r="B1202" s="531"/>
      <c r="D1202" s="612" t="s">
        <v>345</v>
      </c>
      <c r="F1202" s="613" t="s">
        <v>1187</v>
      </c>
      <c r="L1202" s="531"/>
      <c r="M1202" s="610"/>
      <c r="T1202" s="611"/>
      <c r="AT1202" s="530" t="s">
        <v>345</v>
      </c>
      <c r="AU1202" s="530" t="s">
        <v>258</v>
      </c>
    </row>
    <row r="1203" spans="2:51" s="530" customFormat="1" ht="15.75" customHeight="1">
      <c r="B1203" s="614"/>
      <c r="D1203" s="612" t="s">
        <v>347</v>
      </c>
      <c r="E1203" s="615"/>
      <c r="F1203" s="616" t="s">
        <v>408</v>
      </c>
      <c r="H1203" s="615"/>
      <c r="L1203" s="614"/>
      <c r="M1203" s="617"/>
      <c r="T1203" s="618"/>
      <c r="AT1203" s="615" t="s">
        <v>347</v>
      </c>
      <c r="AU1203" s="615" t="s">
        <v>258</v>
      </c>
      <c r="AV1203" s="615" t="s">
        <v>332</v>
      </c>
      <c r="AW1203" s="615" t="s">
        <v>299</v>
      </c>
      <c r="AX1203" s="615" t="s">
        <v>333</v>
      </c>
      <c r="AY1203" s="615" t="s">
        <v>334</v>
      </c>
    </row>
    <row r="1204" spans="2:51" s="530" customFormat="1" ht="15.75" customHeight="1">
      <c r="B1204" s="614"/>
      <c r="D1204" s="612" t="s">
        <v>347</v>
      </c>
      <c r="E1204" s="615"/>
      <c r="F1204" s="616" t="s">
        <v>1206</v>
      </c>
      <c r="H1204" s="615"/>
      <c r="L1204" s="614"/>
      <c r="M1204" s="617"/>
      <c r="T1204" s="618"/>
      <c r="AT1204" s="615" t="s">
        <v>347</v>
      </c>
      <c r="AU1204" s="615" t="s">
        <v>258</v>
      </c>
      <c r="AV1204" s="615" t="s">
        <v>332</v>
      </c>
      <c r="AW1204" s="615" t="s">
        <v>299</v>
      </c>
      <c r="AX1204" s="615" t="s">
        <v>333</v>
      </c>
      <c r="AY1204" s="615" t="s">
        <v>334</v>
      </c>
    </row>
    <row r="1205" spans="2:51" s="530" customFormat="1" ht="15.75" customHeight="1">
      <c r="B1205" s="619"/>
      <c r="D1205" s="612" t="s">
        <v>347</v>
      </c>
      <c r="E1205" s="620"/>
      <c r="F1205" s="621" t="s">
        <v>1207</v>
      </c>
      <c r="H1205" s="622">
        <v>16.464</v>
      </c>
      <c r="L1205" s="619"/>
      <c r="M1205" s="623"/>
      <c r="T1205" s="624"/>
      <c r="AT1205" s="620" t="s">
        <v>347</v>
      </c>
      <c r="AU1205" s="620" t="s">
        <v>258</v>
      </c>
      <c r="AV1205" s="620" t="s">
        <v>258</v>
      </c>
      <c r="AW1205" s="620" t="s">
        <v>299</v>
      </c>
      <c r="AX1205" s="620" t="s">
        <v>333</v>
      </c>
      <c r="AY1205" s="620" t="s">
        <v>334</v>
      </c>
    </row>
    <row r="1206" spans="2:51" s="530" customFormat="1" ht="15.75" customHeight="1">
      <c r="B1206" s="619"/>
      <c r="D1206" s="612" t="s">
        <v>347</v>
      </c>
      <c r="E1206" s="620"/>
      <c r="F1206" s="621" t="s">
        <v>1208</v>
      </c>
      <c r="H1206" s="622">
        <v>18.865</v>
      </c>
      <c r="L1206" s="619"/>
      <c r="M1206" s="623"/>
      <c r="T1206" s="624"/>
      <c r="AT1206" s="620" t="s">
        <v>347</v>
      </c>
      <c r="AU1206" s="620" t="s">
        <v>258</v>
      </c>
      <c r="AV1206" s="620" t="s">
        <v>258</v>
      </c>
      <c r="AW1206" s="620" t="s">
        <v>299</v>
      </c>
      <c r="AX1206" s="620" t="s">
        <v>333</v>
      </c>
      <c r="AY1206" s="620" t="s">
        <v>334</v>
      </c>
    </row>
    <row r="1207" spans="2:51" s="530" customFormat="1" ht="15.75" customHeight="1">
      <c r="B1207" s="619"/>
      <c r="D1207" s="612" t="s">
        <v>347</v>
      </c>
      <c r="E1207" s="620"/>
      <c r="F1207" s="621" t="s">
        <v>1209</v>
      </c>
      <c r="H1207" s="622">
        <v>16.608</v>
      </c>
      <c r="L1207" s="619"/>
      <c r="M1207" s="623"/>
      <c r="T1207" s="624"/>
      <c r="AT1207" s="620" t="s">
        <v>347</v>
      </c>
      <c r="AU1207" s="620" t="s">
        <v>258</v>
      </c>
      <c r="AV1207" s="620" t="s">
        <v>258</v>
      </c>
      <c r="AW1207" s="620" t="s">
        <v>299</v>
      </c>
      <c r="AX1207" s="620" t="s">
        <v>333</v>
      </c>
      <c r="AY1207" s="620" t="s">
        <v>334</v>
      </c>
    </row>
    <row r="1208" spans="2:51" s="530" customFormat="1" ht="15.75" customHeight="1">
      <c r="B1208" s="641"/>
      <c r="D1208" s="612" t="s">
        <v>347</v>
      </c>
      <c r="E1208" s="642"/>
      <c r="F1208" s="643" t="s">
        <v>519</v>
      </c>
      <c r="H1208" s="644">
        <v>51.937</v>
      </c>
      <c r="L1208" s="641"/>
      <c r="M1208" s="645"/>
      <c r="T1208" s="646"/>
      <c r="AT1208" s="642" t="s">
        <v>347</v>
      </c>
      <c r="AU1208" s="642" t="s">
        <v>258</v>
      </c>
      <c r="AV1208" s="642" t="s">
        <v>363</v>
      </c>
      <c r="AW1208" s="642" t="s">
        <v>299</v>
      </c>
      <c r="AX1208" s="642" t="s">
        <v>333</v>
      </c>
      <c r="AY1208" s="642" t="s">
        <v>334</v>
      </c>
    </row>
    <row r="1209" spans="2:51" s="530" customFormat="1" ht="15.75" customHeight="1">
      <c r="B1209" s="619"/>
      <c r="D1209" s="612" t="s">
        <v>347</v>
      </c>
      <c r="E1209" s="620"/>
      <c r="F1209" s="621" t="s">
        <v>1210</v>
      </c>
      <c r="H1209" s="622">
        <v>4.155</v>
      </c>
      <c r="L1209" s="619"/>
      <c r="M1209" s="623"/>
      <c r="T1209" s="624"/>
      <c r="AT1209" s="620" t="s">
        <v>347</v>
      </c>
      <c r="AU1209" s="620" t="s">
        <v>258</v>
      </c>
      <c r="AV1209" s="620" t="s">
        <v>258</v>
      </c>
      <c r="AW1209" s="620" t="s">
        <v>299</v>
      </c>
      <c r="AX1209" s="620" t="s">
        <v>333</v>
      </c>
      <c r="AY1209" s="620" t="s">
        <v>334</v>
      </c>
    </row>
    <row r="1210" spans="2:51" s="530" customFormat="1" ht="15.75" customHeight="1">
      <c r="B1210" s="625"/>
      <c r="D1210" s="612" t="s">
        <v>347</v>
      </c>
      <c r="E1210" s="626"/>
      <c r="F1210" s="627" t="s">
        <v>352</v>
      </c>
      <c r="H1210" s="628">
        <v>56.092</v>
      </c>
      <c r="L1210" s="625"/>
      <c r="M1210" s="629"/>
      <c r="T1210" s="630"/>
      <c r="AT1210" s="626" t="s">
        <v>347</v>
      </c>
      <c r="AU1210" s="626" t="s">
        <v>258</v>
      </c>
      <c r="AV1210" s="626" t="s">
        <v>341</v>
      </c>
      <c r="AW1210" s="626" t="s">
        <v>299</v>
      </c>
      <c r="AX1210" s="626" t="s">
        <v>332</v>
      </c>
      <c r="AY1210" s="626" t="s">
        <v>334</v>
      </c>
    </row>
    <row r="1211" spans="2:65" s="530" customFormat="1" ht="15.75" customHeight="1">
      <c r="B1211" s="531"/>
      <c r="C1211" s="596" t="s">
        <v>1243</v>
      </c>
      <c r="D1211" s="596" t="s">
        <v>336</v>
      </c>
      <c r="E1211" s="597" t="s">
        <v>1182</v>
      </c>
      <c r="F1211" s="598" t="s">
        <v>1183</v>
      </c>
      <c r="G1211" s="599" t="s">
        <v>1184</v>
      </c>
      <c r="H1211" s="600">
        <v>422.896</v>
      </c>
      <c r="I1211" s="601"/>
      <c r="J1211" s="602">
        <f>ROUND($I$1211*$H$1211,2)</f>
        <v>0</v>
      </c>
      <c r="K1211" s="598" t="s">
        <v>340</v>
      </c>
      <c r="L1211" s="531"/>
      <c r="M1211" s="603"/>
      <c r="N1211" s="604" t="s">
        <v>287</v>
      </c>
      <c r="P1211" s="605">
        <f>$O$1211*$H$1211</f>
        <v>0</v>
      </c>
      <c r="Q1211" s="605">
        <v>0</v>
      </c>
      <c r="R1211" s="605">
        <f>$Q$1211*$H$1211</f>
        <v>0</v>
      </c>
      <c r="S1211" s="605">
        <v>0.001</v>
      </c>
      <c r="T1211" s="606">
        <f>$S$1211*$H$1211</f>
        <v>0.42289600000000005</v>
      </c>
      <c r="AR1211" s="527" t="s">
        <v>481</v>
      </c>
      <c r="AT1211" s="527" t="s">
        <v>336</v>
      </c>
      <c r="AU1211" s="527" t="s">
        <v>258</v>
      </c>
      <c r="AY1211" s="530" t="s">
        <v>334</v>
      </c>
      <c r="BE1211" s="607">
        <f>IF($N$1211="základní",$J$1211,0)</f>
        <v>0</v>
      </c>
      <c r="BF1211" s="607">
        <f>IF($N$1211="snížená",$J$1211,0)</f>
        <v>0</v>
      </c>
      <c r="BG1211" s="607">
        <f>IF($N$1211="zákl. přenesená",$J$1211,0)</f>
        <v>0</v>
      </c>
      <c r="BH1211" s="607">
        <f>IF($N$1211="sníž. přenesená",$J$1211,0)</f>
        <v>0</v>
      </c>
      <c r="BI1211" s="607">
        <f>IF($N$1211="nulová",$J$1211,0)</f>
        <v>0</v>
      </c>
      <c r="BJ1211" s="527" t="s">
        <v>332</v>
      </c>
      <c r="BK1211" s="607">
        <f>ROUND($I$1211*$H$1211,2)</f>
        <v>0</v>
      </c>
      <c r="BL1211" s="527" t="s">
        <v>481</v>
      </c>
      <c r="BM1211" s="527" t="s">
        <v>1212</v>
      </c>
    </row>
    <row r="1212" spans="2:47" s="530" customFormat="1" ht="16.5" customHeight="1">
      <c r="B1212" s="531"/>
      <c r="D1212" s="608" t="s">
        <v>343</v>
      </c>
      <c r="F1212" s="609" t="s">
        <v>1186</v>
      </c>
      <c r="L1212" s="531"/>
      <c r="M1212" s="610"/>
      <c r="T1212" s="611"/>
      <c r="AT1212" s="530" t="s">
        <v>343</v>
      </c>
      <c r="AU1212" s="530" t="s">
        <v>258</v>
      </c>
    </row>
    <row r="1213" spans="2:47" s="530" customFormat="1" ht="57.75" customHeight="1">
      <c r="B1213" s="531"/>
      <c r="D1213" s="612" t="s">
        <v>345</v>
      </c>
      <c r="F1213" s="613" t="s">
        <v>1187</v>
      </c>
      <c r="L1213" s="531"/>
      <c r="M1213" s="610"/>
      <c r="T1213" s="611"/>
      <c r="AT1213" s="530" t="s">
        <v>345</v>
      </c>
      <c r="AU1213" s="530" t="s">
        <v>258</v>
      </c>
    </row>
    <row r="1214" spans="2:51" s="530" customFormat="1" ht="15.75" customHeight="1">
      <c r="B1214" s="614"/>
      <c r="D1214" s="612" t="s">
        <v>347</v>
      </c>
      <c r="E1214" s="615"/>
      <c r="F1214" s="616" t="s">
        <v>1213</v>
      </c>
      <c r="H1214" s="615"/>
      <c r="L1214" s="614"/>
      <c r="M1214" s="617"/>
      <c r="T1214" s="618"/>
      <c r="AT1214" s="615" t="s">
        <v>347</v>
      </c>
      <c r="AU1214" s="615" t="s">
        <v>258</v>
      </c>
      <c r="AV1214" s="615" t="s">
        <v>332</v>
      </c>
      <c r="AW1214" s="615" t="s">
        <v>299</v>
      </c>
      <c r="AX1214" s="615" t="s">
        <v>333</v>
      </c>
      <c r="AY1214" s="615" t="s">
        <v>334</v>
      </c>
    </row>
    <row r="1215" spans="2:51" s="530" customFormat="1" ht="15.75" customHeight="1">
      <c r="B1215" s="619"/>
      <c r="D1215" s="612" t="s">
        <v>347</v>
      </c>
      <c r="E1215" s="620"/>
      <c r="F1215" s="621" t="s">
        <v>1214</v>
      </c>
      <c r="H1215" s="622">
        <v>268.46</v>
      </c>
      <c r="L1215" s="619"/>
      <c r="M1215" s="623"/>
      <c r="T1215" s="624"/>
      <c r="AT1215" s="620" t="s">
        <v>347</v>
      </c>
      <c r="AU1215" s="620" t="s">
        <v>258</v>
      </c>
      <c r="AV1215" s="620" t="s">
        <v>258</v>
      </c>
      <c r="AW1215" s="620" t="s">
        <v>299</v>
      </c>
      <c r="AX1215" s="620" t="s">
        <v>333</v>
      </c>
      <c r="AY1215" s="620" t="s">
        <v>334</v>
      </c>
    </row>
    <row r="1216" spans="2:51" s="530" customFormat="1" ht="15.75" customHeight="1">
      <c r="B1216" s="619"/>
      <c r="D1216" s="612" t="s">
        <v>347</v>
      </c>
      <c r="E1216" s="620"/>
      <c r="F1216" s="621" t="s">
        <v>1215</v>
      </c>
      <c r="H1216" s="622">
        <v>34.8</v>
      </c>
      <c r="L1216" s="619"/>
      <c r="M1216" s="623"/>
      <c r="T1216" s="624"/>
      <c r="AT1216" s="620" t="s">
        <v>347</v>
      </c>
      <c r="AU1216" s="620" t="s">
        <v>258</v>
      </c>
      <c r="AV1216" s="620" t="s">
        <v>258</v>
      </c>
      <c r="AW1216" s="620" t="s">
        <v>299</v>
      </c>
      <c r="AX1216" s="620" t="s">
        <v>333</v>
      </c>
      <c r="AY1216" s="620" t="s">
        <v>334</v>
      </c>
    </row>
    <row r="1217" spans="2:51" s="530" customFormat="1" ht="15.75" customHeight="1">
      <c r="B1217" s="619"/>
      <c r="D1217" s="612" t="s">
        <v>347</v>
      </c>
      <c r="E1217" s="620"/>
      <c r="F1217" s="621" t="s">
        <v>1216</v>
      </c>
      <c r="H1217" s="622">
        <v>24.8</v>
      </c>
      <c r="L1217" s="619"/>
      <c r="M1217" s="623"/>
      <c r="T1217" s="624"/>
      <c r="AT1217" s="620" t="s">
        <v>347</v>
      </c>
      <c r="AU1217" s="620" t="s">
        <v>258</v>
      </c>
      <c r="AV1217" s="620" t="s">
        <v>258</v>
      </c>
      <c r="AW1217" s="620" t="s">
        <v>299</v>
      </c>
      <c r="AX1217" s="620" t="s">
        <v>333</v>
      </c>
      <c r="AY1217" s="620" t="s">
        <v>334</v>
      </c>
    </row>
    <row r="1218" spans="2:51" s="530" customFormat="1" ht="15.75" customHeight="1">
      <c r="B1218" s="619"/>
      <c r="D1218" s="612" t="s">
        <v>347</v>
      </c>
      <c r="E1218" s="620"/>
      <c r="F1218" s="621" t="s">
        <v>1217</v>
      </c>
      <c r="H1218" s="622">
        <v>63.51</v>
      </c>
      <c r="L1218" s="619"/>
      <c r="M1218" s="623"/>
      <c r="T1218" s="624"/>
      <c r="AT1218" s="620" t="s">
        <v>347</v>
      </c>
      <c r="AU1218" s="620" t="s">
        <v>258</v>
      </c>
      <c r="AV1218" s="620" t="s">
        <v>258</v>
      </c>
      <c r="AW1218" s="620" t="s">
        <v>299</v>
      </c>
      <c r="AX1218" s="620" t="s">
        <v>333</v>
      </c>
      <c r="AY1218" s="620" t="s">
        <v>334</v>
      </c>
    </row>
    <row r="1219" spans="2:51" s="530" customFormat="1" ht="15.75" customHeight="1">
      <c r="B1219" s="641"/>
      <c r="D1219" s="612" t="s">
        <v>347</v>
      </c>
      <c r="E1219" s="642"/>
      <c r="F1219" s="643" t="s">
        <v>519</v>
      </c>
      <c r="H1219" s="644">
        <v>391.57</v>
      </c>
      <c r="L1219" s="641"/>
      <c r="M1219" s="645"/>
      <c r="T1219" s="646"/>
      <c r="AT1219" s="642" t="s">
        <v>347</v>
      </c>
      <c r="AU1219" s="642" t="s">
        <v>258</v>
      </c>
      <c r="AV1219" s="642" t="s">
        <v>363</v>
      </c>
      <c r="AW1219" s="642" t="s">
        <v>299</v>
      </c>
      <c r="AX1219" s="642" t="s">
        <v>333</v>
      </c>
      <c r="AY1219" s="642" t="s">
        <v>334</v>
      </c>
    </row>
    <row r="1220" spans="2:51" s="530" customFormat="1" ht="15.75" customHeight="1">
      <c r="B1220" s="619"/>
      <c r="D1220" s="612" t="s">
        <v>347</v>
      </c>
      <c r="E1220" s="620"/>
      <c r="F1220" s="621" t="s">
        <v>1218</v>
      </c>
      <c r="H1220" s="622">
        <v>31.326</v>
      </c>
      <c r="L1220" s="619"/>
      <c r="M1220" s="623"/>
      <c r="T1220" s="624"/>
      <c r="AT1220" s="620" t="s">
        <v>347</v>
      </c>
      <c r="AU1220" s="620" t="s">
        <v>258</v>
      </c>
      <c r="AV1220" s="620" t="s">
        <v>258</v>
      </c>
      <c r="AW1220" s="620" t="s">
        <v>299</v>
      </c>
      <c r="AX1220" s="620" t="s">
        <v>333</v>
      </c>
      <c r="AY1220" s="620" t="s">
        <v>334</v>
      </c>
    </row>
    <row r="1221" spans="2:51" s="530" customFormat="1" ht="15.75" customHeight="1">
      <c r="B1221" s="625"/>
      <c r="D1221" s="612" t="s">
        <v>347</v>
      </c>
      <c r="E1221" s="626"/>
      <c r="F1221" s="627" t="s">
        <v>352</v>
      </c>
      <c r="H1221" s="628">
        <v>422.896</v>
      </c>
      <c r="L1221" s="625"/>
      <c r="M1221" s="629"/>
      <c r="T1221" s="630"/>
      <c r="AT1221" s="626" t="s">
        <v>347</v>
      </c>
      <c r="AU1221" s="626" t="s">
        <v>258</v>
      </c>
      <c r="AV1221" s="626" t="s">
        <v>341</v>
      </c>
      <c r="AW1221" s="626" t="s">
        <v>299</v>
      </c>
      <c r="AX1221" s="626" t="s">
        <v>332</v>
      </c>
      <c r="AY1221" s="626" t="s">
        <v>334</v>
      </c>
    </row>
    <row r="1222" spans="2:65" s="530" customFormat="1" ht="15.75" customHeight="1">
      <c r="B1222" s="531"/>
      <c r="C1222" s="596" t="s">
        <v>1251</v>
      </c>
      <c r="D1222" s="596" t="s">
        <v>336</v>
      </c>
      <c r="E1222" s="597" t="s">
        <v>1182</v>
      </c>
      <c r="F1222" s="598" t="s">
        <v>1183</v>
      </c>
      <c r="G1222" s="599" t="s">
        <v>1184</v>
      </c>
      <c r="H1222" s="600">
        <v>1299.959</v>
      </c>
      <c r="I1222" s="601"/>
      <c r="J1222" s="602">
        <f>ROUND($I$1222*$H$1222,2)</f>
        <v>0</v>
      </c>
      <c r="K1222" s="598" t="s">
        <v>340</v>
      </c>
      <c r="L1222" s="531"/>
      <c r="M1222" s="603"/>
      <c r="N1222" s="604" t="s">
        <v>287</v>
      </c>
      <c r="P1222" s="605">
        <f>$O$1222*$H$1222</f>
        <v>0</v>
      </c>
      <c r="Q1222" s="605">
        <v>0</v>
      </c>
      <c r="R1222" s="605">
        <f>$Q$1222*$H$1222</f>
        <v>0</v>
      </c>
      <c r="S1222" s="605">
        <v>0.001</v>
      </c>
      <c r="T1222" s="606">
        <f>$S$1222*$H$1222</f>
        <v>1.299959</v>
      </c>
      <c r="AR1222" s="527" t="s">
        <v>481</v>
      </c>
      <c r="AT1222" s="527" t="s">
        <v>336</v>
      </c>
      <c r="AU1222" s="527" t="s">
        <v>258</v>
      </c>
      <c r="AY1222" s="530" t="s">
        <v>334</v>
      </c>
      <c r="BE1222" s="607">
        <f>IF($N$1222="základní",$J$1222,0)</f>
        <v>0</v>
      </c>
      <c r="BF1222" s="607">
        <f>IF($N$1222="snížená",$J$1222,0)</f>
        <v>0</v>
      </c>
      <c r="BG1222" s="607">
        <f>IF($N$1222="zákl. přenesená",$J$1222,0)</f>
        <v>0</v>
      </c>
      <c r="BH1222" s="607">
        <f>IF($N$1222="sníž. přenesená",$J$1222,0)</f>
        <v>0</v>
      </c>
      <c r="BI1222" s="607">
        <f>IF($N$1222="nulová",$J$1222,0)</f>
        <v>0</v>
      </c>
      <c r="BJ1222" s="527" t="s">
        <v>332</v>
      </c>
      <c r="BK1222" s="607">
        <f>ROUND($I$1222*$H$1222,2)</f>
        <v>0</v>
      </c>
      <c r="BL1222" s="527" t="s">
        <v>481</v>
      </c>
      <c r="BM1222" s="527" t="s">
        <v>1220</v>
      </c>
    </row>
    <row r="1223" spans="2:47" s="530" customFormat="1" ht="16.5" customHeight="1">
      <c r="B1223" s="531"/>
      <c r="D1223" s="608" t="s">
        <v>343</v>
      </c>
      <c r="F1223" s="609" t="s">
        <v>1186</v>
      </c>
      <c r="L1223" s="531"/>
      <c r="M1223" s="610"/>
      <c r="T1223" s="611"/>
      <c r="AT1223" s="530" t="s">
        <v>343</v>
      </c>
      <c r="AU1223" s="530" t="s">
        <v>258</v>
      </c>
    </row>
    <row r="1224" spans="2:47" s="530" customFormat="1" ht="57.75" customHeight="1">
      <c r="B1224" s="531"/>
      <c r="D1224" s="612" t="s">
        <v>345</v>
      </c>
      <c r="F1224" s="613" t="s">
        <v>1187</v>
      </c>
      <c r="L1224" s="531"/>
      <c r="M1224" s="610"/>
      <c r="T1224" s="611"/>
      <c r="AT1224" s="530" t="s">
        <v>345</v>
      </c>
      <c r="AU1224" s="530" t="s">
        <v>258</v>
      </c>
    </row>
    <row r="1225" spans="2:51" s="530" customFormat="1" ht="15.75" customHeight="1">
      <c r="B1225" s="614"/>
      <c r="D1225" s="612" t="s">
        <v>347</v>
      </c>
      <c r="E1225" s="615"/>
      <c r="F1225" s="616" t="s">
        <v>408</v>
      </c>
      <c r="H1225" s="615"/>
      <c r="L1225" s="614"/>
      <c r="M1225" s="617"/>
      <c r="T1225" s="618"/>
      <c r="AT1225" s="615" t="s">
        <v>347</v>
      </c>
      <c r="AU1225" s="615" t="s">
        <v>258</v>
      </c>
      <c r="AV1225" s="615" t="s">
        <v>332</v>
      </c>
      <c r="AW1225" s="615" t="s">
        <v>299</v>
      </c>
      <c r="AX1225" s="615" t="s">
        <v>333</v>
      </c>
      <c r="AY1225" s="615" t="s">
        <v>334</v>
      </c>
    </row>
    <row r="1226" spans="2:51" s="530" customFormat="1" ht="15.75" customHeight="1">
      <c r="B1226" s="614"/>
      <c r="D1226" s="612" t="s">
        <v>347</v>
      </c>
      <c r="E1226" s="615"/>
      <c r="F1226" s="616" t="s">
        <v>1221</v>
      </c>
      <c r="H1226" s="615"/>
      <c r="L1226" s="614"/>
      <c r="M1226" s="617"/>
      <c r="T1226" s="618"/>
      <c r="AT1226" s="615" t="s">
        <v>347</v>
      </c>
      <c r="AU1226" s="615" t="s">
        <v>258</v>
      </c>
      <c r="AV1226" s="615" t="s">
        <v>332</v>
      </c>
      <c r="AW1226" s="615" t="s">
        <v>299</v>
      </c>
      <c r="AX1226" s="615" t="s">
        <v>333</v>
      </c>
      <c r="AY1226" s="615" t="s">
        <v>334</v>
      </c>
    </row>
    <row r="1227" spans="2:51" s="530" customFormat="1" ht="15.75" customHeight="1">
      <c r="B1227" s="614"/>
      <c r="D1227" s="612" t="s">
        <v>347</v>
      </c>
      <c r="E1227" s="615"/>
      <c r="F1227" s="616" t="s">
        <v>1222</v>
      </c>
      <c r="H1227" s="615"/>
      <c r="L1227" s="614"/>
      <c r="M1227" s="617"/>
      <c r="T1227" s="618"/>
      <c r="AT1227" s="615" t="s">
        <v>347</v>
      </c>
      <c r="AU1227" s="615" t="s">
        <v>258</v>
      </c>
      <c r="AV1227" s="615" t="s">
        <v>332</v>
      </c>
      <c r="AW1227" s="615" t="s">
        <v>299</v>
      </c>
      <c r="AX1227" s="615" t="s">
        <v>333</v>
      </c>
      <c r="AY1227" s="615" t="s">
        <v>334</v>
      </c>
    </row>
    <row r="1228" spans="2:51" s="530" customFormat="1" ht="15.75" customHeight="1">
      <c r="B1228" s="619"/>
      <c r="D1228" s="612" t="s">
        <v>347</v>
      </c>
      <c r="E1228" s="620"/>
      <c r="F1228" s="621" t="s">
        <v>1223</v>
      </c>
      <c r="H1228" s="622">
        <v>292.64</v>
      </c>
      <c r="L1228" s="619"/>
      <c r="M1228" s="623"/>
      <c r="T1228" s="624"/>
      <c r="AT1228" s="620" t="s">
        <v>347</v>
      </c>
      <c r="AU1228" s="620" t="s">
        <v>258</v>
      </c>
      <c r="AV1228" s="620" t="s">
        <v>258</v>
      </c>
      <c r="AW1228" s="620" t="s">
        <v>299</v>
      </c>
      <c r="AX1228" s="620" t="s">
        <v>333</v>
      </c>
      <c r="AY1228" s="620" t="s">
        <v>334</v>
      </c>
    </row>
    <row r="1229" spans="2:51" s="530" customFormat="1" ht="15.75" customHeight="1">
      <c r="B1229" s="614"/>
      <c r="D1229" s="612" t="s">
        <v>347</v>
      </c>
      <c r="E1229" s="615"/>
      <c r="F1229" s="616" t="s">
        <v>1224</v>
      </c>
      <c r="H1229" s="615"/>
      <c r="L1229" s="614"/>
      <c r="M1229" s="617"/>
      <c r="T1229" s="618"/>
      <c r="AT1229" s="615" t="s">
        <v>347</v>
      </c>
      <c r="AU1229" s="615" t="s">
        <v>258</v>
      </c>
      <c r="AV1229" s="615" t="s">
        <v>332</v>
      </c>
      <c r="AW1229" s="615" t="s">
        <v>299</v>
      </c>
      <c r="AX1229" s="615" t="s">
        <v>333</v>
      </c>
      <c r="AY1229" s="615" t="s">
        <v>334</v>
      </c>
    </row>
    <row r="1230" spans="2:51" s="530" customFormat="1" ht="15.75" customHeight="1">
      <c r="B1230" s="619"/>
      <c r="D1230" s="612" t="s">
        <v>347</v>
      </c>
      <c r="E1230" s="620"/>
      <c r="F1230" s="621" t="s">
        <v>1225</v>
      </c>
      <c r="H1230" s="622">
        <v>272.8</v>
      </c>
      <c r="L1230" s="619"/>
      <c r="M1230" s="623"/>
      <c r="T1230" s="624"/>
      <c r="AT1230" s="620" t="s">
        <v>347</v>
      </c>
      <c r="AU1230" s="620" t="s">
        <v>258</v>
      </c>
      <c r="AV1230" s="620" t="s">
        <v>258</v>
      </c>
      <c r="AW1230" s="620" t="s">
        <v>299</v>
      </c>
      <c r="AX1230" s="620" t="s">
        <v>333</v>
      </c>
      <c r="AY1230" s="620" t="s">
        <v>334</v>
      </c>
    </row>
    <row r="1231" spans="2:51" s="530" customFormat="1" ht="15.75" customHeight="1">
      <c r="B1231" s="619"/>
      <c r="D1231" s="612" t="s">
        <v>347</v>
      </c>
      <c r="E1231" s="620"/>
      <c r="F1231" s="621" t="s">
        <v>1226</v>
      </c>
      <c r="H1231" s="622">
        <v>49.6</v>
      </c>
      <c r="L1231" s="619"/>
      <c r="M1231" s="623"/>
      <c r="T1231" s="624"/>
      <c r="AT1231" s="620" t="s">
        <v>347</v>
      </c>
      <c r="AU1231" s="620" t="s">
        <v>258</v>
      </c>
      <c r="AV1231" s="620" t="s">
        <v>258</v>
      </c>
      <c r="AW1231" s="620" t="s">
        <v>299</v>
      </c>
      <c r="AX1231" s="620" t="s">
        <v>333</v>
      </c>
      <c r="AY1231" s="620" t="s">
        <v>334</v>
      </c>
    </row>
    <row r="1232" spans="2:51" s="530" customFormat="1" ht="15.75" customHeight="1">
      <c r="B1232" s="619"/>
      <c r="D1232" s="612" t="s">
        <v>347</v>
      </c>
      <c r="E1232" s="620"/>
      <c r="F1232" s="621" t="s">
        <v>1227</v>
      </c>
      <c r="H1232" s="622">
        <v>136.4</v>
      </c>
      <c r="L1232" s="619"/>
      <c r="M1232" s="623"/>
      <c r="T1232" s="624"/>
      <c r="AT1232" s="620" t="s">
        <v>347</v>
      </c>
      <c r="AU1232" s="620" t="s">
        <v>258</v>
      </c>
      <c r="AV1232" s="620" t="s">
        <v>258</v>
      </c>
      <c r="AW1232" s="620" t="s">
        <v>299</v>
      </c>
      <c r="AX1232" s="620" t="s">
        <v>333</v>
      </c>
      <c r="AY1232" s="620" t="s">
        <v>334</v>
      </c>
    </row>
    <row r="1233" spans="2:51" s="530" customFormat="1" ht="15.75" customHeight="1">
      <c r="B1233" s="619"/>
      <c r="D1233" s="612" t="s">
        <v>347</v>
      </c>
      <c r="E1233" s="620"/>
      <c r="F1233" s="621" t="s">
        <v>1228</v>
      </c>
      <c r="H1233" s="622">
        <v>49.6</v>
      </c>
      <c r="L1233" s="619"/>
      <c r="M1233" s="623"/>
      <c r="T1233" s="624"/>
      <c r="AT1233" s="620" t="s">
        <v>347</v>
      </c>
      <c r="AU1233" s="620" t="s">
        <v>258</v>
      </c>
      <c r="AV1233" s="620" t="s">
        <v>258</v>
      </c>
      <c r="AW1233" s="620" t="s">
        <v>299</v>
      </c>
      <c r="AX1233" s="620" t="s">
        <v>333</v>
      </c>
      <c r="AY1233" s="620" t="s">
        <v>334</v>
      </c>
    </row>
    <row r="1234" spans="2:51" s="530" customFormat="1" ht="15.75" customHeight="1">
      <c r="B1234" s="614"/>
      <c r="D1234" s="612" t="s">
        <v>347</v>
      </c>
      <c r="E1234" s="615"/>
      <c r="F1234" s="616" t="s">
        <v>1229</v>
      </c>
      <c r="H1234" s="615"/>
      <c r="L1234" s="614"/>
      <c r="M1234" s="617"/>
      <c r="T1234" s="618"/>
      <c r="AT1234" s="615" t="s">
        <v>347</v>
      </c>
      <c r="AU1234" s="615" t="s">
        <v>258</v>
      </c>
      <c r="AV1234" s="615" t="s">
        <v>332</v>
      </c>
      <c r="AW1234" s="615" t="s">
        <v>299</v>
      </c>
      <c r="AX1234" s="615" t="s">
        <v>333</v>
      </c>
      <c r="AY1234" s="615" t="s">
        <v>334</v>
      </c>
    </row>
    <row r="1235" spans="2:51" s="530" customFormat="1" ht="15.75" customHeight="1">
      <c r="B1235" s="614"/>
      <c r="D1235" s="612" t="s">
        <v>347</v>
      </c>
      <c r="E1235" s="615"/>
      <c r="F1235" s="616" t="s">
        <v>1230</v>
      </c>
      <c r="H1235" s="615"/>
      <c r="L1235" s="614"/>
      <c r="M1235" s="617"/>
      <c r="T1235" s="618"/>
      <c r="AT1235" s="615" t="s">
        <v>347</v>
      </c>
      <c r="AU1235" s="615" t="s">
        <v>258</v>
      </c>
      <c r="AV1235" s="615" t="s">
        <v>332</v>
      </c>
      <c r="AW1235" s="615" t="s">
        <v>299</v>
      </c>
      <c r="AX1235" s="615" t="s">
        <v>333</v>
      </c>
      <c r="AY1235" s="615" t="s">
        <v>334</v>
      </c>
    </row>
    <row r="1236" spans="2:51" s="530" customFormat="1" ht="15.75" customHeight="1">
      <c r="B1236" s="619"/>
      <c r="D1236" s="612" t="s">
        <v>347</v>
      </c>
      <c r="E1236" s="620"/>
      <c r="F1236" s="621" t="s">
        <v>1231</v>
      </c>
      <c r="H1236" s="622">
        <v>151.017</v>
      </c>
      <c r="L1236" s="619"/>
      <c r="M1236" s="623"/>
      <c r="T1236" s="624"/>
      <c r="AT1236" s="620" t="s">
        <v>347</v>
      </c>
      <c r="AU1236" s="620" t="s">
        <v>258</v>
      </c>
      <c r="AV1236" s="620" t="s">
        <v>258</v>
      </c>
      <c r="AW1236" s="620" t="s">
        <v>299</v>
      </c>
      <c r="AX1236" s="620" t="s">
        <v>333</v>
      </c>
      <c r="AY1236" s="620" t="s">
        <v>334</v>
      </c>
    </row>
    <row r="1237" spans="2:51" s="530" customFormat="1" ht="15.75" customHeight="1">
      <c r="B1237" s="619"/>
      <c r="D1237" s="612" t="s">
        <v>347</v>
      </c>
      <c r="E1237" s="620"/>
      <c r="F1237" s="621" t="s">
        <v>1232</v>
      </c>
      <c r="H1237" s="622">
        <v>138.255</v>
      </c>
      <c r="L1237" s="619"/>
      <c r="M1237" s="623"/>
      <c r="T1237" s="624"/>
      <c r="AT1237" s="620" t="s">
        <v>347</v>
      </c>
      <c r="AU1237" s="620" t="s">
        <v>258</v>
      </c>
      <c r="AV1237" s="620" t="s">
        <v>258</v>
      </c>
      <c r="AW1237" s="620" t="s">
        <v>299</v>
      </c>
      <c r="AX1237" s="620" t="s">
        <v>333</v>
      </c>
      <c r="AY1237" s="620" t="s">
        <v>334</v>
      </c>
    </row>
    <row r="1238" spans="2:51" s="530" customFormat="1" ht="15.75" customHeight="1">
      <c r="B1238" s="619"/>
      <c r="D1238" s="612" t="s">
        <v>347</v>
      </c>
      <c r="E1238" s="620"/>
      <c r="F1238" s="621" t="s">
        <v>1233</v>
      </c>
      <c r="H1238" s="622">
        <v>28.36</v>
      </c>
      <c r="L1238" s="619"/>
      <c r="M1238" s="623"/>
      <c r="T1238" s="624"/>
      <c r="AT1238" s="620" t="s">
        <v>347</v>
      </c>
      <c r="AU1238" s="620" t="s">
        <v>258</v>
      </c>
      <c r="AV1238" s="620" t="s">
        <v>258</v>
      </c>
      <c r="AW1238" s="620" t="s">
        <v>299</v>
      </c>
      <c r="AX1238" s="620" t="s">
        <v>333</v>
      </c>
      <c r="AY1238" s="620" t="s">
        <v>334</v>
      </c>
    </row>
    <row r="1239" spans="2:51" s="530" customFormat="1" ht="15.75" customHeight="1">
      <c r="B1239" s="619"/>
      <c r="D1239" s="612" t="s">
        <v>347</v>
      </c>
      <c r="E1239" s="620"/>
      <c r="F1239" s="621" t="s">
        <v>1234</v>
      </c>
      <c r="H1239" s="622">
        <v>28.36</v>
      </c>
      <c r="L1239" s="619"/>
      <c r="M1239" s="623"/>
      <c r="T1239" s="624"/>
      <c r="AT1239" s="620" t="s">
        <v>347</v>
      </c>
      <c r="AU1239" s="620" t="s">
        <v>258</v>
      </c>
      <c r="AV1239" s="620" t="s">
        <v>258</v>
      </c>
      <c r="AW1239" s="620" t="s">
        <v>299</v>
      </c>
      <c r="AX1239" s="620" t="s">
        <v>333</v>
      </c>
      <c r="AY1239" s="620" t="s">
        <v>334</v>
      </c>
    </row>
    <row r="1240" spans="2:51" s="530" customFormat="1" ht="15.75" customHeight="1">
      <c r="B1240" s="614"/>
      <c r="D1240" s="612" t="s">
        <v>347</v>
      </c>
      <c r="E1240" s="615"/>
      <c r="F1240" s="616" t="s">
        <v>1235</v>
      </c>
      <c r="H1240" s="615"/>
      <c r="L1240" s="614"/>
      <c r="M1240" s="617"/>
      <c r="T1240" s="618"/>
      <c r="AT1240" s="615" t="s">
        <v>347</v>
      </c>
      <c r="AU1240" s="615" t="s">
        <v>258</v>
      </c>
      <c r="AV1240" s="615" t="s">
        <v>332</v>
      </c>
      <c r="AW1240" s="615" t="s">
        <v>299</v>
      </c>
      <c r="AX1240" s="615" t="s">
        <v>333</v>
      </c>
      <c r="AY1240" s="615" t="s">
        <v>334</v>
      </c>
    </row>
    <row r="1241" spans="2:51" s="530" customFormat="1" ht="15.75" customHeight="1">
      <c r="B1241" s="619"/>
      <c r="D1241" s="612" t="s">
        <v>347</v>
      </c>
      <c r="E1241" s="620"/>
      <c r="F1241" s="621" t="s">
        <v>1236</v>
      </c>
      <c r="H1241" s="622">
        <v>34.749</v>
      </c>
      <c r="L1241" s="619"/>
      <c r="M1241" s="623"/>
      <c r="T1241" s="624"/>
      <c r="AT1241" s="620" t="s">
        <v>347</v>
      </c>
      <c r="AU1241" s="620" t="s">
        <v>258</v>
      </c>
      <c r="AV1241" s="620" t="s">
        <v>258</v>
      </c>
      <c r="AW1241" s="620" t="s">
        <v>299</v>
      </c>
      <c r="AX1241" s="620" t="s">
        <v>333</v>
      </c>
      <c r="AY1241" s="620" t="s">
        <v>334</v>
      </c>
    </row>
    <row r="1242" spans="2:51" s="530" customFormat="1" ht="15.75" customHeight="1">
      <c r="B1242" s="641"/>
      <c r="D1242" s="612" t="s">
        <v>347</v>
      </c>
      <c r="E1242" s="642"/>
      <c r="F1242" s="643" t="s">
        <v>519</v>
      </c>
      <c r="H1242" s="644">
        <v>1181.781</v>
      </c>
      <c r="L1242" s="641"/>
      <c r="M1242" s="645"/>
      <c r="T1242" s="646"/>
      <c r="AT1242" s="642" t="s">
        <v>347</v>
      </c>
      <c r="AU1242" s="642" t="s">
        <v>258</v>
      </c>
      <c r="AV1242" s="642" t="s">
        <v>363</v>
      </c>
      <c r="AW1242" s="642" t="s">
        <v>299</v>
      </c>
      <c r="AX1242" s="642" t="s">
        <v>333</v>
      </c>
      <c r="AY1242" s="642" t="s">
        <v>334</v>
      </c>
    </row>
    <row r="1243" spans="2:51" s="530" customFormat="1" ht="15.75" customHeight="1">
      <c r="B1243" s="619"/>
      <c r="D1243" s="612" t="s">
        <v>347</v>
      </c>
      <c r="E1243" s="620"/>
      <c r="F1243" s="621" t="s">
        <v>1237</v>
      </c>
      <c r="H1243" s="622">
        <v>118.178</v>
      </c>
      <c r="L1243" s="619"/>
      <c r="M1243" s="623"/>
      <c r="T1243" s="624"/>
      <c r="AT1243" s="620" t="s">
        <v>347</v>
      </c>
      <c r="AU1243" s="620" t="s">
        <v>258</v>
      </c>
      <c r="AV1243" s="620" t="s">
        <v>258</v>
      </c>
      <c r="AW1243" s="620" t="s">
        <v>299</v>
      </c>
      <c r="AX1243" s="620" t="s">
        <v>333</v>
      </c>
      <c r="AY1243" s="620" t="s">
        <v>334</v>
      </c>
    </row>
    <row r="1244" spans="2:51" s="530" customFormat="1" ht="15.75" customHeight="1">
      <c r="B1244" s="625"/>
      <c r="D1244" s="612" t="s">
        <v>347</v>
      </c>
      <c r="E1244" s="626"/>
      <c r="F1244" s="627" t="s">
        <v>352</v>
      </c>
      <c r="H1244" s="628">
        <v>1299.959</v>
      </c>
      <c r="L1244" s="625"/>
      <c r="M1244" s="629"/>
      <c r="T1244" s="630"/>
      <c r="AT1244" s="626" t="s">
        <v>347</v>
      </c>
      <c r="AU1244" s="626" t="s">
        <v>258</v>
      </c>
      <c r="AV1244" s="626" t="s">
        <v>341</v>
      </c>
      <c r="AW1244" s="626" t="s">
        <v>299</v>
      </c>
      <c r="AX1244" s="626" t="s">
        <v>332</v>
      </c>
      <c r="AY1244" s="626" t="s">
        <v>334</v>
      </c>
    </row>
    <row r="1245" spans="2:65" s="530" customFormat="1" ht="15.75" customHeight="1">
      <c r="B1245" s="531"/>
      <c r="C1245" s="596" t="s">
        <v>1258</v>
      </c>
      <c r="D1245" s="596" t="s">
        <v>336</v>
      </c>
      <c r="E1245" s="597" t="s">
        <v>1182</v>
      </c>
      <c r="F1245" s="598" t="s">
        <v>1183</v>
      </c>
      <c r="G1245" s="599" t="s">
        <v>1184</v>
      </c>
      <c r="H1245" s="600">
        <v>337.92</v>
      </c>
      <c r="I1245" s="601"/>
      <c r="J1245" s="602">
        <f>ROUND($I$1245*$H$1245,2)</f>
        <v>0</v>
      </c>
      <c r="K1245" s="598" t="s">
        <v>340</v>
      </c>
      <c r="L1245" s="531"/>
      <c r="M1245" s="603"/>
      <c r="N1245" s="604" t="s">
        <v>287</v>
      </c>
      <c r="P1245" s="605">
        <f>$O$1245*$H$1245</f>
        <v>0</v>
      </c>
      <c r="Q1245" s="605">
        <v>0</v>
      </c>
      <c r="R1245" s="605">
        <f>$Q$1245*$H$1245</f>
        <v>0</v>
      </c>
      <c r="S1245" s="605">
        <v>0.001</v>
      </c>
      <c r="T1245" s="606">
        <f>$S$1245*$H$1245</f>
        <v>0.33792</v>
      </c>
      <c r="AR1245" s="527" t="s">
        <v>481</v>
      </c>
      <c r="AT1245" s="527" t="s">
        <v>336</v>
      </c>
      <c r="AU1245" s="527" t="s">
        <v>258</v>
      </c>
      <c r="AY1245" s="530" t="s">
        <v>334</v>
      </c>
      <c r="BE1245" s="607">
        <f>IF($N$1245="základní",$J$1245,0)</f>
        <v>0</v>
      </c>
      <c r="BF1245" s="607">
        <f>IF($N$1245="snížená",$J$1245,0)</f>
        <v>0</v>
      </c>
      <c r="BG1245" s="607">
        <f>IF($N$1245="zákl. přenesená",$J$1245,0)</f>
        <v>0</v>
      </c>
      <c r="BH1245" s="607">
        <f>IF($N$1245="sníž. přenesená",$J$1245,0)</f>
        <v>0</v>
      </c>
      <c r="BI1245" s="607">
        <f>IF($N$1245="nulová",$J$1245,0)</f>
        <v>0</v>
      </c>
      <c r="BJ1245" s="527" t="s">
        <v>332</v>
      </c>
      <c r="BK1245" s="607">
        <f>ROUND($I$1245*$H$1245,2)</f>
        <v>0</v>
      </c>
      <c r="BL1245" s="527" t="s">
        <v>481</v>
      </c>
      <c r="BM1245" s="527" t="s">
        <v>1239</v>
      </c>
    </row>
    <row r="1246" spans="2:47" s="530" customFormat="1" ht="16.5" customHeight="1">
      <c r="B1246" s="531"/>
      <c r="D1246" s="608" t="s">
        <v>343</v>
      </c>
      <c r="F1246" s="609" t="s">
        <v>1186</v>
      </c>
      <c r="L1246" s="531"/>
      <c r="M1246" s="610"/>
      <c r="T1246" s="611"/>
      <c r="AT1246" s="530" t="s">
        <v>343</v>
      </c>
      <c r="AU1246" s="530" t="s">
        <v>258</v>
      </c>
    </row>
    <row r="1247" spans="2:47" s="530" customFormat="1" ht="57.75" customHeight="1">
      <c r="B1247" s="531"/>
      <c r="D1247" s="612" t="s">
        <v>345</v>
      </c>
      <c r="F1247" s="613" t="s">
        <v>1187</v>
      </c>
      <c r="L1247" s="531"/>
      <c r="M1247" s="610"/>
      <c r="T1247" s="611"/>
      <c r="AT1247" s="530" t="s">
        <v>345</v>
      </c>
      <c r="AU1247" s="530" t="s">
        <v>258</v>
      </c>
    </row>
    <row r="1248" spans="2:51" s="530" customFormat="1" ht="15.75" customHeight="1">
      <c r="B1248" s="614"/>
      <c r="D1248" s="612" t="s">
        <v>347</v>
      </c>
      <c r="E1248" s="615"/>
      <c r="F1248" s="616" t="s">
        <v>1067</v>
      </c>
      <c r="H1248" s="615"/>
      <c r="L1248" s="614"/>
      <c r="M1248" s="617"/>
      <c r="T1248" s="618"/>
      <c r="AT1248" s="615" t="s">
        <v>347</v>
      </c>
      <c r="AU1248" s="615" t="s">
        <v>258</v>
      </c>
      <c r="AV1248" s="615" t="s">
        <v>332</v>
      </c>
      <c r="AW1248" s="615" t="s">
        <v>299</v>
      </c>
      <c r="AX1248" s="615" t="s">
        <v>333</v>
      </c>
      <c r="AY1248" s="615" t="s">
        <v>334</v>
      </c>
    </row>
    <row r="1249" spans="2:51" s="530" customFormat="1" ht="15.75" customHeight="1">
      <c r="B1249" s="614"/>
      <c r="D1249" s="612" t="s">
        <v>347</v>
      </c>
      <c r="E1249" s="615"/>
      <c r="F1249" s="616" t="s">
        <v>1240</v>
      </c>
      <c r="H1249" s="615"/>
      <c r="L1249" s="614"/>
      <c r="M1249" s="617"/>
      <c r="T1249" s="618"/>
      <c r="AT1249" s="615" t="s">
        <v>347</v>
      </c>
      <c r="AU1249" s="615" t="s">
        <v>258</v>
      </c>
      <c r="AV1249" s="615" t="s">
        <v>332</v>
      </c>
      <c r="AW1249" s="615" t="s">
        <v>299</v>
      </c>
      <c r="AX1249" s="615" t="s">
        <v>333</v>
      </c>
      <c r="AY1249" s="615" t="s">
        <v>334</v>
      </c>
    </row>
    <row r="1250" spans="2:51" s="530" customFormat="1" ht="15.75" customHeight="1">
      <c r="B1250" s="614"/>
      <c r="D1250" s="612" t="s">
        <v>347</v>
      </c>
      <c r="E1250" s="615"/>
      <c r="F1250" s="616" t="s">
        <v>425</v>
      </c>
      <c r="H1250" s="615"/>
      <c r="L1250" s="614"/>
      <c r="M1250" s="617"/>
      <c r="T1250" s="618"/>
      <c r="AT1250" s="615" t="s">
        <v>347</v>
      </c>
      <c r="AU1250" s="615" t="s">
        <v>258</v>
      </c>
      <c r="AV1250" s="615" t="s">
        <v>332</v>
      </c>
      <c r="AW1250" s="615" t="s">
        <v>299</v>
      </c>
      <c r="AX1250" s="615" t="s">
        <v>333</v>
      </c>
      <c r="AY1250" s="615" t="s">
        <v>334</v>
      </c>
    </row>
    <row r="1251" spans="2:51" s="530" customFormat="1" ht="15.75" customHeight="1">
      <c r="B1251" s="619"/>
      <c r="D1251" s="612" t="s">
        <v>347</v>
      </c>
      <c r="E1251" s="620"/>
      <c r="F1251" s="621" t="s">
        <v>1241</v>
      </c>
      <c r="H1251" s="622">
        <v>184.32</v>
      </c>
      <c r="L1251" s="619"/>
      <c r="M1251" s="623"/>
      <c r="T1251" s="624"/>
      <c r="AT1251" s="620" t="s">
        <v>347</v>
      </c>
      <c r="AU1251" s="620" t="s">
        <v>258</v>
      </c>
      <c r="AV1251" s="620" t="s">
        <v>258</v>
      </c>
      <c r="AW1251" s="620" t="s">
        <v>299</v>
      </c>
      <c r="AX1251" s="620" t="s">
        <v>333</v>
      </c>
      <c r="AY1251" s="620" t="s">
        <v>334</v>
      </c>
    </row>
    <row r="1252" spans="2:51" s="530" customFormat="1" ht="15.75" customHeight="1">
      <c r="B1252" s="614"/>
      <c r="D1252" s="612" t="s">
        <v>347</v>
      </c>
      <c r="E1252" s="615"/>
      <c r="F1252" s="616" t="s">
        <v>428</v>
      </c>
      <c r="H1252" s="615"/>
      <c r="L1252" s="614"/>
      <c r="M1252" s="617"/>
      <c r="T1252" s="618"/>
      <c r="AT1252" s="615" t="s">
        <v>347</v>
      </c>
      <c r="AU1252" s="615" t="s">
        <v>258</v>
      </c>
      <c r="AV1252" s="615" t="s">
        <v>332</v>
      </c>
      <c r="AW1252" s="615" t="s">
        <v>299</v>
      </c>
      <c r="AX1252" s="615" t="s">
        <v>333</v>
      </c>
      <c r="AY1252" s="615" t="s">
        <v>334</v>
      </c>
    </row>
    <row r="1253" spans="2:51" s="530" customFormat="1" ht="15.75" customHeight="1">
      <c r="B1253" s="619"/>
      <c r="D1253" s="612" t="s">
        <v>347</v>
      </c>
      <c r="E1253" s="620"/>
      <c r="F1253" s="621" t="s">
        <v>1242</v>
      </c>
      <c r="H1253" s="622">
        <v>153.6</v>
      </c>
      <c r="L1253" s="619"/>
      <c r="M1253" s="623"/>
      <c r="T1253" s="624"/>
      <c r="AT1253" s="620" t="s">
        <v>347</v>
      </c>
      <c r="AU1253" s="620" t="s">
        <v>258</v>
      </c>
      <c r="AV1253" s="620" t="s">
        <v>258</v>
      </c>
      <c r="AW1253" s="620" t="s">
        <v>299</v>
      </c>
      <c r="AX1253" s="620" t="s">
        <v>333</v>
      </c>
      <c r="AY1253" s="620" t="s">
        <v>334</v>
      </c>
    </row>
    <row r="1254" spans="2:51" s="530" customFormat="1" ht="15.75" customHeight="1">
      <c r="B1254" s="625"/>
      <c r="D1254" s="612" t="s">
        <v>347</v>
      </c>
      <c r="E1254" s="626"/>
      <c r="F1254" s="627" t="s">
        <v>352</v>
      </c>
      <c r="H1254" s="628">
        <v>337.92</v>
      </c>
      <c r="L1254" s="625"/>
      <c r="M1254" s="629"/>
      <c r="T1254" s="630"/>
      <c r="AT1254" s="626" t="s">
        <v>347</v>
      </c>
      <c r="AU1254" s="626" t="s">
        <v>258</v>
      </c>
      <c r="AV1254" s="626" t="s">
        <v>341</v>
      </c>
      <c r="AW1254" s="626" t="s">
        <v>299</v>
      </c>
      <c r="AX1254" s="626" t="s">
        <v>332</v>
      </c>
      <c r="AY1254" s="626" t="s">
        <v>334</v>
      </c>
    </row>
    <row r="1255" spans="2:65" s="530" customFormat="1" ht="15.75" customHeight="1">
      <c r="B1255" s="531"/>
      <c r="C1255" s="596" t="s">
        <v>1266</v>
      </c>
      <c r="D1255" s="596" t="s">
        <v>336</v>
      </c>
      <c r="E1255" s="597" t="s">
        <v>1182</v>
      </c>
      <c r="F1255" s="598" t="s">
        <v>1183</v>
      </c>
      <c r="G1255" s="599" t="s">
        <v>1184</v>
      </c>
      <c r="H1255" s="600">
        <v>46.145</v>
      </c>
      <c r="I1255" s="601"/>
      <c r="J1255" s="602">
        <f>ROUND($I$1255*$H$1255,2)</f>
        <v>0</v>
      </c>
      <c r="K1255" s="598" t="s">
        <v>340</v>
      </c>
      <c r="L1255" s="531"/>
      <c r="M1255" s="603"/>
      <c r="N1255" s="604" t="s">
        <v>287</v>
      </c>
      <c r="P1255" s="605">
        <f>$O$1255*$H$1255</f>
        <v>0</v>
      </c>
      <c r="Q1255" s="605">
        <v>0</v>
      </c>
      <c r="R1255" s="605">
        <f>$Q$1255*$H$1255</f>
        <v>0</v>
      </c>
      <c r="S1255" s="605">
        <v>0.001</v>
      </c>
      <c r="T1255" s="606">
        <f>$S$1255*$H$1255</f>
        <v>0.046145000000000005</v>
      </c>
      <c r="AR1255" s="527" t="s">
        <v>481</v>
      </c>
      <c r="AT1255" s="527" t="s">
        <v>336</v>
      </c>
      <c r="AU1255" s="527" t="s">
        <v>258</v>
      </c>
      <c r="AY1255" s="530" t="s">
        <v>334</v>
      </c>
      <c r="BE1255" s="607">
        <f>IF($N$1255="základní",$J$1255,0)</f>
        <v>0</v>
      </c>
      <c r="BF1255" s="607">
        <f>IF($N$1255="snížená",$J$1255,0)</f>
        <v>0</v>
      </c>
      <c r="BG1255" s="607">
        <f>IF($N$1255="zákl. přenesená",$J$1255,0)</f>
        <v>0</v>
      </c>
      <c r="BH1255" s="607">
        <f>IF($N$1255="sníž. přenesená",$J$1255,0)</f>
        <v>0</v>
      </c>
      <c r="BI1255" s="607">
        <f>IF($N$1255="nulová",$J$1255,0)</f>
        <v>0</v>
      </c>
      <c r="BJ1255" s="527" t="s">
        <v>332</v>
      </c>
      <c r="BK1255" s="607">
        <f>ROUND($I$1255*$H$1255,2)</f>
        <v>0</v>
      </c>
      <c r="BL1255" s="527" t="s">
        <v>481</v>
      </c>
      <c r="BM1255" s="527" t="s">
        <v>1244</v>
      </c>
    </row>
    <row r="1256" spans="2:47" s="530" customFormat="1" ht="16.5" customHeight="1">
      <c r="B1256" s="531"/>
      <c r="D1256" s="608" t="s">
        <v>343</v>
      </c>
      <c r="F1256" s="609" t="s">
        <v>1186</v>
      </c>
      <c r="L1256" s="531"/>
      <c r="M1256" s="610"/>
      <c r="T1256" s="611"/>
      <c r="AT1256" s="530" t="s">
        <v>343</v>
      </c>
      <c r="AU1256" s="530" t="s">
        <v>258</v>
      </c>
    </row>
    <row r="1257" spans="2:47" s="530" customFormat="1" ht="57.75" customHeight="1">
      <c r="B1257" s="531"/>
      <c r="D1257" s="612" t="s">
        <v>345</v>
      </c>
      <c r="F1257" s="613" t="s">
        <v>1187</v>
      </c>
      <c r="L1257" s="531"/>
      <c r="M1257" s="610"/>
      <c r="T1257" s="611"/>
      <c r="AT1257" s="530" t="s">
        <v>345</v>
      </c>
      <c r="AU1257" s="530" t="s">
        <v>258</v>
      </c>
    </row>
    <row r="1258" spans="2:51" s="530" customFormat="1" ht="15.75" customHeight="1">
      <c r="B1258" s="614"/>
      <c r="D1258" s="612" t="s">
        <v>347</v>
      </c>
      <c r="E1258" s="615"/>
      <c r="F1258" s="616" t="s">
        <v>1245</v>
      </c>
      <c r="H1258" s="615"/>
      <c r="L1258" s="614"/>
      <c r="M1258" s="617"/>
      <c r="T1258" s="618"/>
      <c r="AT1258" s="615" t="s">
        <v>347</v>
      </c>
      <c r="AU1258" s="615" t="s">
        <v>258</v>
      </c>
      <c r="AV1258" s="615" t="s">
        <v>332</v>
      </c>
      <c r="AW1258" s="615" t="s">
        <v>299</v>
      </c>
      <c r="AX1258" s="615" t="s">
        <v>333</v>
      </c>
      <c r="AY1258" s="615" t="s">
        <v>334</v>
      </c>
    </row>
    <row r="1259" spans="2:51" s="530" customFormat="1" ht="15.75" customHeight="1">
      <c r="B1259" s="619"/>
      <c r="D1259" s="612" t="s">
        <v>347</v>
      </c>
      <c r="E1259" s="620"/>
      <c r="F1259" s="621" t="s">
        <v>1246</v>
      </c>
      <c r="H1259" s="622">
        <v>46.145</v>
      </c>
      <c r="L1259" s="619"/>
      <c r="M1259" s="623"/>
      <c r="T1259" s="624"/>
      <c r="AT1259" s="620" t="s">
        <v>347</v>
      </c>
      <c r="AU1259" s="620" t="s">
        <v>258</v>
      </c>
      <c r="AV1259" s="620" t="s">
        <v>258</v>
      </c>
      <c r="AW1259" s="620" t="s">
        <v>299</v>
      </c>
      <c r="AX1259" s="620" t="s">
        <v>333</v>
      </c>
      <c r="AY1259" s="620" t="s">
        <v>334</v>
      </c>
    </row>
    <row r="1260" spans="2:51" s="530" customFormat="1" ht="15.75" customHeight="1">
      <c r="B1260" s="625"/>
      <c r="D1260" s="612" t="s">
        <v>347</v>
      </c>
      <c r="E1260" s="626"/>
      <c r="F1260" s="627" t="s">
        <v>352</v>
      </c>
      <c r="H1260" s="628">
        <v>46.145</v>
      </c>
      <c r="L1260" s="625"/>
      <c r="M1260" s="629"/>
      <c r="T1260" s="630"/>
      <c r="AT1260" s="626" t="s">
        <v>347</v>
      </c>
      <c r="AU1260" s="626" t="s">
        <v>258</v>
      </c>
      <c r="AV1260" s="626" t="s">
        <v>341</v>
      </c>
      <c r="AW1260" s="626" t="s">
        <v>299</v>
      </c>
      <c r="AX1260" s="626" t="s">
        <v>332</v>
      </c>
      <c r="AY1260" s="626" t="s">
        <v>334</v>
      </c>
    </row>
    <row r="1261" spans="2:51" s="530" customFormat="1" ht="15.75" customHeight="1">
      <c r="B1261" s="614"/>
      <c r="D1261" s="612" t="s">
        <v>347</v>
      </c>
      <c r="E1261" s="615"/>
      <c r="F1261" s="616" t="s">
        <v>1247</v>
      </c>
      <c r="H1261" s="615"/>
      <c r="L1261" s="614"/>
      <c r="M1261" s="617"/>
      <c r="T1261" s="618"/>
      <c r="AT1261" s="615" t="s">
        <v>347</v>
      </c>
      <c r="AU1261" s="615" t="s">
        <v>258</v>
      </c>
      <c r="AV1261" s="615" t="s">
        <v>332</v>
      </c>
      <c r="AW1261" s="615" t="s">
        <v>299</v>
      </c>
      <c r="AX1261" s="615" t="s">
        <v>333</v>
      </c>
      <c r="AY1261" s="615" t="s">
        <v>334</v>
      </c>
    </row>
    <row r="1262" spans="2:63" s="586" customFormat="1" ht="37.5" customHeight="1">
      <c r="B1262" s="585"/>
      <c r="D1262" s="587" t="s">
        <v>329</v>
      </c>
      <c r="E1262" s="588" t="s">
        <v>1090</v>
      </c>
      <c r="F1262" s="588" t="s">
        <v>1248</v>
      </c>
      <c r="J1262" s="589">
        <f>$BK$1262</f>
        <v>0</v>
      </c>
      <c r="L1262" s="585"/>
      <c r="M1262" s="590"/>
      <c r="P1262" s="591">
        <f>$P$1263</f>
        <v>0</v>
      </c>
      <c r="R1262" s="591">
        <f>$R$1263</f>
        <v>0.27562</v>
      </c>
      <c r="T1262" s="592">
        <f>$T$1263</f>
        <v>0</v>
      </c>
      <c r="AR1262" s="587" t="s">
        <v>363</v>
      </c>
      <c r="AT1262" s="587" t="s">
        <v>329</v>
      </c>
      <c r="AU1262" s="587" t="s">
        <v>333</v>
      </c>
      <c r="AY1262" s="587" t="s">
        <v>334</v>
      </c>
      <c r="BK1262" s="593">
        <f>$BK$1263</f>
        <v>0</v>
      </c>
    </row>
    <row r="1263" spans="2:63" s="586" customFormat="1" ht="21" customHeight="1">
      <c r="B1263" s="585"/>
      <c r="D1263" s="587" t="s">
        <v>329</v>
      </c>
      <c r="E1263" s="594" t="s">
        <v>1249</v>
      </c>
      <c r="F1263" s="594" t="s">
        <v>1250</v>
      </c>
      <c r="J1263" s="595">
        <f>$BK$1263</f>
        <v>0</v>
      </c>
      <c r="L1263" s="585"/>
      <c r="M1263" s="590"/>
      <c r="P1263" s="591">
        <f>SUM($P$1264:$P$1267)</f>
        <v>0</v>
      </c>
      <c r="R1263" s="591">
        <f>SUM($R$1264:$R$1267)</f>
        <v>0.27562</v>
      </c>
      <c r="T1263" s="592">
        <f>SUM($T$1264:$T$1267)</f>
        <v>0</v>
      </c>
      <c r="AR1263" s="587" t="s">
        <v>363</v>
      </c>
      <c r="AT1263" s="587" t="s">
        <v>329</v>
      </c>
      <c r="AU1263" s="587" t="s">
        <v>332</v>
      </c>
      <c r="AY1263" s="587" t="s">
        <v>334</v>
      </c>
      <c r="BK1263" s="593">
        <f>SUM($BK$1264:$BK$1267)</f>
        <v>0</v>
      </c>
    </row>
    <row r="1264" spans="2:65" s="530" customFormat="1" ht="15.75" customHeight="1">
      <c r="B1264" s="531"/>
      <c r="C1264" s="596" t="s">
        <v>1271</v>
      </c>
      <c r="D1264" s="596" t="s">
        <v>336</v>
      </c>
      <c r="E1264" s="597" t="s">
        <v>1252</v>
      </c>
      <c r="F1264" s="598" t="s">
        <v>1253</v>
      </c>
      <c r="G1264" s="599" t="s">
        <v>113</v>
      </c>
      <c r="H1264" s="600">
        <v>1</v>
      </c>
      <c r="I1264" s="601"/>
      <c r="J1264" s="602">
        <f>ROUND($I$1264*$H$1264,2)</f>
        <v>0</v>
      </c>
      <c r="K1264" s="598" t="s">
        <v>599</v>
      </c>
      <c r="L1264" s="531"/>
      <c r="M1264" s="603"/>
      <c r="N1264" s="604" t="s">
        <v>287</v>
      </c>
      <c r="P1264" s="605">
        <f>$O$1264*$H$1264</f>
        <v>0</v>
      </c>
      <c r="Q1264" s="605">
        <v>0.27562</v>
      </c>
      <c r="R1264" s="605">
        <f>$Q$1264*$H$1264</f>
        <v>0.27562</v>
      </c>
      <c r="S1264" s="605">
        <v>0</v>
      </c>
      <c r="T1264" s="606">
        <f>$S$1264*$H$1264</f>
        <v>0</v>
      </c>
      <c r="AR1264" s="527" t="s">
        <v>859</v>
      </c>
      <c r="AT1264" s="527" t="s">
        <v>336</v>
      </c>
      <c r="AU1264" s="527" t="s">
        <v>258</v>
      </c>
      <c r="AY1264" s="530" t="s">
        <v>334</v>
      </c>
      <c r="BE1264" s="607">
        <f>IF($N$1264="základní",$J$1264,0)</f>
        <v>0</v>
      </c>
      <c r="BF1264" s="607">
        <f>IF($N$1264="snížená",$J$1264,0)</f>
        <v>0</v>
      </c>
      <c r="BG1264" s="607">
        <f>IF($N$1264="zákl. přenesená",$J$1264,0)</f>
        <v>0</v>
      </c>
      <c r="BH1264" s="607">
        <f>IF($N$1264="sníž. přenesená",$J$1264,0)</f>
        <v>0</v>
      </c>
      <c r="BI1264" s="607">
        <f>IF($N$1264="nulová",$J$1264,0)</f>
        <v>0</v>
      </c>
      <c r="BJ1264" s="527" t="s">
        <v>332</v>
      </c>
      <c r="BK1264" s="607">
        <f>ROUND($I$1264*$H$1264,2)</f>
        <v>0</v>
      </c>
      <c r="BL1264" s="527" t="s">
        <v>859</v>
      </c>
      <c r="BM1264" s="527" t="s">
        <v>1254</v>
      </c>
    </row>
    <row r="1265" spans="2:51" s="530" customFormat="1" ht="15.75" customHeight="1">
      <c r="B1265" s="614"/>
      <c r="D1265" s="612" t="s">
        <v>347</v>
      </c>
      <c r="E1265" s="615"/>
      <c r="F1265" s="616" t="s">
        <v>1255</v>
      </c>
      <c r="H1265" s="615"/>
      <c r="L1265" s="614"/>
      <c r="M1265" s="617"/>
      <c r="T1265" s="618"/>
      <c r="AT1265" s="615" t="s">
        <v>347</v>
      </c>
      <c r="AU1265" s="615" t="s">
        <v>258</v>
      </c>
      <c r="AV1265" s="615" t="s">
        <v>332</v>
      </c>
      <c r="AW1265" s="615" t="s">
        <v>299</v>
      </c>
      <c r="AX1265" s="615" t="s">
        <v>333</v>
      </c>
      <c r="AY1265" s="615" t="s">
        <v>334</v>
      </c>
    </row>
    <row r="1266" spans="2:51" s="530" customFormat="1" ht="15.75" customHeight="1">
      <c r="B1266" s="619"/>
      <c r="D1266" s="612" t="s">
        <v>347</v>
      </c>
      <c r="E1266" s="620"/>
      <c r="F1266" s="621" t="s">
        <v>1256</v>
      </c>
      <c r="H1266" s="622">
        <v>1</v>
      </c>
      <c r="L1266" s="619"/>
      <c r="M1266" s="623"/>
      <c r="T1266" s="624"/>
      <c r="AT1266" s="620" t="s">
        <v>347</v>
      </c>
      <c r="AU1266" s="620" t="s">
        <v>258</v>
      </c>
      <c r="AV1266" s="620" t="s">
        <v>258</v>
      </c>
      <c r="AW1266" s="620" t="s">
        <v>299</v>
      </c>
      <c r="AX1266" s="620" t="s">
        <v>333</v>
      </c>
      <c r="AY1266" s="620" t="s">
        <v>334</v>
      </c>
    </row>
    <row r="1267" spans="2:51" s="530" customFormat="1" ht="15.75" customHeight="1">
      <c r="B1267" s="625"/>
      <c r="D1267" s="612" t="s">
        <v>347</v>
      </c>
      <c r="E1267" s="626"/>
      <c r="F1267" s="627" t="s">
        <v>352</v>
      </c>
      <c r="H1267" s="628">
        <v>1</v>
      </c>
      <c r="L1267" s="625"/>
      <c r="M1267" s="629"/>
      <c r="T1267" s="630"/>
      <c r="AT1267" s="626" t="s">
        <v>347</v>
      </c>
      <c r="AU1267" s="626" t="s">
        <v>258</v>
      </c>
      <c r="AV1267" s="626" t="s">
        <v>341</v>
      </c>
      <c r="AW1267" s="626" t="s">
        <v>299</v>
      </c>
      <c r="AX1267" s="626" t="s">
        <v>332</v>
      </c>
      <c r="AY1267" s="626" t="s">
        <v>334</v>
      </c>
    </row>
    <row r="1268" spans="2:63" s="586" customFormat="1" ht="37.5" customHeight="1">
      <c r="B1268" s="585"/>
      <c r="D1268" s="587" t="s">
        <v>329</v>
      </c>
      <c r="E1268" s="588" t="s">
        <v>1257</v>
      </c>
      <c r="F1268" s="588" t="s">
        <v>106</v>
      </c>
      <c r="J1268" s="589">
        <f>$BK$1268</f>
        <v>0</v>
      </c>
      <c r="L1268" s="585"/>
      <c r="M1268" s="590"/>
      <c r="P1268" s="591">
        <f>SUM($P$1269:$P$1307)</f>
        <v>0</v>
      </c>
      <c r="R1268" s="591">
        <f>SUM($R$1269:$R$1307)</f>
        <v>0</v>
      </c>
      <c r="T1268" s="592">
        <f>SUM($T$1269:$T$1307)</f>
        <v>0</v>
      </c>
      <c r="AR1268" s="587" t="s">
        <v>341</v>
      </c>
      <c r="AT1268" s="587" t="s">
        <v>329</v>
      </c>
      <c r="AU1268" s="587" t="s">
        <v>333</v>
      </c>
      <c r="AY1268" s="587" t="s">
        <v>334</v>
      </c>
      <c r="BK1268" s="593">
        <f>SUM($BK$1269:$BK$1307)</f>
        <v>0</v>
      </c>
    </row>
    <row r="1269" spans="2:65" s="530" customFormat="1" ht="15.75" customHeight="1">
      <c r="B1269" s="531"/>
      <c r="C1269" s="596" t="s">
        <v>1276</v>
      </c>
      <c r="D1269" s="596" t="s">
        <v>336</v>
      </c>
      <c r="E1269" s="597" t="s">
        <v>1259</v>
      </c>
      <c r="F1269" s="598" t="s">
        <v>1260</v>
      </c>
      <c r="G1269" s="599" t="s">
        <v>578</v>
      </c>
      <c r="H1269" s="600">
        <v>24.512</v>
      </c>
      <c r="I1269" s="601"/>
      <c r="J1269" s="602">
        <f>ROUND($I$1269*$H$1269,2)</f>
        <v>0</v>
      </c>
      <c r="K1269" s="598" t="s">
        <v>340</v>
      </c>
      <c r="L1269" s="531"/>
      <c r="M1269" s="603"/>
      <c r="N1269" s="604" t="s">
        <v>287</v>
      </c>
      <c r="P1269" s="605">
        <f>$O$1269*$H$1269</f>
        <v>0</v>
      </c>
      <c r="Q1269" s="605">
        <v>0</v>
      </c>
      <c r="R1269" s="605">
        <f>$Q$1269*$H$1269</f>
        <v>0</v>
      </c>
      <c r="S1269" s="605">
        <v>0</v>
      </c>
      <c r="T1269" s="606">
        <f>$S$1269*$H$1269</f>
        <v>0</v>
      </c>
      <c r="AR1269" s="527" t="s">
        <v>1261</v>
      </c>
      <c r="AT1269" s="527" t="s">
        <v>336</v>
      </c>
      <c r="AU1269" s="527" t="s">
        <v>332</v>
      </c>
      <c r="AY1269" s="530" t="s">
        <v>334</v>
      </c>
      <c r="BE1269" s="607">
        <f>IF($N$1269="základní",$J$1269,0)</f>
        <v>0</v>
      </c>
      <c r="BF1269" s="607">
        <f>IF($N$1269="snížená",$J$1269,0)</f>
        <v>0</v>
      </c>
      <c r="BG1269" s="607">
        <f>IF($N$1269="zákl. přenesená",$J$1269,0)</f>
        <v>0</v>
      </c>
      <c r="BH1269" s="607">
        <f>IF($N$1269="sníž. přenesená",$J$1269,0)</f>
        <v>0</v>
      </c>
      <c r="BI1269" s="607">
        <f>IF($N$1269="nulová",$J$1269,0)</f>
        <v>0</v>
      </c>
      <c r="BJ1269" s="527" t="s">
        <v>332</v>
      </c>
      <c r="BK1269" s="607">
        <f>ROUND($I$1269*$H$1269,2)</f>
        <v>0</v>
      </c>
      <c r="BL1269" s="527" t="s">
        <v>1261</v>
      </c>
      <c r="BM1269" s="527" t="s">
        <v>1262</v>
      </c>
    </row>
    <row r="1270" spans="2:47" s="530" customFormat="1" ht="16.5" customHeight="1">
      <c r="B1270" s="531"/>
      <c r="D1270" s="608" t="s">
        <v>343</v>
      </c>
      <c r="F1270" s="609" t="s">
        <v>1263</v>
      </c>
      <c r="L1270" s="531"/>
      <c r="M1270" s="610"/>
      <c r="T1270" s="611"/>
      <c r="AT1270" s="530" t="s">
        <v>343</v>
      </c>
      <c r="AU1270" s="530" t="s">
        <v>332</v>
      </c>
    </row>
    <row r="1271" spans="2:47" s="530" customFormat="1" ht="57.75" customHeight="1">
      <c r="B1271" s="531"/>
      <c r="D1271" s="612" t="s">
        <v>345</v>
      </c>
      <c r="F1271" s="613" t="s">
        <v>1264</v>
      </c>
      <c r="L1271" s="531"/>
      <c r="M1271" s="610"/>
      <c r="T1271" s="611"/>
      <c r="AT1271" s="530" t="s">
        <v>345</v>
      </c>
      <c r="AU1271" s="530" t="s">
        <v>332</v>
      </c>
    </row>
    <row r="1272" spans="2:51" s="530" customFormat="1" ht="15.75" customHeight="1">
      <c r="B1272" s="614"/>
      <c r="D1272" s="612" t="s">
        <v>347</v>
      </c>
      <c r="E1272" s="615"/>
      <c r="F1272" s="616" t="s">
        <v>1265</v>
      </c>
      <c r="H1272" s="615"/>
      <c r="L1272" s="614"/>
      <c r="M1272" s="617"/>
      <c r="T1272" s="618"/>
      <c r="AT1272" s="615" t="s">
        <v>347</v>
      </c>
      <c r="AU1272" s="615" t="s">
        <v>332</v>
      </c>
      <c r="AV1272" s="615" t="s">
        <v>332</v>
      </c>
      <c r="AW1272" s="615" t="s">
        <v>299</v>
      </c>
      <c r="AX1272" s="615" t="s">
        <v>333</v>
      </c>
      <c r="AY1272" s="615" t="s">
        <v>334</v>
      </c>
    </row>
    <row r="1273" spans="2:51" s="530" customFormat="1" ht="15.75" customHeight="1">
      <c r="B1273" s="619"/>
      <c r="D1273" s="612" t="s">
        <v>347</v>
      </c>
      <c r="E1273" s="620"/>
      <c r="F1273" s="621" t="s">
        <v>905</v>
      </c>
      <c r="H1273" s="622">
        <v>24.512</v>
      </c>
      <c r="L1273" s="619"/>
      <c r="M1273" s="623"/>
      <c r="T1273" s="624"/>
      <c r="AT1273" s="620" t="s">
        <v>347</v>
      </c>
      <c r="AU1273" s="620" t="s">
        <v>332</v>
      </c>
      <c r="AV1273" s="620" t="s">
        <v>258</v>
      </c>
      <c r="AW1273" s="620" t="s">
        <v>299</v>
      </c>
      <c r="AX1273" s="620" t="s">
        <v>333</v>
      </c>
      <c r="AY1273" s="620" t="s">
        <v>334</v>
      </c>
    </row>
    <row r="1274" spans="2:51" s="530" customFormat="1" ht="15.75" customHeight="1">
      <c r="B1274" s="625"/>
      <c r="D1274" s="612" t="s">
        <v>347</v>
      </c>
      <c r="E1274" s="626"/>
      <c r="F1274" s="627" t="s">
        <v>352</v>
      </c>
      <c r="H1274" s="628">
        <v>24.512</v>
      </c>
      <c r="L1274" s="625"/>
      <c r="M1274" s="629"/>
      <c r="T1274" s="630"/>
      <c r="AT1274" s="626" t="s">
        <v>347</v>
      </c>
      <c r="AU1274" s="626" t="s">
        <v>332</v>
      </c>
      <c r="AV1274" s="626" t="s">
        <v>341</v>
      </c>
      <c r="AW1274" s="626" t="s">
        <v>299</v>
      </c>
      <c r="AX1274" s="626" t="s">
        <v>332</v>
      </c>
      <c r="AY1274" s="626" t="s">
        <v>334</v>
      </c>
    </row>
    <row r="1275" spans="2:51" s="530" customFormat="1" ht="27" customHeight="1">
      <c r="B1275" s="614"/>
      <c r="D1275" s="612" t="s">
        <v>347</v>
      </c>
      <c r="E1275" s="615"/>
      <c r="F1275" s="616" t="s">
        <v>3014</v>
      </c>
      <c r="H1275" s="615"/>
      <c r="L1275" s="614"/>
      <c r="M1275" s="617"/>
      <c r="T1275" s="618"/>
      <c r="AT1275" s="615" t="s">
        <v>347</v>
      </c>
      <c r="AU1275" s="615" t="s">
        <v>332</v>
      </c>
      <c r="AV1275" s="615" t="s">
        <v>332</v>
      </c>
      <c r="AW1275" s="615" t="s">
        <v>299</v>
      </c>
      <c r="AX1275" s="615" t="s">
        <v>333</v>
      </c>
      <c r="AY1275" s="615" t="s">
        <v>334</v>
      </c>
    </row>
    <row r="1276" spans="2:65" s="530" customFormat="1" ht="15.75" customHeight="1">
      <c r="B1276" s="531"/>
      <c r="C1276" s="596" t="s">
        <v>1281</v>
      </c>
      <c r="D1276" s="596" t="s">
        <v>336</v>
      </c>
      <c r="E1276" s="597" t="s">
        <v>1267</v>
      </c>
      <c r="F1276" s="598" t="s">
        <v>1268</v>
      </c>
      <c r="G1276" s="599" t="s">
        <v>578</v>
      </c>
      <c r="H1276" s="600">
        <v>271.603</v>
      </c>
      <c r="I1276" s="601"/>
      <c r="J1276" s="602">
        <f>ROUND($I$1276*$H$1276,2)</f>
        <v>0</v>
      </c>
      <c r="K1276" s="598" t="s">
        <v>340</v>
      </c>
      <c r="L1276" s="531"/>
      <c r="M1276" s="603"/>
      <c r="N1276" s="604" t="s">
        <v>287</v>
      </c>
      <c r="P1276" s="605">
        <f>$O$1276*$H$1276</f>
        <v>0</v>
      </c>
      <c r="Q1276" s="605">
        <v>0</v>
      </c>
      <c r="R1276" s="605">
        <f>$Q$1276*$H$1276</f>
        <v>0</v>
      </c>
      <c r="S1276" s="605">
        <v>0</v>
      </c>
      <c r="T1276" s="606">
        <f>$S$1276*$H$1276</f>
        <v>0</v>
      </c>
      <c r="AR1276" s="527" t="s">
        <v>1261</v>
      </c>
      <c r="AT1276" s="527" t="s">
        <v>336</v>
      </c>
      <c r="AU1276" s="527" t="s">
        <v>332</v>
      </c>
      <c r="AY1276" s="530" t="s">
        <v>334</v>
      </c>
      <c r="BE1276" s="607">
        <f>IF($N$1276="základní",$J$1276,0)</f>
        <v>0</v>
      </c>
      <c r="BF1276" s="607">
        <f>IF($N$1276="snížená",$J$1276,0)</f>
        <v>0</v>
      </c>
      <c r="BG1276" s="607">
        <f>IF($N$1276="zákl. přenesená",$J$1276,0)</f>
        <v>0</v>
      </c>
      <c r="BH1276" s="607">
        <f>IF($N$1276="sníž. přenesená",$J$1276,0)</f>
        <v>0</v>
      </c>
      <c r="BI1276" s="607">
        <f>IF($N$1276="nulová",$J$1276,0)</f>
        <v>0</v>
      </c>
      <c r="BJ1276" s="527" t="s">
        <v>332</v>
      </c>
      <c r="BK1276" s="607">
        <f>ROUND($I$1276*$H$1276,2)</f>
        <v>0</v>
      </c>
      <c r="BL1276" s="527" t="s">
        <v>1261</v>
      </c>
      <c r="BM1276" s="527" t="s">
        <v>1269</v>
      </c>
    </row>
    <row r="1277" spans="2:47" s="530" customFormat="1" ht="16.5" customHeight="1">
      <c r="B1277" s="531"/>
      <c r="D1277" s="608" t="s">
        <v>343</v>
      </c>
      <c r="F1277" s="609" t="s">
        <v>1270</v>
      </c>
      <c r="L1277" s="531"/>
      <c r="M1277" s="610"/>
      <c r="T1277" s="611"/>
      <c r="AT1277" s="530" t="s">
        <v>343</v>
      </c>
      <c r="AU1277" s="530" t="s">
        <v>332</v>
      </c>
    </row>
    <row r="1278" spans="2:47" s="530" customFormat="1" ht="57.75" customHeight="1">
      <c r="B1278" s="531"/>
      <c r="D1278" s="612" t="s">
        <v>345</v>
      </c>
      <c r="F1278" s="613" t="s">
        <v>1264</v>
      </c>
      <c r="L1278" s="531"/>
      <c r="M1278" s="610"/>
      <c r="T1278" s="611"/>
      <c r="AT1278" s="530" t="s">
        <v>345</v>
      </c>
      <c r="AU1278" s="530" t="s">
        <v>332</v>
      </c>
    </row>
    <row r="1279" spans="2:51" s="530" customFormat="1" ht="15.75" customHeight="1">
      <c r="B1279" s="614"/>
      <c r="D1279" s="612" t="s">
        <v>347</v>
      </c>
      <c r="E1279" s="615"/>
      <c r="F1279" s="616" t="s">
        <v>1265</v>
      </c>
      <c r="H1279" s="615"/>
      <c r="L1279" s="614"/>
      <c r="M1279" s="617"/>
      <c r="T1279" s="618"/>
      <c r="AT1279" s="615" t="s">
        <v>347</v>
      </c>
      <c r="AU1279" s="615" t="s">
        <v>332</v>
      </c>
      <c r="AV1279" s="615" t="s">
        <v>332</v>
      </c>
      <c r="AW1279" s="615" t="s">
        <v>299</v>
      </c>
      <c r="AX1279" s="615" t="s">
        <v>333</v>
      </c>
      <c r="AY1279" s="615" t="s">
        <v>334</v>
      </c>
    </row>
    <row r="1280" spans="2:51" s="530" customFormat="1" ht="15.75" customHeight="1">
      <c r="B1280" s="619"/>
      <c r="D1280" s="612" t="s">
        <v>347</v>
      </c>
      <c r="E1280" s="620"/>
      <c r="F1280" s="621" t="s">
        <v>922</v>
      </c>
      <c r="H1280" s="622">
        <v>271.603</v>
      </c>
      <c r="L1280" s="619"/>
      <c r="M1280" s="623"/>
      <c r="T1280" s="624"/>
      <c r="AT1280" s="620" t="s">
        <v>347</v>
      </c>
      <c r="AU1280" s="620" t="s">
        <v>332</v>
      </c>
      <c r="AV1280" s="620" t="s">
        <v>258</v>
      </c>
      <c r="AW1280" s="620" t="s">
        <v>299</v>
      </c>
      <c r="AX1280" s="620" t="s">
        <v>333</v>
      </c>
      <c r="AY1280" s="620" t="s">
        <v>334</v>
      </c>
    </row>
    <row r="1281" spans="2:51" s="530" customFormat="1" ht="15.75" customHeight="1">
      <c r="B1281" s="625"/>
      <c r="D1281" s="612" t="s">
        <v>347</v>
      </c>
      <c r="E1281" s="626"/>
      <c r="F1281" s="627" t="s">
        <v>352</v>
      </c>
      <c r="H1281" s="628">
        <v>271.603</v>
      </c>
      <c r="L1281" s="625"/>
      <c r="M1281" s="629"/>
      <c r="T1281" s="630"/>
      <c r="AT1281" s="626" t="s">
        <v>347</v>
      </c>
      <c r="AU1281" s="626" t="s">
        <v>332</v>
      </c>
      <c r="AV1281" s="626" t="s">
        <v>341</v>
      </c>
      <c r="AW1281" s="626" t="s">
        <v>299</v>
      </c>
      <c r="AX1281" s="626" t="s">
        <v>332</v>
      </c>
      <c r="AY1281" s="626" t="s">
        <v>334</v>
      </c>
    </row>
    <row r="1282" spans="2:65" s="530" customFormat="1" ht="15.75" customHeight="1">
      <c r="B1282" s="531"/>
      <c r="C1282" s="596" t="s">
        <v>1286</v>
      </c>
      <c r="D1282" s="596" t="s">
        <v>336</v>
      </c>
      <c r="E1282" s="597" t="s">
        <v>1272</v>
      </c>
      <c r="F1282" s="598" t="s">
        <v>1273</v>
      </c>
      <c r="G1282" s="599" t="s">
        <v>578</v>
      </c>
      <c r="H1282" s="600">
        <v>1.431</v>
      </c>
      <c r="I1282" s="601"/>
      <c r="J1282" s="602">
        <f>ROUND($I$1282*$H$1282,2)</f>
        <v>0</v>
      </c>
      <c r="K1282" s="598" t="s">
        <v>340</v>
      </c>
      <c r="L1282" s="531"/>
      <c r="M1282" s="603"/>
      <c r="N1282" s="604" t="s">
        <v>287</v>
      </c>
      <c r="P1282" s="605">
        <f>$O$1282*$H$1282</f>
        <v>0</v>
      </c>
      <c r="Q1282" s="605">
        <v>0</v>
      </c>
      <c r="R1282" s="605">
        <f>$Q$1282*$H$1282</f>
        <v>0</v>
      </c>
      <c r="S1282" s="605">
        <v>0</v>
      </c>
      <c r="T1282" s="606">
        <f>$S$1282*$H$1282</f>
        <v>0</v>
      </c>
      <c r="AR1282" s="527" t="s">
        <v>1261</v>
      </c>
      <c r="AT1282" s="527" t="s">
        <v>336</v>
      </c>
      <c r="AU1282" s="527" t="s">
        <v>332</v>
      </c>
      <c r="AY1282" s="530" t="s">
        <v>334</v>
      </c>
      <c r="BE1282" s="607">
        <f>IF($N$1282="základní",$J$1282,0)</f>
        <v>0</v>
      </c>
      <c r="BF1282" s="607">
        <f>IF($N$1282="snížená",$J$1282,0)</f>
        <v>0</v>
      </c>
      <c r="BG1282" s="607">
        <f>IF($N$1282="zákl. přenesená",$J$1282,0)</f>
        <v>0</v>
      </c>
      <c r="BH1282" s="607">
        <f>IF($N$1282="sníž. přenesená",$J$1282,0)</f>
        <v>0</v>
      </c>
      <c r="BI1282" s="607">
        <f>IF($N$1282="nulová",$J$1282,0)</f>
        <v>0</v>
      </c>
      <c r="BJ1282" s="527" t="s">
        <v>332</v>
      </c>
      <c r="BK1282" s="607">
        <f>ROUND($I$1282*$H$1282,2)</f>
        <v>0</v>
      </c>
      <c r="BL1282" s="527" t="s">
        <v>1261</v>
      </c>
      <c r="BM1282" s="527" t="s">
        <v>1274</v>
      </c>
    </row>
    <row r="1283" spans="2:47" s="530" customFormat="1" ht="16.5" customHeight="1">
      <c r="B1283" s="531"/>
      <c r="D1283" s="608" t="s">
        <v>343</v>
      </c>
      <c r="F1283" s="609" t="s">
        <v>1275</v>
      </c>
      <c r="L1283" s="531"/>
      <c r="M1283" s="610"/>
      <c r="T1283" s="611"/>
      <c r="AT1283" s="530" t="s">
        <v>343</v>
      </c>
      <c r="AU1283" s="530" t="s">
        <v>332</v>
      </c>
    </row>
    <row r="1284" spans="2:47" s="530" customFormat="1" ht="57.75" customHeight="1">
      <c r="B1284" s="531"/>
      <c r="D1284" s="612" t="s">
        <v>345</v>
      </c>
      <c r="F1284" s="613" t="s">
        <v>1264</v>
      </c>
      <c r="L1284" s="531"/>
      <c r="M1284" s="610"/>
      <c r="T1284" s="611"/>
      <c r="AT1284" s="530" t="s">
        <v>345</v>
      </c>
      <c r="AU1284" s="530" t="s">
        <v>332</v>
      </c>
    </row>
    <row r="1285" spans="2:51" s="530" customFormat="1" ht="15.75" customHeight="1">
      <c r="B1285" s="614"/>
      <c r="D1285" s="612" t="s">
        <v>347</v>
      </c>
      <c r="E1285" s="615"/>
      <c r="F1285" s="616" t="s">
        <v>1265</v>
      </c>
      <c r="H1285" s="615"/>
      <c r="L1285" s="614"/>
      <c r="M1285" s="617"/>
      <c r="T1285" s="618"/>
      <c r="AT1285" s="615" t="s">
        <v>347</v>
      </c>
      <c r="AU1285" s="615" t="s">
        <v>332</v>
      </c>
      <c r="AV1285" s="615" t="s">
        <v>332</v>
      </c>
      <c r="AW1285" s="615" t="s">
        <v>299</v>
      </c>
      <c r="AX1285" s="615" t="s">
        <v>333</v>
      </c>
      <c r="AY1285" s="615" t="s">
        <v>334</v>
      </c>
    </row>
    <row r="1286" spans="2:51" s="530" customFormat="1" ht="15.75" customHeight="1">
      <c r="B1286" s="619"/>
      <c r="D1286" s="612" t="s">
        <v>347</v>
      </c>
      <c r="E1286" s="620"/>
      <c r="F1286" s="621" t="s">
        <v>933</v>
      </c>
      <c r="H1286" s="622">
        <v>1.431</v>
      </c>
      <c r="L1286" s="619"/>
      <c r="M1286" s="623"/>
      <c r="T1286" s="624"/>
      <c r="AT1286" s="620" t="s">
        <v>347</v>
      </c>
      <c r="AU1286" s="620" t="s">
        <v>332</v>
      </c>
      <c r="AV1286" s="620" t="s">
        <v>258</v>
      </c>
      <c r="AW1286" s="620" t="s">
        <v>299</v>
      </c>
      <c r="AX1286" s="620" t="s">
        <v>333</v>
      </c>
      <c r="AY1286" s="620" t="s">
        <v>334</v>
      </c>
    </row>
    <row r="1287" spans="2:51" s="530" customFormat="1" ht="15.75" customHeight="1">
      <c r="B1287" s="625"/>
      <c r="D1287" s="612" t="s">
        <v>347</v>
      </c>
      <c r="E1287" s="626"/>
      <c r="F1287" s="627" t="s">
        <v>352</v>
      </c>
      <c r="H1287" s="628">
        <v>1.431</v>
      </c>
      <c r="L1287" s="625"/>
      <c r="M1287" s="629"/>
      <c r="T1287" s="630"/>
      <c r="AT1287" s="626" t="s">
        <v>347</v>
      </c>
      <c r="AU1287" s="626" t="s">
        <v>332</v>
      </c>
      <c r="AV1287" s="626" t="s">
        <v>341</v>
      </c>
      <c r="AW1287" s="626" t="s">
        <v>299</v>
      </c>
      <c r="AX1287" s="626" t="s">
        <v>332</v>
      </c>
      <c r="AY1287" s="626" t="s">
        <v>334</v>
      </c>
    </row>
    <row r="1288" spans="2:65" s="530" customFormat="1" ht="15.75" customHeight="1">
      <c r="B1288" s="531"/>
      <c r="C1288" s="596" t="s">
        <v>1940</v>
      </c>
      <c r="D1288" s="596" t="s">
        <v>336</v>
      </c>
      <c r="E1288" s="597" t="s">
        <v>1277</v>
      </c>
      <c r="F1288" s="598" t="s">
        <v>1278</v>
      </c>
      <c r="G1288" s="599" t="s">
        <v>578</v>
      </c>
      <c r="H1288" s="600">
        <v>8.471</v>
      </c>
      <c r="I1288" s="601"/>
      <c r="J1288" s="602">
        <f>ROUND($I$1288*$H$1288,2)</f>
        <v>0</v>
      </c>
      <c r="K1288" s="598" t="s">
        <v>340</v>
      </c>
      <c r="L1288" s="531"/>
      <c r="M1288" s="603"/>
      <c r="N1288" s="604" t="s">
        <v>287</v>
      </c>
      <c r="P1288" s="605">
        <f>$O$1288*$H$1288</f>
        <v>0</v>
      </c>
      <c r="Q1288" s="605">
        <v>0</v>
      </c>
      <c r="R1288" s="605">
        <f>$Q$1288*$H$1288</f>
        <v>0</v>
      </c>
      <c r="S1288" s="605">
        <v>0</v>
      </c>
      <c r="T1288" s="606">
        <f>$S$1288*$H$1288</f>
        <v>0</v>
      </c>
      <c r="AR1288" s="527" t="s">
        <v>1261</v>
      </c>
      <c r="AT1288" s="527" t="s">
        <v>336</v>
      </c>
      <c r="AU1288" s="527" t="s">
        <v>332</v>
      </c>
      <c r="AY1288" s="530" t="s">
        <v>334</v>
      </c>
      <c r="BE1288" s="607">
        <f>IF($N$1288="základní",$J$1288,0)</f>
        <v>0</v>
      </c>
      <c r="BF1288" s="607">
        <f>IF($N$1288="snížená",$J$1288,0)</f>
        <v>0</v>
      </c>
      <c r="BG1288" s="607">
        <f>IF($N$1288="zákl. přenesená",$J$1288,0)</f>
        <v>0</v>
      </c>
      <c r="BH1288" s="607">
        <f>IF($N$1288="sníž. přenesená",$J$1288,0)</f>
        <v>0</v>
      </c>
      <c r="BI1288" s="607">
        <f>IF($N$1288="nulová",$J$1288,0)</f>
        <v>0</v>
      </c>
      <c r="BJ1288" s="527" t="s">
        <v>332</v>
      </c>
      <c r="BK1288" s="607">
        <f>ROUND($I$1288*$H$1288,2)</f>
        <v>0</v>
      </c>
      <c r="BL1288" s="527" t="s">
        <v>1261</v>
      </c>
      <c r="BM1288" s="527" t="s">
        <v>1279</v>
      </c>
    </row>
    <row r="1289" spans="2:47" s="530" customFormat="1" ht="16.5" customHeight="1">
      <c r="B1289" s="531"/>
      <c r="D1289" s="608" t="s">
        <v>343</v>
      </c>
      <c r="F1289" s="609" t="s">
        <v>1280</v>
      </c>
      <c r="L1289" s="531"/>
      <c r="M1289" s="610"/>
      <c r="T1289" s="611"/>
      <c r="AT1289" s="530" t="s">
        <v>343</v>
      </c>
      <c r="AU1289" s="530" t="s">
        <v>332</v>
      </c>
    </row>
    <row r="1290" spans="2:47" s="530" customFormat="1" ht="57.75" customHeight="1">
      <c r="B1290" s="531"/>
      <c r="D1290" s="612" t="s">
        <v>345</v>
      </c>
      <c r="F1290" s="613" t="s">
        <v>1264</v>
      </c>
      <c r="L1290" s="531"/>
      <c r="M1290" s="610"/>
      <c r="T1290" s="611"/>
      <c r="AT1290" s="530" t="s">
        <v>345</v>
      </c>
      <c r="AU1290" s="530" t="s">
        <v>332</v>
      </c>
    </row>
    <row r="1291" spans="2:51" s="530" customFormat="1" ht="15.75" customHeight="1">
      <c r="B1291" s="614"/>
      <c r="D1291" s="612" t="s">
        <v>347</v>
      </c>
      <c r="E1291" s="615"/>
      <c r="F1291" s="616" t="s">
        <v>1265</v>
      </c>
      <c r="H1291" s="615"/>
      <c r="L1291" s="614"/>
      <c r="M1291" s="617"/>
      <c r="T1291" s="618"/>
      <c r="AT1291" s="615" t="s">
        <v>347</v>
      </c>
      <c r="AU1291" s="615" t="s">
        <v>332</v>
      </c>
      <c r="AV1291" s="615" t="s">
        <v>332</v>
      </c>
      <c r="AW1291" s="615" t="s">
        <v>299</v>
      </c>
      <c r="AX1291" s="615" t="s">
        <v>333</v>
      </c>
      <c r="AY1291" s="615" t="s">
        <v>334</v>
      </c>
    </row>
    <row r="1292" spans="2:51" s="530" customFormat="1" ht="15.75" customHeight="1">
      <c r="B1292" s="619"/>
      <c r="D1292" s="612" t="s">
        <v>347</v>
      </c>
      <c r="E1292" s="620"/>
      <c r="F1292" s="621" t="s">
        <v>929</v>
      </c>
      <c r="H1292" s="622">
        <v>8.471</v>
      </c>
      <c r="L1292" s="619"/>
      <c r="M1292" s="623"/>
      <c r="T1292" s="624"/>
      <c r="AT1292" s="620" t="s">
        <v>347</v>
      </c>
      <c r="AU1292" s="620" t="s">
        <v>332</v>
      </c>
      <c r="AV1292" s="620" t="s">
        <v>258</v>
      </c>
      <c r="AW1292" s="620" t="s">
        <v>299</v>
      </c>
      <c r="AX1292" s="620" t="s">
        <v>333</v>
      </c>
      <c r="AY1292" s="620" t="s">
        <v>334</v>
      </c>
    </row>
    <row r="1293" spans="2:51" s="530" customFormat="1" ht="15.75" customHeight="1">
      <c r="B1293" s="625"/>
      <c r="D1293" s="612" t="s">
        <v>347</v>
      </c>
      <c r="E1293" s="626"/>
      <c r="F1293" s="627" t="s">
        <v>352</v>
      </c>
      <c r="H1293" s="628">
        <v>8.471</v>
      </c>
      <c r="L1293" s="625"/>
      <c r="M1293" s="629"/>
      <c r="T1293" s="630"/>
      <c r="AT1293" s="626" t="s">
        <v>347</v>
      </c>
      <c r="AU1293" s="626" t="s">
        <v>332</v>
      </c>
      <c r="AV1293" s="626" t="s">
        <v>341</v>
      </c>
      <c r="AW1293" s="626" t="s">
        <v>299</v>
      </c>
      <c r="AX1293" s="626" t="s">
        <v>332</v>
      </c>
      <c r="AY1293" s="626" t="s">
        <v>334</v>
      </c>
    </row>
    <row r="1294" spans="2:65" s="530" customFormat="1" ht="15.75" customHeight="1">
      <c r="B1294" s="531"/>
      <c r="C1294" s="596" t="s">
        <v>1933</v>
      </c>
      <c r="D1294" s="596" t="s">
        <v>336</v>
      </c>
      <c r="E1294" s="597" t="s">
        <v>1282</v>
      </c>
      <c r="F1294" s="598" t="s">
        <v>1283</v>
      </c>
      <c r="G1294" s="599" t="s">
        <v>578</v>
      </c>
      <c r="H1294" s="600">
        <v>0.877</v>
      </c>
      <c r="I1294" s="601"/>
      <c r="J1294" s="602">
        <f>ROUND($I$1294*$H$1294,2)</f>
        <v>0</v>
      </c>
      <c r="K1294" s="598" t="s">
        <v>340</v>
      </c>
      <c r="L1294" s="531"/>
      <c r="M1294" s="603"/>
      <c r="N1294" s="604" t="s">
        <v>287</v>
      </c>
      <c r="P1294" s="605">
        <f>$O$1294*$H$1294</f>
        <v>0</v>
      </c>
      <c r="Q1294" s="605">
        <v>0</v>
      </c>
      <c r="R1294" s="605">
        <f>$Q$1294*$H$1294</f>
        <v>0</v>
      </c>
      <c r="S1294" s="605">
        <v>0</v>
      </c>
      <c r="T1294" s="606">
        <f>$S$1294*$H$1294</f>
        <v>0</v>
      </c>
      <c r="AR1294" s="527" t="s">
        <v>1261</v>
      </c>
      <c r="AT1294" s="527" t="s">
        <v>336</v>
      </c>
      <c r="AU1294" s="527" t="s">
        <v>332</v>
      </c>
      <c r="AY1294" s="530" t="s">
        <v>334</v>
      </c>
      <c r="BE1294" s="607">
        <f>IF($N$1294="základní",$J$1294,0)</f>
        <v>0</v>
      </c>
      <c r="BF1294" s="607">
        <f>IF($N$1294="snížená",$J$1294,0)</f>
        <v>0</v>
      </c>
      <c r="BG1294" s="607">
        <f>IF($N$1294="zákl. přenesená",$J$1294,0)</f>
        <v>0</v>
      </c>
      <c r="BH1294" s="607">
        <f>IF($N$1294="sníž. přenesená",$J$1294,0)</f>
        <v>0</v>
      </c>
      <c r="BI1294" s="607">
        <f>IF($N$1294="nulová",$J$1294,0)</f>
        <v>0</v>
      </c>
      <c r="BJ1294" s="527" t="s">
        <v>332</v>
      </c>
      <c r="BK1294" s="607">
        <f>ROUND($I$1294*$H$1294,2)</f>
        <v>0</v>
      </c>
      <c r="BL1294" s="527" t="s">
        <v>1261</v>
      </c>
      <c r="BM1294" s="527" t="s">
        <v>1284</v>
      </c>
    </row>
    <row r="1295" spans="2:47" s="530" customFormat="1" ht="16.5" customHeight="1">
      <c r="B1295" s="531"/>
      <c r="D1295" s="608" t="s">
        <v>343</v>
      </c>
      <c r="F1295" s="609" t="s">
        <v>1285</v>
      </c>
      <c r="L1295" s="531"/>
      <c r="M1295" s="610"/>
      <c r="T1295" s="611"/>
      <c r="AT1295" s="530" t="s">
        <v>343</v>
      </c>
      <c r="AU1295" s="530" t="s">
        <v>332</v>
      </c>
    </row>
    <row r="1296" spans="2:47" s="530" customFormat="1" ht="57.75" customHeight="1">
      <c r="B1296" s="531"/>
      <c r="D1296" s="612" t="s">
        <v>345</v>
      </c>
      <c r="F1296" s="613" t="s">
        <v>1264</v>
      </c>
      <c r="L1296" s="531"/>
      <c r="M1296" s="610"/>
      <c r="T1296" s="611"/>
      <c r="AT1296" s="530" t="s">
        <v>345</v>
      </c>
      <c r="AU1296" s="530" t="s">
        <v>332</v>
      </c>
    </row>
    <row r="1297" spans="2:51" s="530" customFormat="1" ht="15.75" customHeight="1">
      <c r="B1297" s="614"/>
      <c r="D1297" s="612" t="s">
        <v>347</v>
      </c>
      <c r="E1297" s="615"/>
      <c r="F1297" s="616" t="s">
        <v>1265</v>
      </c>
      <c r="H1297" s="615"/>
      <c r="L1297" s="614"/>
      <c r="M1297" s="617"/>
      <c r="T1297" s="618"/>
      <c r="AT1297" s="615" t="s">
        <v>347</v>
      </c>
      <c r="AU1297" s="615" t="s">
        <v>332</v>
      </c>
      <c r="AV1297" s="615" t="s">
        <v>332</v>
      </c>
      <c r="AW1297" s="615" t="s">
        <v>299</v>
      </c>
      <c r="AX1297" s="615" t="s">
        <v>333</v>
      </c>
      <c r="AY1297" s="615" t="s">
        <v>334</v>
      </c>
    </row>
    <row r="1298" spans="2:51" s="530" customFormat="1" ht="15.75" customHeight="1">
      <c r="B1298" s="619"/>
      <c r="D1298" s="612" t="s">
        <v>347</v>
      </c>
      <c r="E1298" s="620"/>
      <c r="F1298" s="621" t="s">
        <v>930</v>
      </c>
      <c r="H1298" s="622">
        <v>0.349</v>
      </c>
      <c r="L1298" s="619"/>
      <c r="M1298" s="623"/>
      <c r="T1298" s="624"/>
      <c r="AT1298" s="620" t="s">
        <v>347</v>
      </c>
      <c r="AU1298" s="620" t="s">
        <v>332</v>
      </c>
      <c r="AV1298" s="620" t="s">
        <v>258</v>
      </c>
      <c r="AW1298" s="620" t="s">
        <v>299</v>
      </c>
      <c r="AX1298" s="620" t="s">
        <v>333</v>
      </c>
      <c r="AY1298" s="620" t="s">
        <v>334</v>
      </c>
    </row>
    <row r="1299" spans="2:51" s="530" customFormat="1" ht="15.75" customHeight="1">
      <c r="B1299" s="619"/>
      <c r="D1299" s="612" t="s">
        <v>347</v>
      </c>
      <c r="E1299" s="620"/>
      <c r="F1299" s="621" t="s">
        <v>932</v>
      </c>
      <c r="H1299" s="622">
        <v>0.528</v>
      </c>
      <c r="L1299" s="619"/>
      <c r="M1299" s="623"/>
      <c r="T1299" s="624"/>
      <c r="AT1299" s="620" t="s">
        <v>347</v>
      </c>
      <c r="AU1299" s="620" t="s">
        <v>332</v>
      </c>
      <c r="AV1299" s="620" t="s">
        <v>258</v>
      </c>
      <c r="AW1299" s="620" t="s">
        <v>299</v>
      </c>
      <c r="AX1299" s="620" t="s">
        <v>333</v>
      </c>
      <c r="AY1299" s="620" t="s">
        <v>334</v>
      </c>
    </row>
    <row r="1300" spans="2:51" s="530" customFormat="1" ht="15.75" customHeight="1">
      <c r="B1300" s="625"/>
      <c r="D1300" s="612" t="s">
        <v>347</v>
      </c>
      <c r="E1300" s="626"/>
      <c r="F1300" s="627" t="s">
        <v>352</v>
      </c>
      <c r="H1300" s="628">
        <v>0.877</v>
      </c>
      <c r="L1300" s="625"/>
      <c r="M1300" s="629"/>
      <c r="T1300" s="630"/>
      <c r="AT1300" s="626" t="s">
        <v>347</v>
      </c>
      <c r="AU1300" s="626" t="s">
        <v>332</v>
      </c>
      <c r="AV1300" s="626" t="s">
        <v>341</v>
      </c>
      <c r="AW1300" s="626" t="s">
        <v>299</v>
      </c>
      <c r="AX1300" s="626" t="s">
        <v>332</v>
      </c>
      <c r="AY1300" s="626" t="s">
        <v>334</v>
      </c>
    </row>
    <row r="1301" spans="2:65" s="530" customFormat="1" ht="15.75" customHeight="1">
      <c r="B1301" s="531"/>
      <c r="C1301" s="596" t="s">
        <v>1924</v>
      </c>
      <c r="D1301" s="596" t="s">
        <v>336</v>
      </c>
      <c r="E1301" s="597" t="s">
        <v>1287</v>
      </c>
      <c r="F1301" s="598" t="s">
        <v>1288</v>
      </c>
      <c r="G1301" s="599" t="s">
        <v>578</v>
      </c>
      <c r="H1301" s="600">
        <v>43.274</v>
      </c>
      <c r="I1301" s="601"/>
      <c r="J1301" s="602">
        <f>ROUND($I$1301*$H$1301,2)</f>
        <v>0</v>
      </c>
      <c r="K1301" s="598" t="s">
        <v>340</v>
      </c>
      <c r="L1301" s="531"/>
      <c r="M1301" s="603"/>
      <c r="N1301" s="604" t="s">
        <v>287</v>
      </c>
      <c r="P1301" s="605">
        <f>$O$1301*$H$1301</f>
        <v>0</v>
      </c>
      <c r="Q1301" s="605">
        <v>0</v>
      </c>
      <c r="R1301" s="605">
        <f>$Q$1301*$H$1301</f>
        <v>0</v>
      </c>
      <c r="S1301" s="605">
        <v>0</v>
      </c>
      <c r="T1301" s="606">
        <f>$S$1301*$H$1301</f>
        <v>0</v>
      </c>
      <c r="AR1301" s="527" t="s">
        <v>1261</v>
      </c>
      <c r="AT1301" s="527" t="s">
        <v>336</v>
      </c>
      <c r="AU1301" s="527" t="s">
        <v>332</v>
      </c>
      <c r="AY1301" s="530" t="s">
        <v>334</v>
      </c>
      <c r="BE1301" s="607">
        <f>IF($N$1301="základní",$J$1301,0)</f>
        <v>0</v>
      </c>
      <c r="BF1301" s="607">
        <f>IF($N$1301="snížená",$J$1301,0)</f>
        <v>0</v>
      </c>
      <c r="BG1301" s="607">
        <f>IF($N$1301="zákl. přenesená",$J$1301,0)</f>
        <v>0</v>
      </c>
      <c r="BH1301" s="607">
        <f>IF($N$1301="sníž. přenesená",$J$1301,0)</f>
        <v>0</v>
      </c>
      <c r="BI1301" s="607">
        <f>IF($N$1301="nulová",$J$1301,0)</f>
        <v>0</v>
      </c>
      <c r="BJ1301" s="527" t="s">
        <v>332</v>
      </c>
      <c r="BK1301" s="607">
        <f>ROUND($I$1301*$H$1301,2)</f>
        <v>0</v>
      </c>
      <c r="BL1301" s="527" t="s">
        <v>1261</v>
      </c>
      <c r="BM1301" s="527" t="s">
        <v>1289</v>
      </c>
    </row>
    <row r="1302" spans="2:47" s="530" customFormat="1" ht="16.5" customHeight="1">
      <c r="B1302" s="531"/>
      <c r="D1302" s="608" t="s">
        <v>343</v>
      </c>
      <c r="F1302" s="609" t="s">
        <v>1290</v>
      </c>
      <c r="L1302" s="531"/>
      <c r="M1302" s="610"/>
      <c r="T1302" s="611"/>
      <c r="AT1302" s="530" t="s">
        <v>343</v>
      </c>
      <c r="AU1302" s="530" t="s">
        <v>332</v>
      </c>
    </row>
    <row r="1303" spans="2:47" s="530" customFormat="1" ht="57.75" customHeight="1">
      <c r="B1303" s="531"/>
      <c r="D1303" s="612" t="s">
        <v>345</v>
      </c>
      <c r="F1303" s="613" t="s">
        <v>1264</v>
      </c>
      <c r="L1303" s="531"/>
      <c r="M1303" s="610"/>
      <c r="T1303" s="611"/>
      <c r="AT1303" s="530" t="s">
        <v>345</v>
      </c>
      <c r="AU1303" s="530" t="s">
        <v>332</v>
      </c>
    </row>
    <row r="1304" spans="2:51" s="530" customFormat="1" ht="15.75" customHeight="1">
      <c r="B1304" s="614"/>
      <c r="D1304" s="612" t="s">
        <v>347</v>
      </c>
      <c r="E1304" s="615"/>
      <c r="F1304" s="616" t="s">
        <v>1265</v>
      </c>
      <c r="H1304" s="615"/>
      <c r="L1304" s="614"/>
      <c r="M1304" s="617"/>
      <c r="T1304" s="618"/>
      <c r="AT1304" s="615" t="s">
        <v>347</v>
      </c>
      <c r="AU1304" s="615" t="s">
        <v>332</v>
      </c>
      <c r="AV1304" s="615" t="s">
        <v>332</v>
      </c>
      <c r="AW1304" s="615" t="s">
        <v>299</v>
      </c>
      <c r="AX1304" s="615" t="s">
        <v>333</v>
      </c>
      <c r="AY1304" s="615" t="s">
        <v>334</v>
      </c>
    </row>
    <row r="1305" spans="2:51" s="530" customFormat="1" ht="15.75" customHeight="1">
      <c r="B1305" s="619"/>
      <c r="D1305" s="612" t="s">
        <v>347</v>
      </c>
      <c r="E1305" s="620"/>
      <c r="F1305" s="621" t="s">
        <v>921</v>
      </c>
      <c r="H1305" s="622">
        <v>43.274</v>
      </c>
      <c r="L1305" s="619"/>
      <c r="M1305" s="623"/>
      <c r="T1305" s="624"/>
      <c r="AT1305" s="620" t="s">
        <v>347</v>
      </c>
      <c r="AU1305" s="620" t="s">
        <v>332</v>
      </c>
      <c r="AV1305" s="620" t="s">
        <v>258</v>
      </c>
      <c r="AW1305" s="620" t="s">
        <v>299</v>
      </c>
      <c r="AX1305" s="620" t="s">
        <v>333</v>
      </c>
      <c r="AY1305" s="620" t="s">
        <v>334</v>
      </c>
    </row>
    <row r="1306" spans="2:51" s="530" customFormat="1" ht="15.75" customHeight="1">
      <c r="B1306" s="625"/>
      <c r="D1306" s="612" t="s">
        <v>347</v>
      </c>
      <c r="E1306" s="626"/>
      <c r="F1306" s="627" t="s">
        <v>352</v>
      </c>
      <c r="H1306" s="628">
        <v>43.274</v>
      </c>
      <c r="L1306" s="625"/>
      <c r="M1306" s="629"/>
      <c r="T1306" s="630"/>
      <c r="AT1306" s="626" t="s">
        <v>347</v>
      </c>
      <c r="AU1306" s="626" t="s">
        <v>332</v>
      </c>
      <c r="AV1306" s="626" t="s">
        <v>341</v>
      </c>
      <c r="AW1306" s="626" t="s">
        <v>299</v>
      </c>
      <c r="AX1306" s="626" t="s">
        <v>332</v>
      </c>
      <c r="AY1306" s="626" t="s">
        <v>334</v>
      </c>
    </row>
    <row r="1307" spans="2:51" s="530" customFormat="1" ht="15.75" customHeight="1">
      <c r="B1307" s="614"/>
      <c r="D1307" s="612" t="s">
        <v>347</v>
      </c>
      <c r="E1307" s="615"/>
      <c r="F1307" s="616" t="s">
        <v>3018</v>
      </c>
      <c r="H1307" s="615"/>
      <c r="L1307" s="614"/>
      <c r="M1307" s="647"/>
      <c r="N1307" s="648"/>
      <c r="O1307" s="648"/>
      <c r="P1307" s="648"/>
      <c r="Q1307" s="648"/>
      <c r="R1307" s="648"/>
      <c r="S1307" s="648"/>
      <c r="T1307" s="649"/>
      <c r="AT1307" s="615" t="s">
        <v>347</v>
      </c>
      <c r="AU1307" s="615" t="s">
        <v>332</v>
      </c>
      <c r="AV1307" s="615" t="s">
        <v>332</v>
      </c>
      <c r="AW1307" s="615" t="s">
        <v>299</v>
      </c>
      <c r="AX1307" s="615" t="s">
        <v>333</v>
      </c>
      <c r="AY1307" s="615" t="s">
        <v>334</v>
      </c>
    </row>
    <row r="1308" spans="2:46" s="530" customFormat="1" ht="7.5" customHeight="1">
      <c r="B1308" s="552"/>
      <c r="C1308" s="553"/>
      <c r="D1308" s="553"/>
      <c r="E1308" s="553"/>
      <c r="F1308" s="553"/>
      <c r="G1308" s="553"/>
      <c r="H1308" s="553"/>
      <c r="I1308" s="553"/>
      <c r="J1308" s="553"/>
      <c r="K1308" s="553"/>
      <c r="L1308" s="531"/>
      <c r="AT1308" s="518"/>
    </row>
  </sheetData>
  <autoFilter ref="C94:K1307"/>
  <mergeCells count="12">
    <mergeCell ref="E87:H87"/>
    <mergeCell ref="G1:H1"/>
    <mergeCell ref="L2:V2"/>
    <mergeCell ref="E7:H7"/>
    <mergeCell ref="E9:H9"/>
    <mergeCell ref="E11:H11"/>
    <mergeCell ref="E24:H24"/>
    <mergeCell ref="E45:H45"/>
    <mergeCell ref="E47:H47"/>
    <mergeCell ref="E49:H49"/>
    <mergeCell ref="E83:H83"/>
    <mergeCell ref="E85:H85"/>
  </mergeCells>
  <hyperlinks>
    <hyperlink ref="F1:G1" location="C2" tooltip="Krycí list soupisu" display="1) Krycí list soupisu"/>
    <hyperlink ref="G1:H1" location="C58" tooltip="Rekapitulace" display="2) Rekapitulace"/>
    <hyperlink ref="J1" location="C9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423"/>
  <sheetViews>
    <sheetView showGridLines="0" showZeros="0" view="pageBreakPreview" zoomScaleSheetLayoutView="100" workbookViewId="0" topLeftCell="A1">
      <pane ySplit="1" topLeftCell="A107" activePane="bottomLeft" state="frozen"/>
      <selection pane="bottomLeft" activeCell="F118" sqref="F118"/>
    </sheetView>
  </sheetViews>
  <sheetFormatPr defaultColWidth="9.00390625" defaultRowHeight="14.25" customHeight="1"/>
  <cols>
    <col min="1" max="1" width="7.140625" style="407" customWidth="1"/>
    <col min="2" max="2" width="1.421875" style="407" customWidth="1"/>
    <col min="3" max="3" width="3.57421875" style="407" customWidth="1"/>
    <col min="4" max="4" width="3.7109375" style="407" customWidth="1"/>
    <col min="5" max="5" width="14.7109375" style="407" customWidth="1"/>
    <col min="6" max="6" width="77.8515625" style="407" customWidth="1"/>
    <col min="7" max="7" width="7.421875" style="407" customWidth="1"/>
    <col min="8" max="8" width="9.57421875" style="407" customWidth="1"/>
    <col min="9" max="9" width="10.8515625" style="407" customWidth="1"/>
    <col min="10" max="10" width="20.140625" style="407" customWidth="1"/>
    <col min="11" max="11" width="13.28125" style="407" customWidth="1"/>
    <col min="12" max="18" width="9.00390625" style="408" customWidth="1"/>
    <col min="19" max="19" width="7.00390625" style="407" customWidth="1"/>
    <col min="20" max="20" width="25.421875" style="407" customWidth="1"/>
    <col min="21" max="21" width="14.00390625" style="407" customWidth="1"/>
    <col min="22" max="22" width="10.57421875" style="407" customWidth="1"/>
    <col min="23" max="23" width="14.00390625" style="407" customWidth="1"/>
    <col min="24" max="24" width="10.421875" style="407" customWidth="1"/>
    <col min="25" max="25" width="12.8515625" style="407" customWidth="1"/>
    <col min="26" max="26" width="9.421875" style="407" customWidth="1"/>
    <col min="27" max="27" width="12.8515625" style="407" customWidth="1"/>
    <col min="28" max="28" width="14.00390625" style="407" customWidth="1"/>
    <col min="29" max="29" width="9.421875" style="407" customWidth="1"/>
    <col min="30" max="30" width="12.8515625" style="407" customWidth="1"/>
    <col min="31" max="31" width="14.00390625" style="407" customWidth="1"/>
    <col min="32" max="43" width="9.00390625" style="408" customWidth="1"/>
    <col min="44" max="65" width="9.00390625" style="407" hidden="1" customWidth="1"/>
    <col min="66" max="16384" width="9.00390625" style="408" customWidth="1"/>
  </cols>
  <sheetData>
    <row r="1" spans="1:256" s="270" customFormat="1" ht="22.5" customHeight="1">
      <c r="A1" s="269"/>
      <c r="B1" s="430"/>
      <c r="C1" s="430"/>
      <c r="D1" s="429" t="s">
        <v>251</v>
      </c>
      <c r="E1" s="430"/>
      <c r="F1" s="428" t="s">
        <v>252</v>
      </c>
      <c r="G1" s="664" t="s">
        <v>253</v>
      </c>
      <c r="H1" s="664"/>
      <c r="I1" s="430"/>
      <c r="J1" s="428" t="s">
        <v>254</v>
      </c>
      <c r="K1" s="429" t="s">
        <v>255</v>
      </c>
      <c r="L1" s="428" t="s">
        <v>256</v>
      </c>
      <c r="M1" s="428"/>
      <c r="N1" s="428"/>
      <c r="O1" s="428"/>
      <c r="P1" s="428"/>
      <c r="Q1" s="428"/>
      <c r="R1" s="428"/>
      <c r="S1" s="428"/>
      <c r="T1" s="428"/>
      <c r="U1" s="427"/>
      <c r="V1" s="427"/>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3:46" s="407" customFormat="1" ht="37.5" customHeight="1">
      <c r="C2" s="407"/>
      <c r="L2" s="665"/>
      <c r="M2" s="655"/>
      <c r="N2" s="655"/>
      <c r="O2" s="655"/>
      <c r="P2" s="655"/>
      <c r="Q2" s="655"/>
      <c r="R2" s="655"/>
      <c r="S2" s="655"/>
      <c r="T2" s="655"/>
      <c r="U2" s="655"/>
      <c r="V2" s="655"/>
      <c r="AT2" s="407" t="s">
        <v>2620</v>
      </c>
    </row>
    <row r="3" spans="2:46" s="407" customFormat="1" ht="7.5" customHeight="1">
      <c r="B3" s="271"/>
      <c r="C3" s="272"/>
      <c r="D3" s="272"/>
      <c r="E3" s="272"/>
      <c r="F3" s="272"/>
      <c r="G3" s="272"/>
      <c r="H3" s="272"/>
      <c r="I3" s="272"/>
      <c r="J3" s="272"/>
      <c r="K3" s="273"/>
      <c r="AT3" s="407" t="s">
        <v>258</v>
      </c>
    </row>
    <row r="4" spans="2:46" s="407" customFormat="1" ht="37.5" customHeight="1">
      <c r="B4" s="274"/>
      <c r="D4" s="275" t="s">
        <v>259</v>
      </c>
      <c r="K4" s="276"/>
      <c r="M4" s="277" t="s">
        <v>260</v>
      </c>
      <c r="AT4" s="407" t="s">
        <v>261</v>
      </c>
    </row>
    <row r="5" spans="2:11" s="407" customFormat="1" ht="7.5" customHeight="1">
      <c r="B5" s="274"/>
      <c r="K5" s="276"/>
    </row>
    <row r="6" spans="2:11" s="407" customFormat="1" ht="15.75" customHeight="1">
      <c r="B6" s="274"/>
      <c r="D6" s="278" t="s">
        <v>262</v>
      </c>
      <c r="K6" s="276"/>
    </row>
    <row r="7" spans="2:11" s="407" customFormat="1" ht="15.75" customHeight="1">
      <c r="B7" s="274"/>
      <c r="E7" s="654" t="s">
        <v>263</v>
      </c>
      <c r="F7" s="655"/>
      <c r="G7" s="655"/>
      <c r="H7" s="655"/>
      <c r="K7" s="276"/>
    </row>
    <row r="8" spans="2:11" s="407" customFormat="1" ht="15.75" customHeight="1">
      <c r="B8" s="274"/>
      <c r="D8" s="278" t="s">
        <v>264</v>
      </c>
      <c r="K8" s="276"/>
    </row>
    <row r="9" spans="2:11" s="409" customFormat="1" ht="16.5" customHeight="1">
      <c r="B9" s="279"/>
      <c r="E9" s="654" t="s">
        <v>2619</v>
      </c>
      <c r="F9" s="656"/>
      <c r="G9" s="656"/>
      <c r="H9" s="656"/>
      <c r="K9" s="280"/>
    </row>
    <row r="10" spans="2:11" s="406" customFormat="1" ht="15.75" customHeight="1">
      <c r="B10" s="281"/>
      <c r="D10" s="278" t="s">
        <v>266</v>
      </c>
      <c r="K10" s="282"/>
    </row>
    <row r="11" spans="2:11" s="406" customFormat="1" ht="37.5" customHeight="1">
      <c r="B11" s="281"/>
      <c r="E11" s="666" t="s">
        <v>2774</v>
      </c>
      <c r="F11" s="667"/>
      <c r="G11" s="667"/>
      <c r="H11" s="667"/>
      <c r="K11" s="282"/>
    </row>
    <row r="12" spans="2:11" s="406" customFormat="1" ht="14.25" customHeight="1">
      <c r="B12" s="281"/>
      <c r="K12" s="282"/>
    </row>
    <row r="13" spans="2:11" s="406" customFormat="1" ht="15" customHeight="1">
      <c r="B13" s="281"/>
      <c r="D13" s="278" t="s">
        <v>267</v>
      </c>
      <c r="F13" s="283" t="s">
        <v>268</v>
      </c>
      <c r="I13" s="278" t="s">
        <v>269</v>
      </c>
      <c r="J13" s="283" t="s">
        <v>270</v>
      </c>
      <c r="K13" s="282"/>
    </row>
    <row r="14" spans="2:11" s="406" customFormat="1" ht="15" customHeight="1">
      <c r="B14" s="281"/>
      <c r="D14" s="278" t="s">
        <v>271</v>
      </c>
      <c r="F14" s="283" t="s">
        <v>272</v>
      </c>
      <c r="I14" s="278" t="s">
        <v>273</v>
      </c>
      <c r="J14" s="284" t="s">
        <v>274</v>
      </c>
      <c r="K14" s="282"/>
    </row>
    <row r="15" spans="2:11" s="406" customFormat="1" ht="22.5" customHeight="1">
      <c r="B15" s="281"/>
      <c r="D15" s="285" t="s">
        <v>275</v>
      </c>
      <c r="F15" s="286" t="s">
        <v>276</v>
      </c>
      <c r="I15" s="285" t="s">
        <v>277</v>
      </c>
      <c r="J15" s="286" t="s">
        <v>221</v>
      </c>
      <c r="K15" s="282"/>
    </row>
    <row r="16" spans="2:11" s="406" customFormat="1" ht="15" customHeight="1">
      <c r="B16" s="281"/>
      <c r="D16" s="278" t="s">
        <v>278</v>
      </c>
      <c r="I16" s="278" t="s">
        <v>2773</v>
      </c>
      <c r="J16" s="283"/>
      <c r="K16" s="282"/>
    </row>
    <row r="17" spans="2:11" s="406" customFormat="1" ht="18.75" customHeight="1">
      <c r="B17" s="281"/>
      <c r="E17" s="283" t="s">
        <v>279</v>
      </c>
      <c r="I17" s="278" t="s">
        <v>2772</v>
      </c>
      <c r="J17" s="283"/>
      <c r="K17" s="282"/>
    </row>
    <row r="18" spans="2:11" s="406" customFormat="1" ht="7.5" customHeight="1">
      <c r="B18" s="281"/>
      <c r="K18" s="282"/>
    </row>
    <row r="19" spans="2:11" s="406" customFormat="1" ht="15" customHeight="1">
      <c r="B19" s="281"/>
      <c r="D19" s="278" t="s">
        <v>2771</v>
      </c>
      <c r="I19" s="278" t="s">
        <v>2773</v>
      </c>
      <c r="J19" s="283"/>
      <c r="K19" s="282"/>
    </row>
    <row r="20" spans="2:11" s="406" customFormat="1" ht="18.75" customHeight="1">
      <c r="B20" s="281"/>
      <c r="E20" s="283"/>
      <c r="I20" s="278" t="s">
        <v>2772</v>
      </c>
      <c r="J20" s="283"/>
      <c r="K20" s="282"/>
    </row>
    <row r="21" spans="2:11" s="406" customFormat="1" ht="7.5" customHeight="1">
      <c r="B21" s="281"/>
      <c r="K21" s="282"/>
    </row>
    <row r="22" spans="2:11" s="406" customFormat="1" ht="7.5" customHeight="1">
      <c r="B22" s="281"/>
      <c r="K22" s="282"/>
    </row>
    <row r="23" spans="2:11" s="406" customFormat="1" ht="15" customHeight="1">
      <c r="B23" s="281"/>
      <c r="D23" s="278" t="s">
        <v>280</v>
      </c>
      <c r="K23" s="282"/>
    </row>
    <row r="24" spans="2:11" s="409" customFormat="1" ht="69.95" customHeight="1">
      <c r="B24" s="279"/>
      <c r="E24" s="668" t="s">
        <v>281</v>
      </c>
      <c r="F24" s="656"/>
      <c r="G24" s="656"/>
      <c r="H24" s="656"/>
      <c r="K24" s="280"/>
    </row>
    <row r="25" spans="2:11" s="406" customFormat="1" ht="7.5" customHeight="1">
      <c r="B25" s="281"/>
      <c r="K25" s="282"/>
    </row>
    <row r="26" spans="2:11" s="406" customFormat="1" ht="7.5" customHeight="1">
      <c r="B26" s="281"/>
      <c r="D26" s="287"/>
      <c r="E26" s="287"/>
      <c r="F26" s="287"/>
      <c r="G26" s="287"/>
      <c r="H26" s="287"/>
      <c r="I26" s="287"/>
      <c r="J26" s="287"/>
      <c r="K26" s="288"/>
    </row>
    <row r="27" spans="2:11" s="406" customFormat="1" ht="26.25" customHeight="1">
      <c r="B27" s="281"/>
      <c r="D27" s="289" t="s">
        <v>282</v>
      </c>
      <c r="J27" s="290">
        <f>ROUND($J$101,2)</f>
        <v>0</v>
      </c>
      <c r="K27" s="282"/>
    </row>
    <row r="28" spans="2:11" s="406" customFormat="1" ht="7.5" customHeight="1">
      <c r="B28" s="281"/>
      <c r="D28" s="287"/>
      <c r="E28" s="287"/>
      <c r="F28" s="287"/>
      <c r="G28" s="287"/>
      <c r="H28" s="287"/>
      <c r="I28" s="287"/>
      <c r="J28" s="287"/>
      <c r="K28" s="288"/>
    </row>
    <row r="29" spans="2:11" s="406" customFormat="1" ht="15" customHeight="1">
      <c r="B29" s="281"/>
      <c r="F29" s="291" t="s">
        <v>283</v>
      </c>
      <c r="I29" s="291" t="s">
        <v>284</v>
      </c>
      <c r="J29" s="291" t="s">
        <v>285</v>
      </c>
      <c r="K29" s="282"/>
    </row>
    <row r="30" spans="2:11" s="406" customFormat="1" ht="15" customHeight="1">
      <c r="B30" s="281"/>
      <c r="D30" s="292" t="s">
        <v>286</v>
      </c>
      <c r="E30" s="292" t="s">
        <v>287</v>
      </c>
      <c r="F30" s="293">
        <f>ROUND(SUM($BE$101:$BE$2422),2)</f>
        <v>0</v>
      </c>
      <c r="I30" s="294">
        <v>0.21</v>
      </c>
      <c r="J30" s="293">
        <f>ROUND(ROUND((SUM($BE$101:$BE$2422)),2)*$I$30,2)</f>
        <v>0</v>
      </c>
      <c r="K30" s="282"/>
    </row>
    <row r="31" spans="2:11" s="406" customFormat="1" ht="15" customHeight="1">
      <c r="B31" s="281"/>
      <c r="E31" s="292" t="s">
        <v>288</v>
      </c>
      <c r="F31" s="293">
        <f>ROUND(SUM($BF$101:$BF$2422),2)</f>
        <v>0</v>
      </c>
      <c r="I31" s="294">
        <v>0.15</v>
      </c>
      <c r="J31" s="293">
        <f>ROUND(ROUND((SUM($BF$101:$BF$2422)),2)*$I$31,2)</f>
        <v>0</v>
      </c>
      <c r="K31" s="282"/>
    </row>
    <row r="32" spans="2:11" s="406" customFormat="1" ht="15" customHeight="1" hidden="1">
      <c r="B32" s="281"/>
      <c r="E32" s="292" t="s">
        <v>289</v>
      </c>
      <c r="F32" s="293">
        <f>ROUND(SUM($BG$101:$BG$2422),2)</f>
        <v>0</v>
      </c>
      <c r="I32" s="294">
        <v>0.21</v>
      </c>
      <c r="J32" s="293">
        <v>0</v>
      </c>
      <c r="K32" s="282"/>
    </row>
    <row r="33" spans="2:11" s="406" customFormat="1" ht="15" customHeight="1" hidden="1">
      <c r="B33" s="281"/>
      <c r="E33" s="292" t="s">
        <v>290</v>
      </c>
      <c r="F33" s="293">
        <f>ROUND(SUM($BH$101:$BH$2422),2)</f>
        <v>0</v>
      </c>
      <c r="I33" s="294">
        <v>0.15</v>
      </c>
      <c r="J33" s="293">
        <v>0</v>
      </c>
      <c r="K33" s="282"/>
    </row>
    <row r="34" spans="2:11" s="406" customFormat="1" ht="15" customHeight="1" hidden="1">
      <c r="B34" s="281"/>
      <c r="E34" s="292" t="s">
        <v>291</v>
      </c>
      <c r="F34" s="293">
        <f>ROUND(SUM($BI$101:$BI$2422),2)</f>
        <v>0</v>
      </c>
      <c r="I34" s="294">
        <v>0</v>
      </c>
      <c r="J34" s="293">
        <v>0</v>
      </c>
      <c r="K34" s="282"/>
    </row>
    <row r="35" spans="2:11" s="406" customFormat="1" ht="7.5" customHeight="1">
      <c r="B35" s="281"/>
      <c r="K35" s="282"/>
    </row>
    <row r="36" spans="2:11" s="406" customFormat="1" ht="26.25" customHeight="1">
      <c r="B36" s="281"/>
      <c r="C36" s="295"/>
      <c r="D36" s="296" t="s">
        <v>292</v>
      </c>
      <c r="E36" s="297"/>
      <c r="F36" s="297"/>
      <c r="G36" s="298" t="s">
        <v>293</v>
      </c>
      <c r="H36" s="299" t="s">
        <v>294</v>
      </c>
      <c r="I36" s="297"/>
      <c r="J36" s="300">
        <f>SUM($J$27:$J$34)</f>
        <v>0</v>
      </c>
      <c r="K36" s="301"/>
    </row>
    <row r="37" spans="2:11" s="406" customFormat="1" ht="15" customHeight="1">
      <c r="B37" s="302"/>
      <c r="C37" s="303"/>
      <c r="D37" s="303"/>
      <c r="E37" s="303"/>
      <c r="F37" s="303"/>
      <c r="G37" s="303"/>
      <c r="H37" s="303"/>
      <c r="I37" s="303"/>
      <c r="J37" s="303"/>
      <c r="K37" s="304"/>
    </row>
    <row r="41" spans="2:11" s="406" customFormat="1" ht="7.5" customHeight="1">
      <c r="B41" s="305"/>
      <c r="C41" s="306"/>
      <c r="D41" s="306"/>
      <c r="E41" s="306"/>
      <c r="F41" s="306"/>
      <c r="G41" s="306"/>
      <c r="H41" s="306"/>
      <c r="I41" s="306"/>
      <c r="J41" s="306"/>
      <c r="K41" s="307"/>
    </row>
    <row r="42" spans="2:11" s="406" customFormat="1" ht="37.5" customHeight="1">
      <c r="B42" s="281"/>
      <c r="C42" s="275" t="s">
        <v>295</v>
      </c>
      <c r="K42" s="282"/>
    </row>
    <row r="43" spans="2:11" s="406" customFormat="1" ht="7.5" customHeight="1">
      <c r="B43" s="281"/>
      <c r="K43" s="282"/>
    </row>
    <row r="44" spans="2:11" s="406" customFormat="1" ht="15" customHeight="1">
      <c r="B44" s="281"/>
      <c r="C44" s="278" t="s">
        <v>262</v>
      </c>
      <c r="K44" s="282"/>
    </row>
    <row r="45" spans="2:11" s="406" customFormat="1" ht="16.5" customHeight="1">
      <c r="B45" s="281"/>
      <c r="E45" s="654" t="str">
        <f>$E$7</f>
        <v>DSP+DPS Mladá Boleslav ČOV II - Rekonstrukce vyhnívacích nádrží</v>
      </c>
      <c r="F45" s="667"/>
      <c r="G45" s="667"/>
      <c r="H45" s="667"/>
      <c r="K45" s="282"/>
    </row>
    <row r="46" spans="2:11" s="407" customFormat="1" ht="15.75" customHeight="1">
      <c r="B46" s="274"/>
      <c r="C46" s="278" t="s">
        <v>264</v>
      </c>
      <c r="K46" s="276"/>
    </row>
    <row r="47" spans="2:11" s="406" customFormat="1" ht="16.5" customHeight="1">
      <c r="B47" s="281"/>
      <c r="E47" s="654" t="s">
        <v>2619</v>
      </c>
      <c r="F47" s="667"/>
      <c r="G47" s="667"/>
      <c r="H47" s="667"/>
      <c r="K47" s="282"/>
    </row>
    <row r="48" spans="2:11" s="406" customFormat="1" ht="15" customHeight="1">
      <c r="B48" s="281"/>
      <c r="C48" s="278" t="s">
        <v>266</v>
      </c>
      <c r="K48" s="282"/>
    </row>
    <row r="49" spans="2:11" s="406" customFormat="1" ht="19.5" customHeight="1">
      <c r="B49" s="281"/>
      <c r="E49" s="666" t="str">
        <f>$E$11</f>
        <v>SO 01B - Rekonstrukce vyhnívacích nádrží VN1 a VN2 - Nový stav</v>
      </c>
      <c r="F49" s="667"/>
      <c r="G49" s="667"/>
      <c r="H49" s="667"/>
      <c r="K49" s="282"/>
    </row>
    <row r="50" spans="2:11" s="406" customFormat="1" ht="7.5" customHeight="1">
      <c r="B50" s="281"/>
      <c r="K50" s="282"/>
    </row>
    <row r="51" spans="2:11" s="406" customFormat="1" ht="18.75" customHeight="1">
      <c r="B51" s="281"/>
      <c r="C51" s="278" t="s">
        <v>271</v>
      </c>
      <c r="F51" s="283" t="str">
        <f>$F$14</f>
        <v>Mladá Boleslav</v>
      </c>
      <c r="I51" s="278" t="s">
        <v>273</v>
      </c>
      <c r="J51" s="284" t="s">
        <v>274</v>
      </c>
      <c r="K51" s="282"/>
    </row>
    <row r="52" spans="2:11" s="406" customFormat="1" ht="7.5" customHeight="1">
      <c r="B52" s="281"/>
      <c r="K52" s="282"/>
    </row>
    <row r="53" spans="2:11" s="406" customFormat="1" ht="15.75" customHeight="1">
      <c r="B53" s="281"/>
      <c r="C53" s="278" t="s">
        <v>278</v>
      </c>
      <c r="F53" s="283" t="str">
        <f>$E$17</f>
        <v>VAK Mladá Boleslav, a.s.</v>
      </c>
      <c r="I53" s="278"/>
      <c r="J53" s="283"/>
      <c r="K53" s="282"/>
    </row>
    <row r="54" spans="2:11" s="406" customFormat="1" ht="15" customHeight="1">
      <c r="B54" s="281"/>
      <c r="C54" s="278" t="s">
        <v>2771</v>
      </c>
      <c r="F54" s="283" t="str">
        <f>IF($E$20="","",$E$20)</f>
        <v/>
      </c>
      <c r="K54" s="282"/>
    </row>
    <row r="55" spans="2:11" s="406" customFormat="1" ht="11.25" customHeight="1">
      <c r="B55" s="281"/>
      <c r="K55" s="282"/>
    </row>
    <row r="56" spans="2:11" s="406" customFormat="1" ht="30" customHeight="1">
      <c r="B56" s="281"/>
      <c r="C56" s="309" t="s">
        <v>296</v>
      </c>
      <c r="D56" s="295"/>
      <c r="E56" s="295"/>
      <c r="F56" s="295"/>
      <c r="G56" s="295"/>
      <c r="H56" s="295"/>
      <c r="I56" s="295"/>
      <c r="J56" s="310" t="s">
        <v>297</v>
      </c>
      <c r="K56" s="311"/>
    </row>
    <row r="57" spans="2:11" s="406" customFormat="1" ht="11.25" customHeight="1">
      <c r="B57" s="281"/>
      <c r="K57" s="282"/>
    </row>
    <row r="58" spans="2:47" s="406" customFormat="1" ht="30" customHeight="1">
      <c r="B58" s="281"/>
      <c r="C58" s="312" t="s">
        <v>298</v>
      </c>
      <c r="J58" s="290">
        <f>$J$101</f>
        <v>0</v>
      </c>
      <c r="K58" s="282"/>
      <c r="AU58" s="406" t="s">
        <v>299</v>
      </c>
    </row>
    <row r="59" spans="2:11" s="314" customFormat="1" ht="25.5" customHeight="1">
      <c r="B59" s="313"/>
      <c r="D59" s="315" t="s">
        <v>300</v>
      </c>
      <c r="E59" s="315"/>
      <c r="F59" s="315"/>
      <c r="G59" s="315"/>
      <c r="H59" s="315"/>
      <c r="I59" s="315"/>
      <c r="J59" s="316">
        <f>$J$102</f>
        <v>0</v>
      </c>
      <c r="K59" s="317"/>
    </row>
    <row r="60" spans="2:11" s="319" customFormat="1" ht="21" customHeight="1">
      <c r="B60" s="318"/>
      <c r="D60" s="320" t="s">
        <v>301</v>
      </c>
      <c r="E60" s="320"/>
      <c r="F60" s="320"/>
      <c r="G60" s="320"/>
      <c r="H60" s="320"/>
      <c r="I60" s="320"/>
      <c r="J60" s="321">
        <f>$J$103</f>
        <v>0</v>
      </c>
      <c r="K60" s="322"/>
    </row>
    <row r="61" spans="2:11" s="319" customFormat="1" ht="21" customHeight="1">
      <c r="B61" s="318"/>
      <c r="D61" s="320" t="s">
        <v>2618</v>
      </c>
      <c r="E61" s="320"/>
      <c r="F61" s="320"/>
      <c r="G61" s="320"/>
      <c r="H61" s="320"/>
      <c r="I61" s="320"/>
      <c r="J61" s="321">
        <f>$J$168</f>
        <v>0</v>
      </c>
      <c r="K61" s="322"/>
    </row>
    <row r="62" spans="2:11" s="319" customFormat="1" ht="21" customHeight="1">
      <c r="B62" s="318"/>
      <c r="D62" s="320" t="s">
        <v>2617</v>
      </c>
      <c r="E62" s="320"/>
      <c r="F62" s="320"/>
      <c r="G62" s="320"/>
      <c r="H62" s="320"/>
      <c r="I62" s="320"/>
      <c r="J62" s="321">
        <f>$J$302</f>
        <v>0</v>
      </c>
      <c r="K62" s="322"/>
    </row>
    <row r="63" spans="2:11" s="319" customFormat="1" ht="21" customHeight="1">
      <c r="B63" s="318"/>
      <c r="D63" s="320" t="s">
        <v>302</v>
      </c>
      <c r="E63" s="320"/>
      <c r="F63" s="320"/>
      <c r="G63" s="320"/>
      <c r="H63" s="320"/>
      <c r="I63" s="320"/>
      <c r="J63" s="321">
        <f>$J$339</f>
        <v>0</v>
      </c>
      <c r="K63" s="322"/>
    </row>
    <row r="64" spans="2:11" s="319" customFormat="1" ht="21" customHeight="1">
      <c r="B64" s="318"/>
      <c r="D64" s="320" t="s">
        <v>303</v>
      </c>
      <c r="E64" s="320"/>
      <c r="F64" s="320"/>
      <c r="G64" s="320"/>
      <c r="H64" s="320"/>
      <c r="I64" s="320"/>
      <c r="J64" s="321">
        <f>$J$475</f>
        <v>0</v>
      </c>
      <c r="K64" s="322"/>
    </row>
    <row r="65" spans="2:11" s="319" customFormat="1" ht="21" customHeight="1">
      <c r="B65" s="318"/>
      <c r="D65" s="320" t="s">
        <v>305</v>
      </c>
      <c r="E65" s="320"/>
      <c r="F65" s="320"/>
      <c r="G65" s="320"/>
      <c r="H65" s="320"/>
      <c r="I65" s="320"/>
      <c r="J65" s="321">
        <f>$J$887</f>
        <v>0</v>
      </c>
      <c r="K65" s="322"/>
    </row>
    <row r="66" spans="2:11" s="319" customFormat="1" ht="21" customHeight="1">
      <c r="B66" s="318"/>
      <c r="D66" s="320" t="s">
        <v>2616</v>
      </c>
      <c r="E66" s="320"/>
      <c r="F66" s="320"/>
      <c r="G66" s="320"/>
      <c r="H66" s="320"/>
      <c r="I66" s="320"/>
      <c r="J66" s="321">
        <f>$J$915</f>
        <v>0</v>
      </c>
      <c r="K66" s="322"/>
    </row>
    <row r="67" spans="2:11" s="314" customFormat="1" ht="25.5" customHeight="1">
      <c r="B67" s="313"/>
      <c r="D67" s="315" t="s">
        <v>306</v>
      </c>
      <c r="E67" s="315"/>
      <c r="F67" s="315"/>
      <c r="G67" s="315"/>
      <c r="H67" s="315"/>
      <c r="I67" s="315"/>
      <c r="J67" s="316">
        <f>$J$919</f>
        <v>0</v>
      </c>
      <c r="K67" s="317"/>
    </row>
    <row r="68" spans="2:11" s="319" customFormat="1" ht="21" customHeight="1">
      <c r="B68" s="318"/>
      <c r="D68" s="320" t="s">
        <v>307</v>
      </c>
      <c r="E68" s="320"/>
      <c r="F68" s="320"/>
      <c r="G68" s="320"/>
      <c r="H68" s="320"/>
      <c r="I68" s="320"/>
      <c r="J68" s="321">
        <f>$J$920</f>
        <v>0</v>
      </c>
      <c r="K68" s="322"/>
    </row>
    <row r="69" spans="2:11" s="319" customFormat="1" ht="21" customHeight="1">
      <c r="B69" s="318"/>
      <c r="D69" s="320" t="s">
        <v>308</v>
      </c>
      <c r="E69" s="320"/>
      <c r="F69" s="320"/>
      <c r="G69" s="320"/>
      <c r="H69" s="320"/>
      <c r="I69" s="320"/>
      <c r="J69" s="321">
        <f>$J$1178</f>
        <v>0</v>
      </c>
      <c r="K69" s="322"/>
    </row>
    <row r="70" spans="2:11" s="319" customFormat="1" ht="21" customHeight="1">
      <c r="B70" s="318"/>
      <c r="D70" s="320" t="s">
        <v>309</v>
      </c>
      <c r="E70" s="320"/>
      <c r="F70" s="320"/>
      <c r="G70" s="320"/>
      <c r="H70" s="320"/>
      <c r="I70" s="320"/>
      <c r="J70" s="321">
        <f>$J$1316</f>
        <v>0</v>
      </c>
      <c r="K70" s="322"/>
    </row>
    <row r="71" spans="2:11" s="319" customFormat="1" ht="21" customHeight="1">
      <c r="B71" s="318"/>
      <c r="D71" s="320" t="s">
        <v>310</v>
      </c>
      <c r="E71" s="320"/>
      <c r="F71" s="320"/>
      <c r="G71" s="320"/>
      <c r="H71" s="320"/>
      <c r="I71" s="320"/>
      <c r="J71" s="321">
        <f>$J$1368</f>
        <v>0</v>
      </c>
      <c r="K71" s="322"/>
    </row>
    <row r="72" spans="2:11" s="319" customFormat="1" ht="21" customHeight="1">
      <c r="B72" s="318"/>
      <c r="D72" s="320" t="s">
        <v>2615</v>
      </c>
      <c r="E72" s="320"/>
      <c r="F72" s="320"/>
      <c r="G72" s="320"/>
      <c r="H72" s="320"/>
      <c r="I72" s="320"/>
      <c r="J72" s="321">
        <f>$J$1415</f>
        <v>0</v>
      </c>
      <c r="K72" s="322"/>
    </row>
    <row r="73" spans="2:11" s="319" customFormat="1" ht="21" customHeight="1">
      <c r="B73" s="318"/>
      <c r="D73" s="320" t="s">
        <v>311</v>
      </c>
      <c r="E73" s="320"/>
      <c r="F73" s="320"/>
      <c r="G73" s="320"/>
      <c r="H73" s="320"/>
      <c r="I73" s="320"/>
      <c r="J73" s="321">
        <f>$J$1432</f>
        <v>0</v>
      </c>
      <c r="K73" s="322"/>
    </row>
    <row r="74" spans="2:11" s="319" customFormat="1" ht="21" customHeight="1">
      <c r="B74" s="318"/>
      <c r="D74" s="320" t="s">
        <v>2614</v>
      </c>
      <c r="E74" s="320"/>
      <c r="F74" s="320"/>
      <c r="G74" s="320"/>
      <c r="H74" s="320"/>
      <c r="I74" s="320"/>
      <c r="J74" s="321">
        <f>$J$1735</f>
        <v>0</v>
      </c>
      <c r="K74" s="322"/>
    </row>
    <row r="75" spans="2:11" s="319" customFormat="1" ht="21" customHeight="1">
      <c r="B75" s="318"/>
      <c r="D75" s="320" t="s">
        <v>2613</v>
      </c>
      <c r="E75" s="320"/>
      <c r="F75" s="320"/>
      <c r="G75" s="320"/>
      <c r="H75" s="320"/>
      <c r="I75" s="320"/>
      <c r="J75" s="321">
        <f>$J$2182</f>
        <v>0</v>
      </c>
      <c r="K75" s="322"/>
    </row>
    <row r="76" spans="2:11" s="319" customFormat="1" ht="21" customHeight="1">
      <c r="B76" s="318"/>
      <c r="D76" s="320" t="s">
        <v>2612</v>
      </c>
      <c r="E76" s="320"/>
      <c r="F76" s="320"/>
      <c r="G76" s="320"/>
      <c r="H76" s="320"/>
      <c r="I76" s="320"/>
      <c r="J76" s="321">
        <f>$J$2224</f>
        <v>0</v>
      </c>
      <c r="K76" s="322"/>
    </row>
    <row r="77" spans="2:11" s="314" customFormat="1" ht="25.5" customHeight="1">
      <c r="B77" s="313"/>
      <c r="D77" s="315" t="s">
        <v>312</v>
      </c>
      <c r="E77" s="315"/>
      <c r="F77" s="315"/>
      <c r="G77" s="315"/>
      <c r="H77" s="315"/>
      <c r="I77" s="315"/>
      <c r="J77" s="316">
        <f>$J$2402</f>
        <v>0</v>
      </c>
      <c r="K77" s="317"/>
    </row>
    <row r="78" spans="2:11" s="319" customFormat="1" ht="21" customHeight="1">
      <c r="B78" s="318"/>
      <c r="D78" s="320" t="s">
        <v>313</v>
      </c>
      <c r="E78" s="320"/>
      <c r="F78" s="320"/>
      <c r="G78" s="320"/>
      <c r="H78" s="320"/>
      <c r="I78" s="320"/>
      <c r="J78" s="321">
        <f>$J$2403</f>
        <v>0</v>
      </c>
      <c r="K78" s="322"/>
    </row>
    <row r="79" spans="2:11" s="314" customFormat="1" ht="25.5" customHeight="1">
      <c r="B79" s="313"/>
      <c r="D79" s="315" t="s">
        <v>2611</v>
      </c>
      <c r="E79" s="315"/>
      <c r="F79" s="315"/>
      <c r="G79" s="315"/>
      <c r="H79" s="315"/>
      <c r="I79" s="315"/>
      <c r="J79" s="316">
        <f>$J$2408</f>
        <v>0</v>
      </c>
      <c r="K79" s="317"/>
    </row>
    <row r="80" spans="2:11" s="406" customFormat="1" ht="22.5" customHeight="1">
      <c r="B80" s="281"/>
      <c r="K80" s="282"/>
    </row>
    <row r="81" spans="2:11" s="406" customFormat="1" ht="7.5" customHeight="1">
      <c r="B81" s="302"/>
      <c r="C81" s="303"/>
      <c r="D81" s="303"/>
      <c r="E81" s="303"/>
      <c r="F81" s="303"/>
      <c r="G81" s="303"/>
      <c r="H81" s="303"/>
      <c r="I81" s="303"/>
      <c r="J81" s="303"/>
      <c r="K81" s="304"/>
    </row>
    <row r="85" spans="2:12" s="406" customFormat="1" ht="7.5" customHeight="1">
      <c r="B85" s="305"/>
      <c r="C85" s="306"/>
      <c r="D85" s="306"/>
      <c r="E85" s="306"/>
      <c r="F85" s="306"/>
      <c r="G85" s="306"/>
      <c r="H85" s="306"/>
      <c r="I85" s="306"/>
      <c r="J85" s="306"/>
      <c r="K85" s="306"/>
      <c r="L85" s="281"/>
    </row>
    <row r="86" spans="2:12" s="406" customFormat="1" ht="37.5" customHeight="1">
      <c r="B86" s="281"/>
      <c r="C86" s="275" t="s">
        <v>2978</v>
      </c>
      <c r="L86" s="281"/>
    </row>
    <row r="87" spans="2:12" s="406" customFormat="1" ht="7.5" customHeight="1">
      <c r="B87" s="281"/>
      <c r="L87" s="281"/>
    </row>
    <row r="88" spans="2:12" s="406" customFormat="1" ht="15" customHeight="1">
      <c r="B88" s="281"/>
      <c r="C88" s="278" t="s">
        <v>262</v>
      </c>
      <c r="L88" s="281"/>
    </row>
    <row r="89" spans="2:12" s="406" customFormat="1" ht="16.5" customHeight="1">
      <c r="B89" s="281"/>
      <c r="E89" s="654" t="str">
        <f>$E$7</f>
        <v>DSP+DPS Mladá Boleslav ČOV II - Rekonstrukce vyhnívacích nádrží</v>
      </c>
      <c r="F89" s="667"/>
      <c r="G89" s="667"/>
      <c r="H89" s="667"/>
      <c r="L89" s="281"/>
    </row>
    <row r="90" spans="2:12" s="407" customFormat="1" ht="15.75" customHeight="1">
      <c r="B90" s="274"/>
      <c r="C90" s="278" t="s">
        <v>264</v>
      </c>
      <c r="L90" s="274"/>
    </row>
    <row r="91" spans="2:12" s="406" customFormat="1" ht="16.5" customHeight="1">
      <c r="B91" s="281"/>
      <c r="E91" s="654" t="s">
        <v>2619</v>
      </c>
      <c r="F91" s="667"/>
      <c r="G91" s="667"/>
      <c r="H91" s="667"/>
      <c r="L91" s="281"/>
    </row>
    <row r="92" spans="2:12" s="406" customFormat="1" ht="15" customHeight="1">
      <c r="B92" s="281"/>
      <c r="C92" s="278" t="s">
        <v>266</v>
      </c>
      <c r="L92" s="281"/>
    </row>
    <row r="93" spans="2:12" s="406" customFormat="1" ht="19.5" customHeight="1">
      <c r="B93" s="281"/>
      <c r="E93" s="666" t="str">
        <f>$E$11</f>
        <v>SO 01B - Rekonstrukce vyhnívacích nádrží VN1 a VN2 - Nový stav</v>
      </c>
      <c r="F93" s="667"/>
      <c r="G93" s="667"/>
      <c r="H93" s="667"/>
      <c r="L93" s="281"/>
    </row>
    <row r="94" spans="2:12" s="406" customFormat="1" ht="7.5" customHeight="1">
      <c r="B94" s="281"/>
      <c r="L94" s="281"/>
    </row>
    <row r="95" spans="2:12" s="406" customFormat="1" ht="18.75" customHeight="1">
      <c r="B95" s="281"/>
      <c r="C95" s="278" t="s">
        <v>271</v>
      </c>
      <c r="F95" s="283" t="str">
        <f>$F$14</f>
        <v>Mladá Boleslav</v>
      </c>
      <c r="I95" s="278" t="s">
        <v>273</v>
      </c>
      <c r="J95" s="308" t="str">
        <f>IF($J$14="","",$J$14)</f>
        <v>06/2015</v>
      </c>
      <c r="L95" s="281"/>
    </row>
    <row r="96" spans="2:12" s="406" customFormat="1" ht="7.5" customHeight="1">
      <c r="B96" s="281"/>
      <c r="L96" s="281"/>
    </row>
    <row r="97" spans="2:12" s="406" customFormat="1" ht="15.75" customHeight="1">
      <c r="B97" s="281"/>
      <c r="C97" s="278" t="s">
        <v>278</v>
      </c>
      <c r="F97" s="283" t="str">
        <f>$E$17</f>
        <v>VAK Mladá Boleslav, a.s.</v>
      </c>
      <c r="I97" s="278"/>
      <c r="J97" s="283"/>
      <c r="L97" s="281"/>
    </row>
    <row r="98" spans="2:12" s="406" customFormat="1" ht="15" customHeight="1">
      <c r="B98" s="281"/>
      <c r="C98" s="278" t="s">
        <v>2771</v>
      </c>
      <c r="F98" s="283" t="str">
        <f>IF($E$20="","",$E$20)</f>
        <v/>
      </c>
      <c r="L98" s="281"/>
    </row>
    <row r="99" spans="2:12" s="406" customFormat="1" ht="11.25" customHeight="1">
      <c r="B99" s="281"/>
      <c r="L99" s="281"/>
    </row>
    <row r="100" spans="2:20" s="330" customFormat="1" ht="30" customHeight="1">
      <c r="B100" s="323"/>
      <c r="C100" s="324" t="s">
        <v>315</v>
      </c>
      <c r="D100" s="325" t="s">
        <v>316</v>
      </c>
      <c r="E100" s="325" t="s">
        <v>317</v>
      </c>
      <c r="F100" s="325" t="s">
        <v>196</v>
      </c>
      <c r="G100" s="325" t="s">
        <v>142</v>
      </c>
      <c r="H100" s="325" t="s">
        <v>318</v>
      </c>
      <c r="I100" s="325" t="s">
        <v>319</v>
      </c>
      <c r="J100" s="325" t="s">
        <v>320</v>
      </c>
      <c r="K100" s="326" t="s">
        <v>321</v>
      </c>
      <c r="L100" s="323"/>
      <c r="M100" s="327" t="s">
        <v>322</v>
      </c>
      <c r="N100" s="328" t="s">
        <v>286</v>
      </c>
      <c r="O100" s="328" t="s">
        <v>323</v>
      </c>
      <c r="P100" s="328" t="s">
        <v>324</v>
      </c>
      <c r="Q100" s="328" t="s">
        <v>325</v>
      </c>
      <c r="R100" s="328" t="s">
        <v>326</v>
      </c>
      <c r="S100" s="328" t="s">
        <v>327</v>
      </c>
      <c r="T100" s="329" t="s">
        <v>328</v>
      </c>
    </row>
    <row r="101" spans="2:63" s="406" customFormat="1" ht="30" customHeight="1">
      <c r="B101" s="281"/>
      <c r="C101" s="312" t="s">
        <v>298</v>
      </c>
      <c r="J101" s="331">
        <f>$BK$101</f>
        <v>0</v>
      </c>
      <c r="L101" s="281"/>
      <c r="M101" s="332"/>
      <c r="N101" s="287"/>
      <c r="O101" s="287"/>
      <c r="P101" s="333">
        <f>$P$102+$P$919+$P$2402+$P$2408</f>
        <v>0</v>
      </c>
      <c r="Q101" s="287"/>
      <c r="R101" s="333">
        <f>$R$102+$R$919+$R$2402+$R$2408</f>
        <v>430.61013567000003</v>
      </c>
      <c r="S101" s="287"/>
      <c r="T101" s="334">
        <f>$T$102+$T$919+$T$2402+$T$2408</f>
        <v>69.63346000000001</v>
      </c>
      <c r="AT101" s="406" t="s">
        <v>329</v>
      </c>
      <c r="AU101" s="406" t="s">
        <v>299</v>
      </c>
      <c r="BK101" s="335">
        <f>$BK$102+$BK$919+$BK$2402+$BK$2408</f>
        <v>0</v>
      </c>
    </row>
    <row r="102" spans="2:63" s="337" customFormat="1" ht="37.5" customHeight="1">
      <c r="B102" s="336"/>
      <c r="C102" s="337"/>
      <c r="D102" s="338" t="s">
        <v>329</v>
      </c>
      <c r="E102" s="339" t="s">
        <v>330</v>
      </c>
      <c r="F102" s="339" t="s">
        <v>331</v>
      </c>
      <c r="J102" s="340">
        <f>$BK$102</f>
        <v>0</v>
      </c>
      <c r="L102" s="336"/>
      <c r="M102" s="341"/>
      <c r="P102" s="342">
        <f>$P$103+$P$168+$P$302+$P$339+$P$475+$P$887+$P$915</f>
        <v>0</v>
      </c>
      <c r="R102" s="342">
        <f>$R$103+$R$168+$R$302+$R$339+$R$475+$R$887+$R$915</f>
        <v>401.45115887000003</v>
      </c>
      <c r="T102" s="343">
        <f>$T$103+$T$168+$T$302+$T$339+$T$475+$T$887+$T$915</f>
        <v>69.63346000000001</v>
      </c>
      <c r="AR102" s="338" t="s">
        <v>332</v>
      </c>
      <c r="AT102" s="338" t="s">
        <v>329</v>
      </c>
      <c r="AU102" s="338" t="s">
        <v>333</v>
      </c>
      <c r="AY102" s="338" t="s">
        <v>334</v>
      </c>
      <c r="BK102" s="344">
        <f>$BK$103+$BK$168+$BK$302+$BK$339+$BK$475+$BK$887+$BK$915</f>
        <v>0</v>
      </c>
    </row>
    <row r="103" spans="2:63" s="337" customFormat="1" ht="21" customHeight="1">
      <c r="B103" s="336"/>
      <c r="D103" s="338" t="s">
        <v>329</v>
      </c>
      <c r="E103" s="345" t="s">
        <v>332</v>
      </c>
      <c r="F103" s="345" t="s">
        <v>335</v>
      </c>
      <c r="J103" s="346">
        <f>$BK$103</f>
        <v>0</v>
      </c>
      <c r="L103" s="336"/>
      <c r="M103" s="341"/>
      <c r="P103" s="342">
        <f>SUM($P$104:$P$167)</f>
        <v>0</v>
      </c>
      <c r="R103" s="342">
        <f>SUM($R$104:$R$167)</f>
        <v>0.0099</v>
      </c>
      <c r="T103" s="343">
        <f>SUM($T$104:$T$167)</f>
        <v>0</v>
      </c>
      <c r="AR103" s="338" t="s">
        <v>332</v>
      </c>
      <c r="AT103" s="338" t="s">
        <v>329</v>
      </c>
      <c r="AU103" s="338" t="s">
        <v>332</v>
      </c>
      <c r="AY103" s="338" t="s">
        <v>334</v>
      </c>
      <c r="BK103" s="344">
        <f>SUM($BK$104:$BK$167)</f>
        <v>0</v>
      </c>
    </row>
    <row r="104" spans="2:65" s="406" customFormat="1" ht="15.75" customHeight="1">
      <c r="B104" s="281"/>
      <c r="C104" s="347" t="s">
        <v>332</v>
      </c>
      <c r="D104" s="347" t="s">
        <v>336</v>
      </c>
      <c r="E104" s="348" t="s">
        <v>2610</v>
      </c>
      <c r="F104" s="349" t="s">
        <v>2609</v>
      </c>
      <c r="G104" s="350" t="s">
        <v>2608</v>
      </c>
      <c r="H104" s="351">
        <v>0.066</v>
      </c>
      <c r="I104" s="424"/>
      <c r="J104" s="352">
        <f>ROUND($I$104*$H$104,2)</f>
        <v>0</v>
      </c>
      <c r="K104" s="349" t="s">
        <v>340</v>
      </c>
      <c r="L104" s="281"/>
      <c r="M104" s="423"/>
      <c r="N104" s="353" t="s">
        <v>287</v>
      </c>
      <c r="P104" s="354">
        <f>$O$104*$H$104</f>
        <v>0</v>
      </c>
      <c r="Q104" s="354">
        <v>0</v>
      </c>
      <c r="R104" s="354">
        <f>$Q$104*$H$104</f>
        <v>0</v>
      </c>
      <c r="S104" s="354">
        <v>0</v>
      </c>
      <c r="T104" s="355">
        <f>$S$104*$H$104</f>
        <v>0</v>
      </c>
      <c r="AR104" s="409" t="s">
        <v>341</v>
      </c>
      <c r="AT104" s="409" t="s">
        <v>336</v>
      </c>
      <c r="AU104" s="409" t="s">
        <v>258</v>
      </c>
      <c r="AY104" s="406" t="s">
        <v>334</v>
      </c>
      <c r="BE104" s="356">
        <f>IF($N$104="základní",$J$104,0)</f>
        <v>0</v>
      </c>
      <c r="BF104" s="356">
        <f>IF($N$104="snížená",$J$104,0)</f>
        <v>0</v>
      </c>
      <c r="BG104" s="356">
        <f>IF($N$104="zákl. přenesená",$J$104,0)</f>
        <v>0</v>
      </c>
      <c r="BH104" s="356">
        <f>IF($N$104="sníž. přenesená",$J$104,0)</f>
        <v>0</v>
      </c>
      <c r="BI104" s="356">
        <f>IF($N$104="nulová",$J$104,0)</f>
        <v>0</v>
      </c>
      <c r="BJ104" s="409" t="s">
        <v>332</v>
      </c>
      <c r="BK104" s="356">
        <f>ROUND($I$104*$H$104,2)</f>
        <v>0</v>
      </c>
      <c r="BL104" s="409" t="s">
        <v>341</v>
      </c>
      <c r="BM104" s="409" t="s">
        <v>2607</v>
      </c>
    </row>
    <row r="105" spans="2:47" s="406" customFormat="1" ht="16.5" customHeight="1">
      <c r="B105" s="281"/>
      <c r="D105" s="357" t="s">
        <v>343</v>
      </c>
      <c r="F105" s="358" t="s">
        <v>2606</v>
      </c>
      <c r="L105" s="281"/>
      <c r="M105" s="359"/>
      <c r="T105" s="360"/>
      <c r="AT105" s="406" t="s">
        <v>343</v>
      </c>
      <c r="AU105" s="406" t="s">
        <v>258</v>
      </c>
    </row>
    <row r="106" spans="2:47" s="406" customFormat="1" ht="84.75" customHeight="1">
      <c r="B106" s="281"/>
      <c r="D106" s="361" t="s">
        <v>345</v>
      </c>
      <c r="F106" s="362" t="s">
        <v>2605</v>
      </c>
      <c r="L106" s="281"/>
      <c r="M106" s="359"/>
      <c r="T106" s="360"/>
      <c r="AT106" s="406" t="s">
        <v>345</v>
      </c>
      <c r="AU106" s="406" t="s">
        <v>258</v>
      </c>
    </row>
    <row r="107" spans="2:51" s="406" customFormat="1" ht="15.75" customHeight="1">
      <c r="B107" s="363"/>
      <c r="D107" s="361" t="s">
        <v>347</v>
      </c>
      <c r="E107" s="364"/>
      <c r="F107" s="365" t="s">
        <v>2569</v>
      </c>
      <c r="H107" s="364"/>
      <c r="L107" s="363"/>
      <c r="M107" s="366"/>
      <c r="T107" s="367"/>
      <c r="AT107" s="364" t="s">
        <v>347</v>
      </c>
      <c r="AU107" s="364" t="s">
        <v>258</v>
      </c>
      <c r="AV107" s="364" t="s">
        <v>332</v>
      </c>
      <c r="AW107" s="364" t="s">
        <v>299</v>
      </c>
      <c r="AX107" s="364" t="s">
        <v>333</v>
      </c>
      <c r="AY107" s="364" t="s">
        <v>334</v>
      </c>
    </row>
    <row r="108" spans="2:51" s="406" customFormat="1" ht="15.75" customHeight="1">
      <c r="B108" s="363"/>
      <c r="D108" s="361" t="s">
        <v>347</v>
      </c>
      <c r="E108" s="364"/>
      <c r="F108" s="365" t="s">
        <v>2568</v>
      </c>
      <c r="H108" s="364"/>
      <c r="L108" s="363"/>
      <c r="M108" s="366"/>
      <c r="T108" s="367"/>
      <c r="AT108" s="364" t="s">
        <v>347</v>
      </c>
      <c r="AU108" s="364" t="s">
        <v>258</v>
      </c>
      <c r="AV108" s="364" t="s">
        <v>332</v>
      </c>
      <c r="AW108" s="364" t="s">
        <v>299</v>
      </c>
      <c r="AX108" s="364" t="s">
        <v>333</v>
      </c>
      <c r="AY108" s="364" t="s">
        <v>334</v>
      </c>
    </row>
    <row r="109" spans="2:51" s="406" customFormat="1" ht="15.75" customHeight="1">
      <c r="B109" s="363"/>
      <c r="D109" s="361" t="s">
        <v>347</v>
      </c>
      <c r="E109" s="364"/>
      <c r="F109" s="365" t="s">
        <v>2604</v>
      </c>
      <c r="H109" s="364"/>
      <c r="L109" s="363"/>
      <c r="M109" s="366"/>
      <c r="T109" s="367"/>
      <c r="AT109" s="364" t="s">
        <v>347</v>
      </c>
      <c r="AU109" s="364" t="s">
        <v>258</v>
      </c>
      <c r="AV109" s="364" t="s">
        <v>332</v>
      </c>
      <c r="AW109" s="364" t="s">
        <v>299</v>
      </c>
      <c r="AX109" s="364" t="s">
        <v>333</v>
      </c>
      <c r="AY109" s="364" t="s">
        <v>334</v>
      </c>
    </row>
    <row r="110" spans="2:51" s="406" customFormat="1" ht="15.75" customHeight="1">
      <c r="B110" s="368"/>
      <c r="D110" s="361" t="s">
        <v>347</v>
      </c>
      <c r="E110" s="369"/>
      <c r="F110" s="370" t="s">
        <v>2603</v>
      </c>
      <c r="H110" s="371">
        <v>0.066</v>
      </c>
      <c r="L110" s="368"/>
      <c r="M110" s="372"/>
      <c r="T110" s="373"/>
      <c r="AT110" s="369" t="s">
        <v>347</v>
      </c>
      <c r="AU110" s="369" t="s">
        <v>258</v>
      </c>
      <c r="AV110" s="369" t="s">
        <v>258</v>
      </c>
      <c r="AW110" s="369" t="s">
        <v>299</v>
      </c>
      <c r="AX110" s="369" t="s">
        <v>333</v>
      </c>
      <c r="AY110" s="369" t="s">
        <v>334</v>
      </c>
    </row>
    <row r="111" spans="2:51" s="406" customFormat="1" ht="15.75" customHeight="1">
      <c r="B111" s="374"/>
      <c r="D111" s="361" t="s">
        <v>347</v>
      </c>
      <c r="E111" s="375"/>
      <c r="F111" s="376" t="s">
        <v>352</v>
      </c>
      <c r="H111" s="377">
        <v>0.066</v>
      </c>
      <c r="L111" s="374"/>
      <c r="M111" s="378"/>
      <c r="T111" s="379"/>
      <c r="AT111" s="375" t="s">
        <v>347</v>
      </c>
      <c r="AU111" s="375" t="s">
        <v>258</v>
      </c>
      <c r="AV111" s="375" t="s">
        <v>341</v>
      </c>
      <c r="AW111" s="375" t="s">
        <v>299</v>
      </c>
      <c r="AX111" s="375" t="s">
        <v>332</v>
      </c>
      <c r="AY111" s="375" t="s">
        <v>334</v>
      </c>
    </row>
    <row r="112" spans="2:65" s="406" customFormat="1" ht="15.75" customHeight="1">
      <c r="B112" s="281"/>
      <c r="C112" s="347" t="s">
        <v>258</v>
      </c>
      <c r="D112" s="347" t="s">
        <v>336</v>
      </c>
      <c r="E112" s="348" t="s">
        <v>380</v>
      </c>
      <c r="F112" s="349" t="s">
        <v>381</v>
      </c>
      <c r="G112" s="350" t="s">
        <v>373</v>
      </c>
      <c r="H112" s="351">
        <v>99</v>
      </c>
      <c r="I112" s="424"/>
      <c r="J112" s="352">
        <f>ROUND($I$112*$H$112,2)</f>
        <v>0</v>
      </c>
      <c r="K112" s="349" t="s">
        <v>340</v>
      </c>
      <c r="L112" s="281"/>
      <c r="M112" s="423"/>
      <c r="N112" s="353" t="s">
        <v>287</v>
      </c>
      <c r="P112" s="354">
        <f>$O$112*$H$112</f>
        <v>0</v>
      </c>
      <c r="Q112" s="354">
        <v>0</v>
      </c>
      <c r="R112" s="354">
        <f>$Q$112*$H$112</f>
        <v>0</v>
      </c>
      <c r="S112" s="354">
        <v>0</v>
      </c>
      <c r="T112" s="355">
        <f>$S$112*$H$112</f>
        <v>0</v>
      </c>
      <c r="AR112" s="409" t="s">
        <v>341</v>
      </c>
      <c r="AT112" s="409" t="s">
        <v>336</v>
      </c>
      <c r="AU112" s="409" t="s">
        <v>258</v>
      </c>
      <c r="AY112" s="406" t="s">
        <v>334</v>
      </c>
      <c r="BE112" s="356">
        <f>IF($N$112="základní",$J$112,0)</f>
        <v>0</v>
      </c>
      <c r="BF112" s="356">
        <f>IF($N$112="snížená",$J$112,0)</f>
        <v>0</v>
      </c>
      <c r="BG112" s="356">
        <f>IF($N$112="zákl. přenesená",$J$112,0)</f>
        <v>0</v>
      </c>
      <c r="BH112" s="356">
        <f>IF($N$112="sníž. přenesená",$J$112,0)</f>
        <v>0</v>
      </c>
      <c r="BI112" s="356">
        <f>IF($N$112="nulová",$J$112,0)</f>
        <v>0</v>
      </c>
      <c r="BJ112" s="409" t="s">
        <v>332</v>
      </c>
      <c r="BK112" s="356">
        <f>ROUND($I$112*$H$112,2)</f>
        <v>0</v>
      </c>
      <c r="BL112" s="409" t="s">
        <v>341</v>
      </c>
      <c r="BM112" s="409" t="s">
        <v>2602</v>
      </c>
    </row>
    <row r="113" spans="2:47" s="406" customFormat="1" ht="27" customHeight="1">
      <c r="B113" s="281"/>
      <c r="D113" s="357" t="s">
        <v>343</v>
      </c>
      <c r="F113" s="358" t="s">
        <v>383</v>
      </c>
      <c r="L113" s="281"/>
      <c r="M113" s="359"/>
      <c r="T113" s="360"/>
      <c r="AT113" s="406" t="s">
        <v>343</v>
      </c>
      <c r="AU113" s="406" t="s">
        <v>258</v>
      </c>
    </row>
    <row r="114" spans="2:47" s="406" customFormat="1" ht="165.75" customHeight="1">
      <c r="B114" s="281"/>
      <c r="D114" s="361" t="s">
        <v>345</v>
      </c>
      <c r="F114" s="362" t="s">
        <v>384</v>
      </c>
      <c r="L114" s="281"/>
      <c r="M114" s="359"/>
      <c r="T114" s="360"/>
      <c r="AT114" s="406" t="s">
        <v>345</v>
      </c>
      <c r="AU114" s="406" t="s">
        <v>258</v>
      </c>
    </row>
    <row r="115" spans="2:51" s="406" customFormat="1" ht="15.75" customHeight="1">
      <c r="B115" s="363"/>
      <c r="D115" s="361" t="s">
        <v>347</v>
      </c>
      <c r="E115" s="364"/>
      <c r="F115" s="365" t="s">
        <v>2569</v>
      </c>
      <c r="H115" s="364"/>
      <c r="L115" s="363"/>
      <c r="M115" s="366"/>
      <c r="T115" s="367"/>
      <c r="AT115" s="364" t="s">
        <v>347</v>
      </c>
      <c r="AU115" s="364" t="s">
        <v>258</v>
      </c>
      <c r="AV115" s="364" t="s">
        <v>332</v>
      </c>
      <c r="AW115" s="364" t="s">
        <v>299</v>
      </c>
      <c r="AX115" s="364" t="s">
        <v>333</v>
      </c>
      <c r="AY115" s="364" t="s">
        <v>334</v>
      </c>
    </row>
    <row r="116" spans="2:51" s="406" customFormat="1" ht="15.75" customHeight="1">
      <c r="B116" s="363"/>
      <c r="D116" s="361" t="s">
        <v>347</v>
      </c>
      <c r="E116" s="364"/>
      <c r="F116" s="365" t="s">
        <v>2601</v>
      </c>
      <c r="H116" s="364"/>
      <c r="L116" s="363"/>
      <c r="M116" s="366"/>
      <c r="T116" s="367"/>
      <c r="AT116" s="364" t="s">
        <v>347</v>
      </c>
      <c r="AU116" s="364" t="s">
        <v>258</v>
      </c>
      <c r="AV116" s="364" t="s">
        <v>332</v>
      </c>
      <c r="AW116" s="364" t="s">
        <v>299</v>
      </c>
      <c r="AX116" s="364" t="s">
        <v>333</v>
      </c>
      <c r="AY116" s="364" t="s">
        <v>334</v>
      </c>
    </row>
    <row r="117" spans="2:51" s="406" customFormat="1" ht="15.75" customHeight="1">
      <c r="B117" s="368"/>
      <c r="D117" s="361" t="s">
        <v>347</v>
      </c>
      <c r="E117" s="369"/>
      <c r="F117" s="370" t="s">
        <v>378</v>
      </c>
      <c r="H117" s="371">
        <v>99</v>
      </c>
      <c r="L117" s="368"/>
      <c r="M117" s="372"/>
      <c r="T117" s="373"/>
      <c r="AT117" s="369" t="s">
        <v>347</v>
      </c>
      <c r="AU117" s="369" t="s">
        <v>258</v>
      </c>
      <c r="AV117" s="369" t="s">
        <v>258</v>
      </c>
      <c r="AW117" s="369" t="s">
        <v>299</v>
      </c>
      <c r="AX117" s="369" t="s">
        <v>333</v>
      </c>
      <c r="AY117" s="369" t="s">
        <v>334</v>
      </c>
    </row>
    <row r="118" spans="2:51" s="406" customFormat="1" ht="15.75" customHeight="1">
      <c r="B118" s="374"/>
      <c r="D118" s="361" t="s">
        <v>347</v>
      </c>
      <c r="E118" s="375"/>
      <c r="F118" s="376" t="s">
        <v>352</v>
      </c>
      <c r="H118" s="377">
        <v>99</v>
      </c>
      <c r="L118" s="374"/>
      <c r="M118" s="378"/>
      <c r="T118" s="379"/>
      <c r="AT118" s="375" t="s">
        <v>347</v>
      </c>
      <c r="AU118" s="375" t="s">
        <v>258</v>
      </c>
      <c r="AV118" s="375" t="s">
        <v>341</v>
      </c>
      <c r="AW118" s="375" t="s">
        <v>299</v>
      </c>
      <c r="AX118" s="375" t="s">
        <v>332</v>
      </c>
      <c r="AY118" s="375" t="s">
        <v>334</v>
      </c>
    </row>
    <row r="119" spans="2:65" s="406" customFormat="1" ht="15.75" customHeight="1">
      <c r="B119" s="281"/>
      <c r="C119" s="347" t="s">
        <v>363</v>
      </c>
      <c r="D119" s="347" t="s">
        <v>336</v>
      </c>
      <c r="E119" s="348" t="s">
        <v>388</v>
      </c>
      <c r="F119" s="349" t="s">
        <v>389</v>
      </c>
      <c r="G119" s="350" t="s">
        <v>373</v>
      </c>
      <c r="H119" s="351">
        <v>99</v>
      </c>
      <c r="I119" s="424"/>
      <c r="J119" s="352">
        <f>ROUND($I$119*$H$119,2)</f>
        <v>0</v>
      </c>
      <c r="K119" s="349" t="s">
        <v>340</v>
      </c>
      <c r="L119" s="281"/>
      <c r="M119" s="423"/>
      <c r="N119" s="353" t="s">
        <v>287</v>
      </c>
      <c r="P119" s="354">
        <f>$O$119*$H$119</f>
        <v>0</v>
      </c>
      <c r="Q119" s="354">
        <v>0</v>
      </c>
      <c r="R119" s="354">
        <f>$Q$119*$H$119</f>
        <v>0</v>
      </c>
      <c r="S119" s="354">
        <v>0</v>
      </c>
      <c r="T119" s="355">
        <f>$S$119*$H$119</f>
        <v>0</v>
      </c>
      <c r="AR119" s="409" t="s">
        <v>341</v>
      </c>
      <c r="AT119" s="409" t="s">
        <v>336</v>
      </c>
      <c r="AU119" s="409" t="s">
        <v>258</v>
      </c>
      <c r="AY119" s="406" t="s">
        <v>334</v>
      </c>
      <c r="BE119" s="356">
        <f>IF($N$119="základní",$J$119,0)</f>
        <v>0</v>
      </c>
      <c r="BF119" s="356">
        <f>IF($N$119="snížená",$J$119,0)</f>
        <v>0</v>
      </c>
      <c r="BG119" s="356">
        <f>IF($N$119="zákl. přenesená",$J$119,0)</f>
        <v>0</v>
      </c>
      <c r="BH119" s="356">
        <f>IF($N$119="sníž. přenesená",$J$119,0)</f>
        <v>0</v>
      </c>
      <c r="BI119" s="356">
        <f>IF($N$119="nulová",$J$119,0)</f>
        <v>0</v>
      </c>
      <c r="BJ119" s="409" t="s">
        <v>332</v>
      </c>
      <c r="BK119" s="356">
        <f>ROUND($I$119*$H$119,2)</f>
        <v>0</v>
      </c>
      <c r="BL119" s="409" t="s">
        <v>341</v>
      </c>
      <c r="BM119" s="409" t="s">
        <v>2600</v>
      </c>
    </row>
    <row r="120" spans="2:47" s="406" customFormat="1" ht="16.5" customHeight="1">
      <c r="B120" s="281"/>
      <c r="D120" s="357" t="s">
        <v>343</v>
      </c>
      <c r="F120" s="358" t="s">
        <v>389</v>
      </c>
      <c r="L120" s="281"/>
      <c r="M120" s="359"/>
      <c r="T120" s="360"/>
      <c r="AT120" s="406" t="s">
        <v>343</v>
      </c>
      <c r="AU120" s="406" t="s">
        <v>258</v>
      </c>
    </row>
    <row r="121" spans="2:47" s="406" customFormat="1" ht="125.25" customHeight="1">
      <c r="B121" s="281"/>
      <c r="D121" s="361" t="s">
        <v>345</v>
      </c>
      <c r="F121" s="362" t="s">
        <v>392</v>
      </c>
      <c r="L121" s="281"/>
      <c r="M121" s="359"/>
      <c r="T121" s="360"/>
      <c r="AT121" s="406" t="s">
        <v>345</v>
      </c>
      <c r="AU121" s="406" t="s">
        <v>258</v>
      </c>
    </row>
    <row r="122" spans="2:51" s="406" customFormat="1" ht="15.75" customHeight="1">
      <c r="B122" s="363"/>
      <c r="D122" s="361" t="s">
        <v>347</v>
      </c>
      <c r="E122" s="364"/>
      <c r="F122" s="365" t="s">
        <v>2569</v>
      </c>
      <c r="H122" s="364"/>
      <c r="L122" s="363"/>
      <c r="M122" s="366"/>
      <c r="T122" s="367"/>
      <c r="AT122" s="364" t="s">
        <v>347</v>
      </c>
      <c r="AU122" s="364" t="s">
        <v>258</v>
      </c>
      <c r="AV122" s="364" t="s">
        <v>332</v>
      </c>
      <c r="AW122" s="364" t="s">
        <v>299</v>
      </c>
      <c r="AX122" s="364" t="s">
        <v>333</v>
      </c>
      <c r="AY122" s="364" t="s">
        <v>334</v>
      </c>
    </row>
    <row r="123" spans="2:51" s="406" customFormat="1" ht="15.75" customHeight="1">
      <c r="B123" s="363"/>
      <c r="D123" s="361" t="s">
        <v>347</v>
      </c>
      <c r="E123" s="364"/>
      <c r="F123" s="365" t="s">
        <v>2599</v>
      </c>
      <c r="H123" s="364"/>
      <c r="L123" s="363"/>
      <c r="M123" s="366"/>
      <c r="T123" s="367"/>
      <c r="AT123" s="364" t="s">
        <v>347</v>
      </c>
      <c r="AU123" s="364" t="s">
        <v>258</v>
      </c>
      <c r="AV123" s="364" t="s">
        <v>332</v>
      </c>
      <c r="AW123" s="364" t="s">
        <v>299</v>
      </c>
      <c r="AX123" s="364" t="s">
        <v>333</v>
      </c>
      <c r="AY123" s="364" t="s">
        <v>334</v>
      </c>
    </row>
    <row r="124" spans="2:51" s="406" customFormat="1" ht="15.75" customHeight="1">
      <c r="B124" s="368"/>
      <c r="D124" s="361" t="s">
        <v>347</v>
      </c>
      <c r="E124" s="369"/>
      <c r="F124" s="370" t="s">
        <v>378</v>
      </c>
      <c r="H124" s="371">
        <v>99</v>
      </c>
      <c r="L124" s="368"/>
      <c r="M124" s="372"/>
      <c r="T124" s="373"/>
      <c r="AT124" s="369" t="s">
        <v>347</v>
      </c>
      <c r="AU124" s="369" t="s">
        <v>258</v>
      </c>
      <c r="AV124" s="369" t="s">
        <v>258</v>
      </c>
      <c r="AW124" s="369" t="s">
        <v>299</v>
      </c>
      <c r="AX124" s="369" t="s">
        <v>333</v>
      </c>
      <c r="AY124" s="369" t="s">
        <v>334</v>
      </c>
    </row>
    <row r="125" spans="2:51" s="406" customFormat="1" ht="15.75" customHeight="1">
      <c r="B125" s="374"/>
      <c r="D125" s="361" t="s">
        <v>347</v>
      </c>
      <c r="E125" s="375"/>
      <c r="F125" s="376" t="s">
        <v>352</v>
      </c>
      <c r="H125" s="377">
        <v>99</v>
      </c>
      <c r="L125" s="374"/>
      <c r="M125" s="378"/>
      <c r="T125" s="379"/>
      <c r="AT125" s="375" t="s">
        <v>347</v>
      </c>
      <c r="AU125" s="375" t="s">
        <v>258</v>
      </c>
      <c r="AV125" s="375" t="s">
        <v>341</v>
      </c>
      <c r="AW125" s="375" t="s">
        <v>299</v>
      </c>
      <c r="AX125" s="375" t="s">
        <v>332</v>
      </c>
      <c r="AY125" s="375" t="s">
        <v>334</v>
      </c>
    </row>
    <row r="126" spans="2:65" s="406" customFormat="1" ht="15.75" customHeight="1">
      <c r="B126" s="281"/>
      <c r="C126" s="347" t="s">
        <v>341</v>
      </c>
      <c r="D126" s="347" t="s">
        <v>336</v>
      </c>
      <c r="E126" s="348" t="s">
        <v>2598</v>
      </c>
      <c r="F126" s="349" t="s">
        <v>2597</v>
      </c>
      <c r="G126" s="350" t="s">
        <v>339</v>
      </c>
      <c r="H126" s="351">
        <v>660</v>
      </c>
      <c r="I126" s="424"/>
      <c r="J126" s="352">
        <f>ROUND($I$126*$H$126,2)</f>
        <v>0</v>
      </c>
      <c r="K126" s="349" t="s">
        <v>340</v>
      </c>
      <c r="L126" s="281"/>
      <c r="M126" s="423"/>
      <c r="N126" s="353" t="s">
        <v>287</v>
      </c>
      <c r="P126" s="354">
        <f>$O$126*$H$126</f>
        <v>0</v>
      </c>
      <c r="Q126" s="354">
        <v>0</v>
      </c>
      <c r="R126" s="354">
        <f>$Q$126*$H$126</f>
        <v>0</v>
      </c>
      <c r="S126" s="354">
        <v>0</v>
      </c>
      <c r="T126" s="355">
        <f>$S$126*$H$126</f>
        <v>0</v>
      </c>
      <c r="AR126" s="409" t="s">
        <v>341</v>
      </c>
      <c r="AT126" s="409" t="s">
        <v>336</v>
      </c>
      <c r="AU126" s="409" t="s">
        <v>258</v>
      </c>
      <c r="AY126" s="406" t="s">
        <v>334</v>
      </c>
      <c r="BE126" s="356">
        <f>IF($N$126="základní",$J$126,0)</f>
        <v>0</v>
      </c>
      <c r="BF126" s="356">
        <f>IF($N$126="snížená",$J$126,0)</f>
        <v>0</v>
      </c>
      <c r="BG126" s="356">
        <f>IF($N$126="zákl. přenesená",$J$126,0)</f>
        <v>0</v>
      </c>
      <c r="BH126" s="356">
        <f>IF($N$126="sníž. přenesená",$J$126,0)</f>
        <v>0</v>
      </c>
      <c r="BI126" s="356">
        <f>IF($N$126="nulová",$J$126,0)</f>
        <v>0</v>
      </c>
      <c r="BJ126" s="409" t="s">
        <v>332</v>
      </c>
      <c r="BK126" s="356">
        <f>ROUND($I$126*$H$126,2)</f>
        <v>0</v>
      </c>
      <c r="BL126" s="409" t="s">
        <v>341</v>
      </c>
      <c r="BM126" s="409" t="s">
        <v>2596</v>
      </c>
    </row>
    <row r="127" spans="2:47" s="406" customFormat="1" ht="27" customHeight="1">
      <c r="B127" s="281"/>
      <c r="D127" s="357" t="s">
        <v>343</v>
      </c>
      <c r="F127" s="358" t="s">
        <v>2595</v>
      </c>
      <c r="L127" s="281"/>
      <c r="M127" s="359"/>
      <c r="T127" s="360"/>
      <c r="AT127" s="406" t="s">
        <v>343</v>
      </c>
      <c r="AU127" s="406" t="s">
        <v>258</v>
      </c>
    </row>
    <row r="128" spans="2:47" s="406" customFormat="1" ht="98.25" customHeight="1">
      <c r="B128" s="281"/>
      <c r="D128" s="361" t="s">
        <v>345</v>
      </c>
      <c r="F128" s="362" t="s">
        <v>2594</v>
      </c>
      <c r="L128" s="281"/>
      <c r="M128" s="359"/>
      <c r="T128" s="360"/>
      <c r="AT128" s="406" t="s">
        <v>345</v>
      </c>
      <c r="AU128" s="406" t="s">
        <v>258</v>
      </c>
    </row>
    <row r="129" spans="2:51" s="406" customFormat="1" ht="15.75" customHeight="1">
      <c r="B129" s="363"/>
      <c r="D129" s="361" t="s">
        <v>347</v>
      </c>
      <c r="E129" s="364"/>
      <c r="F129" s="365" t="s">
        <v>2569</v>
      </c>
      <c r="H129" s="364"/>
      <c r="L129" s="363"/>
      <c r="M129" s="366"/>
      <c r="T129" s="367"/>
      <c r="AT129" s="364" t="s">
        <v>347</v>
      </c>
      <c r="AU129" s="364" t="s">
        <v>258</v>
      </c>
      <c r="AV129" s="364" t="s">
        <v>332</v>
      </c>
      <c r="AW129" s="364" t="s">
        <v>299</v>
      </c>
      <c r="AX129" s="364" t="s">
        <v>333</v>
      </c>
      <c r="AY129" s="364" t="s">
        <v>334</v>
      </c>
    </row>
    <row r="130" spans="2:51" s="406" customFormat="1" ht="15.75" customHeight="1">
      <c r="B130" s="363"/>
      <c r="D130" s="361" t="s">
        <v>347</v>
      </c>
      <c r="E130" s="364"/>
      <c r="F130" s="365" t="s">
        <v>2593</v>
      </c>
      <c r="H130" s="364"/>
      <c r="L130" s="363"/>
      <c r="M130" s="366"/>
      <c r="T130" s="367"/>
      <c r="AT130" s="364" t="s">
        <v>347</v>
      </c>
      <c r="AU130" s="364" t="s">
        <v>258</v>
      </c>
      <c r="AV130" s="364" t="s">
        <v>332</v>
      </c>
      <c r="AW130" s="364" t="s">
        <v>299</v>
      </c>
      <c r="AX130" s="364" t="s">
        <v>333</v>
      </c>
      <c r="AY130" s="364" t="s">
        <v>334</v>
      </c>
    </row>
    <row r="131" spans="2:51" s="406" customFormat="1" ht="15.75" customHeight="1">
      <c r="B131" s="368"/>
      <c r="D131" s="361" t="s">
        <v>347</v>
      </c>
      <c r="E131" s="369"/>
      <c r="F131" s="370" t="s">
        <v>2567</v>
      </c>
      <c r="H131" s="371">
        <v>660</v>
      </c>
      <c r="L131" s="368"/>
      <c r="M131" s="372"/>
      <c r="T131" s="373"/>
      <c r="AT131" s="369" t="s">
        <v>347</v>
      </c>
      <c r="AU131" s="369" t="s">
        <v>258</v>
      </c>
      <c r="AV131" s="369" t="s">
        <v>258</v>
      </c>
      <c r="AW131" s="369" t="s">
        <v>299</v>
      </c>
      <c r="AX131" s="369" t="s">
        <v>333</v>
      </c>
      <c r="AY131" s="369" t="s">
        <v>334</v>
      </c>
    </row>
    <row r="132" spans="2:51" s="406" customFormat="1" ht="15.75" customHeight="1">
      <c r="B132" s="374"/>
      <c r="D132" s="361" t="s">
        <v>347</v>
      </c>
      <c r="E132" s="375"/>
      <c r="F132" s="376" t="s">
        <v>352</v>
      </c>
      <c r="H132" s="377">
        <v>660</v>
      </c>
      <c r="L132" s="374"/>
      <c r="M132" s="378"/>
      <c r="T132" s="379"/>
      <c r="AT132" s="375" t="s">
        <v>347</v>
      </c>
      <c r="AU132" s="375" t="s">
        <v>258</v>
      </c>
      <c r="AV132" s="375" t="s">
        <v>341</v>
      </c>
      <c r="AW132" s="375" t="s">
        <v>299</v>
      </c>
      <c r="AX132" s="375" t="s">
        <v>332</v>
      </c>
      <c r="AY132" s="375" t="s">
        <v>334</v>
      </c>
    </row>
    <row r="133" spans="2:65" s="406" customFormat="1" ht="15.75" customHeight="1">
      <c r="B133" s="281"/>
      <c r="C133" s="347" t="s">
        <v>379</v>
      </c>
      <c r="D133" s="347" t="s">
        <v>336</v>
      </c>
      <c r="E133" s="348" t="s">
        <v>2592</v>
      </c>
      <c r="F133" s="349" t="s">
        <v>2591</v>
      </c>
      <c r="G133" s="350" t="s">
        <v>339</v>
      </c>
      <c r="H133" s="351">
        <v>660</v>
      </c>
      <c r="I133" s="424"/>
      <c r="J133" s="352">
        <f>ROUND($I$133*$H$133,2)</f>
        <v>0</v>
      </c>
      <c r="K133" s="349" t="s">
        <v>340</v>
      </c>
      <c r="L133" s="281"/>
      <c r="M133" s="423"/>
      <c r="N133" s="353" t="s">
        <v>287</v>
      </c>
      <c r="P133" s="354">
        <f>$O$133*$H$133</f>
        <v>0</v>
      </c>
      <c r="Q133" s="354">
        <v>0</v>
      </c>
      <c r="R133" s="354">
        <f>$Q$133*$H$133</f>
        <v>0</v>
      </c>
      <c r="S133" s="354">
        <v>0</v>
      </c>
      <c r="T133" s="355">
        <f>$S$133*$H$133</f>
        <v>0</v>
      </c>
      <c r="AR133" s="409" t="s">
        <v>341</v>
      </c>
      <c r="AT133" s="409" t="s">
        <v>336</v>
      </c>
      <c r="AU133" s="409" t="s">
        <v>258</v>
      </c>
      <c r="AY133" s="406" t="s">
        <v>334</v>
      </c>
      <c r="BE133" s="356">
        <f>IF($N$133="základní",$J$133,0)</f>
        <v>0</v>
      </c>
      <c r="BF133" s="356">
        <f>IF($N$133="snížená",$J$133,0)</f>
        <v>0</v>
      </c>
      <c r="BG133" s="356">
        <f>IF($N$133="zákl. přenesená",$J$133,0)</f>
        <v>0</v>
      </c>
      <c r="BH133" s="356">
        <f>IF($N$133="sníž. přenesená",$J$133,0)</f>
        <v>0</v>
      </c>
      <c r="BI133" s="356">
        <f>IF($N$133="nulová",$J$133,0)</f>
        <v>0</v>
      </c>
      <c r="BJ133" s="409" t="s">
        <v>332</v>
      </c>
      <c r="BK133" s="356">
        <f>ROUND($I$133*$H$133,2)</f>
        <v>0</v>
      </c>
      <c r="BL133" s="409" t="s">
        <v>341</v>
      </c>
      <c r="BM133" s="409" t="s">
        <v>2590</v>
      </c>
    </row>
    <row r="134" spans="2:47" s="406" customFormat="1" ht="27" customHeight="1">
      <c r="B134" s="281"/>
      <c r="D134" s="357" t="s">
        <v>343</v>
      </c>
      <c r="F134" s="358" t="s">
        <v>2589</v>
      </c>
      <c r="L134" s="281"/>
      <c r="M134" s="359"/>
      <c r="T134" s="360"/>
      <c r="AT134" s="406" t="s">
        <v>343</v>
      </c>
      <c r="AU134" s="406" t="s">
        <v>258</v>
      </c>
    </row>
    <row r="135" spans="2:47" s="406" customFormat="1" ht="98.25" customHeight="1">
      <c r="B135" s="281"/>
      <c r="D135" s="361" t="s">
        <v>345</v>
      </c>
      <c r="F135" s="362" t="s">
        <v>2588</v>
      </c>
      <c r="L135" s="281"/>
      <c r="M135" s="359"/>
      <c r="T135" s="360"/>
      <c r="AT135" s="406" t="s">
        <v>345</v>
      </c>
      <c r="AU135" s="406" t="s">
        <v>258</v>
      </c>
    </row>
    <row r="136" spans="2:51" s="406" customFormat="1" ht="15.75" customHeight="1">
      <c r="B136" s="363"/>
      <c r="D136" s="361" t="s">
        <v>347</v>
      </c>
      <c r="E136" s="364"/>
      <c r="F136" s="365" t="s">
        <v>2569</v>
      </c>
      <c r="H136" s="364"/>
      <c r="L136" s="363"/>
      <c r="M136" s="366"/>
      <c r="T136" s="367"/>
      <c r="AT136" s="364" t="s">
        <v>347</v>
      </c>
      <c r="AU136" s="364" t="s">
        <v>258</v>
      </c>
      <c r="AV136" s="364" t="s">
        <v>332</v>
      </c>
      <c r="AW136" s="364" t="s">
        <v>299</v>
      </c>
      <c r="AX136" s="364" t="s">
        <v>333</v>
      </c>
      <c r="AY136" s="364" t="s">
        <v>334</v>
      </c>
    </row>
    <row r="137" spans="2:51" s="406" customFormat="1" ht="15.75" customHeight="1">
      <c r="B137" s="363"/>
      <c r="D137" s="361" t="s">
        <v>347</v>
      </c>
      <c r="E137" s="364"/>
      <c r="F137" s="365" t="s">
        <v>2568</v>
      </c>
      <c r="H137" s="364"/>
      <c r="L137" s="363"/>
      <c r="M137" s="366"/>
      <c r="T137" s="367"/>
      <c r="AT137" s="364" t="s">
        <v>347</v>
      </c>
      <c r="AU137" s="364" t="s">
        <v>258</v>
      </c>
      <c r="AV137" s="364" t="s">
        <v>332</v>
      </c>
      <c r="AW137" s="364" t="s">
        <v>299</v>
      </c>
      <c r="AX137" s="364" t="s">
        <v>333</v>
      </c>
      <c r="AY137" s="364" t="s">
        <v>334</v>
      </c>
    </row>
    <row r="138" spans="2:51" s="406" customFormat="1" ht="15.75" customHeight="1">
      <c r="B138" s="368"/>
      <c r="D138" s="361" t="s">
        <v>347</v>
      </c>
      <c r="E138" s="369"/>
      <c r="F138" s="370" t="s">
        <v>2567</v>
      </c>
      <c r="H138" s="371">
        <v>660</v>
      </c>
      <c r="L138" s="368"/>
      <c r="M138" s="372"/>
      <c r="T138" s="373"/>
      <c r="AT138" s="369" t="s">
        <v>347</v>
      </c>
      <c r="AU138" s="369" t="s">
        <v>258</v>
      </c>
      <c r="AV138" s="369" t="s">
        <v>258</v>
      </c>
      <c r="AW138" s="369" t="s">
        <v>299</v>
      </c>
      <c r="AX138" s="369" t="s">
        <v>333</v>
      </c>
      <c r="AY138" s="369" t="s">
        <v>334</v>
      </c>
    </row>
    <row r="139" spans="2:51" s="406" customFormat="1" ht="15.75" customHeight="1">
      <c r="B139" s="374"/>
      <c r="D139" s="361" t="s">
        <v>347</v>
      </c>
      <c r="E139" s="375"/>
      <c r="F139" s="376" t="s">
        <v>352</v>
      </c>
      <c r="H139" s="377">
        <v>660</v>
      </c>
      <c r="L139" s="374"/>
      <c r="M139" s="378"/>
      <c r="T139" s="379"/>
      <c r="AT139" s="375" t="s">
        <v>347</v>
      </c>
      <c r="AU139" s="375" t="s">
        <v>258</v>
      </c>
      <c r="AV139" s="375" t="s">
        <v>341</v>
      </c>
      <c r="AW139" s="375" t="s">
        <v>299</v>
      </c>
      <c r="AX139" s="375" t="s">
        <v>332</v>
      </c>
      <c r="AY139" s="375" t="s">
        <v>334</v>
      </c>
    </row>
    <row r="140" spans="2:65" s="406" customFormat="1" ht="15.75" customHeight="1">
      <c r="B140" s="281"/>
      <c r="C140" s="386" t="s">
        <v>387</v>
      </c>
      <c r="D140" s="386" t="s">
        <v>1090</v>
      </c>
      <c r="E140" s="387" t="s">
        <v>2587</v>
      </c>
      <c r="F140" s="507" t="s">
        <v>2586</v>
      </c>
      <c r="G140" s="389" t="s">
        <v>1184</v>
      </c>
      <c r="H140" s="390">
        <v>9.9</v>
      </c>
      <c r="I140" s="426"/>
      <c r="J140" s="391">
        <f>ROUND($I$140*$H$140,2)</f>
        <v>0</v>
      </c>
      <c r="K140" s="388" t="s">
        <v>340</v>
      </c>
      <c r="L140" s="392"/>
      <c r="M140" s="425"/>
      <c r="N140" s="393" t="s">
        <v>287</v>
      </c>
      <c r="P140" s="354">
        <f>$O$140*$H$140</f>
        <v>0</v>
      </c>
      <c r="Q140" s="354">
        <v>0.001</v>
      </c>
      <c r="R140" s="354">
        <f>$Q$140*$H$140</f>
        <v>0.0099</v>
      </c>
      <c r="S140" s="354">
        <v>0</v>
      </c>
      <c r="T140" s="355">
        <f>$S$140*$H$140</f>
        <v>0</v>
      </c>
      <c r="AR140" s="409" t="s">
        <v>402</v>
      </c>
      <c r="AT140" s="409" t="s">
        <v>1090</v>
      </c>
      <c r="AU140" s="409" t="s">
        <v>258</v>
      </c>
      <c r="AY140" s="406" t="s">
        <v>334</v>
      </c>
      <c r="BE140" s="356">
        <f>IF($N$140="základní",$J$140,0)</f>
        <v>0</v>
      </c>
      <c r="BF140" s="356">
        <f>IF($N$140="snížená",$J$140,0)</f>
        <v>0</v>
      </c>
      <c r="BG140" s="356">
        <f>IF($N$140="zákl. přenesená",$J$140,0)</f>
        <v>0</v>
      </c>
      <c r="BH140" s="356">
        <f>IF($N$140="sníž. přenesená",$J$140,0)</f>
        <v>0</v>
      </c>
      <c r="BI140" s="356">
        <f>IF($N$140="nulová",$J$140,0)</f>
        <v>0</v>
      </c>
      <c r="BJ140" s="409" t="s">
        <v>332</v>
      </c>
      <c r="BK140" s="356">
        <f>ROUND($I$140*$H$140,2)</f>
        <v>0</v>
      </c>
      <c r="BL140" s="409" t="s">
        <v>341</v>
      </c>
      <c r="BM140" s="409" t="s">
        <v>2585</v>
      </c>
    </row>
    <row r="141" spans="2:47" s="406" customFormat="1" ht="16.5" customHeight="1">
      <c r="B141" s="281"/>
      <c r="D141" s="357" t="s">
        <v>343</v>
      </c>
      <c r="F141" s="358" t="s">
        <v>2584</v>
      </c>
      <c r="L141" s="281"/>
      <c r="M141" s="359"/>
      <c r="T141" s="360"/>
      <c r="AT141" s="406" t="s">
        <v>343</v>
      </c>
      <c r="AU141" s="406" t="s">
        <v>258</v>
      </c>
    </row>
    <row r="142" spans="2:51" s="406" customFormat="1" ht="15.75" customHeight="1">
      <c r="B142" s="363"/>
      <c r="D142" s="361" t="s">
        <v>347</v>
      </c>
      <c r="E142" s="364"/>
      <c r="F142" s="365" t="s">
        <v>2569</v>
      </c>
      <c r="H142" s="364"/>
      <c r="L142" s="363"/>
      <c r="M142" s="366"/>
      <c r="T142" s="367"/>
      <c r="AT142" s="364" t="s">
        <v>347</v>
      </c>
      <c r="AU142" s="364" t="s">
        <v>258</v>
      </c>
      <c r="AV142" s="364" t="s">
        <v>332</v>
      </c>
      <c r="AW142" s="364" t="s">
        <v>299</v>
      </c>
      <c r="AX142" s="364" t="s">
        <v>333</v>
      </c>
      <c r="AY142" s="364" t="s">
        <v>334</v>
      </c>
    </row>
    <row r="143" spans="2:51" s="406" customFormat="1" ht="15.75" customHeight="1">
      <c r="B143" s="363"/>
      <c r="D143" s="361" t="s">
        <v>347</v>
      </c>
      <c r="E143" s="364"/>
      <c r="F143" s="365" t="s">
        <v>2568</v>
      </c>
      <c r="H143" s="364"/>
      <c r="L143" s="363"/>
      <c r="M143" s="366"/>
      <c r="T143" s="367"/>
      <c r="AT143" s="364" t="s">
        <v>347</v>
      </c>
      <c r="AU143" s="364" t="s">
        <v>258</v>
      </c>
      <c r="AV143" s="364" t="s">
        <v>332</v>
      </c>
      <c r="AW143" s="364" t="s">
        <v>299</v>
      </c>
      <c r="AX143" s="364" t="s">
        <v>333</v>
      </c>
      <c r="AY143" s="364" t="s">
        <v>334</v>
      </c>
    </row>
    <row r="144" spans="2:51" s="406" customFormat="1" ht="15.75" customHeight="1">
      <c r="B144" s="368"/>
      <c r="D144" s="361" t="s">
        <v>347</v>
      </c>
      <c r="E144" s="369"/>
      <c r="F144" s="370" t="s">
        <v>2567</v>
      </c>
      <c r="H144" s="371">
        <v>660</v>
      </c>
      <c r="L144" s="368"/>
      <c r="M144" s="372"/>
      <c r="T144" s="373"/>
      <c r="AT144" s="369" t="s">
        <v>347</v>
      </c>
      <c r="AU144" s="369" t="s">
        <v>258</v>
      </c>
      <c r="AV144" s="369" t="s">
        <v>258</v>
      </c>
      <c r="AW144" s="369" t="s">
        <v>299</v>
      </c>
      <c r="AX144" s="369" t="s">
        <v>333</v>
      </c>
      <c r="AY144" s="369" t="s">
        <v>334</v>
      </c>
    </row>
    <row r="145" spans="2:51" s="406" customFormat="1" ht="15.75" customHeight="1">
      <c r="B145" s="374"/>
      <c r="D145" s="361" t="s">
        <v>347</v>
      </c>
      <c r="E145" s="375"/>
      <c r="F145" s="376" t="s">
        <v>352</v>
      </c>
      <c r="H145" s="377">
        <v>660</v>
      </c>
      <c r="L145" s="374"/>
      <c r="M145" s="378"/>
      <c r="T145" s="379"/>
      <c r="AT145" s="375" t="s">
        <v>347</v>
      </c>
      <c r="AU145" s="375" t="s">
        <v>258</v>
      </c>
      <c r="AV145" s="375" t="s">
        <v>341</v>
      </c>
      <c r="AW145" s="375" t="s">
        <v>299</v>
      </c>
      <c r="AX145" s="375" t="s">
        <v>332</v>
      </c>
      <c r="AY145" s="375" t="s">
        <v>334</v>
      </c>
    </row>
    <row r="146" spans="2:51" s="406" customFormat="1" ht="15.75" customHeight="1">
      <c r="B146" s="368"/>
      <c r="D146" s="361" t="s">
        <v>347</v>
      </c>
      <c r="F146" s="370" t="s">
        <v>2583</v>
      </c>
      <c r="H146" s="371">
        <v>9.9</v>
      </c>
      <c r="L146" s="368"/>
      <c r="M146" s="372"/>
      <c r="T146" s="373"/>
      <c r="AT146" s="369" t="s">
        <v>347</v>
      </c>
      <c r="AU146" s="369" t="s">
        <v>258</v>
      </c>
      <c r="AV146" s="369" t="s">
        <v>258</v>
      </c>
      <c r="AW146" s="369" t="s">
        <v>333</v>
      </c>
      <c r="AX146" s="369" t="s">
        <v>332</v>
      </c>
      <c r="AY146" s="369" t="s">
        <v>334</v>
      </c>
    </row>
    <row r="147" spans="2:65" s="406" customFormat="1" ht="15.75" customHeight="1">
      <c r="B147" s="281"/>
      <c r="C147" s="347" t="s">
        <v>394</v>
      </c>
      <c r="D147" s="347" t="s">
        <v>336</v>
      </c>
      <c r="E147" s="348" t="s">
        <v>2582</v>
      </c>
      <c r="F147" s="349" t="s">
        <v>2580</v>
      </c>
      <c r="G147" s="350" t="s">
        <v>339</v>
      </c>
      <c r="H147" s="351">
        <v>660</v>
      </c>
      <c r="I147" s="424"/>
      <c r="J147" s="352">
        <f>ROUND($I$147*$H$147,2)</f>
        <v>0</v>
      </c>
      <c r="K147" s="349" t="s">
        <v>340</v>
      </c>
      <c r="L147" s="281"/>
      <c r="M147" s="423"/>
      <c r="N147" s="353" t="s">
        <v>287</v>
      </c>
      <c r="P147" s="354">
        <f>$O$147*$H$147</f>
        <v>0</v>
      </c>
      <c r="Q147" s="354">
        <v>0</v>
      </c>
      <c r="R147" s="354">
        <f>$Q$147*$H$147</f>
        <v>0</v>
      </c>
      <c r="S147" s="354">
        <v>0</v>
      </c>
      <c r="T147" s="355">
        <f>$S$147*$H$147</f>
        <v>0</v>
      </c>
      <c r="AR147" s="409" t="s">
        <v>341</v>
      </c>
      <c r="AT147" s="409" t="s">
        <v>336</v>
      </c>
      <c r="AU147" s="409" t="s">
        <v>258</v>
      </c>
      <c r="AY147" s="406" t="s">
        <v>334</v>
      </c>
      <c r="BE147" s="356">
        <f>IF($N$147="základní",$J$147,0)</f>
        <v>0</v>
      </c>
      <c r="BF147" s="356">
        <f>IF($N$147="snížená",$J$147,0)</f>
        <v>0</v>
      </c>
      <c r="BG147" s="356">
        <f>IF($N$147="zákl. přenesená",$J$147,0)</f>
        <v>0</v>
      </c>
      <c r="BH147" s="356">
        <f>IF($N$147="sníž. přenesená",$J$147,0)</f>
        <v>0</v>
      </c>
      <c r="BI147" s="356">
        <f>IF($N$147="nulová",$J$147,0)</f>
        <v>0</v>
      </c>
      <c r="BJ147" s="409" t="s">
        <v>332</v>
      </c>
      <c r="BK147" s="356">
        <f>ROUND($I$147*$H$147,2)</f>
        <v>0</v>
      </c>
      <c r="BL147" s="409" t="s">
        <v>341</v>
      </c>
      <c r="BM147" s="409" t="s">
        <v>2581</v>
      </c>
    </row>
    <row r="148" spans="2:47" s="406" customFormat="1" ht="16.5" customHeight="1">
      <c r="B148" s="281"/>
      <c r="D148" s="357" t="s">
        <v>343</v>
      </c>
      <c r="F148" s="358" t="s">
        <v>2580</v>
      </c>
      <c r="L148" s="281"/>
      <c r="M148" s="359"/>
      <c r="T148" s="360"/>
      <c r="AT148" s="406" t="s">
        <v>343</v>
      </c>
      <c r="AU148" s="406" t="s">
        <v>258</v>
      </c>
    </row>
    <row r="149" spans="2:47" s="406" customFormat="1" ht="111.75" customHeight="1">
      <c r="B149" s="281"/>
      <c r="D149" s="361" t="s">
        <v>345</v>
      </c>
      <c r="F149" s="362" t="s">
        <v>2579</v>
      </c>
      <c r="L149" s="281"/>
      <c r="M149" s="359"/>
      <c r="T149" s="360"/>
      <c r="AT149" s="406" t="s">
        <v>345</v>
      </c>
      <c r="AU149" s="406" t="s">
        <v>258</v>
      </c>
    </row>
    <row r="150" spans="2:51" s="406" customFormat="1" ht="15.75" customHeight="1">
      <c r="B150" s="363"/>
      <c r="D150" s="361" t="s">
        <v>347</v>
      </c>
      <c r="E150" s="364"/>
      <c r="F150" s="365" t="s">
        <v>2569</v>
      </c>
      <c r="H150" s="364"/>
      <c r="L150" s="363"/>
      <c r="M150" s="366"/>
      <c r="T150" s="367"/>
      <c r="AT150" s="364" t="s">
        <v>347</v>
      </c>
      <c r="AU150" s="364" t="s">
        <v>258</v>
      </c>
      <c r="AV150" s="364" t="s">
        <v>332</v>
      </c>
      <c r="AW150" s="364" t="s">
        <v>299</v>
      </c>
      <c r="AX150" s="364" t="s">
        <v>333</v>
      </c>
      <c r="AY150" s="364" t="s">
        <v>334</v>
      </c>
    </row>
    <row r="151" spans="2:51" s="406" customFormat="1" ht="15.75" customHeight="1">
      <c r="B151" s="363"/>
      <c r="D151" s="361" t="s">
        <v>347</v>
      </c>
      <c r="E151" s="364"/>
      <c r="F151" s="365" t="s">
        <v>2568</v>
      </c>
      <c r="H151" s="364"/>
      <c r="L151" s="363"/>
      <c r="M151" s="366"/>
      <c r="T151" s="367"/>
      <c r="AT151" s="364" t="s">
        <v>347</v>
      </c>
      <c r="AU151" s="364" t="s">
        <v>258</v>
      </c>
      <c r="AV151" s="364" t="s">
        <v>332</v>
      </c>
      <c r="AW151" s="364" t="s">
        <v>299</v>
      </c>
      <c r="AX151" s="364" t="s">
        <v>333</v>
      </c>
      <c r="AY151" s="364" t="s">
        <v>334</v>
      </c>
    </row>
    <row r="152" spans="2:51" s="406" customFormat="1" ht="15.75" customHeight="1">
      <c r="B152" s="368"/>
      <c r="D152" s="361" t="s">
        <v>347</v>
      </c>
      <c r="E152" s="369"/>
      <c r="F152" s="370" t="s">
        <v>2567</v>
      </c>
      <c r="H152" s="371">
        <v>660</v>
      </c>
      <c r="L152" s="368"/>
      <c r="M152" s="372"/>
      <c r="T152" s="373"/>
      <c r="AT152" s="369" t="s">
        <v>347</v>
      </c>
      <c r="AU152" s="369" t="s">
        <v>258</v>
      </c>
      <c r="AV152" s="369" t="s">
        <v>258</v>
      </c>
      <c r="AW152" s="369" t="s">
        <v>299</v>
      </c>
      <c r="AX152" s="369" t="s">
        <v>333</v>
      </c>
      <c r="AY152" s="369" t="s">
        <v>334</v>
      </c>
    </row>
    <row r="153" spans="2:51" s="406" customFormat="1" ht="15.75" customHeight="1">
      <c r="B153" s="374"/>
      <c r="D153" s="361" t="s">
        <v>347</v>
      </c>
      <c r="E153" s="375"/>
      <c r="F153" s="376" t="s">
        <v>352</v>
      </c>
      <c r="H153" s="377">
        <v>660</v>
      </c>
      <c r="L153" s="374"/>
      <c r="M153" s="378"/>
      <c r="T153" s="379"/>
      <c r="AT153" s="375" t="s">
        <v>347</v>
      </c>
      <c r="AU153" s="375" t="s">
        <v>258</v>
      </c>
      <c r="AV153" s="375" t="s">
        <v>341</v>
      </c>
      <c r="AW153" s="375" t="s">
        <v>299</v>
      </c>
      <c r="AX153" s="375" t="s">
        <v>332</v>
      </c>
      <c r="AY153" s="375" t="s">
        <v>334</v>
      </c>
    </row>
    <row r="154" spans="2:65" s="406" customFormat="1" ht="15.75" customHeight="1">
      <c r="B154" s="281"/>
      <c r="C154" s="347" t="s">
        <v>402</v>
      </c>
      <c r="D154" s="347" t="s">
        <v>336</v>
      </c>
      <c r="E154" s="348" t="s">
        <v>2578</v>
      </c>
      <c r="F154" s="349" t="s">
        <v>2577</v>
      </c>
      <c r="G154" s="350" t="s">
        <v>339</v>
      </c>
      <c r="H154" s="351">
        <v>660</v>
      </c>
      <c r="I154" s="424"/>
      <c r="J154" s="352">
        <f>ROUND($I$154*$H$154,2)</f>
        <v>0</v>
      </c>
      <c r="K154" s="349" t="s">
        <v>340</v>
      </c>
      <c r="L154" s="281"/>
      <c r="M154" s="423"/>
      <c r="N154" s="353" t="s">
        <v>287</v>
      </c>
      <c r="P154" s="354">
        <f>$O$154*$H$154</f>
        <v>0</v>
      </c>
      <c r="Q154" s="354">
        <v>0</v>
      </c>
      <c r="R154" s="354">
        <f>$Q$154*$H$154</f>
        <v>0</v>
      </c>
      <c r="S154" s="354">
        <v>0</v>
      </c>
      <c r="T154" s="355">
        <f>$S$154*$H$154</f>
        <v>0</v>
      </c>
      <c r="AR154" s="409" t="s">
        <v>341</v>
      </c>
      <c r="AT154" s="409" t="s">
        <v>336</v>
      </c>
      <c r="AU154" s="409" t="s">
        <v>258</v>
      </c>
      <c r="AY154" s="406" t="s">
        <v>334</v>
      </c>
      <c r="BE154" s="356">
        <f>IF($N$154="základní",$J$154,0)</f>
        <v>0</v>
      </c>
      <c r="BF154" s="356">
        <f>IF($N$154="snížená",$J$154,0)</f>
        <v>0</v>
      </c>
      <c r="BG154" s="356">
        <f>IF($N$154="zákl. přenesená",$J$154,0)</f>
        <v>0</v>
      </c>
      <c r="BH154" s="356">
        <f>IF($N$154="sníž. přenesená",$J$154,0)</f>
        <v>0</v>
      </c>
      <c r="BI154" s="356">
        <f>IF($N$154="nulová",$J$154,0)</f>
        <v>0</v>
      </c>
      <c r="BJ154" s="409" t="s">
        <v>332</v>
      </c>
      <c r="BK154" s="356">
        <f>ROUND($I$154*$H$154,2)</f>
        <v>0</v>
      </c>
      <c r="BL154" s="409" t="s">
        <v>341</v>
      </c>
      <c r="BM154" s="409" t="s">
        <v>2576</v>
      </c>
    </row>
    <row r="155" spans="2:47" s="406" customFormat="1" ht="16.5" customHeight="1">
      <c r="B155" s="281"/>
      <c r="D155" s="357" t="s">
        <v>343</v>
      </c>
      <c r="F155" s="358" t="s">
        <v>2575</v>
      </c>
      <c r="L155" s="281"/>
      <c r="M155" s="359"/>
      <c r="T155" s="360"/>
      <c r="AT155" s="406" t="s">
        <v>343</v>
      </c>
      <c r="AU155" s="406" t="s">
        <v>258</v>
      </c>
    </row>
    <row r="156" spans="2:47" s="406" customFormat="1" ht="57.75" customHeight="1">
      <c r="B156" s="281"/>
      <c r="D156" s="361" t="s">
        <v>345</v>
      </c>
      <c r="F156" s="362" t="s">
        <v>2574</v>
      </c>
      <c r="L156" s="281"/>
      <c r="M156" s="359"/>
      <c r="T156" s="360"/>
      <c r="AT156" s="406" t="s">
        <v>345</v>
      </c>
      <c r="AU156" s="406" t="s">
        <v>258</v>
      </c>
    </row>
    <row r="157" spans="2:51" s="406" customFormat="1" ht="15.75" customHeight="1">
      <c r="B157" s="363"/>
      <c r="D157" s="361" t="s">
        <v>347</v>
      </c>
      <c r="E157" s="364"/>
      <c r="F157" s="365" t="s">
        <v>2569</v>
      </c>
      <c r="H157" s="364"/>
      <c r="L157" s="363"/>
      <c r="M157" s="366"/>
      <c r="T157" s="367"/>
      <c r="AT157" s="364" t="s">
        <v>347</v>
      </c>
      <c r="AU157" s="364" t="s">
        <v>258</v>
      </c>
      <c r="AV157" s="364" t="s">
        <v>332</v>
      </c>
      <c r="AW157" s="364" t="s">
        <v>299</v>
      </c>
      <c r="AX157" s="364" t="s">
        <v>333</v>
      </c>
      <c r="AY157" s="364" t="s">
        <v>334</v>
      </c>
    </row>
    <row r="158" spans="2:51" s="406" customFormat="1" ht="15.75" customHeight="1">
      <c r="B158" s="363"/>
      <c r="D158" s="361" t="s">
        <v>347</v>
      </c>
      <c r="E158" s="364"/>
      <c r="F158" s="365" t="s">
        <v>2568</v>
      </c>
      <c r="H158" s="364"/>
      <c r="L158" s="363"/>
      <c r="M158" s="366"/>
      <c r="T158" s="367"/>
      <c r="AT158" s="364" t="s">
        <v>347</v>
      </c>
      <c r="AU158" s="364" t="s">
        <v>258</v>
      </c>
      <c r="AV158" s="364" t="s">
        <v>332</v>
      </c>
      <c r="AW158" s="364" t="s">
        <v>299</v>
      </c>
      <c r="AX158" s="364" t="s">
        <v>333</v>
      </c>
      <c r="AY158" s="364" t="s">
        <v>334</v>
      </c>
    </row>
    <row r="159" spans="2:51" s="406" customFormat="1" ht="15.75" customHeight="1">
      <c r="B159" s="368"/>
      <c r="D159" s="361" t="s">
        <v>347</v>
      </c>
      <c r="E159" s="369"/>
      <c r="F159" s="370" t="s">
        <v>2567</v>
      </c>
      <c r="H159" s="371">
        <v>660</v>
      </c>
      <c r="L159" s="368"/>
      <c r="M159" s="372"/>
      <c r="T159" s="373"/>
      <c r="AT159" s="369" t="s">
        <v>347</v>
      </c>
      <c r="AU159" s="369" t="s">
        <v>258</v>
      </c>
      <c r="AV159" s="369" t="s">
        <v>258</v>
      </c>
      <c r="AW159" s="369" t="s">
        <v>299</v>
      </c>
      <c r="AX159" s="369" t="s">
        <v>333</v>
      </c>
      <c r="AY159" s="369" t="s">
        <v>334</v>
      </c>
    </row>
    <row r="160" spans="2:51" s="406" customFormat="1" ht="15.75" customHeight="1">
      <c r="B160" s="374"/>
      <c r="D160" s="361" t="s">
        <v>347</v>
      </c>
      <c r="E160" s="375"/>
      <c r="F160" s="376" t="s">
        <v>352</v>
      </c>
      <c r="H160" s="377">
        <v>660</v>
      </c>
      <c r="L160" s="374"/>
      <c r="M160" s="378"/>
      <c r="T160" s="379"/>
      <c r="AT160" s="375" t="s">
        <v>347</v>
      </c>
      <c r="AU160" s="375" t="s">
        <v>258</v>
      </c>
      <c r="AV160" s="375" t="s">
        <v>341</v>
      </c>
      <c r="AW160" s="375" t="s">
        <v>299</v>
      </c>
      <c r="AX160" s="375" t="s">
        <v>332</v>
      </c>
      <c r="AY160" s="375" t="s">
        <v>334</v>
      </c>
    </row>
    <row r="161" spans="2:65" s="406" customFormat="1" ht="15.75" customHeight="1">
      <c r="B161" s="281"/>
      <c r="C161" s="347" t="s">
        <v>417</v>
      </c>
      <c r="D161" s="347" t="s">
        <v>336</v>
      </c>
      <c r="E161" s="348" t="s">
        <v>2573</v>
      </c>
      <c r="F161" s="349" t="s">
        <v>2572</v>
      </c>
      <c r="G161" s="350" t="s">
        <v>373</v>
      </c>
      <c r="H161" s="351">
        <v>19.8</v>
      </c>
      <c r="I161" s="424"/>
      <c r="J161" s="352">
        <f>ROUND($I$161*$H$161,2)</f>
        <v>0</v>
      </c>
      <c r="K161" s="349" t="s">
        <v>340</v>
      </c>
      <c r="L161" s="281"/>
      <c r="M161" s="423"/>
      <c r="N161" s="353" t="s">
        <v>287</v>
      </c>
      <c r="P161" s="354">
        <f>$O$161*$H$161</f>
        <v>0</v>
      </c>
      <c r="Q161" s="354">
        <v>0</v>
      </c>
      <c r="R161" s="354">
        <f>$Q$161*$H$161</f>
        <v>0</v>
      </c>
      <c r="S161" s="354">
        <v>0</v>
      </c>
      <c r="T161" s="355">
        <f>$S$161*$H$161</f>
        <v>0</v>
      </c>
      <c r="AR161" s="409" t="s">
        <v>341</v>
      </c>
      <c r="AT161" s="409" t="s">
        <v>336</v>
      </c>
      <c r="AU161" s="409" t="s">
        <v>258</v>
      </c>
      <c r="AY161" s="406" t="s">
        <v>334</v>
      </c>
      <c r="BE161" s="356">
        <f>IF($N$161="základní",$J$161,0)</f>
        <v>0</v>
      </c>
      <c r="BF161" s="356">
        <f>IF($N$161="snížená",$J$161,0)</f>
        <v>0</v>
      </c>
      <c r="BG161" s="356">
        <f>IF($N$161="zákl. přenesená",$J$161,0)</f>
        <v>0</v>
      </c>
      <c r="BH161" s="356">
        <f>IF($N$161="sníž. přenesená",$J$161,0)</f>
        <v>0</v>
      </c>
      <c r="BI161" s="356">
        <f>IF($N$161="nulová",$J$161,0)</f>
        <v>0</v>
      </c>
      <c r="BJ161" s="409" t="s">
        <v>332</v>
      </c>
      <c r="BK161" s="356">
        <f>ROUND($I$161*$H$161,2)</f>
        <v>0</v>
      </c>
      <c r="BL161" s="409" t="s">
        <v>341</v>
      </c>
      <c r="BM161" s="409" t="s">
        <v>2571</v>
      </c>
    </row>
    <row r="162" spans="2:47" s="406" customFormat="1" ht="16.5" customHeight="1">
      <c r="B162" s="281"/>
      <c r="D162" s="357" t="s">
        <v>343</v>
      </c>
      <c r="F162" s="358" t="s">
        <v>2570</v>
      </c>
      <c r="L162" s="281"/>
      <c r="M162" s="359"/>
      <c r="T162" s="360"/>
      <c r="AT162" s="406" t="s">
        <v>343</v>
      </c>
      <c r="AU162" s="406" t="s">
        <v>258</v>
      </c>
    </row>
    <row r="163" spans="2:51" s="406" customFormat="1" ht="15.75" customHeight="1">
      <c r="B163" s="363"/>
      <c r="D163" s="361" t="s">
        <v>347</v>
      </c>
      <c r="E163" s="364"/>
      <c r="F163" s="365" t="s">
        <v>2569</v>
      </c>
      <c r="H163" s="364"/>
      <c r="L163" s="363"/>
      <c r="M163" s="366"/>
      <c r="T163" s="367"/>
      <c r="AT163" s="364" t="s">
        <v>347</v>
      </c>
      <c r="AU163" s="364" t="s">
        <v>258</v>
      </c>
      <c r="AV163" s="364" t="s">
        <v>332</v>
      </c>
      <c r="AW163" s="364" t="s">
        <v>299</v>
      </c>
      <c r="AX163" s="364" t="s">
        <v>333</v>
      </c>
      <c r="AY163" s="364" t="s">
        <v>334</v>
      </c>
    </row>
    <row r="164" spans="2:51" s="406" customFormat="1" ht="15.75" customHeight="1">
      <c r="B164" s="363"/>
      <c r="D164" s="361" t="s">
        <v>347</v>
      </c>
      <c r="E164" s="364"/>
      <c r="F164" s="365" t="s">
        <v>2568</v>
      </c>
      <c r="H164" s="364"/>
      <c r="L164" s="363"/>
      <c r="M164" s="366"/>
      <c r="T164" s="367"/>
      <c r="AT164" s="364" t="s">
        <v>347</v>
      </c>
      <c r="AU164" s="364" t="s">
        <v>258</v>
      </c>
      <c r="AV164" s="364" t="s">
        <v>332</v>
      </c>
      <c r="AW164" s="364" t="s">
        <v>299</v>
      </c>
      <c r="AX164" s="364" t="s">
        <v>333</v>
      </c>
      <c r="AY164" s="364" t="s">
        <v>334</v>
      </c>
    </row>
    <row r="165" spans="2:51" s="406" customFormat="1" ht="15.75" customHeight="1">
      <c r="B165" s="368"/>
      <c r="D165" s="361" t="s">
        <v>347</v>
      </c>
      <c r="E165" s="369"/>
      <c r="F165" s="370" t="s">
        <v>2567</v>
      </c>
      <c r="H165" s="371">
        <v>660</v>
      </c>
      <c r="L165" s="368"/>
      <c r="M165" s="372"/>
      <c r="T165" s="373"/>
      <c r="AT165" s="369" t="s">
        <v>347</v>
      </c>
      <c r="AU165" s="369" t="s">
        <v>258</v>
      </c>
      <c r="AV165" s="369" t="s">
        <v>258</v>
      </c>
      <c r="AW165" s="369" t="s">
        <v>299</v>
      </c>
      <c r="AX165" s="369" t="s">
        <v>333</v>
      </c>
      <c r="AY165" s="369" t="s">
        <v>334</v>
      </c>
    </row>
    <row r="166" spans="2:51" s="406" customFormat="1" ht="15.75" customHeight="1">
      <c r="B166" s="374"/>
      <c r="D166" s="361" t="s">
        <v>347</v>
      </c>
      <c r="E166" s="375"/>
      <c r="F166" s="376" t="s">
        <v>352</v>
      </c>
      <c r="H166" s="377">
        <v>660</v>
      </c>
      <c r="L166" s="374"/>
      <c r="M166" s="378"/>
      <c r="T166" s="379"/>
      <c r="AT166" s="375" t="s">
        <v>347</v>
      </c>
      <c r="AU166" s="375" t="s">
        <v>258</v>
      </c>
      <c r="AV166" s="375" t="s">
        <v>341</v>
      </c>
      <c r="AW166" s="375" t="s">
        <v>299</v>
      </c>
      <c r="AX166" s="375" t="s">
        <v>332</v>
      </c>
      <c r="AY166" s="375" t="s">
        <v>334</v>
      </c>
    </row>
    <row r="167" spans="2:51" s="406" customFormat="1" ht="15.75" customHeight="1">
      <c r="B167" s="368"/>
      <c r="D167" s="361" t="s">
        <v>347</v>
      </c>
      <c r="F167" s="370" t="s">
        <v>2566</v>
      </c>
      <c r="H167" s="371">
        <v>19.8</v>
      </c>
      <c r="L167" s="368"/>
      <c r="M167" s="372"/>
      <c r="T167" s="373"/>
      <c r="AT167" s="369" t="s">
        <v>347</v>
      </c>
      <c r="AU167" s="369" t="s">
        <v>258</v>
      </c>
      <c r="AV167" s="369" t="s">
        <v>258</v>
      </c>
      <c r="AW167" s="369" t="s">
        <v>333</v>
      </c>
      <c r="AX167" s="369" t="s">
        <v>332</v>
      </c>
      <c r="AY167" s="369" t="s">
        <v>334</v>
      </c>
    </row>
    <row r="168" spans="2:63" s="337" customFormat="1" ht="30.75" customHeight="1">
      <c r="B168" s="336"/>
      <c r="D168" s="338" t="s">
        <v>329</v>
      </c>
      <c r="E168" s="345" t="s">
        <v>363</v>
      </c>
      <c r="F168" s="345" t="s">
        <v>2565</v>
      </c>
      <c r="J168" s="346">
        <f>$BK$168</f>
        <v>0</v>
      </c>
      <c r="L168" s="336"/>
      <c r="M168" s="341"/>
      <c r="P168" s="342">
        <f>SUM($P$169:$P$301)</f>
        <v>0</v>
      </c>
      <c r="R168" s="342">
        <f>SUM($R$169:$R$301)</f>
        <v>285.56026639</v>
      </c>
      <c r="T168" s="343">
        <f>SUM($T$169:$T$301)</f>
        <v>0</v>
      </c>
      <c r="AR168" s="338" t="s">
        <v>332</v>
      </c>
      <c r="AT168" s="338" t="s">
        <v>329</v>
      </c>
      <c r="AU168" s="338" t="s">
        <v>332</v>
      </c>
      <c r="AY168" s="338" t="s">
        <v>334</v>
      </c>
      <c r="BK168" s="344">
        <f>SUM($BK$169:$BK$301)</f>
        <v>0</v>
      </c>
    </row>
    <row r="169" spans="2:65" s="406" customFormat="1" ht="15.75" customHeight="1">
      <c r="B169" s="281"/>
      <c r="C169" s="347" t="s">
        <v>429</v>
      </c>
      <c r="D169" s="347" t="s">
        <v>336</v>
      </c>
      <c r="E169" s="348" t="s">
        <v>2564</v>
      </c>
      <c r="F169" s="349" t="s">
        <v>2563</v>
      </c>
      <c r="G169" s="350" t="s">
        <v>339</v>
      </c>
      <c r="H169" s="351">
        <v>89</v>
      </c>
      <c r="I169" s="424"/>
      <c r="J169" s="352">
        <f>ROUND($I$169*$H$169,2)</f>
        <v>0</v>
      </c>
      <c r="K169" s="349" t="s">
        <v>340</v>
      </c>
      <c r="L169" s="281"/>
      <c r="M169" s="423"/>
      <c r="N169" s="353" t="s">
        <v>287</v>
      </c>
      <c r="P169" s="354">
        <f>$O$169*$H$169</f>
        <v>0</v>
      </c>
      <c r="Q169" s="354">
        <v>0</v>
      </c>
      <c r="R169" s="354">
        <f>$Q$169*$H$169</f>
        <v>0</v>
      </c>
      <c r="S169" s="354">
        <v>0</v>
      </c>
      <c r="T169" s="355">
        <f>$S$169*$H$169</f>
        <v>0</v>
      </c>
      <c r="AR169" s="409" t="s">
        <v>341</v>
      </c>
      <c r="AT169" s="409" t="s">
        <v>336</v>
      </c>
      <c r="AU169" s="409" t="s">
        <v>258</v>
      </c>
      <c r="AY169" s="406" t="s">
        <v>334</v>
      </c>
      <c r="BE169" s="356">
        <f>IF($N$169="základní",$J$169,0)</f>
        <v>0</v>
      </c>
      <c r="BF169" s="356">
        <f>IF($N$169="snížená",$J$169,0)</f>
        <v>0</v>
      </c>
      <c r="BG169" s="356">
        <f>IF($N$169="zákl. přenesená",$J$169,0)</f>
        <v>0</v>
      </c>
      <c r="BH169" s="356">
        <f>IF($N$169="sníž. přenesená",$J$169,0)</f>
        <v>0</v>
      </c>
      <c r="BI169" s="356">
        <f>IF($N$169="nulová",$J$169,0)</f>
        <v>0</v>
      </c>
      <c r="BJ169" s="409" t="s">
        <v>332</v>
      </c>
      <c r="BK169" s="356">
        <f>ROUND($I$169*$H$169,2)</f>
        <v>0</v>
      </c>
      <c r="BL169" s="409" t="s">
        <v>341</v>
      </c>
      <c r="BM169" s="409" t="s">
        <v>2562</v>
      </c>
    </row>
    <row r="170" spans="2:47" s="406" customFormat="1" ht="16.5" customHeight="1">
      <c r="B170" s="281"/>
      <c r="D170" s="357" t="s">
        <v>343</v>
      </c>
      <c r="F170" s="358" t="s">
        <v>2561</v>
      </c>
      <c r="L170" s="281"/>
      <c r="M170" s="359"/>
      <c r="T170" s="360"/>
      <c r="AT170" s="406" t="s">
        <v>343</v>
      </c>
      <c r="AU170" s="406" t="s">
        <v>258</v>
      </c>
    </row>
    <row r="171" spans="2:47" s="406" customFormat="1" ht="57.75" customHeight="1">
      <c r="B171" s="281"/>
      <c r="D171" s="361" t="s">
        <v>345</v>
      </c>
      <c r="F171" s="362" t="s">
        <v>2539</v>
      </c>
      <c r="L171" s="281"/>
      <c r="M171" s="359"/>
      <c r="T171" s="360"/>
      <c r="AT171" s="406" t="s">
        <v>345</v>
      </c>
      <c r="AU171" s="406" t="s">
        <v>258</v>
      </c>
    </row>
    <row r="172" spans="2:51" s="406" customFormat="1" ht="15.75" customHeight="1">
      <c r="B172" s="363"/>
      <c r="D172" s="361" t="s">
        <v>347</v>
      </c>
      <c r="E172" s="364"/>
      <c r="F172" s="365" t="s">
        <v>2472</v>
      </c>
      <c r="H172" s="364"/>
      <c r="L172" s="363"/>
      <c r="M172" s="366"/>
      <c r="T172" s="367"/>
      <c r="AT172" s="364" t="s">
        <v>347</v>
      </c>
      <c r="AU172" s="364" t="s">
        <v>258</v>
      </c>
      <c r="AV172" s="364" t="s">
        <v>332</v>
      </c>
      <c r="AW172" s="364" t="s">
        <v>299</v>
      </c>
      <c r="AX172" s="364" t="s">
        <v>333</v>
      </c>
      <c r="AY172" s="364" t="s">
        <v>334</v>
      </c>
    </row>
    <row r="173" spans="2:51" s="406" customFormat="1" ht="15.75" customHeight="1">
      <c r="B173" s="363"/>
      <c r="D173" s="361" t="s">
        <v>347</v>
      </c>
      <c r="E173" s="364"/>
      <c r="F173" s="365" t="s">
        <v>2556</v>
      </c>
      <c r="H173" s="364"/>
      <c r="L173" s="363"/>
      <c r="M173" s="366"/>
      <c r="T173" s="367"/>
      <c r="AT173" s="364" t="s">
        <v>347</v>
      </c>
      <c r="AU173" s="364" t="s">
        <v>258</v>
      </c>
      <c r="AV173" s="364" t="s">
        <v>332</v>
      </c>
      <c r="AW173" s="364" t="s">
        <v>299</v>
      </c>
      <c r="AX173" s="364" t="s">
        <v>333</v>
      </c>
      <c r="AY173" s="364" t="s">
        <v>334</v>
      </c>
    </row>
    <row r="174" spans="2:51" s="406" customFormat="1" ht="15.75" customHeight="1">
      <c r="B174" s="368"/>
      <c r="D174" s="361" t="s">
        <v>347</v>
      </c>
      <c r="E174" s="369"/>
      <c r="F174" s="370" t="s">
        <v>2555</v>
      </c>
      <c r="H174" s="371">
        <v>17.22</v>
      </c>
      <c r="L174" s="368"/>
      <c r="M174" s="372"/>
      <c r="T174" s="373"/>
      <c r="AT174" s="369" t="s">
        <v>347</v>
      </c>
      <c r="AU174" s="369" t="s">
        <v>258</v>
      </c>
      <c r="AV174" s="369" t="s">
        <v>258</v>
      </c>
      <c r="AW174" s="369" t="s">
        <v>299</v>
      </c>
      <c r="AX174" s="369" t="s">
        <v>333</v>
      </c>
      <c r="AY174" s="369" t="s">
        <v>334</v>
      </c>
    </row>
    <row r="175" spans="2:51" s="406" customFormat="1" ht="15.75" customHeight="1">
      <c r="B175" s="368"/>
      <c r="D175" s="361" t="s">
        <v>347</v>
      </c>
      <c r="E175" s="369"/>
      <c r="F175" s="370" t="s">
        <v>2554</v>
      </c>
      <c r="H175" s="371">
        <v>18.84</v>
      </c>
      <c r="L175" s="368"/>
      <c r="M175" s="372"/>
      <c r="T175" s="373"/>
      <c r="AT175" s="369" t="s">
        <v>347</v>
      </c>
      <c r="AU175" s="369" t="s">
        <v>258</v>
      </c>
      <c r="AV175" s="369" t="s">
        <v>258</v>
      </c>
      <c r="AW175" s="369" t="s">
        <v>299</v>
      </c>
      <c r="AX175" s="369" t="s">
        <v>333</v>
      </c>
      <c r="AY175" s="369" t="s">
        <v>334</v>
      </c>
    </row>
    <row r="176" spans="2:51" s="406" customFormat="1" ht="15.75" customHeight="1">
      <c r="B176" s="368"/>
      <c r="D176" s="361" t="s">
        <v>347</v>
      </c>
      <c r="E176" s="369"/>
      <c r="F176" s="370" t="s">
        <v>2553</v>
      </c>
      <c r="H176" s="371">
        <v>20.3</v>
      </c>
      <c r="L176" s="368"/>
      <c r="M176" s="372"/>
      <c r="T176" s="373"/>
      <c r="AT176" s="369" t="s">
        <v>347</v>
      </c>
      <c r="AU176" s="369" t="s">
        <v>258</v>
      </c>
      <c r="AV176" s="369" t="s">
        <v>258</v>
      </c>
      <c r="AW176" s="369" t="s">
        <v>299</v>
      </c>
      <c r="AX176" s="369" t="s">
        <v>333</v>
      </c>
      <c r="AY176" s="369" t="s">
        <v>334</v>
      </c>
    </row>
    <row r="177" spans="2:51" s="406" customFormat="1" ht="15.75" customHeight="1">
      <c r="B177" s="368"/>
      <c r="D177" s="361" t="s">
        <v>347</v>
      </c>
      <c r="E177" s="369"/>
      <c r="F177" s="370" t="s">
        <v>2552</v>
      </c>
      <c r="H177" s="371">
        <v>6.75</v>
      </c>
      <c r="L177" s="368"/>
      <c r="M177" s="372"/>
      <c r="T177" s="373"/>
      <c r="AT177" s="369" t="s">
        <v>347</v>
      </c>
      <c r="AU177" s="369" t="s">
        <v>258</v>
      </c>
      <c r="AV177" s="369" t="s">
        <v>258</v>
      </c>
      <c r="AW177" s="369" t="s">
        <v>299</v>
      </c>
      <c r="AX177" s="369" t="s">
        <v>333</v>
      </c>
      <c r="AY177" s="369" t="s">
        <v>334</v>
      </c>
    </row>
    <row r="178" spans="2:51" s="406" customFormat="1" ht="15.75" customHeight="1">
      <c r="B178" s="368"/>
      <c r="D178" s="361" t="s">
        <v>347</v>
      </c>
      <c r="E178" s="369"/>
      <c r="F178" s="370" t="s">
        <v>2551</v>
      </c>
      <c r="H178" s="371">
        <v>19.14</v>
      </c>
      <c r="L178" s="368"/>
      <c r="M178" s="372"/>
      <c r="T178" s="373"/>
      <c r="AT178" s="369" t="s">
        <v>347</v>
      </c>
      <c r="AU178" s="369" t="s">
        <v>258</v>
      </c>
      <c r="AV178" s="369" t="s">
        <v>258</v>
      </c>
      <c r="AW178" s="369" t="s">
        <v>299</v>
      </c>
      <c r="AX178" s="369" t="s">
        <v>333</v>
      </c>
      <c r="AY178" s="369" t="s">
        <v>334</v>
      </c>
    </row>
    <row r="179" spans="2:51" s="406" customFormat="1" ht="15.75" customHeight="1">
      <c r="B179" s="368"/>
      <c r="D179" s="361" t="s">
        <v>347</v>
      </c>
      <c r="E179" s="369"/>
      <c r="F179" s="370" t="s">
        <v>2550</v>
      </c>
      <c r="H179" s="371">
        <v>6.75</v>
      </c>
      <c r="L179" s="368"/>
      <c r="M179" s="372"/>
      <c r="T179" s="373"/>
      <c r="AT179" s="369" t="s">
        <v>347</v>
      </c>
      <c r="AU179" s="369" t="s">
        <v>258</v>
      </c>
      <c r="AV179" s="369" t="s">
        <v>258</v>
      </c>
      <c r="AW179" s="369" t="s">
        <v>299</v>
      </c>
      <c r="AX179" s="369" t="s">
        <v>333</v>
      </c>
      <c r="AY179" s="369" t="s">
        <v>334</v>
      </c>
    </row>
    <row r="180" spans="2:51" s="406" customFormat="1" ht="15.75" customHeight="1">
      <c r="B180" s="374"/>
      <c r="D180" s="361" t="s">
        <v>347</v>
      </c>
      <c r="E180" s="375"/>
      <c r="F180" s="376" t="s">
        <v>352</v>
      </c>
      <c r="H180" s="377">
        <v>89</v>
      </c>
      <c r="L180" s="374"/>
      <c r="M180" s="378"/>
      <c r="T180" s="379"/>
      <c r="AT180" s="375" t="s">
        <v>347</v>
      </c>
      <c r="AU180" s="375" t="s">
        <v>258</v>
      </c>
      <c r="AV180" s="375" t="s">
        <v>341</v>
      </c>
      <c r="AW180" s="375" t="s">
        <v>299</v>
      </c>
      <c r="AX180" s="375" t="s">
        <v>332</v>
      </c>
      <c r="AY180" s="375" t="s">
        <v>334</v>
      </c>
    </row>
    <row r="181" spans="2:65" s="406" customFormat="1" ht="27" customHeight="1">
      <c r="B181" s="281"/>
      <c r="C181" s="386" t="s">
        <v>446</v>
      </c>
      <c r="D181" s="386" t="s">
        <v>1090</v>
      </c>
      <c r="E181" s="387" t="s">
        <v>2560</v>
      </c>
      <c r="F181" s="507" t="s">
        <v>2559</v>
      </c>
      <c r="G181" s="389" t="s">
        <v>339</v>
      </c>
      <c r="H181" s="390">
        <v>100</v>
      </c>
      <c r="I181" s="426"/>
      <c r="J181" s="391">
        <f>ROUND($I$181*$H$181,2)</f>
        <v>0</v>
      </c>
      <c r="K181" s="388" t="s">
        <v>599</v>
      </c>
      <c r="L181" s="392"/>
      <c r="M181" s="425"/>
      <c r="N181" s="393" t="s">
        <v>287</v>
      </c>
      <c r="P181" s="354">
        <f>$O$181*$H$181</f>
        <v>0</v>
      </c>
      <c r="Q181" s="354">
        <v>0.0024</v>
      </c>
      <c r="R181" s="354">
        <f>$Q$181*$H$181</f>
        <v>0.24</v>
      </c>
      <c r="S181" s="354">
        <v>0</v>
      </c>
      <c r="T181" s="355">
        <f>$S$181*$H$181</f>
        <v>0</v>
      </c>
      <c r="AR181" s="409" t="s">
        <v>635</v>
      </c>
      <c r="AT181" s="409" t="s">
        <v>1090</v>
      </c>
      <c r="AU181" s="409" t="s">
        <v>258</v>
      </c>
      <c r="AY181" s="406" t="s">
        <v>334</v>
      </c>
      <c r="BE181" s="356">
        <f>IF($N$181="základní",$J$181,0)</f>
        <v>0</v>
      </c>
      <c r="BF181" s="356">
        <f>IF($N$181="snížená",$J$181,0)</f>
        <v>0</v>
      </c>
      <c r="BG181" s="356">
        <f>IF($N$181="zákl. přenesená",$J$181,0)</f>
        <v>0</v>
      </c>
      <c r="BH181" s="356">
        <f>IF($N$181="sníž. přenesená",$J$181,0)</f>
        <v>0</v>
      </c>
      <c r="BI181" s="356">
        <f>IF($N$181="nulová",$J$181,0)</f>
        <v>0</v>
      </c>
      <c r="BJ181" s="409" t="s">
        <v>332</v>
      </c>
      <c r="BK181" s="356">
        <f>ROUND($I$181*$H$181,2)</f>
        <v>0</v>
      </c>
      <c r="BL181" s="409" t="s">
        <v>481</v>
      </c>
      <c r="BM181" s="409" t="s">
        <v>2558</v>
      </c>
    </row>
    <row r="182" spans="2:47" s="406" customFormat="1" ht="50.25" customHeight="1">
      <c r="B182" s="281"/>
      <c r="D182" s="357" t="s">
        <v>343</v>
      </c>
      <c r="F182" s="358" t="s">
        <v>2557</v>
      </c>
      <c r="L182" s="281"/>
      <c r="M182" s="359"/>
      <c r="T182" s="360"/>
      <c r="AT182" s="406" t="s">
        <v>343</v>
      </c>
      <c r="AU182" s="406" t="s">
        <v>258</v>
      </c>
    </row>
    <row r="183" spans="2:51" s="406" customFormat="1" ht="15.75" customHeight="1">
      <c r="B183" s="363"/>
      <c r="D183" s="361" t="s">
        <v>347</v>
      </c>
      <c r="E183" s="364"/>
      <c r="F183" s="365" t="s">
        <v>2472</v>
      </c>
      <c r="H183" s="364"/>
      <c r="L183" s="363"/>
      <c r="M183" s="366"/>
      <c r="T183" s="367"/>
      <c r="AT183" s="364" t="s">
        <v>347</v>
      </c>
      <c r="AU183" s="364" t="s">
        <v>258</v>
      </c>
      <c r="AV183" s="364" t="s">
        <v>332</v>
      </c>
      <c r="AW183" s="364" t="s">
        <v>299</v>
      </c>
      <c r="AX183" s="364" t="s">
        <v>333</v>
      </c>
      <c r="AY183" s="364" t="s">
        <v>334</v>
      </c>
    </row>
    <row r="184" spans="2:51" s="406" customFormat="1" ht="15.75" customHeight="1">
      <c r="B184" s="363"/>
      <c r="D184" s="361" t="s">
        <v>347</v>
      </c>
      <c r="E184" s="364"/>
      <c r="F184" s="365" t="s">
        <v>2556</v>
      </c>
      <c r="H184" s="364"/>
      <c r="L184" s="363"/>
      <c r="M184" s="366"/>
      <c r="T184" s="367"/>
      <c r="AT184" s="364" t="s">
        <v>347</v>
      </c>
      <c r="AU184" s="364" t="s">
        <v>258</v>
      </c>
      <c r="AV184" s="364" t="s">
        <v>332</v>
      </c>
      <c r="AW184" s="364" t="s">
        <v>299</v>
      </c>
      <c r="AX184" s="364" t="s">
        <v>333</v>
      </c>
      <c r="AY184" s="364" t="s">
        <v>334</v>
      </c>
    </row>
    <row r="185" spans="2:51" s="406" customFormat="1" ht="15.75" customHeight="1">
      <c r="B185" s="368"/>
      <c r="D185" s="361" t="s">
        <v>347</v>
      </c>
      <c r="E185" s="369"/>
      <c r="F185" s="370" t="s">
        <v>2555</v>
      </c>
      <c r="H185" s="371">
        <v>17.22</v>
      </c>
      <c r="L185" s="368"/>
      <c r="M185" s="372"/>
      <c r="T185" s="373"/>
      <c r="AT185" s="369" t="s">
        <v>347</v>
      </c>
      <c r="AU185" s="369" t="s">
        <v>258</v>
      </c>
      <c r="AV185" s="369" t="s">
        <v>258</v>
      </c>
      <c r="AW185" s="369" t="s">
        <v>299</v>
      </c>
      <c r="AX185" s="369" t="s">
        <v>333</v>
      </c>
      <c r="AY185" s="369" t="s">
        <v>334</v>
      </c>
    </row>
    <row r="186" spans="2:51" s="406" customFormat="1" ht="15.75" customHeight="1">
      <c r="B186" s="368"/>
      <c r="D186" s="361" t="s">
        <v>347</v>
      </c>
      <c r="E186" s="369"/>
      <c r="F186" s="370" t="s">
        <v>2554</v>
      </c>
      <c r="H186" s="371">
        <v>18.84</v>
      </c>
      <c r="L186" s="368"/>
      <c r="M186" s="372"/>
      <c r="T186" s="373"/>
      <c r="AT186" s="369" t="s">
        <v>347</v>
      </c>
      <c r="AU186" s="369" t="s">
        <v>258</v>
      </c>
      <c r="AV186" s="369" t="s">
        <v>258</v>
      </c>
      <c r="AW186" s="369" t="s">
        <v>299</v>
      </c>
      <c r="AX186" s="369" t="s">
        <v>333</v>
      </c>
      <c r="AY186" s="369" t="s">
        <v>334</v>
      </c>
    </row>
    <row r="187" spans="2:51" s="406" customFormat="1" ht="15.75" customHeight="1">
      <c r="B187" s="368"/>
      <c r="D187" s="361" t="s">
        <v>347</v>
      </c>
      <c r="E187" s="369"/>
      <c r="F187" s="370" t="s">
        <v>2553</v>
      </c>
      <c r="H187" s="371">
        <v>20.3</v>
      </c>
      <c r="L187" s="368"/>
      <c r="M187" s="372"/>
      <c r="T187" s="373"/>
      <c r="AT187" s="369" t="s">
        <v>347</v>
      </c>
      <c r="AU187" s="369" t="s">
        <v>258</v>
      </c>
      <c r="AV187" s="369" t="s">
        <v>258</v>
      </c>
      <c r="AW187" s="369" t="s">
        <v>299</v>
      </c>
      <c r="AX187" s="369" t="s">
        <v>333</v>
      </c>
      <c r="AY187" s="369" t="s">
        <v>334</v>
      </c>
    </row>
    <row r="188" spans="2:51" s="406" customFormat="1" ht="15.75" customHeight="1">
      <c r="B188" s="368"/>
      <c r="D188" s="361" t="s">
        <v>347</v>
      </c>
      <c r="E188" s="369"/>
      <c r="F188" s="370" t="s">
        <v>2552</v>
      </c>
      <c r="H188" s="371">
        <v>6.75</v>
      </c>
      <c r="L188" s="368"/>
      <c r="M188" s="372"/>
      <c r="T188" s="373"/>
      <c r="AT188" s="369" t="s">
        <v>347</v>
      </c>
      <c r="AU188" s="369" t="s">
        <v>258</v>
      </c>
      <c r="AV188" s="369" t="s">
        <v>258</v>
      </c>
      <c r="AW188" s="369" t="s">
        <v>299</v>
      </c>
      <c r="AX188" s="369" t="s">
        <v>333</v>
      </c>
      <c r="AY188" s="369" t="s">
        <v>334</v>
      </c>
    </row>
    <row r="189" spans="2:51" s="406" customFormat="1" ht="15.75" customHeight="1">
      <c r="B189" s="368"/>
      <c r="D189" s="361" t="s">
        <v>347</v>
      </c>
      <c r="E189" s="369"/>
      <c r="F189" s="370" t="s">
        <v>2551</v>
      </c>
      <c r="H189" s="371">
        <v>19.14</v>
      </c>
      <c r="L189" s="368"/>
      <c r="M189" s="372"/>
      <c r="T189" s="373"/>
      <c r="AT189" s="369" t="s">
        <v>347</v>
      </c>
      <c r="AU189" s="369" t="s">
        <v>258</v>
      </c>
      <c r="AV189" s="369" t="s">
        <v>258</v>
      </c>
      <c r="AW189" s="369" t="s">
        <v>299</v>
      </c>
      <c r="AX189" s="369" t="s">
        <v>333</v>
      </c>
      <c r="AY189" s="369" t="s">
        <v>334</v>
      </c>
    </row>
    <row r="190" spans="2:51" s="406" customFormat="1" ht="15.75" customHeight="1">
      <c r="B190" s="368"/>
      <c r="D190" s="361" t="s">
        <v>347</v>
      </c>
      <c r="E190" s="369"/>
      <c r="F190" s="370" t="s">
        <v>2550</v>
      </c>
      <c r="H190" s="371">
        <v>6.75</v>
      </c>
      <c r="L190" s="368"/>
      <c r="M190" s="372"/>
      <c r="T190" s="373"/>
      <c r="AT190" s="369" t="s">
        <v>347</v>
      </c>
      <c r="AU190" s="369" t="s">
        <v>258</v>
      </c>
      <c r="AV190" s="369" t="s">
        <v>258</v>
      </c>
      <c r="AW190" s="369" t="s">
        <v>299</v>
      </c>
      <c r="AX190" s="369" t="s">
        <v>333</v>
      </c>
      <c r="AY190" s="369" t="s">
        <v>334</v>
      </c>
    </row>
    <row r="191" spans="2:51" s="406" customFormat="1" ht="15.75" customHeight="1">
      <c r="B191" s="374"/>
      <c r="D191" s="361" t="s">
        <v>347</v>
      </c>
      <c r="E191" s="375"/>
      <c r="F191" s="376" t="s">
        <v>352</v>
      </c>
      <c r="H191" s="377">
        <v>89</v>
      </c>
      <c r="L191" s="374"/>
      <c r="M191" s="378"/>
      <c r="T191" s="379"/>
      <c r="AT191" s="375" t="s">
        <v>347</v>
      </c>
      <c r="AU191" s="375" t="s">
        <v>258</v>
      </c>
      <c r="AV191" s="375" t="s">
        <v>341</v>
      </c>
      <c r="AW191" s="375" t="s">
        <v>299</v>
      </c>
      <c r="AX191" s="375" t="s">
        <v>332</v>
      </c>
      <c r="AY191" s="375" t="s">
        <v>334</v>
      </c>
    </row>
    <row r="192" spans="2:51" s="406" customFormat="1" ht="15.75" customHeight="1">
      <c r="B192" s="368"/>
      <c r="D192" s="361" t="s">
        <v>347</v>
      </c>
      <c r="F192" s="370" t="s">
        <v>2549</v>
      </c>
      <c r="H192" s="371">
        <v>100</v>
      </c>
      <c r="L192" s="368"/>
      <c r="M192" s="372"/>
      <c r="T192" s="373"/>
      <c r="AT192" s="369" t="s">
        <v>347</v>
      </c>
      <c r="AU192" s="369" t="s">
        <v>258</v>
      </c>
      <c r="AV192" s="369" t="s">
        <v>258</v>
      </c>
      <c r="AW192" s="369" t="s">
        <v>333</v>
      </c>
      <c r="AX192" s="369" t="s">
        <v>332</v>
      </c>
      <c r="AY192" s="369" t="s">
        <v>334</v>
      </c>
    </row>
    <row r="193" spans="2:65" s="406" customFormat="1" ht="15.75" customHeight="1">
      <c r="B193" s="281"/>
      <c r="C193" s="386" t="s">
        <v>452</v>
      </c>
      <c r="D193" s="386" t="s">
        <v>1090</v>
      </c>
      <c r="E193" s="387" t="s">
        <v>2548</v>
      </c>
      <c r="F193" s="507" t="s">
        <v>2547</v>
      </c>
      <c r="G193" s="389" t="s">
        <v>113</v>
      </c>
      <c r="H193" s="390">
        <v>1</v>
      </c>
      <c r="I193" s="426"/>
      <c r="J193" s="391">
        <f>ROUND($I$193*$H$193,2)</f>
        <v>0</v>
      </c>
      <c r="K193" s="388" t="s">
        <v>599</v>
      </c>
      <c r="L193" s="392"/>
      <c r="M193" s="425"/>
      <c r="N193" s="393" t="s">
        <v>287</v>
      </c>
      <c r="P193" s="354">
        <f>$O$193*$H$193</f>
        <v>0</v>
      </c>
      <c r="Q193" s="354">
        <v>0.05</v>
      </c>
      <c r="R193" s="354">
        <f>$Q$193*$H$193</f>
        <v>0.05</v>
      </c>
      <c r="S193" s="354">
        <v>0</v>
      </c>
      <c r="T193" s="355">
        <f>$S$193*$H$193</f>
        <v>0</v>
      </c>
      <c r="AR193" s="409" t="s">
        <v>635</v>
      </c>
      <c r="AT193" s="409" t="s">
        <v>1090</v>
      </c>
      <c r="AU193" s="409" t="s">
        <v>258</v>
      </c>
      <c r="AY193" s="406" t="s">
        <v>334</v>
      </c>
      <c r="BE193" s="356">
        <f>IF($N$193="základní",$J$193,0)</f>
        <v>0</v>
      </c>
      <c r="BF193" s="356">
        <f>IF($N$193="snížená",$J$193,0)</f>
        <v>0</v>
      </c>
      <c r="BG193" s="356">
        <f>IF($N$193="zákl. přenesená",$J$193,0)</f>
        <v>0</v>
      </c>
      <c r="BH193" s="356">
        <f>IF($N$193="sníž. přenesená",$J$193,0)</f>
        <v>0</v>
      </c>
      <c r="BI193" s="356">
        <f>IF($N$193="nulová",$J$193,0)</f>
        <v>0</v>
      </c>
      <c r="BJ193" s="409" t="s">
        <v>332</v>
      </c>
      <c r="BK193" s="356">
        <f>ROUND($I$193*$H$193,2)</f>
        <v>0</v>
      </c>
      <c r="BL193" s="409" t="s">
        <v>481</v>
      </c>
      <c r="BM193" s="409" t="s">
        <v>2546</v>
      </c>
    </row>
    <row r="194" spans="2:47" s="406" customFormat="1" ht="16.5" customHeight="1">
      <c r="B194" s="281"/>
      <c r="D194" s="357" t="s">
        <v>343</v>
      </c>
      <c r="F194" s="358" t="s">
        <v>2545</v>
      </c>
      <c r="L194" s="281"/>
      <c r="M194" s="359"/>
      <c r="T194" s="360"/>
      <c r="AT194" s="406" t="s">
        <v>343</v>
      </c>
      <c r="AU194" s="406" t="s">
        <v>258</v>
      </c>
    </row>
    <row r="195" spans="2:51" s="406" customFormat="1" ht="15.75" customHeight="1">
      <c r="B195" s="363"/>
      <c r="D195" s="361" t="s">
        <v>347</v>
      </c>
      <c r="E195" s="364"/>
      <c r="F195" s="365" t="s">
        <v>2472</v>
      </c>
      <c r="H195" s="364"/>
      <c r="L195" s="363"/>
      <c r="M195" s="366"/>
      <c r="T195" s="367"/>
      <c r="AT195" s="364" t="s">
        <v>347</v>
      </c>
      <c r="AU195" s="364" t="s">
        <v>258</v>
      </c>
      <c r="AV195" s="364" t="s">
        <v>332</v>
      </c>
      <c r="AW195" s="364" t="s">
        <v>299</v>
      </c>
      <c r="AX195" s="364" t="s">
        <v>333</v>
      </c>
      <c r="AY195" s="364" t="s">
        <v>334</v>
      </c>
    </row>
    <row r="196" spans="2:51" s="406" customFormat="1" ht="15.75" customHeight="1">
      <c r="B196" s="363"/>
      <c r="D196" s="361" t="s">
        <v>347</v>
      </c>
      <c r="E196" s="364"/>
      <c r="F196" s="365" t="s">
        <v>2544</v>
      </c>
      <c r="H196" s="364"/>
      <c r="L196" s="363"/>
      <c r="M196" s="366"/>
      <c r="T196" s="367"/>
      <c r="AT196" s="364" t="s">
        <v>347</v>
      </c>
      <c r="AU196" s="364" t="s">
        <v>258</v>
      </c>
      <c r="AV196" s="364" t="s">
        <v>332</v>
      </c>
      <c r="AW196" s="364" t="s">
        <v>299</v>
      </c>
      <c r="AX196" s="364" t="s">
        <v>333</v>
      </c>
      <c r="AY196" s="364" t="s">
        <v>334</v>
      </c>
    </row>
    <row r="197" spans="2:51" s="406" customFormat="1" ht="15.75" customHeight="1">
      <c r="B197" s="368"/>
      <c r="D197" s="361" t="s">
        <v>347</v>
      </c>
      <c r="E197" s="369"/>
      <c r="F197" s="370" t="s">
        <v>2470</v>
      </c>
      <c r="H197" s="371">
        <v>1</v>
      </c>
      <c r="L197" s="368"/>
      <c r="M197" s="372"/>
      <c r="T197" s="373"/>
      <c r="AT197" s="369" t="s">
        <v>347</v>
      </c>
      <c r="AU197" s="369" t="s">
        <v>258</v>
      </c>
      <c r="AV197" s="369" t="s">
        <v>258</v>
      </c>
      <c r="AW197" s="369" t="s">
        <v>299</v>
      </c>
      <c r="AX197" s="369" t="s">
        <v>333</v>
      </c>
      <c r="AY197" s="369" t="s">
        <v>334</v>
      </c>
    </row>
    <row r="198" spans="2:51" s="406" customFormat="1" ht="15.75" customHeight="1">
      <c r="B198" s="374"/>
      <c r="D198" s="361" t="s">
        <v>347</v>
      </c>
      <c r="E198" s="375"/>
      <c r="F198" s="376" t="s">
        <v>352</v>
      </c>
      <c r="H198" s="377">
        <v>1</v>
      </c>
      <c r="L198" s="374"/>
      <c r="M198" s="378"/>
      <c r="T198" s="379"/>
      <c r="AT198" s="375" t="s">
        <v>347</v>
      </c>
      <c r="AU198" s="375" t="s">
        <v>258</v>
      </c>
      <c r="AV198" s="375" t="s">
        <v>341</v>
      </c>
      <c r="AW198" s="375" t="s">
        <v>299</v>
      </c>
      <c r="AX198" s="375" t="s">
        <v>332</v>
      </c>
      <c r="AY198" s="375" t="s">
        <v>334</v>
      </c>
    </row>
    <row r="199" spans="2:65" s="406" customFormat="1" ht="15.75" customHeight="1">
      <c r="B199" s="281"/>
      <c r="C199" s="347" t="s">
        <v>458</v>
      </c>
      <c r="D199" s="347" t="s">
        <v>336</v>
      </c>
      <c r="E199" s="348" t="s">
        <v>2543</v>
      </c>
      <c r="F199" s="349" t="s">
        <v>2542</v>
      </c>
      <c r="G199" s="350" t="s">
        <v>339</v>
      </c>
      <c r="H199" s="351">
        <v>1004.85</v>
      </c>
      <c r="I199" s="424"/>
      <c r="J199" s="352">
        <f>ROUND($I$199*$H$199,2)</f>
        <v>0</v>
      </c>
      <c r="K199" s="349" t="s">
        <v>340</v>
      </c>
      <c r="L199" s="281"/>
      <c r="M199" s="423"/>
      <c r="N199" s="353" t="s">
        <v>287</v>
      </c>
      <c r="P199" s="354">
        <f>$O$199*$H$199</f>
        <v>0</v>
      </c>
      <c r="Q199" s="354">
        <v>0</v>
      </c>
      <c r="R199" s="354">
        <f>$Q$199*$H$199</f>
        <v>0</v>
      </c>
      <c r="S199" s="354">
        <v>0</v>
      </c>
      <c r="T199" s="355">
        <f>$S$199*$H$199</f>
        <v>0</v>
      </c>
      <c r="AR199" s="409" t="s">
        <v>341</v>
      </c>
      <c r="AT199" s="409" t="s">
        <v>336</v>
      </c>
      <c r="AU199" s="409" t="s">
        <v>258</v>
      </c>
      <c r="AY199" s="406" t="s">
        <v>334</v>
      </c>
      <c r="BE199" s="356">
        <f>IF($N$199="základní",$J$199,0)</f>
        <v>0</v>
      </c>
      <c r="BF199" s="356">
        <f>IF($N$199="snížená",$J$199,0)</f>
        <v>0</v>
      </c>
      <c r="BG199" s="356">
        <f>IF($N$199="zákl. přenesená",$J$199,0)</f>
        <v>0</v>
      </c>
      <c r="BH199" s="356">
        <f>IF($N$199="sníž. přenesená",$J$199,0)</f>
        <v>0</v>
      </c>
      <c r="BI199" s="356">
        <f>IF($N$199="nulová",$J$199,0)</f>
        <v>0</v>
      </c>
      <c r="BJ199" s="409" t="s">
        <v>332</v>
      </c>
      <c r="BK199" s="356">
        <f>ROUND($I$199*$H$199,2)</f>
        <v>0</v>
      </c>
      <c r="BL199" s="409" t="s">
        <v>341</v>
      </c>
      <c r="BM199" s="409" t="s">
        <v>2541</v>
      </c>
    </row>
    <row r="200" spans="2:47" s="406" customFormat="1" ht="16.5" customHeight="1">
      <c r="B200" s="281"/>
      <c r="D200" s="357" t="s">
        <v>343</v>
      </c>
      <c r="F200" s="358" t="s">
        <v>2540</v>
      </c>
      <c r="L200" s="281"/>
      <c r="M200" s="359"/>
      <c r="T200" s="360"/>
      <c r="AT200" s="406" t="s">
        <v>343</v>
      </c>
      <c r="AU200" s="406" t="s">
        <v>258</v>
      </c>
    </row>
    <row r="201" spans="2:47" s="406" customFormat="1" ht="57.75" customHeight="1">
      <c r="B201" s="281"/>
      <c r="D201" s="361" t="s">
        <v>345</v>
      </c>
      <c r="F201" s="362" t="s">
        <v>2539</v>
      </c>
      <c r="L201" s="281"/>
      <c r="M201" s="359"/>
      <c r="T201" s="360"/>
      <c r="AT201" s="406" t="s">
        <v>345</v>
      </c>
      <c r="AU201" s="406" t="s">
        <v>258</v>
      </c>
    </row>
    <row r="202" spans="2:51" s="406" customFormat="1" ht="15.75" customHeight="1">
      <c r="B202" s="363"/>
      <c r="D202" s="361" t="s">
        <v>347</v>
      </c>
      <c r="E202" s="364"/>
      <c r="F202" s="365" t="s">
        <v>2530</v>
      </c>
      <c r="H202" s="364"/>
      <c r="L202" s="363"/>
      <c r="M202" s="366"/>
      <c r="T202" s="367"/>
      <c r="AT202" s="364" t="s">
        <v>347</v>
      </c>
      <c r="AU202" s="364" t="s">
        <v>258</v>
      </c>
      <c r="AV202" s="364" t="s">
        <v>332</v>
      </c>
      <c r="AW202" s="364" t="s">
        <v>299</v>
      </c>
      <c r="AX202" s="364" t="s">
        <v>333</v>
      </c>
      <c r="AY202" s="364" t="s">
        <v>334</v>
      </c>
    </row>
    <row r="203" spans="2:51" s="406" customFormat="1" ht="15.75" customHeight="1">
      <c r="B203" s="363"/>
      <c r="D203" s="361" t="s">
        <v>347</v>
      </c>
      <c r="E203" s="364"/>
      <c r="F203" s="365" t="s">
        <v>2538</v>
      </c>
      <c r="H203" s="364"/>
      <c r="L203" s="363"/>
      <c r="M203" s="366"/>
      <c r="T203" s="367"/>
      <c r="AT203" s="364" t="s">
        <v>347</v>
      </c>
      <c r="AU203" s="364" t="s">
        <v>258</v>
      </c>
      <c r="AV203" s="364" t="s">
        <v>332</v>
      </c>
      <c r="AW203" s="364" t="s">
        <v>299</v>
      </c>
      <c r="AX203" s="364" t="s">
        <v>333</v>
      </c>
      <c r="AY203" s="364" t="s">
        <v>334</v>
      </c>
    </row>
    <row r="204" spans="2:51" s="406" customFormat="1" ht="15.75" customHeight="1">
      <c r="B204" s="363"/>
      <c r="D204" s="361" t="s">
        <v>347</v>
      </c>
      <c r="E204" s="364"/>
      <c r="F204" s="365" t="s">
        <v>425</v>
      </c>
      <c r="H204" s="364"/>
      <c r="L204" s="363"/>
      <c r="M204" s="366"/>
      <c r="T204" s="367"/>
      <c r="AT204" s="364" t="s">
        <v>347</v>
      </c>
      <c r="AU204" s="364" t="s">
        <v>258</v>
      </c>
      <c r="AV204" s="364" t="s">
        <v>332</v>
      </c>
      <c r="AW204" s="364" t="s">
        <v>299</v>
      </c>
      <c r="AX204" s="364" t="s">
        <v>333</v>
      </c>
      <c r="AY204" s="364" t="s">
        <v>334</v>
      </c>
    </row>
    <row r="205" spans="2:51" s="406" customFormat="1" ht="15.75" customHeight="1">
      <c r="B205" s="368"/>
      <c r="D205" s="361" t="s">
        <v>347</v>
      </c>
      <c r="E205" s="369"/>
      <c r="F205" s="370" t="s">
        <v>2537</v>
      </c>
      <c r="H205" s="371">
        <v>68.675</v>
      </c>
      <c r="L205" s="368"/>
      <c r="M205" s="372"/>
      <c r="T205" s="373"/>
      <c r="AT205" s="369" t="s">
        <v>347</v>
      </c>
      <c r="AU205" s="369" t="s">
        <v>258</v>
      </c>
      <c r="AV205" s="369" t="s">
        <v>258</v>
      </c>
      <c r="AW205" s="369" t="s">
        <v>299</v>
      </c>
      <c r="AX205" s="369" t="s">
        <v>333</v>
      </c>
      <c r="AY205" s="369" t="s">
        <v>334</v>
      </c>
    </row>
    <row r="206" spans="2:51" s="406" customFormat="1" ht="15.75" customHeight="1">
      <c r="B206" s="368"/>
      <c r="D206" s="361" t="s">
        <v>347</v>
      </c>
      <c r="E206" s="369"/>
      <c r="F206" s="370" t="s">
        <v>2535</v>
      </c>
      <c r="H206" s="371">
        <v>445.3</v>
      </c>
      <c r="L206" s="368"/>
      <c r="M206" s="372"/>
      <c r="T206" s="373"/>
      <c r="AT206" s="369" t="s">
        <v>347</v>
      </c>
      <c r="AU206" s="369" t="s">
        <v>258</v>
      </c>
      <c r="AV206" s="369" t="s">
        <v>258</v>
      </c>
      <c r="AW206" s="369" t="s">
        <v>299</v>
      </c>
      <c r="AX206" s="369" t="s">
        <v>333</v>
      </c>
      <c r="AY206" s="369" t="s">
        <v>334</v>
      </c>
    </row>
    <row r="207" spans="2:51" s="406" customFormat="1" ht="15.75" customHeight="1">
      <c r="B207" s="363"/>
      <c r="D207" s="361" t="s">
        <v>347</v>
      </c>
      <c r="E207" s="364"/>
      <c r="F207" s="365" t="s">
        <v>428</v>
      </c>
      <c r="H207" s="364"/>
      <c r="L207" s="363"/>
      <c r="M207" s="366"/>
      <c r="T207" s="367"/>
      <c r="AT207" s="364" t="s">
        <v>347</v>
      </c>
      <c r="AU207" s="364" t="s">
        <v>258</v>
      </c>
      <c r="AV207" s="364" t="s">
        <v>332</v>
      </c>
      <c r="AW207" s="364" t="s">
        <v>299</v>
      </c>
      <c r="AX207" s="364" t="s">
        <v>333</v>
      </c>
      <c r="AY207" s="364" t="s">
        <v>334</v>
      </c>
    </row>
    <row r="208" spans="2:51" s="406" customFormat="1" ht="15.75" customHeight="1">
      <c r="B208" s="368"/>
      <c r="D208" s="361" t="s">
        <v>347</v>
      </c>
      <c r="E208" s="369"/>
      <c r="F208" s="370" t="s">
        <v>2536</v>
      </c>
      <c r="H208" s="371">
        <v>68.675</v>
      </c>
      <c r="L208" s="368"/>
      <c r="M208" s="372"/>
      <c r="T208" s="373"/>
      <c r="AT208" s="369" t="s">
        <v>347</v>
      </c>
      <c r="AU208" s="369" t="s">
        <v>258</v>
      </c>
      <c r="AV208" s="369" t="s">
        <v>258</v>
      </c>
      <c r="AW208" s="369" t="s">
        <v>299</v>
      </c>
      <c r="AX208" s="369" t="s">
        <v>333</v>
      </c>
      <c r="AY208" s="369" t="s">
        <v>334</v>
      </c>
    </row>
    <row r="209" spans="2:51" s="406" customFormat="1" ht="15.75" customHeight="1">
      <c r="B209" s="368"/>
      <c r="D209" s="361" t="s">
        <v>347</v>
      </c>
      <c r="E209" s="369"/>
      <c r="F209" s="370" t="s">
        <v>2535</v>
      </c>
      <c r="H209" s="371">
        <v>445.3</v>
      </c>
      <c r="L209" s="368"/>
      <c r="M209" s="372"/>
      <c r="T209" s="373"/>
      <c r="AT209" s="369" t="s">
        <v>347</v>
      </c>
      <c r="AU209" s="369" t="s">
        <v>258</v>
      </c>
      <c r="AV209" s="369" t="s">
        <v>258</v>
      </c>
      <c r="AW209" s="369" t="s">
        <v>299</v>
      </c>
      <c r="AX209" s="369" t="s">
        <v>333</v>
      </c>
      <c r="AY209" s="369" t="s">
        <v>334</v>
      </c>
    </row>
    <row r="210" spans="2:51" s="406" customFormat="1" ht="15.75" customHeight="1">
      <c r="B210" s="368"/>
      <c r="D210" s="361" t="s">
        <v>347</v>
      </c>
      <c r="E210" s="369"/>
      <c r="F210" s="370" t="s">
        <v>2534</v>
      </c>
      <c r="H210" s="371">
        <v>-23.1</v>
      </c>
      <c r="L210" s="368"/>
      <c r="M210" s="372"/>
      <c r="T210" s="373"/>
      <c r="AT210" s="369" t="s">
        <v>347</v>
      </c>
      <c r="AU210" s="369" t="s">
        <v>258</v>
      </c>
      <c r="AV210" s="369" t="s">
        <v>258</v>
      </c>
      <c r="AW210" s="369" t="s">
        <v>299</v>
      </c>
      <c r="AX210" s="369" t="s">
        <v>333</v>
      </c>
      <c r="AY210" s="369" t="s">
        <v>334</v>
      </c>
    </row>
    <row r="211" spans="2:51" s="406" customFormat="1" ht="15.75" customHeight="1">
      <c r="B211" s="374"/>
      <c r="D211" s="361" t="s">
        <v>347</v>
      </c>
      <c r="E211" s="375"/>
      <c r="F211" s="376" t="s">
        <v>352</v>
      </c>
      <c r="H211" s="377">
        <v>1004.85</v>
      </c>
      <c r="L211" s="374"/>
      <c r="M211" s="378"/>
      <c r="T211" s="379"/>
      <c r="AT211" s="375" t="s">
        <v>347</v>
      </c>
      <c r="AU211" s="375" t="s">
        <v>258</v>
      </c>
      <c r="AV211" s="375" t="s">
        <v>341</v>
      </c>
      <c r="AW211" s="375" t="s">
        <v>299</v>
      </c>
      <c r="AX211" s="375" t="s">
        <v>332</v>
      </c>
      <c r="AY211" s="375" t="s">
        <v>334</v>
      </c>
    </row>
    <row r="212" spans="2:51" s="406" customFormat="1" ht="15.75" customHeight="1">
      <c r="B212" s="363"/>
      <c r="D212" s="361" t="s">
        <v>347</v>
      </c>
      <c r="E212" s="364"/>
      <c r="F212" s="365" t="s">
        <v>2945</v>
      </c>
      <c r="H212" s="364"/>
      <c r="L212" s="363"/>
      <c r="M212" s="366"/>
      <c r="T212" s="367"/>
      <c r="AT212" s="364" t="s">
        <v>347</v>
      </c>
      <c r="AU212" s="364" t="s">
        <v>258</v>
      </c>
      <c r="AV212" s="364" t="s">
        <v>332</v>
      </c>
      <c r="AW212" s="364" t="s">
        <v>299</v>
      </c>
      <c r="AX212" s="364" t="s">
        <v>333</v>
      </c>
      <c r="AY212" s="364" t="s">
        <v>334</v>
      </c>
    </row>
    <row r="213" spans="2:65" s="406" customFormat="1" ht="15.75" customHeight="1">
      <c r="B213" s="281"/>
      <c r="C213" s="386" t="s">
        <v>468</v>
      </c>
      <c r="D213" s="386" t="s">
        <v>1090</v>
      </c>
      <c r="E213" s="387" t="s">
        <v>2533</v>
      </c>
      <c r="F213" s="507" t="s">
        <v>2950</v>
      </c>
      <c r="G213" s="389" t="s">
        <v>1184</v>
      </c>
      <c r="H213" s="390">
        <v>858.528</v>
      </c>
      <c r="I213" s="426"/>
      <c r="J213" s="391">
        <f>ROUND($I$213*$H$213,2)</f>
        <v>0</v>
      </c>
      <c r="K213" s="388" t="s">
        <v>340</v>
      </c>
      <c r="L213" s="392"/>
      <c r="M213" s="425"/>
      <c r="N213" s="393" t="s">
        <v>287</v>
      </c>
      <c r="P213" s="354">
        <f>$O$213*$H$213</f>
        <v>0</v>
      </c>
      <c r="Q213" s="354">
        <v>0.001</v>
      </c>
      <c r="R213" s="354">
        <f>$Q$213*$H$213</f>
        <v>0.8585280000000001</v>
      </c>
      <c r="S213" s="354">
        <v>0</v>
      </c>
      <c r="T213" s="355">
        <f>$S$213*$H$213</f>
        <v>0</v>
      </c>
      <c r="AR213" s="409" t="s">
        <v>402</v>
      </c>
      <c r="AT213" s="409" t="s">
        <v>1090</v>
      </c>
      <c r="AU213" s="409" t="s">
        <v>258</v>
      </c>
      <c r="AY213" s="406" t="s">
        <v>334</v>
      </c>
      <c r="BE213" s="356">
        <f>IF($N$213="základní",$J$213,0)</f>
        <v>0</v>
      </c>
      <c r="BF213" s="356">
        <f>IF($N$213="snížená",$J$213,0)</f>
        <v>0</v>
      </c>
      <c r="BG213" s="356">
        <f>IF($N$213="zákl. přenesená",$J$213,0)</f>
        <v>0</v>
      </c>
      <c r="BH213" s="356">
        <f>IF($N$213="sníž. přenesená",$J$213,0)</f>
        <v>0</v>
      </c>
      <c r="BI213" s="356">
        <f>IF($N$213="nulová",$J$213,0)</f>
        <v>0</v>
      </c>
      <c r="BJ213" s="409" t="s">
        <v>332</v>
      </c>
      <c r="BK213" s="356">
        <f>ROUND($I$213*$H$213,2)</f>
        <v>0</v>
      </c>
      <c r="BL213" s="409" t="s">
        <v>341</v>
      </c>
      <c r="BM213" s="409" t="s">
        <v>2532</v>
      </c>
    </row>
    <row r="214" spans="2:47" s="406" customFormat="1" ht="27" customHeight="1">
      <c r="B214" s="281"/>
      <c r="D214" s="357" t="s">
        <v>343</v>
      </c>
      <c r="F214" s="358" t="s">
        <v>2951</v>
      </c>
      <c r="L214" s="281"/>
      <c r="M214" s="359"/>
      <c r="T214" s="360"/>
      <c r="AT214" s="406" t="s">
        <v>343</v>
      </c>
      <c r="AU214" s="406" t="s">
        <v>258</v>
      </c>
    </row>
    <row r="215" spans="2:47" s="406" customFormat="1" ht="30.75" customHeight="1">
      <c r="B215" s="281"/>
      <c r="D215" s="361" t="s">
        <v>435</v>
      </c>
      <c r="F215" s="362" t="s">
        <v>2531</v>
      </c>
      <c r="L215" s="281"/>
      <c r="M215" s="359"/>
      <c r="T215" s="360"/>
      <c r="AT215" s="406" t="s">
        <v>435</v>
      </c>
      <c r="AU215" s="406" t="s">
        <v>258</v>
      </c>
    </row>
    <row r="216" spans="2:51" s="406" customFormat="1" ht="15.75" customHeight="1">
      <c r="B216" s="363"/>
      <c r="D216" s="361" t="s">
        <v>347</v>
      </c>
      <c r="E216" s="364"/>
      <c r="F216" s="365" t="s">
        <v>2530</v>
      </c>
      <c r="H216" s="364"/>
      <c r="L216" s="363"/>
      <c r="M216" s="366"/>
      <c r="T216" s="367"/>
      <c r="AT216" s="364" t="s">
        <v>347</v>
      </c>
      <c r="AU216" s="364" t="s">
        <v>258</v>
      </c>
      <c r="AV216" s="364" t="s">
        <v>332</v>
      </c>
      <c r="AW216" s="364" t="s">
        <v>299</v>
      </c>
      <c r="AX216" s="364" t="s">
        <v>333</v>
      </c>
      <c r="AY216" s="364" t="s">
        <v>334</v>
      </c>
    </row>
    <row r="217" spans="2:51" s="406" customFormat="1" ht="15.75" customHeight="1">
      <c r="B217" s="363"/>
      <c r="D217" s="361" t="s">
        <v>347</v>
      </c>
      <c r="E217" s="364"/>
      <c r="F217" s="365" t="s">
        <v>2529</v>
      </c>
      <c r="H217" s="364"/>
      <c r="L217" s="363"/>
      <c r="M217" s="366"/>
      <c r="T217" s="367"/>
      <c r="AT217" s="364" t="s">
        <v>347</v>
      </c>
      <c r="AU217" s="364" t="s">
        <v>258</v>
      </c>
      <c r="AV217" s="364" t="s">
        <v>332</v>
      </c>
      <c r="AW217" s="364" t="s">
        <v>299</v>
      </c>
      <c r="AX217" s="364" t="s">
        <v>333</v>
      </c>
      <c r="AY217" s="364" t="s">
        <v>334</v>
      </c>
    </row>
    <row r="218" spans="2:51" s="406" customFormat="1" ht="15.75" customHeight="1">
      <c r="B218" s="363"/>
      <c r="D218" s="361" t="s">
        <v>347</v>
      </c>
      <c r="E218" s="364"/>
      <c r="F218" s="365" t="s">
        <v>2528</v>
      </c>
      <c r="H218" s="364"/>
      <c r="L218" s="363"/>
      <c r="M218" s="366"/>
      <c r="T218" s="367"/>
      <c r="AT218" s="364" t="s">
        <v>347</v>
      </c>
      <c r="AU218" s="364" t="s">
        <v>258</v>
      </c>
      <c r="AV218" s="364" t="s">
        <v>332</v>
      </c>
      <c r="AW218" s="364" t="s">
        <v>299</v>
      </c>
      <c r="AX218" s="364" t="s">
        <v>333</v>
      </c>
      <c r="AY218" s="364" t="s">
        <v>334</v>
      </c>
    </row>
    <row r="219" spans="2:51" s="406" customFormat="1" ht="15.75" customHeight="1">
      <c r="B219" s="363"/>
      <c r="D219" s="361" t="s">
        <v>347</v>
      </c>
      <c r="E219" s="364"/>
      <c r="F219" s="365" t="s">
        <v>2527</v>
      </c>
      <c r="H219" s="364"/>
      <c r="L219" s="363"/>
      <c r="M219" s="366"/>
      <c r="T219" s="367"/>
      <c r="AT219" s="364" t="s">
        <v>347</v>
      </c>
      <c r="AU219" s="364" t="s">
        <v>258</v>
      </c>
      <c r="AV219" s="364" t="s">
        <v>332</v>
      </c>
      <c r="AW219" s="364" t="s">
        <v>299</v>
      </c>
      <c r="AX219" s="364" t="s">
        <v>333</v>
      </c>
      <c r="AY219" s="364" t="s">
        <v>334</v>
      </c>
    </row>
    <row r="220" spans="2:51" s="406" customFormat="1" ht="15.75" customHeight="1">
      <c r="B220" s="363"/>
      <c r="D220" s="361" t="s">
        <v>347</v>
      </c>
      <c r="E220" s="364"/>
      <c r="F220" s="365" t="s">
        <v>2526</v>
      </c>
      <c r="H220" s="364"/>
      <c r="L220" s="363"/>
      <c r="M220" s="366"/>
      <c r="T220" s="367"/>
      <c r="AT220" s="364" t="s">
        <v>347</v>
      </c>
      <c r="AU220" s="364" t="s">
        <v>258</v>
      </c>
      <c r="AV220" s="364" t="s">
        <v>332</v>
      </c>
      <c r="AW220" s="364" t="s">
        <v>299</v>
      </c>
      <c r="AX220" s="364" t="s">
        <v>333</v>
      </c>
      <c r="AY220" s="364" t="s">
        <v>334</v>
      </c>
    </row>
    <row r="221" spans="2:51" s="406" customFormat="1" ht="15.75" customHeight="1">
      <c r="B221" s="368"/>
      <c r="D221" s="361" t="s">
        <v>347</v>
      </c>
      <c r="E221" s="369"/>
      <c r="F221" s="370" t="s">
        <v>2525</v>
      </c>
      <c r="H221" s="371">
        <v>288</v>
      </c>
      <c r="L221" s="368"/>
      <c r="M221" s="372"/>
      <c r="T221" s="373"/>
      <c r="AT221" s="369" t="s">
        <v>347</v>
      </c>
      <c r="AU221" s="369" t="s">
        <v>258</v>
      </c>
      <c r="AV221" s="369" t="s">
        <v>258</v>
      </c>
      <c r="AW221" s="369" t="s">
        <v>299</v>
      </c>
      <c r="AX221" s="369" t="s">
        <v>333</v>
      </c>
      <c r="AY221" s="369" t="s">
        <v>334</v>
      </c>
    </row>
    <row r="222" spans="2:51" s="406" customFormat="1" ht="15.75" customHeight="1">
      <c r="B222" s="368"/>
      <c r="D222" s="361" t="s">
        <v>347</v>
      </c>
      <c r="E222" s="369"/>
      <c r="F222" s="370" t="s">
        <v>2524</v>
      </c>
      <c r="H222" s="371">
        <v>28.8</v>
      </c>
      <c r="L222" s="368"/>
      <c r="M222" s="372"/>
      <c r="T222" s="373"/>
      <c r="AT222" s="369" t="s">
        <v>347</v>
      </c>
      <c r="AU222" s="369" t="s">
        <v>258</v>
      </c>
      <c r="AV222" s="369" t="s">
        <v>258</v>
      </c>
      <c r="AW222" s="369" t="s">
        <v>299</v>
      </c>
      <c r="AX222" s="369" t="s">
        <v>333</v>
      </c>
      <c r="AY222" s="369" t="s">
        <v>334</v>
      </c>
    </row>
    <row r="223" spans="2:51" s="406" customFormat="1" ht="15.75" customHeight="1">
      <c r="B223" s="374"/>
      <c r="D223" s="361" t="s">
        <v>347</v>
      </c>
      <c r="E223" s="375"/>
      <c r="F223" s="376" t="s">
        <v>352</v>
      </c>
      <c r="H223" s="377">
        <v>316.8</v>
      </c>
      <c r="L223" s="374"/>
      <c r="M223" s="378"/>
      <c r="T223" s="379"/>
      <c r="AT223" s="375" t="s">
        <v>347</v>
      </c>
      <c r="AU223" s="375" t="s">
        <v>258</v>
      </c>
      <c r="AV223" s="375" t="s">
        <v>341</v>
      </c>
      <c r="AW223" s="375" t="s">
        <v>299</v>
      </c>
      <c r="AX223" s="375" t="s">
        <v>332</v>
      </c>
      <c r="AY223" s="375" t="s">
        <v>334</v>
      </c>
    </row>
    <row r="224" spans="2:51" s="406" customFormat="1" ht="15.75" customHeight="1">
      <c r="B224" s="368"/>
      <c r="D224" s="361" t="s">
        <v>347</v>
      </c>
      <c r="F224" s="370" t="s">
        <v>2523</v>
      </c>
      <c r="H224" s="371">
        <v>858.528</v>
      </c>
      <c r="L224" s="368"/>
      <c r="M224" s="372"/>
      <c r="T224" s="373"/>
      <c r="AT224" s="369" t="s">
        <v>347</v>
      </c>
      <c r="AU224" s="369" t="s">
        <v>258</v>
      </c>
      <c r="AV224" s="369" t="s">
        <v>258</v>
      </c>
      <c r="AW224" s="369" t="s">
        <v>333</v>
      </c>
      <c r="AX224" s="369" t="s">
        <v>332</v>
      </c>
      <c r="AY224" s="369" t="s">
        <v>334</v>
      </c>
    </row>
    <row r="225" spans="2:65" s="406" customFormat="1" ht="15.75" customHeight="1">
      <c r="B225" s="281"/>
      <c r="C225" s="347" t="s">
        <v>475</v>
      </c>
      <c r="D225" s="347" t="s">
        <v>336</v>
      </c>
      <c r="E225" s="348" t="s">
        <v>2522</v>
      </c>
      <c r="F225" s="349" t="s">
        <v>2521</v>
      </c>
      <c r="G225" s="350" t="s">
        <v>373</v>
      </c>
      <c r="H225" s="351">
        <v>103.698</v>
      </c>
      <c r="I225" s="424"/>
      <c r="J225" s="352">
        <f>ROUND($I$225*$H$225,2)</f>
        <v>0</v>
      </c>
      <c r="K225" s="349" t="s">
        <v>599</v>
      </c>
      <c r="L225" s="281"/>
      <c r="M225" s="423"/>
      <c r="N225" s="353" t="s">
        <v>287</v>
      </c>
      <c r="P225" s="354">
        <f>$O$225*$H$225</f>
        <v>0</v>
      </c>
      <c r="Q225" s="354">
        <v>2.5143</v>
      </c>
      <c r="R225" s="354">
        <f>$Q$225*$H$225</f>
        <v>260.7278814</v>
      </c>
      <c r="S225" s="354">
        <v>0</v>
      </c>
      <c r="T225" s="355">
        <f>$S$225*$H$225</f>
        <v>0</v>
      </c>
      <c r="AR225" s="409" t="s">
        <v>341</v>
      </c>
      <c r="AT225" s="409" t="s">
        <v>336</v>
      </c>
      <c r="AU225" s="409" t="s">
        <v>258</v>
      </c>
      <c r="AY225" s="406" t="s">
        <v>334</v>
      </c>
      <c r="BE225" s="356">
        <f>IF($N$225="základní",$J$225,0)</f>
        <v>0</v>
      </c>
      <c r="BF225" s="356">
        <f>IF($N$225="snížená",$J$225,0)</f>
        <v>0</v>
      </c>
      <c r="BG225" s="356">
        <f>IF($N$225="zákl. přenesená",$J$225,0)</f>
        <v>0</v>
      </c>
      <c r="BH225" s="356">
        <f>IF($N$225="sníž. přenesená",$J$225,0)</f>
        <v>0</v>
      </c>
      <c r="BI225" s="356">
        <f>IF($N$225="nulová",$J$225,0)</f>
        <v>0</v>
      </c>
      <c r="BJ225" s="409" t="s">
        <v>332</v>
      </c>
      <c r="BK225" s="356">
        <f>ROUND($I$225*$H$225,2)</f>
        <v>0</v>
      </c>
      <c r="BL225" s="409" t="s">
        <v>341</v>
      </c>
      <c r="BM225" s="409" t="s">
        <v>2520</v>
      </c>
    </row>
    <row r="226" spans="2:47" s="406" customFormat="1" ht="27" customHeight="1">
      <c r="B226" s="281"/>
      <c r="D226" s="357" t="s">
        <v>343</v>
      </c>
      <c r="F226" s="358" t="s">
        <v>2519</v>
      </c>
      <c r="L226" s="281"/>
      <c r="M226" s="359"/>
      <c r="T226" s="360"/>
      <c r="AT226" s="406" t="s">
        <v>343</v>
      </c>
      <c r="AU226" s="406" t="s">
        <v>258</v>
      </c>
    </row>
    <row r="227" spans="2:51" s="406" customFormat="1" ht="15.75" customHeight="1">
      <c r="B227" s="363"/>
      <c r="D227" s="361" t="s">
        <v>347</v>
      </c>
      <c r="E227" s="364"/>
      <c r="F227" s="365" t="s">
        <v>2518</v>
      </c>
      <c r="H227" s="364"/>
      <c r="L227" s="363"/>
      <c r="M227" s="366"/>
      <c r="T227" s="367"/>
      <c r="AT227" s="364" t="s">
        <v>347</v>
      </c>
      <c r="AU227" s="364" t="s">
        <v>258</v>
      </c>
      <c r="AV227" s="364" t="s">
        <v>332</v>
      </c>
      <c r="AW227" s="364" t="s">
        <v>299</v>
      </c>
      <c r="AX227" s="364" t="s">
        <v>333</v>
      </c>
      <c r="AY227" s="364" t="s">
        <v>334</v>
      </c>
    </row>
    <row r="228" spans="2:51" s="406" customFormat="1" ht="15.75" customHeight="1">
      <c r="B228" s="363"/>
      <c r="D228" s="361" t="s">
        <v>347</v>
      </c>
      <c r="E228" s="364"/>
      <c r="F228" s="365" t="s">
        <v>425</v>
      </c>
      <c r="H228" s="364"/>
      <c r="L228" s="363"/>
      <c r="M228" s="366"/>
      <c r="T228" s="367"/>
      <c r="AT228" s="364" t="s">
        <v>347</v>
      </c>
      <c r="AU228" s="364" t="s">
        <v>258</v>
      </c>
      <c r="AV228" s="364" t="s">
        <v>332</v>
      </c>
      <c r="AW228" s="364" t="s">
        <v>299</v>
      </c>
      <c r="AX228" s="364" t="s">
        <v>333</v>
      </c>
      <c r="AY228" s="364" t="s">
        <v>334</v>
      </c>
    </row>
    <row r="229" spans="2:51" s="406" customFormat="1" ht="15.75" customHeight="1">
      <c r="B229" s="363"/>
      <c r="D229" s="361" t="s">
        <v>347</v>
      </c>
      <c r="E229" s="364"/>
      <c r="F229" s="365" t="s">
        <v>2451</v>
      </c>
      <c r="H229" s="364"/>
      <c r="L229" s="363"/>
      <c r="M229" s="366"/>
      <c r="T229" s="367"/>
      <c r="AT229" s="364" t="s">
        <v>347</v>
      </c>
      <c r="AU229" s="364" t="s">
        <v>258</v>
      </c>
      <c r="AV229" s="364" t="s">
        <v>332</v>
      </c>
      <c r="AW229" s="364" t="s">
        <v>299</v>
      </c>
      <c r="AX229" s="364" t="s">
        <v>333</v>
      </c>
      <c r="AY229" s="364" t="s">
        <v>334</v>
      </c>
    </row>
    <row r="230" spans="2:51" s="406" customFormat="1" ht="15.75" customHeight="1">
      <c r="B230" s="368"/>
      <c r="D230" s="361" t="s">
        <v>347</v>
      </c>
      <c r="E230" s="369"/>
      <c r="F230" s="370" t="s">
        <v>2517</v>
      </c>
      <c r="H230" s="371">
        <v>19.416</v>
      </c>
      <c r="L230" s="368"/>
      <c r="M230" s="372"/>
      <c r="T230" s="373"/>
      <c r="AT230" s="369" t="s">
        <v>347</v>
      </c>
      <c r="AU230" s="369" t="s">
        <v>258</v>
      </c>
      <c r="AV230" s="369" t="s">
        <v>258</v>
      </c>
      <c r="AW230" s="369" t="s">
        <v>299</v>
      </c>
      <c r="AX230" s="369" t="s">
        <v>333</v>
      </c>
      <c r="AY230" s="369" t="s">
        <v>334</v>
      </c>
    </row>
    <row r="231" spans="2:51" s="406" customFormat="1" ht="15.75" customHeight="1">
      <c r="B231" s="363"/>
      <c r="D231" s="361" t="s">
        <v>347</v>
      </c>
      <c r="E231" s="364"/>
      <c r="F231" s="365" t="s">
        <v>2449</v>
      </c>
      <c r="H231" s="364"/>
      <c r="L231" s="363"/>
      <c r="M231" s="366"/>
      <c r="T231" s="367"/>
      <c r="AT231" s="364" t="s">
        <v>347</v>
      </c>
      <c r="AU231" s="364" t="s">
        <v>258</v>
      </c>
      <c r="AV231" s="364" t="s">
        <v>332</v>
      </c>
      <c r="AW231" s="364" t="s">
        <v>299</v>
      </c>
      <c r="AX231" s="364" t="s">
        <v>333</v>
      </c>
      <c r="AY231" s="364" t="s">
        <v>334</v>
      </c>
    </row>
    <row r="232" spans="2:51" s="406" customFormat="1" ht="15.75" customHeight="1">
      <c r="B232" s="368"/>
      <c r="D232" s="361" t="s">
        <v>347</v>
      </c>
      <c r="E232" s="369"/>
      <c r="F232" s="370" t="s">
        <v>2516</v>
      </c>
      <c r="H232" s="371">
        <v>27.798</v>
      </c>
      <c r="L232" s="368"/>
      <c r="M232" s="372"/>
      <c r="T232" s="373"/>
      <c r="AT232" s="369" t="s">
        <v>347</v>
      </c>
      <c r="AU232" s="369" t="s">
        <v>258</v>
      </c>
      <c r="AV232" s="369" t="s">
        <v>258</v>
      </c>
      <c r="AW232" s="369" t="s">
        <v>299</v>
      </c>
      <c r="AX232" s="369" t="s">
        <v>333</v>
      </c>
      <c r="AY232" s="369" t="s">
        <v>334</v>
      </c>
    </row>
    <row r="233" spans="2:51" s="406" customFormat="1" ht="15.75" customHeight="1">
      <c r="B233" s="368"/>
      <c r="D233" s="361" t="s">
        <v>347</v>
      </c>
      <c r="E233" s="369"/>
      <c r="F233" s="370" t="s">
        <v>2515</v>
      </c>
      <c r="H233" s="371">
        <v>-0.53</v>
      </c>
      <c r="L233" s="368"/>
      <c r="M233" s="372"/>
      <c r="T233" s="373"/>
      <c r="AT233" s="369" t="s">
        <v>347</v>
      </c>
      <c r="AU233" s="369" t="s">
        <v>258</v>
      </c>
      <c r="AV233" s="369" t="s">
        <v>258</v>
      </c>
      <c r="AW233" s="369" t="s">
        <v>299</v>
      </c>
      <c r="AX233" s="369" t="s">
        <v>333</v>
      </c>
      <c r="AY233" s="369" t="s">
        <v>334</v>
      </c>
    </row>
    <row r="234" spans="2:51" s="406" customFormat="1" ht="15.75" customHeight="1">
      <c r="B234" s="368"/>
      <c r="D234" s="361" t="s">
        <v>347</v>
      </c>
      <c r="E234" s="369"/>
      <c r="F234" s="370" t="s">
        <v>2514</v>
      </c>
      <c r="H234" s="371">
        <v>3.544</v>
      </c>
      <c r="L234" s="368"/>
      <c r="M234" s="372"/>
      <c r="T234" s="373"/>
      <c r="AT234" s="369" t="s">
        <v>347</v>
      </c>
      <c r="AU234" s="369" t="s">
        <v>258</v>
      </c>
      <c r="AV234" s="369" t="s">
        <v>258</v>
      </c>
      <c r="AW234" s="369" t="s">
        <v>299</v>
      </c>
      <c r="AX234" s="369" t="s">
        <v>333</v>
      </c>
      <c r="AY234" s="369" t="s">
        <v>334</v>
      </c>
    </row>
    <row r="235" spans="2:51" s="406" customFormat="1" ht="15.75" customHeight="1">
      <c r="B235" s="368"/>
      <c r="D235" s="361" t="s">
        <v>347</v>
      </c>
      <c r="E235" s="369"/>
      <c r="F235" s="370" t="s">
        <v>2513</v>
      </c>
      <c r="H235" s="371">
        <v>0.181</v>
      </c>
      <c r="L235" s="368"/>
      <c r="M235" s="372"/>
      <c r="T235" s="373"/>
      <c r="AT235" s="369" t="s">
        <v>347</v>
      </c>
      <c r="AU235" s="369" t="s">
        <v>258</v>
      </c>
      <c r="AV235" s="369" t="s">
        <v>258</v>
      </c>
      <c r="AW235" s="369" t="s">
        <v>299</v>
      </c>
      <c r="AX235" s="369" t="s">
        <v>333</v>
      </c>
      <c r="AY235" s="369" t="s">
        <v>334</v>
      </c>
    </row>
    <row r="236" spans="2:51" s="406" customFormat="1" ht="15.75" customHeight="1">
      <c r="B236" s="363"/>
      <c r="D236" s="361" t="s">
        <v>347</v>
      </c>
      <c r="E236" s="364"/>
      <c r="F236" s="365" t="s">
        <v>2503</v>
      </c>
      <c r="H236" s="364"/>
      <c r="L236" s="363"/>
      <c r="M236" s="366"/>
      <c r="T236" s="367"/>
      <c r="AT236" s="364" t="s">
        <v>347</v>
      </c>
      <c r="AU236" s="364" t="s">
        <v>258</v>
      </c>
      <c r="AV236" s="364" t="s">
        <v>332</v>
      </c>
      <c r="AW236" s="364" t="s">
        <v>299</v>
      </c>
      <c r="AX236" s="364" t="s">
        <v>333</v>
      </c>
      <c r="AY236" s="364" t="s">
        <v>334</v>
      </c>
    </row>
    <row r="237" spans="2:51" s="406" customFormat="1" ht="15.75" customHeight="1">
      <c r="B237" s="368"/>
      <c r="D237" s="361" t="s">
        <v>347</v>
      </c>
      <c r="E237" s="369"/>
      <c r="F237" s="370" t="s">
        <v>2512</v>
      </c>
      <c r="H237" s="371">
        <v>1.44</v>
      </c>
      <c r="L237" s="368"/>
      <c r="M237" s="372"/>
      <c r="T237" s="373"/>
      <c r="AT237" s="369" t="s">
        <v>347</v>
      </c>
      <c r="AU237" s="369" t="s">
        <v>258</v>
      </c>
      <c r="AV237" s="369" t="s">
        <v>258</v>
      </c>
      <c r="AW237" s="369" t="s">
        <v>299</v>
      </c>
      <c r="AX237" s="369" t="s">
        <v>333</v>
      </c>
      <c r="AY237" s="369" t="s">
        <v>334</v>
      </c>
    </row>
    <row r="238" spans="2:51" s="406" customFormat="1" ht="15.75" customHeight="1">
      <c r="B238" s="380"/>
      <c r="D238" s="361" t="s">
        <v>347</v>
      </c>
      <c r="E238" s="381"/>
      <c r="F238" s="382" t="s">
        <v>519</v>
      </c>
      <c r="H238" s="383">
        <v>51.849</v>
      </c>
      <c r="L238" s="380"/>
      <c r="M238" s="384"/>
      <c r="T238" s="385"/>
      <c r="AT238" s="381" t="s">
        <v>347</v>
      </c>
      <c r="AU238" s="381" t="s">
        <v>258</v>
      </c>
      <c r="AV238" s="381" t="s">
        <v>363</v>
      </c>
      <c r="AW238" s="381" t="s">
        <v>299</v>
      </c>
      <c r="AX238" s="381" t="s">
        <v>333</v>
      </c>
      <c r="AY238" s="381" t="s">
        <v>334</v>
      </c>
    </row>
    <row r="239" spans="2:51" s="406" customFormat="1" ht="15.75" customHeight="1">
      <c r="B239" s="363"/>
      <c r="D239" s="361" t="s">
        <v>347</v>
      </c>
      <c r="E239" s="364"/>
      <c r="F239" s="365" t="s">
        <v>428</v>
      </c>
      <c r="H239" s="364"/>
      <c r="L239" s="363"/>
      <c r="M239" s="366"/>
      <c r="T239" s="367"/>
      <c r="AT239" s="364" t="s">
        <v>347</v>
      </c>
      <c r="AU239" s="364" t="s">
        <v>258</v>
      </c>
      <c r="AV239" s="364" t="s">
        <v>332</v>
      </c>
      <c r="AW239" s="364" t="s">
        <v>299</v>
      </c>
      <c r="AX239" s="364" t="s">
        <v>333</v>
      </c>
      <c r="AY239" s="364" t="s">
        <v>334</v>
      </c>
    </row>
    <row r="240" spans="2:51" s="406" customFormat="1" ht="15.75" customHeight="1">
      <c r="B240" s="363"/>
      <c r="D240" s="361" t="s">
        <v>347</v>
      </c>
      <c r="E240" s="364"/>
      <c r="F240" s="365" t="s">
        <v>2451</v>
      </c>
      <c r="H240" s="364"/>
      <c r="L240" s="363"/>
      <c r="M240" s="366"/>
      <c r="T240" s="367"/>
      <c r="AT240" s="364" t="s">
        <v>347</v>
      </c>
      <c r="AU240" s="364" t="s">
        <v>258</v>
      </c>
      <c r="AV240" s="364" t="s">
        <v>332</v>
      </c>
      <c r="AW240" s="364" t="s">
        <v>299</v>
      </c>
      <c r="AX240" s="364" t="s">
        <v>333</v>
      </c>
      <c r="AY240" s="364" t="s">
        <v>334</v>
      </c>
    </row>
    <row r="241" spans="2:51" s="406" customFormat="1" ht="15.75" customHeight="1">
      <c r="B241" s="368"/>
      <c r="D241" s="361" t="s">
        <v>347</v>
      </c>
      <c r="E241" s="369"/>
      <c r="F241" s="370" t="s">
        <v>2517</v>
      </c>
      <c r="H241" s="371">
        <v>19.416</v>
      </c>
      <c r="L241" s="368"/>
      <c r="M241" s="372"/>
      <c r="T241" s="373"/>
      <c r="AT241" s="369" t="s">
        <v>347</v>
      </c>
      <c r="AU241" s="369" t="s">
        <v>258</v>
      </c>
      <c r="AV241" s="369" t="s">
        <v>258</v>
      </c>
      <c r="AW241" s="369" t="s">
        <v>299</v>
      </c>
      <c r="AX241" s="369" t="s">
        <v>333</v>
      </c>
      <c r="AY241" s="369" t="s">
        <v>334</v>
      </c>
    </row>
    <row r="242" spans="2:51" s="406" customFormat="1" ht="15.75" customHeight="1">
      <c r="B242" s="363"/>
      <c r="D242" s="361" t="s">
        <v>347</v>
      </c>
      <c r="E242" s="364"/>
      <c r="F242" s="365" t="s">
        <v>2449</v>
      </c>
      <c r="H242" s="364"/>
      <c r="L242" s="363"/>
      <c r="M242" s="366"/>
      <c r="T242" s="367"/>
      <c r="AT242" s="364" t="s">
        <v>347</v>
      </c>
      <c r="AU242" s="364" t="s">
        <v>258</v>
      </c>
      <c r="AV242" s="364" t="s">
        <v>332</v>
      </c>
      <c r="AW242" s="364" t="s">
        <v>299</v>
      </c>
      <c r="AX242" s="364" t="s">
        <v>333</v>
      </c>
      <c r="AY242" s="364" t="s">
        <v>334</v>
      </c>
    </row>
    <row r="243" spans="2:51" s="406" customFormat="1" ht="15.75" customHeight="1">
      <c r="B243" s="368"/>
      <c r="D243" s="361" t="s">
        <v>347</v>
      </c>
      <c r="E243" s="369"/>
      <c r="F243" s="370" t="s">
        <v>2516</v>
      </c>
      <c r="H243" s="371">
        <v>27.798</v>
      </c>
      <c r="L243" s="368"/>
      <c r="M243" s="372"/>
      <c r="T243" s="373"/>
      <c r="AT243" s="369" t="s">
        <v>347</v>
      </c>
      <c r="AU243" s="369" t="s">
        <v>258</v>
      </c>
      <c r="AV243" s="369" t="s">
        <v>258</v>
      </c>
      <c r="AW243" s="369" t="s">
        <v>299</v>
      </c>
      <c r="AX243" s="369" t="s">
        <v>333</v>
      </c>
      <c r="AY243" s="369" t="s">
        <v>334</v>
      </c>
    </row>
    <row r="244" spans="2:51" s="406" customFormat="1" ht="15.75" customHeight="1">
      <c r="B244" s="368"/>
      <c r="D244" s="361" t="s">
        <v>347</v>
      </c>
      <c r="E244" s="369"/>
      <c r="F244" s="370" t="s">
        <v>2515</v>
      </c>
      <c r="H244" s="371">
        <v>-0.53</v>
      </c>
      <c r="L244" s="368"/>
      <c r="M244" s="372"/>
      <c r="T244" s="373"/>
      <c r="AT244" s="369" t="s">
        <v>347</v>
      </c>
      <c r="AU244" s="369" t="s">
        <v>258</v>
      </c>
      <c r="AV244" s="369" t="s">
        <v>258</v>
      </c>
      <c r="AW244" s="369" t="s">
        <v>299</v>
      </c>
      <c r="AX244" s="369" t="s">
        <v>333</v>
      </c>
      <c r="AY244" s="369" t="s">
        <v>334</v>
      </c>
    </row>
    <row r="245" spans="2:51" s="406" customFormat="1" ht="15.75" customHeight="1">
      <c r="B245" s="368"/>
      <c r="D245" s="361" t="s">
        <v>347</v>
      </c>
      <c r="E245" s="369"/>
      <c r="F245" s="370" t="s">
        <v>2514</v>
      </c>
      <c r="H245" s="371">
        <v>3.544</v>
      </c>
      <c r="L245" s="368"/>
      <c r="M245" s="372"/>
      <c r="T245" s="373"/>
      <c r="AT245" s="369" t="s">
        <v>347</v>
      </c>
      <c r="AU245" s="369" t="s">
        <v>258</v>
      </c>
      <c r="AV245" s="369" t="s">
        <v>258</v>
      </c>
      <c r="AW245" s="369" t="s">
        <v>299</v>
      </c>
      <c r="AX245" s="369" t="s">
        <v>333</v>
      </c>
      <c r="AY245" s="369" t="s">
        <v>334</v>
      </c>
    </row>
    <row r="246" spans="2:51" s="406" customFormat="1" ht="15.75" customHeight="1">
      <c r="B246" s="368"/>
      <c r="D246" s="361" t="s">
        <v>347</v>
      </c>
      <c r="E246" s="369"/>
      <c r="F246" s="370" t="s">
        <v>2513</v>
      </c>
      <c r="H246" s="371">
        <v>0.181</v>
      </c>
      <c r="L246" s="368"/>
      <c r="M246" s="372"/>
      <c r="T246" s="373"/>
      <c r="AT246" s="369" t="s">
        <v>347</v>
      </c>
      <c r="AU246" s="369" t="s">
        <v>258</v>
      </c>
      <c r="AV246" s="369" t="s">
        <v>258</v>
      </c>
      <c r="AW246" s="369" t="s">
        <v>299</v>
      </c>
      <c r="AX246" s="369" t="s">
        <v>333</v>
      </c>
      <c r="AY246" s="369" t="s">
        <v>334</v>
      </c>
    </row>
    <row r="247" spans="2:51" s="406" customFormat="1" ht="15.75" customHeight="1">
      <c r="B247" s="363"/>
      <c r="D247" s="361" t="s">
        <v>347</v>
      </c>
      <c r="E247" s="364"/>
      <c r="F247" s="365" t="s">
        <v>2503</v>
      </c>
      <c r="H247" s="364"/>
      <c r="L247" s="363"/>
      <c r="M247" s="366"/>
      <c r="T247" s="367"/>
      <c r="AT247" s="364" t="s">
        <v>347</v>
      </c>
      <c r="AU247" s="364" t="s">
        <v>258</v>
      </c>
      <c r="AV247" s="364" t="s">
        <v>332</v>
      </c>
      <c r="AW247" s="364" t="s">
        <v>299</v>
      </c>
      <c r="AX247" s="364" t="s">
        <v>333</v>
      </c>
      <c r="AY247" s="364" t="s">
        <v>334</v>
      </c>
    </row>
    <row r="248" spans="2:51" s="406" customFormat="1" ht="15.75" customHeight="1">
      <c r="B248" s="368"/>
      <c r="D248" s="361" t="s">
        <v>347</v>
      </c>
      <c r="E248" s="369"/>
      <c r="F248" s="370" t="s">
        <v>2512</v>
      </c>
      <c r="H248" s="371">
        <v>1.44</v>
      </c>
      <c r="L248" s="368"/>
      <c r="M248" s="372"/>
      <c r="T248" s="373"/>
      <c r="AT248" s="369" t="s">
        <v>347</v>
      </c>
      <c r="AU248" s="369" t="s">
        <v>258</v>
      </c>
      <c r="AV248" s="369" t="s">
        <v>258</v>
      </c>
      <c r="AW248" s="369" t="s">
        <v>299</v>
      </c>
      <c r="AX248" s="369" t="s">
        <v>333</v>
      </c>
      <c r="AY248" s="369" t="s">
        <v>334</v>
      </c>
    </row>
    <row r="249" spans="2:51" s="406" customFormat="1" ht="15.75" customHeight="1">
      <c r="B249" s="380"/>
      <c r="D249" s="361" t="s">
        <v>347</v>
      </c>
      <c r="E249" s="381"/>
      <c r="F249" s="382" t="s">
        <v>519</v>
      </c>
      <c r="H249" s="383">
        <v>51.849</v>
      </c>
      <c r="L249" s="380"/>
      <c r="M249" s="384"/>
      <c r="T249" s="385"/>
      <c r="AT249" s="381" t="s">
        <v>347</v>
      </c>
      <c r="AU249" s="381" t="s">
        <v>258</v>
      </c>
      <c r="AV249" s="381" t="s">
        <v>363</v>
      </c>
      <c r="AW249" s="381" t="s">
        <v>299</v>
      </c>
      <c r="AX249" s="381" t="s">
        <v>333</v>
      </c>
      <c r="AY249" s="381" t="s">
        <v>334</v>
      </c>
    </row>
    <row r="250" spans="2:51" s="406" customFormat="1" ht="15.75" customHeight="1">
      <c r="B250" s="374"/>
      <c r="D250" s="361" t="s">
        <v>347</v>
      </c>
      <c r="E250" s="375"/>
      <c r="F250" s="376" t="s">
        <v>352</v>
      </c>
      <c r="H250" s="377">
        <v>103.698</v>
      </c>
      <c r="L250" s="374"/>
      <c r="M250" s="378"/>
      <c r="T250" s="379"/>
      <c r="AT250" s="375" t="s">
        <v>347</v>
      </c>
      <c r="AU250" s="375" t="s">
        <v>258</v>
      </c>
      <c r="AV250" s="375" t="s">
        <v>341</v>
      </c>
      <c r="AW250" s="375" t="s">
        <v>299</v>
      </c>
      <c r="AX250" s="375" t="s">
        <v>332</v>
      </c>
      <c r="AY250" s="375" t="s">
        <v>334</v>
      </c>
    </row>
    <row r="251" spans="2:65" s="406" customFormat="1" ht="15.75" customHeight="1">
      <c r="B251" s="281"/>
      <c r="C251" s="347" t="s">
        <v>481</v>
      </c>
      <c r="D251" s="347" t="s">
        <v>336</v>
      </c>
      <c r="E251" s="348" t="s">
        <v>2511</v>
      </c>
      <c r="F251" s="349" t="s">
        <v>2509</v>
      </c>
      <c r="G251" s="350" t="s">
        <v>339</v>
      </c>
      <c r="H251" s="351">
        <v>516.482</v>
      </c>
      <c r="I251" s="424"/>
      <c r="J251" s="352">
        <f>ROUND($I$251*$H$251,2)</f>
        <v>0</v>
      </c>
      <c r="K251" s="349" t="s">
        <v>340</v>
      </c>
      <c r="L251" s="281"/>
      <c r="M251" s="423"/>
      <c r="N251" s="353" t="s">
        <v>287</v>
      </c>
      <c r="P251" s="354">
        <f>$O$251*$H$251</f>
        <v>0</v>
      </c>
      <c r="Q251" s="354">
        <v>0.00353</v>
      </c>
      <c r="R251" s="354">
        <f>$Q$251*$H$251</f>
        <v>1.82318146</v>
      </c>
      <c r="S251" s="354">
        <v>0</v>
      </c>
      <c r="T251" s="355">
        <f>$S$251*$H$251</f>
        <v>0</v>
      </c>
      <c r="AR251" s="409" t="s">
        <v>341</v>
      </c>
      <c r="AT251" s="409" t="s">
        <v>336</v>
      </c>
      <c r="AU251" s="409" t="s">
        <v>258</v>
      </c>
      <c r="AY251" s="406" t="s">
        <v>334</v>
      </c>
      <c r="BE251" s="356">
        <f>IF($N$251="základní",$J$251,0)</f>
        <v>0</v>
      </c>
      <c r="BF251" s="356">
        <f>IF($N$251="snížená",$J$251,0)</f>
        <v>0</v>
      </c>
      <c r="BG251" s="356">
        <f>IF($N$251="zákl. přenesená",$J$251,0)</f>
        <v>0</v>
      </c>
      <c r="BH251" s="356">
        <f>IF($N$251="sníž. přenesená",$J$251,0)</f>
        <v>0</v>
      </c>
      <c r="BI251" s="356">
        <f>IF($N$251="nulová",$J$251,0)</f>
        <v>0</v>
      </c>
      <c r="BJ251" s="409" t="s">
        <v>332</v>
      </c>
      <c r="BK251" s="356">
        <f>ROUND($I$251*$H$251,2)</f>
        <v>0</v>
      </c>
      <c r="BL251" s="409" t="s">
        <v>341</v>
      </c>
      <c r="BM251" s="409" t="s">
        <v>2510</v>
      </c>
    </row>
    <row r="252" spans="2:47" s="406" customFormat="1" ht="16.5" customHeight="1">
      <c r="B252" s="281"/>
      <c r="D252" s="357" t="s">
        <v>343</v>
      </c>
      <c r="F252" s="358" t="s">
        <v>2509</v>
      </c>
      <c r="L252" s="281"/>
      <c r="M252" s="359"/>
      <c r="T252" s="360"/>
      <c r="AT252" s="406" t="s">
        <v>343</v>
      </c>
      <c r="AU252" s="406" t="s">
        <v>258</v>
      </c>
    </row>
    <row r="253" spans="2:47" s="406" customFormat="1" ht="57.75" customHeight="1">
      <c r="B253" s="281"/>
      <c r="D253" s="361" t="s">
        <v>345</v>
      </c>
      <c r="F253" s="362" t="s">
        <v>2498</v>
      </c>
      <c r="L253" s="281"/>
      <c r="M253" s="359"/>
      <c r="T253" s="360"/>
      <c r="AT253" s="406" t="s">
        <v>345</v>
      </c>
      <c r="AU253" s="406" t="s">
        <v>258</v>
      </c>
    </row>
    <row r="254" spans="2:51" s="406" customFormat="1" ht="15.75" customHeight="1">
      <c r="B254" s="363"/>
      <c r="D254" s="361" t="s">
        <v>347</v>
      </c>
      <c r="E254" s="364"/>
      <c r="F254" s="365" t="s">
        <v>2497</v>
      </c>
      <c r="H254" s="364"/>
      <c r="L254" s="363"/>
      <c r="M254" s="366"/>
      <c r="T254" s="367"/>
      <c r="AT254" s="364" t="s">
        <v>347</v>
      </c>
      <c r="AU254" s="364" t="s">
        <v>258</v>
      </c>
      <c r="AV254" s="364" t="s">
        <v>332</v>
      </c>
      <c r="AW254" s="364" t="s">
        <v>299</v>
      </c>
      <c r="AX254" s="364" t="s">
        <v>333</v>
      </c>
      <c r="AY254" s="364" t="s">
        <v>334</v>
      </c>
    </row>
    <row r="255" spans="2:51" s="406" customFormat="1" ht="15.75" customHeight="1">
      <c r="B255" s="363"/>
      <c r="D255" s="361" t="s">
        <v>347</v>
      </c>
      <c r="E255" s="364"/>
      <c r="F255" s="365" t="s">
        <v>425</v>
      </c>
      <c r="H255" s="364"/>
      <c r="L255" s="363"/>
      <c r="M255" s="366"/>
      <c r="T255" s="367"/>
      <c r="AT255" s="364" t="s">
        <v>347</v>
      </c>
      <c r="AU255" s="364" t="s">
        <v>258</v>
      </c>
      <c r="AV255" s="364" t="s">
        <v>332</v>
      </c>
      <c r="AW255" s="364" t="s">
        <v>299</v>
      </c>
      <c r="AX255" s="364" t="s">
        <v>333</v>
      </c>
      <c r="AY255" s="364" t="s">
        <v>334</v>
      </c>
    </row>
    <row r="256" spans="2:51" s="406" customFormat="1" ht="15.75" customHeight="1">
      <c r="B256" s="363"/>
      <c r="D256" s="361" t="s">
        <v>347</v>
      </c>
      <c r="E256" s="364"/>
      <c r="F256" s="365" t="s">
        <v>2451</v>
      </c>
      <c r="H256" s="364"/>
      <c r="L256" s="363"/>
      <c r="M256" s="366"/>
      <c r="T256" s="367"/>
      <c r="AT256" s="364" t="s">
        <v>347</v>
      </c>
      <c r="AU256" s="364" t="s">
        <v>258</v>
      </c>
      <c r="AV256" s="364" t="s">
        <v>332</v>
      </c>
      <c r="AW256" s="364" t="s">
        <v>299</v>
      </c>
      <c r="AX256" s="364" t="s">
        <v>333</v>
      </c>
      <c r="AY256" s="364" t="s">
        <v>334</v>
      </c>
    </row>
    <row r="257" spans="2:51" s="406" customFormat="1" ht="15.75" customHeight="1">
      <c r="B257" s="368"/>
      <c r="D257" s="361" t="s">
        <v>347</v>
      </c>
      <c r="E257" s="369"/>
      <c r="F257" s="370" t="s">
        <v>2450</v>
      </c>
      <c r="H257" s="371">
        <v>72.45</v>
      </c>
      <c r="L257" s="368"/>
      <c r="M257" s="372"/>
      <c r="T257" s="373"/>
      <c r="AT257" s="369" t="s">
        <v>347</v>
      </c>
      <c r="AU257" s="369" t="s">
        <v>258</v>
      </c>
      <c r="AV257" s="369" t="s">
        <v>258</v>
      </c>
      <c r="AW257" s="369" t="s">
        <v>299</v>
      </c>
      <c r="AX257" s="369" t="s">
        <v>333</v>
      </c>
      <c r="AY257" s="369" t="s">
        <v>334</v>
      </c>
    </row>
    <row r="258" spans="2:51" s="406" customFormat="1" ht="15.75" customHeight="1">
      <c r="B258" s="368"/>
      <c r="D258" s="361" t="s">
        <v>347</v>
      </c>
      <c r="E258" s="369"/>
      <c r="F258" s="370" t="s">
        <v>2508</v>
      </c>
      <c r="H258" s="371">
        <v>70.763</v>
      </c>
      <c r="L258" s="368"/>
      <c r="M258" s="372"/>
      <c r="T258" s="373"/>
      <c r="AT258" s="369" t="s">
        <v>347</v>
      </c>
      <c r="AU258" s="369" t="s">
        <v>258</v>
      </c>
      <c r="AV258" s="369" t="s">
        <v>258</v>
      </c>
      <c r="AW258" s="369" t="s">
        <v>299</v>
      </c>
      <c r="AX258" s="369" t="s">
        <v>333</v>
      </c>
      <c r="AY258" s="369" t="s">
        <v>334</v>
      </c>
    </row>
    <row r="259" spans="2:51" s="406" customFormat="1" ht="15.75" customHeight="1">
      <c r="B259" s="363"/>
      <c r="D259" s="361" t="s">
        <v>347</v>
      </c>
      <c r="E259" s="364"/>
      <c r="F259" s="365" t="s">
        <v>2449</v>
      </c>
      <c r="H259" s="364"/>
      <c r="L259" s="363"/>
      <c r="M259" s="366"/>
      <c r="T259" s="367"/>
      <c r="AT259" s="364" t="s">
        <v>347</v>
      </c>
      <c r="AU259" s="364" t="s">
        <v>258</v>
      </c>
      <c r="AV259" s="364" t="s">
        <v>332</v>
      </c>
      <c r="AW259" s="364" t="s">
        <v>299</v>
      </c>
      <c r="AX259" s="364" t="s">
        <v>333</v>
      </c>
      <c r="AY259" s="364" t="s">
        <v>334</v>
      </c>
    </row>
    <row r="260" spans="2:51" s="406" customFormat="1" ht="15.75" customHeight="1">
      <c r="B260" s="368"/>
      <c r="D260" s="361" t="s">
        <v>347</v>
      </c>
      <c r="E260" s="369"/>
      <c r="F260" s="370" t="s">
        <v>2448</v>
      </c>
      <c r="H260" s="371">
        <v>82.467</v>
      </c>
      <c r="L260" s="368"/>
      <c r="M260" s="372"/>
      <c r="T260" s="373"/>
      <c r="AT260" s="369" t="s">
        <v>347</v>
      </c>
      <c r="AU260" s="369" t="s">
        <v>258</v>
      </c>
      <c r="AV260" s="369" t="s">
        <v>258</v>
      </c>
      <c r="AW260" s="369" t="s">
        <v>299</v>
      </c>
      <c r="AX260" s="369" t="s">
        <v>333</v>
      </c>
      <c r="AY260" s="369" t="s">
        <v>334</v>
      </c>
    </row>
    <row r="261" spans="2:51" s="406" customFormat="1" ht="15.75" customHeight="1">
      <c r="B261" s="368"/>
      <c r="D261" s="361" t="s">
        <v>347</v>
      </c>
      <c r="E261" s="369"/>
      <c r="F261" s="370" t="s">
        <v>2447</v>
      </c>
      <c r="H261" s="371">
        <v>-1.767</v>
      </c>
      <c r="L261" s="368"/>
      <c r="M261" s="372"/>
      <c r="T261" s="373"/>
      <c r="AT261" s="369" t="s">
        <v>347</v>
      </c>
      <c r="AU261" s="369" t="s">
        <v>258</v>
      </c>
      <c r="AV261" s="369" t="s">
        <v>258</v>
      </c>
      <c r="AW261" s="369" t="s">
        <v>299</v>
      </c>
      <c r="AX261" s="369" t="s">
        <v>333</v>
      </c>
      <c r="AY261" s="369" t="s">
        <v>334</v>
      </c>
    </row>
    <row r="262" spans="2:51" s="406" customFormat="1" ht="15.75" customHeight="1">
      <c r="B262" s="368"/>
      <c r="D262" s="361" t="s">
        <v>347</v>
      </c>
      <c r="E262" s="369"/>
      <c r="F262" s="370" t="s">
        <v>2446</v>
      </c>
      <c r="H262" s="371">
        <v>2.356</v>
      </c>
      <c r="L262" s="368"/>
      <c r="M262" s="372"/>
      <c r="T262" s="373"/>
      <c r="AT262" s="369" t="s">
        <v>347</v>
      </c>
      <c r="AU262" s="369" t="s">
        <v>258</v>
      </c>
      <c r="AV262" s="369" t="s">
        <v>258</v>
      </c>
      <c r="AW262" s="369" t="s">
        <v>299</v>
      </c>
      <c r="AX262" s="369" t="s">
        <v>333</v>
      </c>
      <c r="AY262" s="369" t="s">
        <v>334</v>
      </c>
    </row>
    <row r="263" spans="2:51" s="406" customFormat="1" ht="15.75" customHeight="1">
      <c r="B263" s="368"/>
      <c r="D263" s="361" t="s">
        <v>347</v>
      </c>
      <c r="E263" s="369"/>
      <c r="F263" s="370" t="s">
        <v>2507</v>
      </c>
      <c r="H263" s="371">
        <v>1.649</v>
      </c>
      <c r="L263" s="368"/>
      <c r="M263" s="372"/>
      <c r="T263" s="373"/>
      <c r="AT263" s="369" t="s">
        <v>347</v>
      </c>
      <c r="AU263" s="369" t="s">
        <v>258</v>
      </c>
      <c r="AV263" s="369" t="s">
        <v>258</v>
      </c>
      <c r="AW263" s="369" t="s">
        <v>299</v>
      </c>
      <c r="AX263" s="369" t="s">
        <v>333</v>
      </c>
      <c r="AY263" s="369" t="s">
        <v>334</v>
      </c>
    </row>
    <row r="264" spans="2:51" s="406" customFormat="1" ht="15.75" customHeight="1">
      <c r="B264" s="368"/>
      <c r="D264" s="361" t="s">
        <v>347</v>
      </c>
      <c r="E264" s="369"/>
      <c r="F264" s="370" t="s">
        <v>2506</v>
      </c>
      <c r="H264" s="371">
        <v>23.625</v>
      </c>
      <c r="L264" s="368"/>
      <c r="M264" s="372"/>
      <c r="T264" s="373"/>
      <c r="AT264" s="369" t="s">
        <v>347</v>
      </c>
      <c r="AU264" s="369" t="s">
        <v>258</v>
      </c>
      <c r="AV264" s="369" t="s">
        <v>258</v>
      </c>
      <c r="AW264" s="369" t="s">
        <v>299</v>
      </c>
      <c r="AX264" s="369" t="s">
        <v>333</v>
      </c>
      <c r="AY264" s="369" t="s">
        <v>334</v>
      </c>
    </row>
    <row r="265" spans="2:51" s="406" customFormat="1" ht="15.75" customHeight="1">
      <c r="B265" s="368"/>
      <c r="D265" s="361" t="s">
        <v>347</v>
      </c>
      <c r="E265" s="369"/>
      <c r="F265" s="370" t="s">
        <v>2505</v>
      </c>
      <c r="H265" s="371">
        <v>1.208</v>
      </c>
      <c r="L265" s="368"/>
      <c r="M265" s="372"/>
      <c r="T265" s="373"/>
      <c r="AT265" s="369" t="s">
        <v>347</v>
      </c>
      <c r="AU265" s="369" t="s">
        <v>258</v>
      </c>
      <c r="AV265" s="369" t="s">
        <v>258</v>
      </c>
      <c r="AW265" s="369" t="s">
        <v>299</v>
      </c>
      <c r="AX265" s="369" t="s">
        <v>333</v>
      </c>
      <c r="AY265" s="369" t="s">
        <v>334</v>
      </c>
    </row>
    <row r="266" spans="2:51" s="406" customFormat="1" ht="15.75" customHeight="1">
      <c r="B266" s="368"/>
      <c r="D266" s="361" t="s">
        <v>347</v>
      </c>
      <c r="E266" s="369"/>
      <c r="F266" s="370" t="s">
        <v>2504</v>
      </c>
      <c r="H266" s="371">
        <v>5.49</v>
      </c>
      <c r="L266" s="368"/>
      <c r="M266" s="372"/>
      <c r="T266" s="373"/>
      <c r="AT266" s="369" t="s">
        <v>347</v>
      </c>
      <c r="AU266" s="369" t="s">
        <v>258</v>
      </c>
      <c r="AV266" s="369" t="s">
        <v>258</v>
      </c>
      <c r="AW266" s="369" t="s">
        <v>299</v>
      </c>
      <c r="AX266" s="369" t="s">
        <v>333</v>
      </c>
      <c r="AY266" s="369" t="s">
        <v>334</v>
      </c>
    </row>
    <row r="267" spans="2:51" s="406" customFormat="1" ht="15.75" customHeight="1">
      <c r="B267" s="363"/>
      <c r="D267" s="361" t="s">
        <v>347</v>
      </c>
      <c r="E267" s="364"/>
      <c r="F267" s="365" t="s">
        <v>2503</v>
      </c>
      <c r="H267" s="364"/>
      <c r="L267" s="363"/>
      <c r="M267" s="366"/>
      <c r="T267" s="367"/>
      <c r="AT267" s="364" t="s">
        <v>347</v>
      </c>
      <c r="AU267" s="364" t="s">
        <v>258</v>
      </c>
      <c r="AV267" s="364" t="s">
        <v>332</v>
      </c>
      <c r="AW267" s="364" t="s">
        <v>299</v>
      </c>
      <c r="AX267" s="364" t="s">
        <v>333</v>
      </c>
      <c r="AY267" s="364" t="s">
        <v>334</v>
      </c>
    </row>
    <row r="268" spans="2:51" s="406" customFormat="1" ht="15.75" customHeight="1">
      <c r="B268" s="368"/>
      <c r="D268" s="361" t="s">
        <v>347</v>
      </c>
      <c r="E268" s="369"/>
      <c r="F268" s="370" t="s">
        <v>2502</v>
      </c>
      <c r="H268" s="371">
        <v>0</v>
      </c>
      <c r="L268" s="368"/>
      <c r="M268" s="372"/>
      <c r="T268" s="373"/>
      <c r="AT268" s="369" t="s">
        <v>347</v>
      </c>
      <c r="AU268" s="369" t="s">
        <v>258</v>
      </c>
      <c r="AV268" s="369" t="s">
        <v>258</v>
      </c>
      <c r="AW268" s="369" t="s">
        <v>299</v>
      </c>
      <c r="AX268" s="369" t="s">
        <v>333</v>
      </c>
      <c r="AY268" s="369" t="s">
        <v>334</v>
      </c>
    </row>
    <row r="269" spans="2:51" s="406" customFormat="1" ht="15.75" customHeight="1">
      <c r="B269" s="380"/>
      <c r="D269" s="361" t="s">
        <v>347</v>
      </c>
      <c r="E269" s="381"/>
      <c r="F269" s="382" t="s">
        <v>519</v>
      </c>
      <c r="H269" s="383">
        <v>258.241</v>
      </c>
      <c r="L269" s="380"/>
      <c r="M269" s="384"/>
      <c r="T269" s="385"/>
      <c r="AT269" s="381" t="s">
        <v>347</v>
      </c>
      <c r="AU269" s="381" t="s">
        <v>258</v>
      </c>
      <c r="AV269" s="381" t="s">
        <v>363</v>
      </c>
      <c r="AW269" s="381" t="s">
        <v>299</v>
      </c>
      <c r="AX269" s="381" t="s">
        <v>333</v>
      </c>
      <c r="AY269" s="381" t="s">
        <v>334</v>
      </c>
    </row>
    <row r="270" spans="2:51" s="406" customFormat="1" ht="15.75" customHeight="1">
      <c r="B270" s="363"/>
      <c r="D270" s="361" t="s">
        <v>347</v>
      </c>
      <c r="E270" s="364"/>
      <c r="F270" s="365" t="s">
        <v>428</v>
      </c>
      <c r="H270" s="364"/>
      <c r="L270" s="363"/>
      <c r="M270" s="366"/>
      <c r="T270" s="367"/>
      <c r="AT270" s="364" t="s">
        <v>347</v>
      </c>
      <c r="AU270" s="364" t="s">
        <v>258</v>
      </c>
      <c r="AV270" s="364" t="s">
        <v>332</v>
      </c>
      <c r="AW270" s="364" t="s">
        <v>299</v>
      </c>
      <c r="AX270" s="364" t="s">
        <v>333</v>
      </c>
      <c r="AY270" s="364" t="s">
        <v>334</v>
      </c>
    </row>
    <row r="271" spans="2:51" s="406" customFormat="1" ht="15.75" customHeight="1">
      <c r="B271" s="363"/>
      <c r="D271" s="361" t="s">
        <v>347</v>
      </c>
      <c r="E271" s="364"/>
      <c r="F271" s="365" t="s">
        <v>2451</v>
      </c>
      <c r="H271" s="364"/>
      <c r="L271" s="363"/>
      <c r="M271" s="366"/>
      <c r="T271" s="367"/>
      <c r="AT271" s="364" t="s">
        <v>347</v>
      </c>
      <c r="AU271" s="364" t="s">
        <v>258</v>
      </c>
      <c r="AV271" s="364" t="s">
        <v>332</v>
      </c>
      <c r="AW271" s="364" t="s">
        <v>299</v>
      </c>
      <c r="AX271" s="364" t="s">
        <v>333</v>
      </c>
      <c r="AY271" s="364" t="s">
        <v>334</v>
      </c>
    </row>
    <row r="272" spans="2:51" s="406" customFormat="1" ht="15.75" customHeight="1">
      <c r="B272" s="368"/>
      <c r="D272" s="361" t="s">
        <v>347</v>
      </c>
      <c r="E272" s="369"/>
      <c r="F272" s="370" t="s">
        <v>2450</v>
      </c>
      <c r="H272" s="371">
        <v>72.45</v>
      </c>
      <c r="L272" s="368"/>
      <c r="M272" s="372"/>
      <c r="T272" s="373"/>
      <c r="AT272" s="369" t="s">
        <v>347</v>
      </c>
      <c r="AU272" s="369" t="s">
        <v>258</v>
      </c>
      <c r="AV272" s="369" t="s">
        <v>258</v>
      </c>
      <c r="AW272" s="369" t="s">
        <v>299</v>
      </c>
      <c r="AX272" s="369" t="s">
        <v>333</v>
      </c>
      <c r="AY272" s="369" t="s">
        <v>334</v>
      </c>
    </row>
    <row r="273" spans="2:51" s="406" customFormat="1" ht="15.75" customHeight="1">
      <c r="B273" s="368"/>
      <c r="D273" s="361" t="s">
        <v>347</v>
      </c>
      <c r="E273" s="369"/>
      <c r="F273" s="370" t="s">
        <v>2508</v>
      </c>
      <c r="H273" s="371">
        <v>70.763</v>
      </c>
      <c r="L273" s="368"/>
      <c r="M273" s="372"/>
      <c r="T273" s="373"/>
      <c r="AT273" s="369" t="s">
        <v>347</v>
      </c>
      <c r="AU273" s="369" t="s">
        <v>258</v>
      </c>
      <c r="AV273" s="369" t="s">
        <v>258</v>
      </c>
      <c r="AW273" s="369" t="s">
        <v>299</v>
      </c>
      <c r="AX273" s="369" t="s">
        <v>333</v>
      </c>
      <c r="AY273" s="369" t="s">
        <v>334</v>
      </c>
    </row>
    <row r="274" spans="2:51" s="406" customFormat="1" ht="15.75" customHeight="1">
      <c r="B274" s="363"/>
      <c r="D274" s="361" t="s">
        <v>347</v>
      </c>
      <c r="E274" s="364"/>
      <c r="F274" s="365" t="s">
        <v>2449</v>
      </c>
      <c r="H274" s="364"/>
      <c r="L274" s="363"/>
      <c r="M274" s="366"/>
      <c r="T274" s="367"/>
      <c r="AT274" s="364" t="s">
        <v>347</v>
      </c>
      <c r="AU274" s="364" t="s">
        <v>258</v>
      </c>
      <c r="AV274" s="364" t="s">
        <v>332</v>
      </c>
      <c r="AW274" s="364" t="s">
        <v>299</v>
      </c>
      <c r="AX274" s="364" t="s">
        <v>333</v>
      </c>
      <c r="AY274" s="364" t="s">
        <v>334</v>
      </c>
    </row>
    <row r="275" spans="2:51" s="406" customFormat="1" ht="15.75" customHeight="1">
      <c r="B275" s="368"/>
      <c r="D275" s="361" t="s">
        <v>347</v>
      </c>
      <c r="E275" s="369"/>
      <c r="F275" s="370" t="s">
        <v>2448</v>
      </c>
      <c r="H275" s="371">
        <v>82.467</v>
      </c>
      <c r="L275" s="368"/>
      <c r="M275" s="372"/>
      <c r="T275" s="373"/>
      <c r="AT275" s="369" t="s">
        <v>347</v>
      </c>
      <c r="AU275" s="369" t="s">
        <v>258</v>
      </c>
      <c r="AV275" s="369" t="s">
        <v>258</v>
      </c>
      <c r="AW275" s="369" t="s">
        <v>299</v>
      </c>
      <c r="AX275" s="369" t="s">
        <v>333</v>
      </c>
      <c r="AY275" s="369" t="s">
        <v>334</v>
      </c>
    </row>
    <row r="276" spans="2:51" s="406" customFormat="1" ht="15.75" customHeight="1">
      <c r="B276" s="368"/>
      <c r="D276" s="361" t="s">
        <v>347</v>
      </c>
      <c r="E276" s="369"/>
      <c r="F276" s="370" t="s">
        <v>2447</v>
      </c>
      <c r="H276" s="371">
        <v>-1.767</v>
      </c>
      <c r="L276" s="368"/>
      <c r="M276" s="372"/>
      <c r="T276" s="373"/>
      <c r="AT276" s="369" t="s">
        <v>347</v>
      </c>
      <c r="AU276" s="369" t="s">
        <v>258</v>
      </c>
      <c r="AV276" s="369" t="s">
        <v>258</v>
      </c>
      <c r="AW276" s="369" t="s">
        <v>299</v>
      </c>
      <c r="AX276" s="369" t="s">
        <v>333</v>
      </c>
      <c r="AY276" s="369" t="s">
        <v>334</v>
      </c>
    </row>
    <row r="277" spans="2:51" s="406" customFormat="1" ht="15.75" customHeight="1">
      <c r="B277" s="368"/>
      <c r="D277" s="361" t="s">
        <v>347</v>
      </c>
      <c r="E277" s="369"/>
      <c r="F277" s="370" t="s">
        <v>2446</v>
      </c>
      <c r="H277" s="371">
        <v>2.356</v>
      </c>
      <c r="L277" s="368"/>
      <c r="M277" s="372"/>
      <c r="T277" s="373"/>
      <c r="AT277" s="369" t="s">
        <v>347</v>
      </c>
      <c r="AU277" s="369" t="s">
        <v>258</v>
      </c>
      <c r="AV277" s="369" t="s">
        <v>258</v>
      </c>
      <c r="AW277" s="369" t="s">
        <v>299</v>
      </c>
      <c r="AX277" s="369" t="s">
        <v>333</v>
      </c>
      <c r="AY277" s="369" t="s">
        <v>334</v>
      </c>
    </row>
    <row r="278" spans="2:51" s="406" customFormat="1" ht="15.75" customHeight="1">
      <c r="B278" s="368"/>
      <c r="D278" s="361" t="s">
        <v>347</v>
      </c>
      <c r="E278" s="369"/>
      <c r="F278" s="370" t="s">
        <v>2507</v>
      </c>
      <c r="H278" s="371">
        <v>1.649</v>
      </c>
      <c r="L278" s="368"/>
      <c r="M278" s="372"/>
      <c r="T278" s="373"/>
      <c r="AT278" s="369" t="s">
        <v>347</v>
      </c>
      <c r="AU278" s="369" t="s">
        <v>258</v>
      </c>
      <c r="AV278" s="369" t="s">
        <v>258</v>
      </c>
      <c r="AW278" s="369" t="s">
        <v>299</v>
      </c>
      <c r="AX278" s="369" t="s">
        <v>333</v>
      </c>
      <c r="AY278" s="369" t="s">
        <v>334</v>
      </c>
    </row>
    <row r="279" spans="2:51" s="406" customFormat="1" ht="15.75" customHeight="1">
      <c r="B279" s="368"/>
      <c r="D279" s="361" t="s">
        <v>347</v>
      </c>
      <c r="E279" s="369"/>
      <c r="F279" s="370" t="s">
        <v>2506</v>
      </c>
      <c r="H279" s="371">
        <v>23.625</v>
      </c>
      <c r="L279" s="368"/>
      <c r="M279" s="372"/>
      <c r="T279" s="373"/>
      <c r="AT279" s="369" t="s">
        <v>347</v>
      </c>
      <c r="AU279" s="369" t="s">
        <v>258</v>
      </c>
      <c r="AV279" s="369" t="s">
        <v>258</v>
      </c>
      <c r="AW279" s="369" t="s">
        <v>299</v>
      </c>
      <c r="AX279" s="369" t="s">
        <v>333</v>
      </c>
      <c r="AY279" s="369" t="s">
        <v>334</v>
      </c>
    </row>
    <row r="280" spans="2:51" s="406" customFormat="1" ht="15.75" customHeight="1">
      <c r="B280" s="368"/>
      <c r="D280" s="361" t="s">
        <v>347</v>
      </c>
      <c r="E280" s="369"/>
      <c r="F280" s="370" t="s">
        <v>2505</v>
      </c>
      <c r="H280" s="371">
        <v>1.208</v>
      </c>
      <c r="L280" s="368"/>
      <c r="M280" s="372"/>
      <c r="T280" s="373"/>
      <c r="AT280" s="369" t="s">
        <v>347</v>
      </c>
      <c r="AU280" s="369" t="s">
        <v>258</v>
      </c>
      <c r="AV280" s="369" t="s">
        <v>258</v>
      </c>
      <c r="AW280" s="369" t="s">
        <v>299</v>
      </c>
      <c r="AX280" s="369" t="s">
        <v>333</v>
      </c>
      <c r="AY280" s="369" t="s">
        <v>334</v>
      </c>
    </row>
    <row r="281" spans="2:51" s="406" customFormat="1" ht="15.75" customHeight="1">
      <c r="B281" s="368"/>
      <c r="D281" s="361" t="s">
        <v>347</v>
      </c>
      <c r="E281" s="369"/>
      <c r="F281" s="370" t="s">
        <v>2504</v>
      </c>
      <c r="H281" s="371">
        <v>5.49</v>
      </c>
      <c r="L281" s="368"/>
      <c r="M281" s="372"/>
      <c r="T281" s="373"/>
      <c r="AT281" s="369" t="s">
        <v>347</v>
      </c>
      <c r="AU281" s="369" t="s">
        <v>258</v>
      </c>
      <c r="AV281" s="369" t="s">
        <v>258</v>
      </c>
      <c r="AW281" s="369" t="s">
        <v>299</v>
      </c>
      <c r="AX281" s="369" t="s">
        <v>333</v>
      </c>
      <c r="AY281" s="369" t="s">
        <v>334</v>
      </c>
    </row>
    <row r="282" spans="2:51" s="406" customFormat="1" ht="15.75" customHeight="1">
      <c r="B282" s="363"/>
      <c r="D282" s="361" t="s">
        <v>347</v>
      </c>
      <c r="E282" s="364"/>
      <c r="F282" s="365" t="s">
        <v>2503</v>
      </c>
      <c r="H282" s="364"/>
      <c r="L282" s="363"/>
      <c r="M282" s="366"/>
      <c r="T282" s="367"/>
      <c r="AT282" s="364" t="s">
        <v>347</v>
      </c>
      <c r="AU282" s="364" t="s">
        <v>258</v>
      </c>
      <c r="AV282" s="364" t="s">
        <v>332</v>
      </c>
      <c r="AW282" s="364" t="s">
        <v>299</v>
      </c>
      <c r="AX282" s="364" t="s">
        <v>333</v>
      </c>
      <c r="AY282" s="364" t="s">
        <v>334</v>
      </c>
    </row>
    <row r="283" spans="2:51" s="406" customFormat="1" ht="15.75" customHeight="1">
      <c r="B283" s="368"/>
      <c r="D283" s="361" t="s">
        <v>347</v>
      </c>
      <c r="E283" s="369"/>
      <c r="F283" s="370" t="s">
        <v>2502</v>
      </c>
      <c r="H283" s="371">
        <v>0</v>
      </c>
      <c r="L283" s="368"/>
      <c r="M283" s="372"/>
      <c r="T283" s="373"/>
      <c r="AT283" s="369" t="s">
        <v>347</v>
      </c>
      <c r="AU283" s="369" t="s">
        <v>258</v>
      </c>
      <c r="AV283" s="369" t="s">
        <v>258</v>
      </c>
      <c r="AW283" s="369" t="s">
        <v>299</v>
      </c>
      <c r="AX283" s="369" t="s">
        <v>333</v>
      </c>
      <c r="AY283" s="369" t="s">
        <v>334</v>
      </c>
    </row>
    <row r="284" spans="2:51" s="406" customFormat="1" ht="15.75" customHeight="1">
      <c r="B284" s="380"/>
      <c r="D284" s="361" t="s">
        <v>347</v>
      </c>
      <c r="E284" s="381"/>
      <c r="F284" s="382" t="s">
        <v>519</v>
      </c>
      <c r="H284" s="383">
        <v>258.241</v>
      </c>
      <c r="L284" s="380"/>
      <c r="M284" s="384"/>
      <c r="T284" s="385"/>
      <c r="AT284" s="381" t="s">
        <v>347</v>
      </c>
      <c r="AU284" s="381" t="s">
        <v>258</v>
      </c>
      <c r="AV284" s="381" t="s">
        <v>363</v>
      </c>
      <c r="AW284" s="381" t="s">
        <v>299</v>
      </c>
      <c r="AX284" s="381" t="s">
        <v>333</v>
      </c>
      <c r="AY284" s="381" t="s">
        <v>334</v>
      </c>
    </row>
    <row r="285" spans="2:51" s="406" customFormat="1" ht="15.75" customHeight="1">
      <c r="B285" s="374"/>
      <c r="D285" s="361" t="s">
        <v>347</v>
      </c>
      <c r="E285" s="375"/>
      <c r="F285" s="376" t="s">
        <v>352</v>
      </c>
      <c r="H285" s="377">
        <v>516.482</v>
      </c>
      <c r="L285" s="374"/>
      <c r="M285" s="378"/>
      <c r="T285" s="379"/>
      <c r="AT285" s="375" t="s">
        <v>347</v>
      </c>
      <c r="AU285" s="375" t="s">
        <v>258</v>
      </c>
      <c r="AV285" s="375" t="s">
        <v>341</v>
      </c>
      <c r="AW285" s="375" t="s">
        <v>299</v>
      </c>
      <c r="AX285" s="375" t="s">
        <v>332</v>
      </c>
      <c r="AY285" s="375" t="s">
        <v>334</v>
      </c>
    </row>
    <row r="286" spans="2:51" s="406" customFormat="1" ht="15.75" customHeight="1">
      <c r="B286" s="363"/>
      <c r="D286" s="361" t="s">
        <v>347</v>
      </c>
      <c r="E286" s="364"/>
      <c r="F286" s="365" t="s">
        <v>2495</v>
      </c>
      <c r="H286" s="364"/>
      <c r="L286" s="363"/>
      <c r="M286" s="366"/>
      <c r="T286" s="367"/>
      <c r="AT286" s="364" t="s">
        <v>347</v>
      </c>
      <c r="AU286" s="364" t="s">
        <v>258</v>
      </c>
      <c r="AV286" s="364" t="s">
        <v>332</v>
      </c>
      <c r="AW286" s="364" t="s">
        <v>299</v>
      </c>
      <c r="AX286" s="364" t="s">
        <v>333</v>
      </c>
      <c r="AY286" s="364" t="s">
        <v>334</v>
      </c>
    </row>
    <row r="287" spans="2:65" s="406" customFormat="1" ht="15.75" customHeight="1">
      <c r="B287" s="281"/>
      <c r="C287" s="347" t="s">
        <v>491</v>
      </c>
      <c r="D287" s="347" t="s">
        <v>336</v>
      </c>
      <c r="E287" s="348" t="s">
        <v>2501</v>
      </c>
      <c r="F287" s="349" t="s">
        <v>2499</v>
      </c>
      <c r="G287" s="350" t="s">
        <v>339</v>
      </c>
      <c r="H287" s="351">
        <v>516.482</v>
      </c>
      <c r="I287" s="424"/>
      <c r="J287" s="352">
        <f>ROUND($I$287*$H$287,2)</f>
        <v>0</v>
      </c>
      <c r="K287" s="349" t="s">
        <v>340</v>
      </c>
      <c r="L287" s="281"/>
      <c r="M287" s="423"/>
      <c r="N287" s="353" t="s">
        <v>287</v>
      </c>
      <c r="P287" s="354">
        <f>$O$287*$H$287</f>
        <v>0</v>
      </c>
      <c r="Q287" s="354">
        <v>0</v>
      </c>
      <c r="R287" s="354">
        <f>$Q$287*$H$287</f>
        <v>0</v>
      </c>
      <c r="S287" s="354">
        <v>0</v>
      </c>
      <c r="T287" s="355">
        <f>$S$287*$H$287</f>
        <v>0</v>
      </c>
      <c r="AR287" s="409" t="s">
        <v>341</v>
      </c>
      <c r="AT287" s="409" t="s">
        <v>336</v>
      </c>
      <c r="AU287" s="409" t="s">
        <v>258</v>
      </c>
      <c r="AY287" s="406" t="s">
        <v>334</v>
      </c>
      <c r="BE287" s="356">
        <f>IF($N$287="základní",$J$287,0)</f>
        <v>0</v>
      </c>
      <c r="BF287" s="356">
        <f>IF($N$287="snížená",$J$287,0)</f>
        <v>0</v>
      </c>
      <c r="BG287" s="356">
        <f>IF($N$287="zákl. přenesená",$J$287,0)</f>
        <v>0</v>
      </c>
      <c r="BH287" s="356">
        <f>IF($N$287="sníž. přenesená",$J$287,0)</f>
        <v>0</v>
      </c>
      <c r="BI287" s="356">
        <f>IF($N$287="nulová",$J$287,0)</f>
        <v>0</v>
      </c>
      <c r="BJ287" s="409" t="s">
        <v>332</v>
      </c>
      <c r="BK287" s="356">
        <f>ROUND($I$287*$H$287,2)</f>
        <v>0</v>
      </c>
      <c r="BL287" s="409" t="s">
        <v>341</v>
      </c>
      <c r="BM287" s="409" t="s">
        <v>2500</v>
      </c>
    </row>
    <row r="288" spans="2:47" s="406" customFormat="1" ht="16.5" customHeight="1">
      <c r="B288" s="281"/>
      <c r="D288" s="357" t="s">
        <v>343</v>
      </c>
      <c r="F288" s="358" t="s">
        <v>2499</v>
      </c>
      <c r="L288" s="281"/>
      <c r="M288" s="359"/>
      <c r="T288" s="360"/>
      <c r="AT288" s="406" t="s">
        <v>343</v>
      </c>
      <c r="AU288" s="406" t="s">
        <v>258</v>
      </c>
    </row>
    <row r="289" spans="2:47" s="406" customFormat="1" ht="57.75" customHeight="1">
      <c r="B289" s="281"/>
      <c r="D289" s="361" t="s">
        <v>345</v>
      </c>
      <c r="F289" s="362" t="s">
        <v>2498</v>
      </c>
      <c r="L289" s="281"/>
      <c r="M289" s="359"/>
      <c r="T289" s="360"/>
      <c r="AT289" s="406" t="s">
        <v>345</v>
      </c>
      <c r="AU289" s="406" t="s">
        <v>258</v>
      </c>
    </row>
    <row r="290" spans="2:51" s="406" customFormat="1" ht="15.75" customHeight="1">
      <c r="B290" s="363"/>
      <c r="D290" s="361" t="s">
        <v>347</v>
      </c>
      <c r="E290" s="364"/>
      <c r="F290" s="365" t="s">
        <v>2497</v>
      </c>
      <c r="H290" s="364"/>
      <c r="L290" s="363"/>
      <c r="M290" s="366"/>
      <c r="T290" s="367"/>
      <c r="AT290" s="364" t="s">
        <v>347</v>
      </c>
      <c r="AU290" s="364" t="s">
        <v>258</v>
      </c>
      <c r="AV290" s="364" t="s">
        <v>332</v>
      </c>
      <c r="AW290" s="364" t="s">
        <v>299</v>
      </c>
      <c r="AX290" s="364" t="s">
        <v>333</v>
      </c>
      <c r="AY290" s="364" t="s">
        <v>334</v>
      </c>
    </row>
    <row r="291" spans="2:51" s="406" customFormat="1" ht="15.75" customHeight="1">
      <c r="B291" s="363"/>
      <c r="D291" s="361" t="s">
        <v>347</v>
      </c>
      <c r="E291" s="364"/>
      <c r="F291" s="365" t="s">
        <v>425</v>
      </c>
      <c r="H291" s="364"/>
      <c r="L291" s="363"/>
      <c r="M291" s="366"/>
      <c r="T291" s="367"/>
      <c r="AT291" s="364" t="s">
        <v>347</v>
      </c>
      <c r="AU291" s="364" t="s">
        <v>258</v>
      </c>
      <c r="AV291" s="364" t="s">
        <v>332</v>
      </c>
      <c r="AW291" s="364" t="s">
        <v>299</v>
      </c>
      <c r="AX291" s="364" t="s">
        <v>333</v>
      </c>
      <c r="AY291" s="364" t="s">
        <v>334</v>
      </c>
    </row>
    <row r="292" spans="2:51" s="406" customFormat="1" ht="15.75" customHeight="1">
      <c r="B292" s="368"/>
      <c r="D292" s="361" t="s">
        <v>347</v>
      </c>
      <c r="E292" s="369"/>
      <c r="F292" s="370" t="s">
        <v>2496</v>
      </c>
      <c r="H292" s="371">
        <v>258.241</v>
      </c>
      <c r="L292" s="368"/>
      <c r="M292" s="372"/>
      <c r="T292" s="373"/>
      <c r="AT292" s="369" t="s">
        <v>347</v>
      </c>
      <c r="AU292" s="369" t="s">
        <v>258</v>
      </c>
      <c r="AV292" s="369" t="s">
        <v>258</v>
      </c>
      <c r="AW292" s="369" t="s">
        <v>299</v>
      </c>
      <c r="AX292" s="369" t="s">
        <v>333</v>
      </c>
      <c r="AY292" s="369" t="s">
        <v>334</v>
      </c>
    </row>
    <row r="293" spans="2:51" s="406" customFormat="1" ht="15.75" customHeight="1">
      <c r="B293" s="363"/>
      <c r="D293" s="361" t="s">
        <v>347</v>
      </c>
      <c r="E293" s="364"/>
      <c r="F293" s="365" t="s">
        <v>428</v>
      </c>
      <c r="H293" s="364"/>
      <c r="L293" s="363"/>
      <c r="M293" s="366"/>
      <c r="T293" s="367"/>
      <c r="AT293" s="364" t="s">
        <v>347</v>
      </c>
      <c r="AU293" s="364" t="s">
        <v>258</v>
      </c>
      <c r="AV293" s="364" t="s">
        <v>332</v>
      </c>
      <c r="AW293" s="364" t="s">
        <v>299</v>
      </c>
      <c r="AX293" s="364" t="s">
        <v>333</v>
      </c>
      <c r="AY293" s="364" t="s">
        <v>334</v>
      </c>
    </row>
    <row r="294" spans="2:51" s="406" customFormat="1" ht="15.75" customHeight="1">
      <c r="B294" s="368"/>
      <c r="D294" s="361" t="s">
        <v>347</v>
      </c>
      <c r="E294" s="369"/>
      <c r="F294" s="370" t="s">
        <v>2496</v>
      </c>
      <c r="H294" s="371">
        <v>258.241</v>
      </c>
      <c r="L294" s="368"/>
      <c r="M294" s="372"/>
      <c r="T294" s="373"/>
      <c r="AT294" s="369" t="s">
        <v>347</v>
      </c>
      <c r="AU294" s="369" t="s">
        <v>258</v>
      </c>
      <c r="AV294" s="369" t="s">
        <v>258</v>
      </c>
      <c r="AW294" s="369" t="s">
        <v>299</v>
      </c>
      <c r="AX294" s="369" t="s">
        <v>333</v>
      </c>
      <c r="AY294" s="369" t="s">
        <v>334</v>
      </c>
    </row>
    <row r="295" spans="2:51" s="406" customFormat="1" ht="15.75" customHeight="1">
      <c r="B295" s="374"/>
      <c r="D295" s="361" t="s">
        <v>347</v>
      </c>
      <c r="E295" s="375"/>
      <c r="F295" s="376" t="s">
        <v>352</v>
      </c>
      <c r="H295" s="377">
        <v>516.482</v>
      </c>
      <c r="L295" s="374"/>
      <c r="M295" s="378"/>
      <c r="T295" s="379"/>
      <c r="AT295" s="375" t="s">
        <v>347</v>
      </c>
      <c r="AU295" s="375" t="s">
        <v>258</v>
      </c>
      <c r="AV295" s="375" t="s">
        <v>341</v>
      </c>
      <c r="AW295" s="375" t="s">
        <v>299</v>
      </c>
      <c r="AX295" s="375" t="s">
        <v>332</v>
      </c>
      <c r="AY295" s="375" t="s">
        <v>334</v>
      </c>
    </row>
    <row r="296" spans="2:51" s="406" customFormat="1" ht="15.75" customHeight="1">
      <c r="B296" s="363"/>
      <c r="D296" s="361" t="s">
        <v>347</v>
      </c>
      <c r="E296" s="364"/>
      <c r="F296" s="365" t="s">
        <v>2495</v>
      </c>
      <c r="H296" s="364"/>
      <c r="L296" s="363"/>
      <c r="M296" s="366"/>
      <c r="T296" s="367"/>
      <c r="AT296" s="364" t="s">
        <v>347</v>
      </c>
      <c r="AU296" s="364" t="s">
        <v>258</v>
      </c>
      <c r="AV296" s="364" t="s">
        <v>332</v>
      </c>
      <c r="AW296" s="364" t="s">
        <v>299</v>
      </c>
      <c r="AX296" s="364" t="s">
        <v>333</v>
      </c>
      <c r="AY296" s="364" t="s">
        <v>334</v>
      </c>
    </row>
    <row r="297" spans="2:65" s="406" customFormat="1" ht="15.75" customHeight="1">
      <c r="B297" s="281"/>
      <c r="C297" s="347" t="s">
        <v>499</v>
      </c>
      <c r="D297" s="347" t="s">
        <v>336</v>
      </c>
      <c r="E297" s="348" t="s">
        <v>2494</v>
      </c>
      <c r="F297" s="349" t="s">
        <v>2492</v>
      </c>
      <c r="G297" s="350" t="s">
        <v>578</v>
      </c>
      <c r="H297" s="351">
        <v>19.703</v>
      </c>
      <c r="I297" s="424"/>
      <c r="J297" s="352">
        <f>ROUND($I$297*$H$297,2)</f>
        <v>0</v>
      </c>
      <c r="K297" s="349" t="s">
        <v>340</v>
      </c>
      <c r="L297" s="281"/>
      <c r="M297" s="423"/>
      <c r="N297" s="353" t="s">
        <v>287</v>
      </c>
      <c r="P297" s="354">
        <f>$O$297*$H$297</f>
        <v>0</v>
      </c>
      <c r="Q297" s="354">
        <v>1.10951</v>
      </c>
      <c r="R297" s="354">
        <f>$Q$297*$H$297</f>
        <v>21.860675529999998</v>
      </c>
      <c r="S297" s="354">
        <v>0</v>
      </c>
      <c r="T297" s="355">
        <f>$S$297*$H$297</f>
        <v>0</v>
      </c>
      <c r="AR297" s="409" t="s">
        <v>341</v>
      </c>
      <c r="AT297" s="409" t="s">
        <v>336</v>
      </c>
      <c r="AU297" s="409" t="s">
        <v>258</v>
      </c>
      <c r="AY297" s="406" t="s">
        <v>334</v>
      </c>
      <c r="BE297" s="356">
        <f>IF($N$297="základní",$J$297,0)</f>
        <v>0</v>
      </c>
      <c r="BF297" s="356">
        <f>IF($N$297="snížená",$J$297,0)</f>
        <v>0</v>
      </c>
      <c r="BG297" s="356">
        <f>IF($N$297="zákl. přenesená",$J$297,0)</f>
        <v>0</v>
      </c>
      <c r="BH297" s="356">
        <f>IF($N$297="sníž. přenesená",$J$297,0)</f>
        <v>0</v>
      </c>
      <c r="BI297" s="356">
        <f>IF($N$297="nulová",$J$297,0)</f>
        <v>0</v>
      </c>
      <c r="BJ297" s="409" t="s">
        <v>332</v>
      </c>
      <c r="BK297" s="356">
        <f>ROUND($I$297*$H$297,2)</f>
        <v>0</v>
      </c>
      <c r="BL297" s="409" t="s">
        <v>341</v>
      </c>
      <c r="BM297" s="409" t="s">
        <v>2493</v>
      </c>
    </row>
    <row r="298" spans="2:47" s="406" customFormat="1" ht="16.5" customHeight="1">
      <c r="B298" s="281"/>
      <c r="D298" s="357" t="s">
        <v>343</v>
      </c>
      <c r="F298" s="358" t="s">
        <v>2492</v>
      </c>
      <c r="L298" s="281"/>
      <c r="M298" s="359"/>
      <c r="T298" s="360"/>
      <c r="AT298" s="406" t="s">
        <v>343</v>
      </c>
      <c r="AU298" s="406" t="s">
        <v>258</v>
      </c>
    </row>
    <row r="299" spans="2:51" s="406" customFormat="1" ht="15.75" customHeight="1">
      <c r="B299" s="363"/>
      <c r="D299" s="361" t="s">
        <v>347</v>
      </c>
      <c r="E299" s="364"/>
      <c r="F299" s="365" t="s">
        <v>2491</v>
      </c>
      <c r="H299" s="364"/>
      <c r="L299" s="363"/>
      <c r="M299" s="366"/>
      <c r="T299" s="367"/>
      <c r="AT299" s="364" t="s">
        <v>347</v>
      </c>
      <c r="AU299" s="364" t="s">
        <v>258</v>
      </c>
      <c r="AV299" s="364" t="s">
        <v>332</v>
      </c>
      <c r="AW299" s="364" t="s">
        <v>299</v>
      </c>
      <c r="AX299" s="364" t="s">
        <v>333</v>
      </c>
      <c r="AY299" s="364" t="s">
        <v>334</v>
      </c>
    </row>
    <row r="300" spans="2:51" s="406" customFormat="1" ht="15.75" customHeight="1">
      <c r="B300" s="368"/>
      <c r="D300" s="361" t="s">
        <v>347</v>
      </c>
      <c r="E300" s="369"/>
      <c r="F300" s="370" t="s">
        <v>2490</v>
      </c>
      <c r="H300" s="371">
        <v>19.703</v>
      </c>
      <c r="L300" s="368"/>
      <c r="M300" s="372"/>
      <c r="T300" s="373"/>
      <c r="AT300" s="369" t="s">
        <v>347</v>
      </c>
      <c r="AU300" s="369" t="s">
        <v>258</v>
      </c>
      <c r="AV300" s="369" t="s">
        <v>258</v>
      </c>
      <c r="AW300" s="369" t="s">
        <v>299</v>
      </c>
      <c r="AX300" s="369" t="s">
        <v>333</v>
      </c>
      <c r="AY300" s="369" t="s">
        <v>334</v>
      </c>
    </row>
    <row r="301" spans="2:51" s="406" customFormat="1" ht="15.75" customHeight="1">
      <c r="B301" s="374"/>
      <c r="D301" s="361" t="s">
        <v>347</v>
      </c>
      <c r="E301" s="375"/>
      <c r="F301" s="376" t="s">
        <v>352</v>
      </c>
      <c r="H301" s="377">
        <v>19.703</v>
      </c>
      <c r="L301" s="374"/>
      <c r="M301" s="378"/>
      <c r="T301" s="379"/>
      <c r="AT301" s="375" t="s">
        <v>347</v>
      </c>
      <c r="AU301" s="375" t="s">
        <v>258</v>
      </c>
      <c r="AV301" s="375" t="s">
        <v>341</v>
      </c>
      <c r="AW301" s="375" t="s">
        <v>299</v>
      </c>
      <c r="AX301" s="375" t="s">
        <v>332</v>
      </c>
      <c r="AY301" s="375" t="s">
        <v>334</v>
      </c>
    </row>
    <row r="302" spans="2:63" s="337" customFormat="1" ht="30.75" customHeight="1">
      <c r="B302" s="336"/>
      <c r="D302" s="338" t="s">
        <v>329</v>
      </c>
      <c r="E302" s="345" t="s">
        <v>341</v>
      </c>
      <c r="F302" s="345" t="s">
        <v>2489</v>
      </c>
      <c r="J302" s="346">
        <f>$BK$302</f>
        <v>0</v>
      </c>
      <c r="L302" s="336"/>
      <c r="M302" s="341"/>
      <c r="P302" s="342">
        <f>SUM($P$303:$P$338)</f>
        <v>0</v>
      </c>
      <c r="R302" s="342">
        <f>SUM($R$303:$R$338)</f>
        <v>5.33792</v>
      </c>
      <c r="T302" s="343">
        <f>SUM($T$303:$T$338)</f>
        <v>0</v>
      </c>
      <c r="AR302" s="338" t="s">
        <v>332</v>
      </c>
      <c r="AT302" s="338" t="s">
        <v>329</v>
      </c>
      <c r="AU302" s="338" t="s">
        <v>332</v>
      </c>
      <c r="AY302" s="338" t="s">
        <v>334</v>
      </c>
      <c r="BK302" s="344">
        <f>SUM($BK$303:$BK$338)</f>
        <v>0</v>
      </c>
    </row>
    <row r="303" spans="2:65" s="406" customFormat="1" ht="15.75" customHeight="1">
      <c r="B303" s="281"/>
      <c r="C303" s="347" t="s">
        <v>510</v>
      </c>
      <c r="D303" s="347" t="s">
        <v>336</v>
      </c>
      <c r="E303" s="348" t="s">
        <v>2488</v>
      </c>
      <c r="F303" s="349" t="s">
        <v>2487</v>
      </c>
      <c r="G303" s="350" t="s">
        <v>339</v>
      </c>
      <c r="H303" s="351">
        <v>16.2</v>
      </c>
      <c r="I303" s="424"/>
      <c r="J303" s="352">
        <f>ROUND($I$303*$H$303,2)</f>
        <v>0</v>
      </c>
      <c r="K303" s="349" t="s">
        <v>340</v>
      </c>
      <c r="L303" s="281"/>
      <c r="M303" s="423"/>
      <c r="N303" s="353" t="s">
        <v>287</v>
      </c>
      <c r="P303" s="354">
        <f>$O$303*$H$303</f>
        <v>0</v>
      </c>
      <c r="Q303" s="354">
        <v>0</v>
      </c>
      <c r="R303" s="354">
        <f>$Q$303*$H$303</f>
        <v>0</v>
      </c>
      <c r="S303" s="354">
        <v>0</v>
      </c>
      <c r="T303" s="355">
        <f>$S$303*$H$303</f>
        <v>0</v>
      </c>
      <c r="AR303" s="409" t="s">
        <v>341</v>
      </c>
      <c r="AT303" s="409" t="s">
        <v>336</v>
      </c>
      <c r="AU303" s="409" t="s">
        <v>258</v>
      </c>
      <c r="AY303" s="406" t="s">
        <v>334</v>
      </c>
      <c r="BE303" s="356">
        <f>IF($N$303="základní",$J$303,0)</f>
        <v>0</v>
      </c>
      <c r="BF303" s="356">
        <f>IF($N$303="snížená",$J$303,0)</f>
        <v>0</v>
      </c>
      <c r="BG303" s="356">
        <f>IF($N$303="zákl. přenesená",$J$303,0)</f>
        <v>0</v>
      </c>
      <c r="BH303" s="356">
        <f>IF($N$303="sníž. přenesená",$J$303,0)</f>
        <v>0</v>
      </c>
      <c r="BI303" s="356">
        <f>IF($N$303="nulová",$J$303,0)</f>
        <v>0</v>
      </c>
      <c r="BJ303" s="409" t="s">
        <v>332</v>
      </c>
      <c r="BK303" s="356">
        <f>ROUND($I$303*$H$303,2)</f>
        <v>0</v>
      </c>
      <c r="BL303" s="409" t="s">
        <v>341</v>
      </c>
      <c r="BM303" s="409" t="s">
        <v>2486</v>
      </c>
    </row>
    <row r="304" spans="2:47" s="406" customFormat="1" ht="16.5" customHeight="1">
      <c r="B304" s="281"/>
      <c r="D304" s="357" t="s">
        <v>343</v>
      </c>
      <c r="F304" s="358" t="s">
        <v>2485</v>
      </c>
      <c r="L304" s="281"/>
      <c r="M304" s="359"/>
      <c r="T304" s="360"/>
      <c r="AT304" s="406" t="s">
        <v>343</v>
      </c>
      <c r="AU304" s="406" t="s">
        <v>258</v>
      </c>
    </row>
    <row r="305" spans="2:47" s="406" customFormat="1" ht="44.25" customHeight="1">
      <c r="B305" s="281"/>
      <c r="D305" s="361" t="s">
        <v>345</v>
      </c>
      <c r="F305" s="362" t="s">
        <v>2484</v>
      </c>
      <c r="L305" s="281"/>
      <c r="M305" s="359"/>
      <c r="T305" s="360"/>
      <c r="AT305" s="406" t="s">
        <v>345</v>
      </c>
      <c r="AU305" s="406" t="s">
        <v>258</v>
      </c>
    </row>
    <row r="306" spans="2:51" s="406" customFormat="1" ht="15.75" customHeight="1">
      <c r="B306" s="363"/>
      <c r="D306" s="361" t="s">
        <v>347</v>
      </c>
      <c r="E306" s="364"/>
      <c r="F306" s="365" t="s">
        <v>2472</v>
      </c>
      <c r="H306" s="364"/>
      <c r="L306" s="363"/>
      <c r="M306" s="366"/>
      <c r="T306" s="367"/>
      <c r="AT306" s="364" t="s">
        <v>347</v>
      </c>
      <c r="AU306" s="364" t="s">
        <v>258</v>
      </c>
      <c r="AV306" s="364" t="s">
        <v>332</v>
      </c>
      <c r="AW306" s="364" t="s">
        <v>299</v>
      </c>
      <c r="AX306" s="364" t="s">
        <v>333</v>
      </c>
      <c r="AY306" s="364" t="s">
        <v>334</v>
      </c>
    </row>
    <row r="307" spans="2:51" s="406" customFormat="1" ht="15.75" customHeight="1">
      <c r="B307" s="363"/>
      <c r="D307" s="361" t="s">
        <v>347</v>
      </c>
      <c r="E307" s="364"/>
      <c r="F307" s="365" t="s">
        <v>2479</v>
      </c>
      <c r="H307" s="364"/>
      <c r="L307" s="363"/>
      <c r="M307" s="366"/>
      <c r="T307" s="367"/>
      <c r="AT307" s="364" t="s">
        <v>347</v>
      </c>
      <c r="AU307" s="364" t="s">
        <v>258</v>
      </c>
      <c r="AV307" s="364" t="s">
        <v>332</v>
      </c>
      <c r="AW307" s="364" t="s">
        <v>299</v>
      </c>
      <c r="AX307" s="364" t="s">
        <v>333</v>
      </c>
      <c r="AY307" s="364" t="s">
        <v>334</v>
      </c>
    </row>
    <row r="308" spans="2:51" s="406" customFormat="1" ht="15.75" customHeight="1">
      <c r="B308" s="368"/>
      <c r="D308" s="361" t="s">
        <v>347</v>
      </c>
      <c r="E308" s="369"/>
      <c r="F308" s="370" t="s">
        <v>2478</v>
      </c>
      <c r="H308" s="371">
        <v>16.2</v>
      </c>
      <c r="L308" s="368"/>
      <c r="M308" s="372"/>
      <c r="T308" s="373"/>
      <c r="AT308" s="369" t="s">
        <v>347</v>
      </c>
      <c r="AU308" s="369" t="s">
        <v>258</v>
      </c>
      <c r="AV308" s="369" t="s">
        <v>258</v>
      </c>
      <c r="AW308" s="369" t="s">
        <v>299</v>
      </c>
      <c r="AX308" s="369" t="s">
        <v>333</v>
      </c>
      <c r="AY308" s="369" t="s">
        <v>334</v>
      </c>
    </row>
    <row r="309" spans="2:51" s="406" customFormat="1" ht="15.75" customHeight="1">
      <c r="B309" s="374"/>
      <c r="D309" s="361" t="s">
        <v>347</v>
      </c>
      <c r="E309" s="375"/>
      <c r="F309" s="376" t="s">
        <v>352</v>
      </c>
      <c r="H309" s="377">
        <v>16.2</v>
      </c>
      <c r="L309" s="374"/>
      <c r="M309" s="378"/>
      <c r="T309" s="379"/>
      <c r="AT309" s="375" t="s">
        <v>347</v>
      </c>
      <c r="AU309" s="375" t="s">
        <v>258</v>
      </c>
      <c r="AV309" s="375" t="s">
        <v>341</v>
      </c>
      <c r="AW309" s="375" t="s">
        <v>299</v>
      </c>
      <c r="AX309" s="375" t="s">
        <v>332</v>
      </c>
      <c r="AY309" s="375" t="s">
        <v>334</v>
      </c>
    </row>
    <row r="310" spans="2:65" s="406" customFormat="1" ht="27" customHeight="1">
      <c r="B310" s="281"/>
      <c r="C310" s="386" t="s">
        <v>521</v>
      </c>
      <c r="D310" s="386" t="s">
        <v>1090</v>
      </c>
      <c r="E310" s="387" t="s">
        <v>2483</v>
      </c>
      <c r="F310" s="507" t="s">
        <v>2482</v>
      </c>
      <c r="G310" s="389" t="s">
        <v>339</v>
      </c>
      <c r="H310" s="390">
        <v>17</v>
      </c>
      <c r="I310" s="426"/>
      <c r="J310" s="391">
        <f>ROUND($I$310*$H$310,2)</f>
        <v>0</v>
      </c>
      <c r="K310" s="388" t="s">
        <v>599</v>
      </c>
      <c r="L310" s="392"/>
      <c r="M310" s="425"/>
      <c r="N310" s="393" t="s">
        <v>287</v>
      </c>
      <c r="P310" s="354">
        <f>$O$310*$H$310</f>
        <v>0</v>
      </c>
      <c r="Q310" s="354">
        <v>0.0048</v>
      </c>
      <c r="R310" s="354">
        <f>$Q$310*$H$310</f>
        <v>0.08159999999999999</v>
      </c>
      <c r="S310" s="354">
        <v>0</v>
      </c>
      <c r="T310" s="355">
        <f>$S$310*$H$310</f>
        <v>0</v>
      </c>
      <c r="AR310" s="409" t="s">
        <v>635</v>
      </c>
      <c r="AT310" s="409" t="s">
        <v>1090</v>
      </c>
      <c r="AU310" s="409" t="s">
        <v>258</v>
      </c>
      <c r="AY310" s="406" t="s">
        <v>334</v>
      </c>
      <c r="BE310" s="356">
        <f>IF($N$310="základní",$J$310,0)</f>
        <v>0</v>
      </c>
      <c r="BF310" s="356">
        <f>IF($N$310="snížená",$J$310,0)</f>
        <v>0</v>
      </c>
      <c r="BG310" s="356">
        <f>IF($N$310="zákl. přenesená",$J$310,0)</f>
        <v>0</v>
      </c>
      <c r="BH310" s="356">
        <f>IF($N$310="sníž. přenesená",$J$310,0)</f>
        <v>0</v>
      </c>
      <c r="BI310" s="356">
        <f>IF($N$310="nulová",$J$310,0)</f>
        <v>0</v>
      </c>
      <c r="BJ310" s="409" t="s">
        <v>332</v>
      </c>
      <c r="BK310" s="356">
        <f>ROUND($I$310*$H$310,2)</f>
        <v>0</v>
      </c>
      <c r="BL310" s="409" t="s">
        <v>481</v>
      </c>
      <c r="BM310" s="409" t="s">
        <v>2481</v>
      </c>
    </row>
    <row r="311" spans="2:47" s="406" customFormat="1" ht="50.25" customHeight="1">
      <c r="B311" s="281"/>
      <c r="D311" s="357" t="s">
        <v>343</v>
      </c>
      <c r="F311" s="358" t="s">
        <v>2480</v>
      </c>
      <c r="L311" s="281"/>
      <c r="M311" s="359"/>
      <c r="T311" s="360"/>
      <c r="AT311" s="406" t="s">
        <v>343</v>
      </c>
      <c r="AU311" s="406" t="s">
        <v>258</v>
      </c>
    </row>
    <row r="312" spans="2:51" s="406" customFormat="1" ht="15.75" customHeight="1">
      <c r="B312" s="363"/>
      <c r="D312" s="361" t="s">
        <v>347</v>
      </c>
      <c r="E312" s="364"/>
      <c r="F312" s="365" t="s">
        <v>2472</v>
      </c>
      <c r="H312" s="364"/>
      <c r="L312" s="363"/>
      <c r="M312" s="366"/>
      <c r="T312" s="367"/>
      <c r="AT312" s="364" t="s">
        <v>347</v>
      </c>
      <c r="AU312" s="364" t="s">
        <v>258</v>
      </c>
      <c r="AV312" s="364" t="s">
        <v>332</v>
      </c>
      <c r="AW312" s="364" t="s">
        <v>299</v>
      </c>
      <c r="AX312" s="364" t="s">
        <v>333</v>
      </c>
      <c r="AY312" s="364" t="s">
        <v>334</v>
      </c>
    </row>
    <row r="313" spans="2:51" s="406" customFormat="1" ht="15.75" customHeight="1">
      <c r="B313" s="363"/>
      <c r="D313" s="361" t="s">
        <v>347</v>
      </c>
      <c r="E313" s="364"/>
      <c r="F313" s="365" t="s">
        <v>2479</v>
      </c>
      <c r="H313" s="364"/>
      <c r="L313" s="363"/>
      <c r="M313" s="366"/>
      <c r="T313" s="367"/>
      <c r="AT313" s="364" t="s">
        <v>347</v>
      </c>
      <c r="AU313" s="364" t="s">
        <v>258</v>
      </c>
      <c r="AV313" s="364" t="s">
        <v>332</v>
      </c>
      <c r="AW313" s="364" t="s">
        <v>299</v>
      </c>
      <c r="AX313" s="364" t="s">
        <v>333</v>
      </c>
      <c r="AY313" s="364" t="s">
        <v>334</v>
      </c>
    </row>
    <row r="314" spans="2:51" s="406" customFormat="1" ht="15.75" customHeight="1">
      <c r="B314" s="368"/>
      <c r="D314" s="361" t="s">
        <v>347</v>
      </c>
      <c r="E314" s="369"/>
      <c r="F314" s="370" t="s">
        <v>2478</v>
      </c>
      <c r="H314" s="371">
        <v>16.2</v>
      </c>
      <c r="L314" s="368"/>
      <c r="M314" s="372"/>
      <c r="T314" s="373"/>
      <c r="AT314" s="369" t="s">
        <v>347</v>
      </c>
      <c r="AU314" s="369" t="s">
        <v>258</v>
      </c>
      <c r="AV314" s="369" t="s">
        <v>258</v>
      </c>
      <c r="AW314" s="369" t="s">
        <v>299</v>
      </c>
      <c r="AX314" s="369" t="s">
        <v>333</v>
      </c>
      <c r="AY314" s="369" t="s">
        <v>334</v>
      </c>
    </row>
    <row r="315" spans="2:51" s="406" customFormat="1" ht="15.75" customHeight="1">
      <c r="B315" s="374"/>
      <c r="D315" s="361" t="s">
        <v>347</v>
      </c>
      <c r="E315" s="375"/>
      <c r="F315" s="376" t="s">
        <v>352</v>
      </c>
      <c r="H315" s="377">
        <v>16.2</v>
      </c>
      <c r="L315" s="374"/>
      <c r="M315" s="378"/>
      <c r="T315" s="379"/>
      <c r="AT315" s="375" t="s">
        <v>347</v>
      </c>
      <c r="AU315" s="375" t="s">
        <v>258</v>
      </c>
      <c r="AV315" s="375" t="s">
        <v>341</v>
      </c>
      <c r="AW315" s="375" t="s">
        <v>299</v>
      </c>
      <c r="AX315" s="375" t="s">
        <v>332</v>
      </c>
      <c r="AY315" s="375" t="s">
        <v>334</v>
      </c>
    </row>
    <row r="316" spans="2:51" s="406" customFormat="1" ht="15.75" customHeight="1">
      <c r="B316" s="368"/>
      <c r="D316" s="361" t="s">
        <v>347</v>
      </c>
      <c r="F316" s="370" t="s">
        <v>2477</v>
      </c>
      <c r="H316" s="371">
        <v>17</v>
      </c>
      <c r="L316" s="368"/>
      <c r="M316" s="372"/>
      <c r="T316" s="373"/>
      <c r="AT316" s="369" t="s">
        <v>347</v>
      </c>
      <c r="AU316" s="369" t="s">
        <v>258</v>
      </c>
      <c r="AV316" s="369" t="s">
        <v>258</v>
      </c>
      <c r="AW316" s="369" t="s">
        <v>333</v>
      </c>
      <c r="AX316" s="369" t="s">
        <v>332</v>
      </c>
      <c r="AY316" s="369" t="s">
        <v>334</v>
      </c>
    </row>
    <row r="317" spans="2:65" s="406" customFormat="1" ht="15.75" customHeight="1">
      <c r="B317" s="281"/>
      <c r="C317" s="386" t="s">
        <v>527</v>
      </c>
      <c r="D317" s="386" t="s">
        <v>1090</v>
      </c>
      <c r="E317" s="387" t="s">
        <v>2476</v>
      </c>
      <c r="F317" s="507" t="s">
        <v>2475</v>
      </c>
      <c r="G317" s="389" t="s">
        <v>113</v>
      </c>
      <c r="H317" s="390">
        <v>1</v>
      </c>
      <c r="I317" s="426"/>
      <c r="J317" s="391">
        <f>ROUND($I$317*$H$317,2)</f>
        <v>0</v>
      </c>
      <c r="K317" s="388" t="s">
        <v>599</v>
      </c>
      <c r="L317" s="392"/>
      <c r="M317" s="425"/>
      <c r="N317" s="393" t="s">
        <v>287</v>
      </c>
      <c r="P317" s="354">
        <f>$O$317*$H$317</f>
        <v>0</v>
      </c>
      <c r="Q317" s="354">
        <v>0.035</v>
      </c>
      <c r="R317" s="354">
        <f>$Q$317*$H$317</f>
        <v>0.035</v>
      </c>
      <c r="S317" s="354">
        <v>0</v>
      </c>
      <c r="T317" s="355">
        <f>$S$317*$H$317</f>
        <v>0</v>
      </c>
      <c r="AR317" s="409" t="s">
        <v>635</v>
      </c>
      <c r="AT317" s="409" t="s">
        <v>1090</v>
      </c>
      <c r="AU317" s="409" t="s">
        <v>258</v>
      </c>
      <c r="AY317" s="406" t="s">
        <v>334</v>
      </c>
      <c r="BE317" s="356">
        <f>IF($N$317="základní",$J$317,0)</f>
        <v>0</v>
      </c>
      <c r="BF317" s="356">
        <f>IF($N$317="snížená",$J$317,0)</f>
        <v>0</v>
      </c>
      <c r="BG317" s="356">
        <f>IF($N$317="zákl. přenesená",$J$317,0)</f>
        <v>0</v>
      </c>
      <c r="BH317" s="356">
        <f>IF($N$317="sníž. přenesená",$J$317,0)</f>
        <v>0</v>
      </c>
      <c r="BI317" s="356">
        <f>IF($N$317="nulová",$J$317,0)</f>
        <v>0</v>
      </c>
      <c r="BJ317" s="409" t="s">
        <v>332</v>
      </c>
      <c r="BK317" s="356">
        <f>ROUND($I$317*$H$317,2)</f>
        <v>0</v>
      </c>
      <c r="BL317" s="409" t="s">
        <v>481</v>
      </c>
      <c r="BM317" s="409" t="s">
        <v>2474</v>
      </c>
    </row>
    <row r="318" spans="2:47" s="406" customFormat="1" ht="16.5" customHeight="1">
      <c r="B318" s="281"/>
      <c r="D318" s="357" t="s">
        <v>343</v>
      </c>
      <c r="F318" s="358" t="s">
        <v>2473</v>
      </c>
      <c r="L318" s="281"/>
      <c r="M318" s="359"/>
      <c r="T318" s="360"/>
      <c r="AT318" s="406" t="s">
        <v>343</v>
      </c>
      <c r="AU318" s="406" t="s">
        <v>258</v>
      </c>
    </row>
    <row r="319" spans="2:51" s="406" customFormat="1" ht="15.75" customHeight="1">
      <c r="B319" s="363"/>
      <c r="D319" s="361" t="s">
        <v>347</v>
      </c>
      <c r="E319" s="364"/>
      <c r="F319" s="365" t="s">
        <v>2472</v>
      </c>
      <c r="H319" s="364"/>
      <c r="L319" s="363"/>
      <c r="M319" s="366"/>
      <c r="T319" s="367"/>
      <c r="AT319" s="364" t="s">
        <v>347</v>
      </c>
      <c r="AU319" s="364" t="s">
        <v>258</v>
      </c>
      <c r="AV319" s="364" t="s">
        <v>332</v>
      </c>
      <c r="AW319" s="364" t="s">
        <v>299</v>
      </c>
      <c r="AX319" s="364" t="s">
        <v>333</v>
      </c>
      <c r="AY319" s="364" t="s">
        <v>334</v>
      </c>
    </row>
    <row r="320" spans="2:51" s="406" customFormat="1" ht="15.75" customHeight="1">
      <c r="B320" s="363"/>
      <c r="D320" s="361" t="s">
        <v>347</v>
      </c>
      <c r="E320" s="364"/>
      <c r="F320" s="365" t="s">
        <v>2471</v>
      </c>
      <c r="H320" s="364"/>
      <c r="L320" s="363"/>
      <c r="M320" s="366"/>
      <c r="T320" s="367"/>
      <c r="AT320" s="364" t="s">
        <v>347</v>
      </c>
      <c r="AU320" s="364" t="s">
        <v>258</v>
      </c>
      <c r="AV320" s="364" t="s">
        <v>332</v>
      </c>
      <c r="AW320" s="364" t="s">
        <v>299</v>
      </c>
      <c r="AX320" s="364" t="s">
        <v>333</v>
      </c>
      <c r="AY320" s="364" t="s">
        <v>334</v>
      </c>
    </row>
    <row r="321" spans="2:51" s="406" customFormat="1" ht="15.75" customHeight="1">
      <c r="B321" s="368"/>
      <c r="D321" s="361" t="s">
        <v>347</v>
      </c>
      <c r="E321" s="369"/>
      <c r="F321" s="370" t="s">
        <v>2470</v>
      </c>
      <c r="H321" s="371">
        <v>1</v>
      </c>
      <c r="L321" s="368"/>
      <c r="M321" s="372"/>
      <c r="T321" s="373"/>
      <c r="AT321" s="369" t="s">
        <v>347</v>
      </c>
      <c r="AU321" s="369" t="s">
        <v>258</v>
      </c>
      <c r="AV321" s="369" t="s">
        <v>258</v>
      </c>
      <c r="AW321" s="369" t="s">
        <v>299</v>
      </c>
      <c r="AX321" s="369" t="s">
        <v>333</v>
      </c>
      <c r="AY321" s="369" t="s">
        <v>334</v>
      </c>
    </row>
    <row r="322" spans="2:51" s="406" customFormat="1" ht="15.75" customHeight="1">
      <c r="B322" s="374"/>
      <c r="D322" s="361" t="s">
        <v>347</v>
      </c>
      <c r="E322" s="375"/>
      <c r="F322" s="376" t="s">
        <v>352</v>
      </c>
      <c r="H322" s="377">
        <v>1</v>
      </c>
      <c r="L322" s="374"/>
      <c r="M322" s="378"/>
      <c r="T322" s="379"/>
      <c r="AT322" s="375" t="s">
        <v>347</v>
      </c>
      <c r="AU322" s="375" t="s">
        <v>258</v>
      </c>
      <c r="AV322" s="375" t="s">
        <v>341</v>
      </c>
      <c r="AW322" s="375" t="s">
        <v>299</v>
      </c>
      <c r="AX322" s="375" t="s">
        <v>332</v>
      </c>
      <c r="AY322" s="375" t="s">
        <v>334</v>
      </c>
    </row>
    <row r="323" spans="2:65" s="406" customFormat="1" ht="15.75" customHeight="1">
      <c r="B323" s="281"/>
      <c r="C323" s="347" t="s">
        <v>536</v>
      </c>
      <c r="D323" s="347" t="s">
        <v>336</v>
      </c>
      <c r="E323" s="348" t="s">
        <v>2469</v>
      </c>
      <c r="F323" s="349" t="s">
        <v>2468</v>
      </c>
      <c r="G323" s="350" t="s">
        <v>339</v>
      </c>
      <c r="H323" s="351">
        <v>32</v>
      </c>
      <c r="I323" s="424"/>
      <c r="J323" s="352">
        <f>ROUND($I$323*$H$323,2)</f>
        <v>0</v>
      </c>
      <c r="K323" s="349" t="s">
        <v>340</v>
      </c>
      <c r="L323" s="281"/>
      <c r="M323" s="423"/>
      <c r="N323" s="353" t="s">
        <v>287</v>
      </c>
      <c r="P323" s="354">
        <f>$O$323*$H$323</f>
        <v>0</v>
      </c>
      <c r="Q323" s="354">
        <v>0.16192</v>
      </c>
      <c r="R323" s="354">
        <f>$Q$323*$H$323</f>
        <v>5.18144</v>
      </c>
      <c r="S323" s="354">
        <v>0</v>
      </c>
      <c r="T323" s="355">
        <f>$S$323*$H$323</f>
        <v>0</v>
      </c>
      <c r="AR323" s="409" t="s">
        <v>341</v>
      </c>
      <c r="AT323" s="409" t="s">
        <v>336</v>
      </c>
      <c r="AU323" s="409" t="s">
        <v>258</v>
      </c>
      <c r="AY323" s="406" t="s">
        <v>334</v>
      </c>
      <c r="BE323" s="356">
        <f>IF($N$323="základní",$J$323,0)</f>
        <v>0</v>
      </c>
      <c r="BF323" s="356">
        <f>IF($N$323="snížená",$J$323,0)</f>
        <v>0</v>
      </c>
      <c r="BG323" s="356">
        <f>IF($N$323="zákl. přenesená",$J$323,0)</f>
        <v>0</v>
      </c>
      <c r="BH323" s="356">
        <f>IF($N$323="sníž. přenesená",$J$323,0)</f>
        <v>0</v>
      </c>
      <c r="BI323" s="356">
        <f>IF($N$323="nulová",$J$323,0)</f>
        <v>0</v>
      </c>
      <c r="BJ323" s="409" t="s">
        <v>332</v>
      </c>
      <c r="BK323" s="356">
        <f>ROUND($I$323*$H$323,2)</f>
        <v>0</v>
      </c>
      <c r="BL323" s="409" t="s">
        <v>341</v>
      </c>
      <c r="BM323" s="409" t="s">
        <v>2467</v>
      </c>
    </row>
    <row r="324" spans="2:47" s="406" customFormat="1" ht="27" customHeight="1">
      <c r="B324" s="281"/>
      <c r="D324" s="357" t="s">
        <v>343</v>
      </c>
      <c r="F324" s="358" t="s">
        <v>2466</v>
      </c>
      <c r="L324" s="281"/>
      <c r="M324" s="359"/>
      <c r="T324" s="360"/>
      <c r="AT324" s="406" t="s">
        <v>343</v>
      </c>
      <c r="AU324" s="406" t="s">
        <v>258</v>
      </c>
    </row>
    <row r="325" spans="2:47" s="406" customFormat="1" ht="152.25" customHeight="1">
      <c r="B325" s="281"/>
      <c r="D325" s="361" t="s">
        <v>345</v>
      </c>
      <c r="F325" s="362" t="s">
        <v>2465</v>
      </c>
      <c r="L325" s="281"/>
      <c r="M325" s="359"/>
      <c r="T325" s="360"/>
      <c r="AT325" s="406" t="s">
        <v>345</v>
      </c>
      <c r="AU325" s="406" t="s">
        <v>258</v>
      </c>
    </row>
    <row r="326" spans="2:51" s="406" customFormat="1" ht="15.75" customHeight="1">
      <c r="B326" s="363"/>
      <c r="D326" s="361" t="s">
        <v>347</v>
      </c>
      <c r="E326" s="364"/>
      <c r="F326" s="365" t="s">
        <v>2388</v>
      </c>
      <c r="H326" s="364"/>
      <c r="L326" s="363"/>
      <c r="M326" s="366"/>
      <c r="T326" s="367"/>
      <c r="AT326" s="364" t="s">
        <v>347</v>
      </c>
      <c r="AU326" s="364" t="s">
        <v>258</v>
      </c>
      <c r="AV326" s="364" t="s">
        <v>332</v>
      </c>
      <c r="AW326" s="364" t="s">
        <v>299</v>
      </c>
      <c r="AX326" s="364" t="s">
        <v>333</v>
      </c>
      <c r="AY326" s="364" t="s">
        <v>334</v>
      </c>
    </row>
    <row r="327" spans="2:51" s="406" customFormat="1" ht="15.75" customHeight="1">
      <c r="B327" s="363"/>
      <c r="D327" s="361" t="s">
        <v>347</v>
      </c>
      <c r="E327" s="364"/>
      <c r="F327" s="365" t="s">
        <v>2464</v>
      </c>
      <c r="H327" s="364"/>
      <c r="L327" s="363"/>
      <c r="M327" s="366"/>
      <c r="T327" s="367"/>
      <c r="AT327" s="364" t="s">
        <v>347</v>
      </c>
      <c r="AU327" s="364" t="s">
        <v>258</v>
      </c>
      <c r="AV327" s="364" t="s">
        <v>332</v>
      </c>
      <c r="AW327" s="364" t="s">
        <v>299</v>
      </c>
      <c r="AX327" s="364" t="s">
        <v>333</v>
      </c>
      <c r="AY327" s="364" t="s">
        <v>334</v>
      </c>
    </row>
    <row r="328" spans="2:51" s="406" customFormat="1" ht="15.75" customHeight="1">
      <c r="B328" s="368"/>
      <c r="D328" s="361" t="s">
        <v>347</v>
      </c>
      <c r="E328" s="369"/>
      <c r="F328" s="370" t="s">
        <v>2387</v>
      </c>
      <c r="H328" s="371">
        <v>26.1</v>
      </c>
      <c r="L328" s="368"/>
      <c r="M328" s="372"/>
      <c r="T328" s="373"/>
      <c r="AT328" s="369" t="s">
        <v>347</v>
      </c>
      <c r="AU328" s="369" t="s">
        <v>258</v>
      </c>
      <c r="AV328" s="369" t="s">
        <v>258</v>
      </c>
      <c r="AW328" s="369" t="s">
        <v>299</v>
      </c>
      <c r="AX328" s="369" t="s">
        <v>333</v>
      </c>
      <c r="AY328" s="369" t="s">
        <v>334</v>
      </c>
    </row>
    <row r="329" spans="2:51" s="406" customFormat="1" ht="15.75" customHeight="1">
      <c r="B329" s="368"/>
      <c r="D329" s="361" t="s">
        <v>347</v>
      </c>
      <c r="E329" s="369"/>
      <c r="F329" s="370" t="s">
        <v>2386</v>
      </c>
      <c r="H329" s="371">
        <v>5.9</v>
      </c>
      <c r="L329" s="368"/>
      <c r="M329" s="372"/>
      <c r="T329" s="373"/>
      <c r="AT329" s="369" t="s">
        <v>347</v>
      </c>
      <c r="AU329" s="369" t="s">
        <v>258</v>
      </c>
      <c r="AV329" s="369" t="s">
        <v>258</v>
      </c>
      <c r="AW329" s="369" t="s">
        <v>299</v>
      </c>
      <c r="AX329" s="369" t="s">
        <v>333</v>
      </c>
      <c r="AY329" s="369" t="s">
        <v>334</v>
      </c>
    </row>
    <row r="330" spans="2:51" s="406" customFormat="1" ht="15.75" customHeight="1">
      <c r="B330" s="374"/>
      <c r="D330" s="361" t="s">
        <v>347</v>
      </c>
      <c r="E330" s="375"/>
      <c r="F330" s="376" t="s">
        <v>352</v>
      </c>
      <c r="H330" s="377">
        <v>32</v>
      </c>
      <c r="L330" s="374"/>
      <c r="M330" s="378"/>
      <c r="T330" s="379"/>
      <c r="AT330" s="375" t="s">
        <v>347</v>
      </c>
      <c r="AU330" s="375" t="s">
        <v>258</v>
      </c>
      <c r="AV330" s="375" t="s">
        <v>341</v>
      </c>
      <c r="AW330" s="375" t="s">
        <v>299</v>
      </c>
      <c r="AX330" s="375" t="s">
        <v>332</v>
      </c>
      <c r="AY330" s="375" t="s">
        <v>334</v>
      </c>
    </row>
    <row r="331" spans="2:65" s="406" customFormat="1" ht="15.75" customHeight="1">
      <c r="B331" s="281"/>
      <c r="C331" s="347" t="s">
        <v>544</v>
      </c>
      <c r="D331" s="347" t="s">
        <v>336</v>
      </c>
      <c r="E331" s="348" t="s">
        <v>2463</v>
      </c>
      <c r="F331" s="349" t="s">
        <v>2461</v>
      </c>
      <c r="G331" s="350" t="s">
        <v>187</v>
      </c>
      <c r="H331" s="351">
        <v>2</v>
      </c>
      <c r="I331" s="424"/>
      <c r="J331" s="352">
        <f>ROUND($I$331*$H$331,2)</f>
        <v>0</v>
      </c>
      <c r="K331" s="349" t="s">
        <v>340</v>
      </c>
      <c r="L331" s="281"/>
      <c r="M331" s="423"/>
      <c r="N331" s="353" t="s">
        <v>287</v>
      </c>
      <c r="P331" s="354">
        <f>$O$331*$H$331</f>
        <v>0</v>
      </c>
      <c r="Q331" s="354">
        <v>0.01994</v>
      </c>
      <c r="R331" s="354">
        <f>$Q$331*$H$331</f>
        <v>0.03988</v>
      </c>
      <c r="S331" s="354">
        <v>0</v>
      </c>
      <c r="T331" s="355">
        <f>$S$331*$H$331</f>
        <v>0</v>
      </c>
      <c r="AR331" s="409" t="s">
        <v>341</v>
      </c>
      <c r="AT331" s="409" t="s">
        <v>336</v>
      </c>
      <c r="AU331" s="409" t="s">
        <v>258</v>
      </c>
      <c r="AY331" s="406" t="s">
        <v>334</v>
      </c>
      <c r="BE331" s="356">
        <f>IF($N$331="základní",$J$331,0)</f>
        <v>0</v>
      </c>
      <c r="BF331" s="356">
        <f>IF($N$331="snížená",$J$331,0)</f>
        <v>0</v>
      </c>
      <c r="BG331" s="356">
        <f>IF($N$331="zákl. přenesená",$J$331,0)</f>
        <v>0</v>
      </c>
      <c r="BH331" s="356">
        <f>IF($N$331="sníž. přenesená",$J$331,0)</f>
        <v>0</v>
      </c>
      <c r="BI331" s="356">
        <f>IF($N$331="nulová",$J$331,0)</f>
        <v>0</v>
      </c>
      <c r="BJ331" s="409" t="s">
        <v>332</v>
      </c>
      <c r="BK331" s="356">
        <f>ROUND($I$331*$H$331,2)</f>
        <v>0</v>
      </c>
      <c r="BL331" s="409" t="s">
        <v>341</v>
      </c>
      <c r="BM331" s="409" t="s">
        <v>2462</v>
      </c>
    </row>
    <row r="332" spans="2:47" s="406" customFormat="1" ht="16.5" customHeight="1">
      <c r="B332" s="281"/>
      <c r="D332" s="357" t="s">
        <v>343</v>
      </c>
      <c r="F332" s="358" t="s">
        <v>2461</v>
      </c>
      <c r="L332" s="281"/>
      <c r="M332" s="359"/>
      <c r="T332" s="360"/>
      <c r="AT332" s="406" t="s">
        <v>343</v>
      </c>
      <c r="AU332" s="406" t="s">
        <v>258</v>
      </c>
    </row>
    <row r="333" spans="2:47" s="406" customFormat="1" ht="30.75" customHeight="1">
      <c r="B333" s="281"/>
      <c r="D333" s="361" t="s">
        <v>345</v>
      </c>
      <c r="F333" s="362" t="s">
        <v>2460</v>
      </c>
      <c r="L333" s="281"/>
      <c r="M333" s="359"/>
      <c r="T333" s="360"/>
      <c r="AT333" s="406" t="s">
        <v>345</v>
      </c>
      <c r="AU333" s="406" t="s">
        <v>258</v>
      </c>
    </row>
    <row r="334" spans="2:51" s="406" customFormat="1" ht="15.75" customHeight="1">
      <c r="B334" s="363"/>
      <c r="D334" s="361" t="s">
        <v>347</v>
      </c>
      <c r="E334" s="364"/>
      <c r="F334" s="365" t="s">
        <v>1629</v>
      </c>
      <c r="H334" s="364"/>
      <c r="L334" s="363"/>
      <c r="M334" s="366"/>
      <c r="T334" s="367"/>
      <c r="AT334" s="364" t="s">
        <v>347</v>
      </c>
      <c r="AU334" s="364" t="s">
        <v>258</v>
      </c>
      <c r="AV334" s="364" t="s">
        <v>332</v>
      </c>
      <c r="AW334" s="364" t="s">
        <v>299</v>
      </c>
      <c r="AX334" s="364" t="s">
        <v>333</v>
      </c>
      <c r="AY334" s="364" t="s">
        <v>334</v>
      </c>
    </row>
    <row r="335" spans="2:51" s="406" customFormat="1" ht="15.75" customHeight="1">
      <c r="B335" s="363"/>
      <c r="D335" s="361" t="s">
        <v>347</v>
      </c>
      <c r="E335" s="364"/>
      <c r="F335" s="365" t="s">
        <v>2459</v>
      </c>
      <c r="H335" s="364"/>
      <c r="L335" s="363"/>
      <c r="M335" s="366"/>
      <c r="T335" s="367"/>
      <c r="AT335" s="364" t="s">
        <v>347</v>
      </c>
      <c r="AU335" s="364" t="s">
        <v>258</v>
      </c>
      <c r="AV335" s="364" t="s">
        <v>332</v>
      </c>
      <c r="AW335" s="364" t="s">
        <v>299</v>
      </c>
      <c r="AX335" s="364" t="s">
        <v>333</v>
      </c>
      <c r="AY335" s="364" t="s">
        <v>334</v>
      </c>
    </row>
    <row r="336" spans="2:51" s="406" customFormat="1" ht="15.75" customHeight="1">
      <c r="B336" s="368"/>
      <c r="D336" s="361" t="s">
        <v>347</v>
      </c>
      <c r="E336" s="369"/>
      <c r="F336" s="370" t="s">
        <v>2458</v>
      </c>
      <c r="H336" s="371">
        <v>2</v>
      </c>
      <c r="L336" s="368"/>
      <c r="M336" s="372"/>
      <c r="T336" s="373"/>
      <c r="AT336" s="369" t="s">
        <v>347</v>
      </c>
      <c r="AU336" s="369" t="s">
        <v>258</v>
      </c>
      <c r="AV336" s="369" t="s">
        <v>258</v>
      </c>
      <c r="AW336" s="369" t="s">
        <v>299</v>
      </c>
      <c r="AX336" s="369" t="s">
        <v>333</v>
      </c>
      <c r="AY336" s="369" t="s">
        <v>334</v>
      </c>
    </row>
    <row r="337" spans="2:51" s="406" customFormat="1" ht="15.75" customHeight="1">
      <c r="B337" s="374"/>
      <c r="D337" s="361" t="s">
        <v>347</v>
      </c>
      <c r="E337" s="375"/>
      <c r="F337" s="376" t="s">
        <v>352</v>
      </c>
      <c r="H337" s="377">
        <v>2</v>
      </c>
      <c r="L337" s="374"/>
      <c r="M337" s="378"/>
      <c r="T337" s="379"/>
      <c r="AT337" s="375" t="s">
        <v>347</v>
      </c>
      <c r="AU337" s="375" t="s">
        <v>258</v>
      </c>
      <c r="AV337" s="375" t="s">
        <v>341</v>
      </c>
      <c r="AW337" s="375" t="s">
        <v>299</v>
      </c>
      <c r="AX337" s="375" t="s">
        <v>332</v>
      </c>
      <c r="AY337" s="375" t="s">
        <v>334</v>
      </c>
    </row>
    <row r="338" spans="2:51" s="406" customFormat="1" ht="15.75" customHeight="1">
      <c r="B338" s="363"/>
      <c r="D338" s="361" t="s">
        <v>347</v>
      </c>
      <c r="E338" s="364"/>
      <c r="F338" s="365" t="s">
        <v>2457</v>
      </c>
      <c r="H338" s="364"/>
      <c r="L338" s="363"/>
      <c r="M338" s="366"/>
      <c r="T338" s="367"/>
      <c r="AT338" s="364" t="s">
        <v>347</v>
      </c>
      <c r="AU338" s="364" t="s">
        <v>258</v>
      </c>
      <c r="AV338" s="364" t="s">
        <v>332</v>
      </c>
      <c r="AW338" s="364" t="s">
        <v>299</v>
      </c>
      <c r="AX338" s="364" t="s">
        <v>333</v>
      </c>
      <c r="AY338" s="364" t="s">
        <v>334</v>
      </c>
    </row>
    <row r="339" spans="2:63" s="337" customFormat="1" ht="30.75" customHeight="1">
      <c r="B339" s="336"/>
      <c r="D339" s="338" t="s">
        <v>329</v>
      </c>
      <c r="E339" s="345" t="s">
        <v>387</v>
      </c>
      <c r="F339" s="345" t="s">
        <v>401</v>
      </c>
      <c r="J339" s="346">
        <f>$BK$339</f>
        <v>0</v>
      </c>
      <c r="L339" s="336"/>
      <c r="M339" s="341"/>
      <c r="P339" s="342">
        <f>SUM($P$340:$P$474)</f>
        <v>0</v>
      </c>
      <c r="R339" s="342">
        <f>SUM($R$340:$R$474)</f>
        <v>80.01566902</v>
      </c>
      <c r="T339" s="343">
        <f>SUM($T$340:$T$474)</f>
        <v>0</v>
      </c>
      <c r="AR339" s="338" t="s">
        <v>332</v>
      </c>
      <c r="AT339" s="338" t="s">
        <v>329</v>
      </c>
      <c r="AU339" s="338" t="s">
        <v>332</v>
      </c>
      <c r="AY339" s="338" t="s">
        <v>334</v>
      </c>
      <c r="BK339" s="344">
        <f>SUM($BK$340:$BK$474)</f>
        <v>0</v>
      </c>
    </row>
    <row r="340" spans="2:65" s="406" customFormat="1" ht="15.75" customHeight="1">
      <c r="B340" s="281"/>
      <c r="C340" s="347" t="s">
        <v>551</v>
      </c>
      <c r="D340" s="347" t="s">
        <v>336</v>
      </c>
      <c r="E340" s="348" t="s">
        <v>2456</v>
      </c>
      <c r="F340" s="349" t="s">
        <v>2455</v>
      </c>
      <c r="G340" s="350" t="s">
        <v>339</v>
      </c>
      <c r="H340" s="351">
        <v>375.082</v>
      </c>
      <c r="I340" s="424"/>
      <c r="J340" s="352">
        <f>ROUND($I$340*$H$340,2)</f>
        <v>0</v>
      </c>
      <c r="K340" s="349" t="s">
        <v>599</v>
      </c>
      <c r="L340" s="281"/>
      <c r="M340" s="423"/>
      <c r="N340" s="353" t="s">
        <v>287</v>
      </c>
      <c r="P340" s="354">
        <f>$O$340*$H$340</f>
        <v>0</v>
      </c>
      <c r="Q340" s="354">
        <v>0.007</v>
      </c>
      <c r="R340" s="354">
        <f>$Q$340*$H$340</f>
        <v>2.625574</v>
      </c>
      <c r="S340" s="354">
        <v>0</v>
      </c>
      <c r="T340" s="355">
        <f>$S$340*$H$340</f>
        <v>0</v>
      </c>
      <c r="AR340" s="409" t="s">
        <v>341</v>
      </c>
      <c r="AT340" s="409" t="s">
        <v>336</v>
      </c>
      <c r="AU340" s="409" t="s">
        <v>258</v>
      </c>
      <c r="AY340" s="406" t="s">
        <v>334</v>
      </c>
      <c r="BE340" s="356">
        <f>IF($N$340="základní",$J$340,0)</f>
        <v>0</v>
      </c>
      <c r="BF340" s="356">
        <f>IF($N$340="snížená",$J$340,0)</f>
        <v>0</v>
      </c>
      <c r="BG340" s="356">
        <f>IF($N$340="zákl. přenesená",$J$340,0)</f>
        <v>0</v>
      </c>
      <c r="BH340" s="356">
        <f>IF($N$340="sníž. přenesená",$J$340,0)</f>
        <v>0</v>
      </c>
      <c r="BI340" s="356">
        <f>IF($N$340="nulová",$J$340,0)</f>
        <v>0</v>
      </c>
      <c r="BJ340" s="409" t="s">
        <v>332</v>
      </c>
      <c r="BK340" s="356">
        <f>ROUND($I$340*$H$340,2)</f>
        <v>0</v>
      </c>
      <c r="BL340" s="409" t="s">
        <v>341</v>
      </c>
      <c r="BM340" s="409" t="s">
        <v>2454</v>
      </c>
    </row>
    <row r="341" spans="2:47" s="406" customFormat="1" ht="16.5" customHeight="1">
      <c r="B341" s="281"/>
      <c r="D341" s="357" t="s">
        <v>343</v>
      </c>
      <c r="F341" s="358" t="s">
        <v>2453</v>
      </c>
      <c r="L341" s="281"/>
      <c r="M341" s="359"/>
      <c r="T341" s="360"/>
      <c r="AT341" s="406" t="s">
        <v>343</v>
      </c>
      <c r="AU341" s="406" t="s">
        <v>258</v>
      </c>
    </row>
    <row r="342" spans="2:51" s="406" customFormat="1" ht="15.75" customHeight="1">
      <c r="B342" s="363"/>
      <c r="D342" s="361" t="s">
        <v>347</v>
      </c>
      <c r="E342" s="364"/>
      <c r="F342" s="365" t="s">
        <v>2452</v>
      </c>
      <c r="H342" s="364"/>
      <c r="L342" s="363"/>
      <c r="M342" s="366"/>
      <c r="T342" s="367"/>
      <c r="AT342" s="364" t="s">
        <v>347</v>
      </c>
      <c r="AU342" s="364" t="s">
        <v>258</v>
      </c>
      <c r="AV342" s="364" t="s">
        <v>332</v>
      </c>
      <c r="AW342" s="364" t="s">
        <v>299</v>
      </c>
      <c r="AX342" s="364" t="s">
        <v>333</v>
      </c>
      <c r="AY342" s="364" t="s">
        <v>334</v>
      </c>
    </row>
    <row r="343" spans="2:51" s="406" customFormat="1" ht="15.75" customHeight="1">
      <c r="B343" s="363"/>
      <c r="D343" s="361" t="s">
        <v>347</v>
      </c>
      <c r="E343" s="364"/>
      <c r="F343" s="365" t="s">
        <v>425</v>
      </c>
      <c r="H343" s="364"/>
      <c r="L343" s="363"/>
      <c r="M343" s="366"/>
      <c r="T343" s="367"/>
      <c r="AT343" s="364" t="s">
        <v>347</v>
      </c>
      <c r="AU343" s="364" t="s">
        <v>258</v>
      </c>
      <c r="AV343" s="364" t="s">
        <v>332</v>
      </c>
      <c r="AW343" s="364" t="s">
        <v>299</v>
      </c>
      <c r="AX343" s="364" t="s">
        <v>333</v>
      </c>
      <c r="AY343" s="364" t="s">
        <v>334</v>
      </c>
    </row>
    <row r="344" spans="2:51" s="406" customFormat="1" ht="15.75" customHeight="1">
      <c r="B344" s="363"/>
      <c r="D344" s="361" t="s">
        <v>347</v>
      </c>
      <c r="E344" s="364"/>
      <c r="F344" s="365" t="s">
        <v>2451</v>
      </c>
      <c r="H344" s="364"/>
      <c r="L344" s="363"/>
      <c r="M344" s="366"/>
      <c r="T344" s="367"/>
      <c r="AT344" s="364" t="s">
        <v>347</v>
      </c>
      <c r="AU344" s="364" t="s">
        <v>258</v>
      </c>
      <c r="AV344" s="364" t="s">
        <v>332</v>
      </c>
      <c r="AW344" s="364" t="s">
        <v>299</v>
      </c>
      <c r="AX344" s="364" t="s">
        <v>333</v>
      </c>
      <c r="AY344" s="364" t="s">
        <v>334</v>
      </c>
    </row>
    <row r="345" spans="2:51" s="406" customFormat="1" ht="15.75" customHeight="1">
      <c r="B345" s="368"/>
      <c r="D345" s="361" t="s">
        <v>347</v>
      </c>
      <c r="E345" s="369"/>
      <c r="F345" s="370" t="s">
        <v>2450</v>
      </c>
      <c r="H345" s="371">
        <v>72.45</v>
      </c>
      <c r="L345" s="368"/>
      <c r="M345" s="372"/>
      <c r="T345" s="373"/>
      <c r="AT345" s="369" t="s">
        <v>347</v>
      </c>
      <c r="AU345" s="369" t="s">
        <v>258</v>
      </c>
      <c r="AV345" s="369" t="s">
        <v>258</v>
      </c>
      <c r="AW345" s="369" t="s">
        <v>299</v>
      </c>
      <c r="AX345" s="369" t="s">
        <v>333</v>
      </c>
      <c r="AY345" s="369" t="s">
        <v>334</v>
      </c>
    </row>
    <row r="346" spans="2:51" s="406" customFormat="1" ht="15.75" customHeight="1">
      <c r="B346" s="363"/>
      <c r="D346" s="361" t="s">
        <v>347</v>
      </c>
      <c r="E346" s="364"/>
      <c r="F346" s="365" t="s">
        <v>2449</v>
      </c>
      <c r="H346" s="364"/>
      <c r="L346" s="363"/>
      <c r="M346" s="366"/>
      <c r="T346" s="367"/>
      <c r="AT346" s="364" t="s">
        <v>347</v>
      </c>
      <c r="AU346" s="364" t="s">
        <v>258</v>
      </c>
      <c r="AV346" s="364" t="s">
        <v>332</v>
      </c>
      <c r="AW346" s="364" t="s">
        <v>299</v>
      </c>
      <c r="AX346" s="364" t="s">
        <v>333</v>
      </c>
      <c r="AY346" s="364" t="s">
        <v>334</v>
      </c>
    </row>
    <row r="347" spans="2:51" s="406" customFormat="1" ht="15.75" customHeight="1">
      <c r="B347" s="368"/>
      <c r="D347" s="361" t="s">
        <v>347</v>
      </c>
      <c r="E347" s="369"/>
      <c r="F347" s="370" t="s">
        <v>2448</v>
      </c>
      <c r="H347" s="371">
        <v>82.467</v>
      </c>
      <c r="L347" s="368"/>
      <c r="M347" s="372"/>
      <c r="T347" s="373"/>
      <c r="AT347" s="369" t="s">
        <v>347</v>
      </c>
      <c r="AU347" s="369" t="s">
        <v>258</v>
      </c>
      <c r="AV347" s="369" t="s">
        <v>258</v>
      </c>
      <c r="AW347" s="369" t="s">
        <v>299</v>
      </c>
      <c r="AX347" s="369" t="s">
        <v>333</v>
      </c>
      <c r="AY347" s="369" t="s">
        <v>334</v>
      </c>
    </row>
    <row r="348" spans="2:51" s="406" customFormat="1" ht="15.75" customHeight="1">
      <c r="B348" s="368"/>
      <c r="D348" s="361" t="s">
        <v>347</v>
      </c>
      <c r="E348" s="369"/>
      <c r="F348" s="370" t="s">
        <v>2447</v>
      </c>
      <c r="H348" s="371">
        <v>-1.767</v>
      </c>
      <c r="L348" s="368"/>
      <c r="M348" s="372"/>
      <c r="T348" s="373"/>
      <c r="AT348" s="369" t="s">
        <v>347</v>
      </c>
      <c r="AU348" s="369" t="s">
        <v>258</v>
      </c>
      <c r="AV348" s="369" t="s">
        <v>258</v>
      </c>
      <c r="AW348" s="369" t="s">
        <v>299</v>
      </c>
      <c r="AX348" s="369" t="s">
        <v>333</v>
      </c>
      <c r="AY348" s="369" t="s">
        <v>334</v>
      </c>
    </row>
    <row r="349" spans="2:51" s="406" customFormat="1" ht="15.75" customHeight="1">
      <c r="B349" s="368"/>
      <c r="D349" s="361" t="s">
        <v>347</v>
      </c>
      <c r="E349" s="369"/>
      <c r="F349" s="370" t="s">
        <v>2446</v>
      </c>
      <c r="H349" s="371">
        <v>2.356</v>
      </c>
      <c r="L349" s="368"/>
      <c r="M349" s="372"/>
      <c r="T349" s="373"/>
      <c r="AT349" s="369" t="s">
        <v>347</v>
      </c>
      <c r="AU349" s="369" t="s">
        <v>258</v>
      </c>
      <c r="AV349" s="369" t="s">
        <v>258</v>
      </c>
      <c r="AW349" s="369" t="s">
        <v>299</v>
      </c>
      <c r="AX349" s="369" t="s">
        <v>333</v>
      </c>
      <c r="AY349" s="369" t="s">
        <v>334</v>
      </c>
    </row>
    <row r="350" spans="2:51" s="406" customFormat="1" ht="15.75" customHeight="1">
      <c r="B350" s="368"/>
      <c r="D350" s="361" t="s">
        <v>347</v>
      </c>
      <c r="E350" s="369"/>
      <c r="F350" s="370" t="s">
        <v>2445</v>
      </c>
      <c r="H350" s="371">
        <v>0.778</v>
      </c>
      <c r="L350" s="368"/>
      <c r="M350" s="372"/>
      <c r="T350" s="373"/>
      <c r="AT350" s="369" t="s">
        <v>347</v>
      </c>
      <c r="AU350" s="369" t="s">
        <v>258</v>
      </c>
      <c r="AV350" s="369" t="s">
        <v>258</v>
      </c>
      <c r="AW350" s="369" t="s">
        <v>299</v>
      </c>
      <c r="AX350" s="369" t="s">
        <v>333</v>
      </c>
      <c r="AY350" s="369" t="s">
        <v>334</v>
      </c>
    </row>
    <row r="351" spans="2:51" s="406" customFormat="1" ht="15.75" customHeight="1">
      <c r="B351" s="380"/>
      <c r="D351" s="361" t="s">
        <v>347</v>
      </c>
      <c r="E351" s="381"/>
      <c r="F351" s="382" t="s">
        <v>519</v>
      </c>
      <c r="H351" s="383">
        <v>156.284</v>
      </c>
      <c r="L351" s="380"/>
      <c r="M351" s="384"/>
      <c r="T351" s="385"/>
      <c r="AT351" s="381" t="s">
        <v>347</v>
      </c>
      <c r="AU351" s="381" t="s">
        <v>258</v>
      </c>
      <c r="AV351" s="381" t="s">
        <v>363</v>
      </c>
      <c r="AW351" s="381" t="s">
        <v>299</v>
      </c>
      <c r="AX351" s="381" t="s">
        <v>333</v>
      </c>
      <c r="AY351" s="381" t="s">
        <v>334</v>
      </c>
    </row>
    <row r="352" spans="2:51" s="406" customFormat="1" ht="15.75" customHeight="1">
      <c r="B352" s="363"/>
      <c r="D352" s="361" t="s">
        <v>347</v>
      </c>
      <c r="E352" s="364"/>
      <c r="F352" s="365" t="s">
        <v>425</v>
      </c>
      <c r="H352" s="364"/>
      <c r="L352" s="363"/>
      <c r="M352" s="366"/>
      <c r="T352" s="367"/>
      <c r="AT352" s="364" t="s">
        <v>347</v>
      </c>
      <c r="AU352" s="364" t="s">
        <v>258</v>
      </c>
      <c r="AV352" s="364" t="s">
        <v>332</v>
      </c>
      <c r="AW352" s="364" t="s">
        <v>299</v>
      </c>
      <c r="AX352" s="364" t="s">
        <v>333</v>
      </c>
      <c r="AY352" s="364" t="s">
        <v>334</v>
      </c>
    </row>
    <row r="353" spans="2:51" s="406" customFormat="1" ht="15.75" customHeight="1">
      <c r="B353" s="363"/>
      <c r="D353" s="361" t="s">
        <v>347</v>
      </c>
      <c r="E353" s="364"/>
      <c r="F353" s="365" t="s">
        <v>2451</v>
      </c>
      <c r="H353" s="364"/>
      <c r="L353" s="363"/>
      <c r="M353" s="366"/>
      <c r="T353" s="367"/>
      <c r="AT353" s="364" t="s">
        <v>347</v>
      </c>
      <c r="AU353" s="364" t="s">
        <v>258</v>
      </c>
      <c r="AV353" s="364" t="s">
        <v>332</v>
      </c>
      <c r="AW353" s="364" t="s">
        <v>299</v>
      </c>
      <c r="AX353" s="364" t="s">
        <v>333</v>
      </c>
      <c r="AY353" s="364" t="s">
        <v>334</v>
      </c>
    </row>
    <row r="354" spans="2:51" s="406" customFormat="1" ht="15.75" customHeight="1">
      <c r="B354" s="368"/>
      <c r="D354" s="361" t="s">
        <v>347</v>
      </c>
      <c r="E354" s="369"/>
      <c r="F354" s="370" t="s">
        <v>2450</v>
      </c>
      <c r="H354" s="371">
        <v>72.45</v>
      </c>
      <c r="L354" s="368"/>
      <c r="M354" s="372"/>
      <c r="T354" s="373"/>
      <c r="AT354" s="369" t="s">
        <v>347</v>
      </c>
      <c r="AU354" s="369" t="s">
        <v>258</v>
      </c>
      <c r="AV354" s="369" t="s">
        <v>258</v>
      </c>
      <c r="AW354" s="369" t="s">
        <v>299</v>
      </c>
      <c r="AX354" s="369" t="s">
        <v>333</v>
      </c>
      <c r="AY354" s="369" t="s">
        <v>334</v>
      </c>
    </row>
    <row r="355" spans="2:51" s="406" customFormat="1" ht="15.75" customHeight="1">
      <c r="B355" s="363"/>
      <c r="D355" s="361" t="s">
        <v>347</v>
      </c>
      <c r="E355" s="364"/>
      <c r="F355" s="365" t="s">
        <v>2449</v>
      </c>
      <c r="H355" s="364"/>
      <c r="L355" s="363"/>
      <c r="M355" s="366"/>
      <c r="T355" s="367"/>
      <c r="AT355" s="364" t="s">
        <v>347</v>
      </c>
      <c r="AU355" s="364" t="s">
        <v>258</v>
      </c>
      <c r="AV355" s="364" t="s">
        <v>332</v>
      </c>
      <c r="AW355" s="364" t="s">
        <v>299</v>
      </c>
      <c r="AX355" s="364" t="s">
        <v>333</v>
      </c>
      <c r="AY355" s="364" t="s">
        <v>334</v>
      </c>
    </row>
    <row r="356" spans="2:51" s="406" customFormat="1" ht="15.75" customHeight="1">
      <c r="B356" s="368"/>
      <c r="D356" s="361" t="s">
        <v>347</v>
      </c>
      <c r="E356" s="369"/>
      <c r="F356" s="370" t="s">
        <v>2448</v>
      </c>
      <c r="H356" s="371">
        <v>82.467</v>
      </c>
      <c r="L356" s="368"/>
      <c r="M356" s="372"/>
      <c r="T356" s="373"/>
      <c r="AT356" s="369" t="s">
        <v>347</v>
      </c>
      <c r="AU356" s="369" t="s">
        <v>258</v>
      </c>
      <c r="AV356" s="369" t="s">
        <v>258</v>
      </c>
      <c r="AW356" s="369" t="s">
        <v>299</v>
      </c>
      <c r="AX356" s="369" t="s">
        <v>333</v>
      </c>
      <c r="AY356" s="369" t="s">
        <v>334</v>
      </c>
    </row>
    <row r="357" spans="2:51" s="406" customFormat="1" ht="15.75" customHeight="1">
      <c r="B357" s="368"/>
      <c r="D357" s="361" t="s">
        <v>347</v>
      </c>
      <c r="E357" s="369"/>
      <c r="F357" s="370" t="s">
        <v>2447</v>
      </c>
      <c r="H357" s="371">
        <v>-1.767</v>
      </c>
      <c r="L357" s="368"/>
      <c r="M357" s="372"/>
      <c r="T357" s="373"/>
      <c r="AT357" s="369" t="s">
        <v>347</v>
      </c>
      <c r="AU357" s="369" t="s">
        <v>258</v>
      </c>
      <c r="AV357" s="369" t="s">
        <v>258</v>
      </c>
      <c r="AW357" s="369" t="s">
        <v>299</v>
      </c>
      <c r="AX357" s="369" t="s">
        <v>333</v>
      </c>
      <c r="AY357" s="369" t="s">
        <v>334</v>
      </c>
    </row>
    <row r="358" spans="2:51" s="406" customFormat="1" ht="15.75" customHeight="1">
      <c r="B358" s="368"/>
      <c r="D358" s="361" t="s">
        <v>347</v>
      </c>
      <c r="E358" s="369"/>
      <c r="F358" s="370" t="s">
        <v>2446</v>
      </c>
      <c r="H358" s="371">
        <v>2.356</v>
      </c>
      <c r="L358" s="368"/>
      <c r="M358" s="372"/>
      <c r="T358" s="373"/>
      <c r="AT358" s="369" t="s">
        <v>347</v>
      </c>
      <c r="AU358" s="369" t="s">
        <v>258</v>
      </c>
      <c r="AV358" s="369" t="s">
        <v>258</v>
      </c>
      <c r="AW358" s="369" t="s">
        <v>299</v>
      </c>
      <c r="AX358" s="369" t="s">
        <v>333</v>
      </c>
      <c r="AY358" s="369" t="s">
        <v>334</v>
      </c>
    </row>
    <row r="359" spans="2:51" s="406" customFormat="1" ht="15.75" customHeight="1">
      <c r="B359" s="368"/>
      <c r="D359" s="361" t="s">
        <v>347</v>
      </c>
      <c r="E359" s="369"/>
      <c r="F359" s="370" t="s">
        <v>2445</v>
      </c>
      <c r="H359" s="371">
        <v>0.778</v>
      </c>
      <c r="L359" s="368"/>
      <c r="M359" s="372"/>
      <c r="T359" s="373"/>
      <c r="AT359" s="369" t="s">
        <v>347</v>
      </c>
      <c r="AU359" s="369" t="s">
        <v>258</v>
      </c>
      <c r="AV359" s="369" t="s">
        <v>258</v>
      </c>
      <c r="AW359" s="369" t="s">
        <v>299</v>
      </c>
      <c r="AX359" s="369" t="s">
        <v>333</v>
      </c>
      <c r="AY359" s="369" t="s">
        <v>334</v>
      </c>
    </row>
    <row r="360" spans="2:51" s="406" customFormat="1" ht="15.75" customHeight="1">
      <c r="B360" s="380"/>
      <c r="D360" s="361" t="s">
        <v>347</v>
      </c>
      <c r="E360" s="381"/>
      <c r="F360" s="382" t="s">
        <v>519</v>
      </c>
      <c r="H360" s="383">
        <v>156.284</v>
      </c>
      <c r="L360" s="380"/>
      <c r="M360" s="384"/>
      <c r="T360" s="385"/>
      <c r="AT360" s="381" t="s">
        <v>347</v>
      </c>
      <c r="AU360" s="381" t="s">
        <v>258</v>
      </c>
      <c r="AV360" s="381" t="s">
        <v>363</v>
      </c>
      <c r="AW360" s="381" t="s">
        <v>299</v>
      </c>
      <c r="AX360" s="381" t="s">
        <v>333</v>
      </c>
      <c r="AY360" s="381" t="s">
        <v>334</v>
      </c>
    </row>
    <row r="361" spans="2:51" s="406" customFormat="1" ht="15.75" customHeight="1">
      <c r="B361" s="374"/>
      <c r="D361" s="361" t="s">
        <v>347</v>
      </c>
      <c r="E361" s="375"/>
      <c r="F361" s="376" t="s">
        <v>352</v>
      </c>
      <c r="H361" s="377">
        <v>312.568</v>
      </c>
      <c r="L361" s="374"/>
      <c r="M361" s="378"/>
      <c r="T361" s="379"/>
      <c r="AT361" s="375" t="s">
        <v>347</v>
      </c>
      <c r="AU361" s="375" t="s">
        <v>258</v>
      </c>
      <c r="AV361" s="375" t="s">
        <v>341</v>
      </c>
      <c r="AW361" s="375" t="s">
        <v>299</v>
      </c>
      <c r="AX361" s="375" t="s">
        <v>332</v>
      </c>
      <c r="AY361" s="375" t="s">
        <v>334</v>
      </c>
    </row>
    <row r="362" spans="2:51" s="406" customFormat="1" ht="15.75" customHeight="1">
      <c r="B362" s="363"/>
      <c r="D362" s="361" t="s">
        <v>347</v>
      </c>
      <c r="E362" s="364"/>
      <c r="F362" s="365" t="s">
        <v>2444</v>
      </c>
      <c r="H362" s="364"/>
      <c r="L362" s="363"/>
      <c r="M362" s="366"/>
      <c r="T362" s="367"/>
      <c r="AT362" s="364" t="s">
        <v>347</v>
      </c>
      <c r="AU362" s="364" t="s">
        <v>258</v>
      </c>
      <c r="AV362" s="364" t="s">
        <v>332</v>
      </c>
      <c r="AW362" s="364" t="s">
        <v>299</v>
      </c>
      <c r="AX362" s="364" t="s">
        <v>333</v>
      </c>
      <c r="AY362" s="364" t="s">
        <v>334</v>
      </c>
    </row>
    <row r="363" spans="2:51" s="406" customFormat="1" ht="15.75" customHeight="1">
      <c r="B363" s="368"/>
      <c r="D363" s="361" t="s">
        <v>347</v>
      </c>
      <c r="F363" s="370" t="s">
        <v>2443</v>
      </c>
      <c r="H363" s="371">
        <v>375.082</v>
      </c>
      <c r="L363" s="368"/>
      <c r="M363" s="372"/>
      <c r="T363" s="373"/>
      <c r="AT363" s="369" t="s">
        <v>347</v>
      </c>
      <c r="AU363" s="369" t="s">
        <v>258</v>
      </c>
      <c r="AV363" s="369" t="s">
        <v>258</v>
      </c>
      <c r="AW363" s="369" t="s">
        <v>333</v>
      </c>
      <c r="AX363" s="369" t="s">
        <v>332</v>
      </c>
      <c r="AY363" s="369" t="s">
        <v>334</v>
      </c>
    </row>
    <row r="364" spans="2:65" s="406" customFormat="1" ht="27" customHeight="1">
      <c r="B364" s="281"/>
      <c r="C364" s="347" t="s">
        <v>558</v>
      </c>
      <c r="D364" s="347" t="s">
        <v>336</v>
      </c>
      <c r="E364" s="348" t="s">
        <v>2442</v>
      </c>
      <c r="F364" s="349" t="s">
        <v>2441</v>
      </c>
      <c r="G364" s="350" t="s">
        <v>114</v>
      </c>
      <c r="H364" s="351">
        <v>17.8</v>
      </c>
      <c r="I364" s="424"/>
      <c r="J364" s="352">
        <f>ROUND($I$364*$H$364,2)</f>
        <v>0</v>
      </c>
      <c r="K364" s="349" t="s">
        <v>599</v>
      </c>
      <c r="L364" s="281"/>
      <c r="M364" s="423"/>
      <c r="N364" s="353" t="s">
        <v>287</v>
      </c>
      <c r="P364" s="354">
        <f>$O$364*$H$364</f>
        <v>0</v>
      </c>
      <c r="Q364" s="354">
        <v>0</v>
      </c>
      <c r="R364" s="354">
        <f>$Q$364*$H$364</f>
        <v>0</v>
      </c>
      <c r="S364" s="354">
        <v>0</v>
      </c>
      <c r="T364" s="355">
        <f>$S$364*$H$364</f>
        <v>0</v>
      </c>
      <c r="AR364" s="409" t="s">
        <v>341</v>
      </c>
      <c r="AT364" s="409" t="s">
        <v>336</v>
      </c>
      <c r="AU364" s="409" t="s">
        <v>258</v>
      </c>
      <c r="AY364" s="406" t="s">
        <v>334</v>
      </c>
      <c r="BE364" s="356">
        <f>IF($N$364="základní",$J$364,0)</f>
        <v>0</v>
      </c>
      <c r="BF364" s="356">
        <f>IF($N$364="snížená",$J$364,0)</f>
        <v>0</v>
      </c>
      <c r="BG364" s="356">
        <f>IF($N$364="zákl. přenesená",$J$364,0)</f>
        <v>0</v>
      </c>
      <c r="BH364" s="356">
        <f>IF($N$364="sníž. přenesená",$J$364,0)</f>
        <v>0</v>
      </c>
      <c r="BI364" s="356">
        <f>IF($N$364="nulová",$J$364,0)</f>
        <v>0</v>
      </c>
      <c r="BJ364" s="409" t="s">
        <v>332</v>
      </c>
      <c r="BK364" s="356">
        <f>ROUND($I$364*$H$364,2)</f>
        <v>0</v>
      </c>
      <c r="BL364" s="409" t="s">
        <v>341</v>
      </c>
      <c r="BM364" s="409" t="s">
        <v>2440</v>
      </c>
    </row>
    <row r="365" spans="2:47" s="406" customFormat="1" ht="27" customHeight="1">
      <c r="B365" s="281"/>
      <c r="D365" s="357" t="s">
        <v>343</v>
      </c>
      <c r="F365" s="358" t="s">
        <v>2439</v>
      </c>
      <c r="L365" s="281"/>
      <c r="M365" s="359"/>
      <c r="T365" s="360"/>
      <c r="AT365" s="406" t="s">
        <v>343</v>
      </c>
      <c r="AU365" s="406" t="s">
        <v>258</v>
      </c>
    </row>
    <row r="366" spans="2:51" s="406" customFormat="1" ht="15.75" customHeight="1">
      <c r="B366" s="363"/>
      <c r="D366" s="361" t="s">
        <v>347</v>
      </c>
      <c r="E366" s="364"/>
      <c r="F366" s="365" t="s">
        <v>2438</v>
      </c>
      <c r="H366" s="364"/>
      <c r="L366" s="363"/>
      <c r="M366" s="366"/>
      <c r="T366" s="367"/>
      <c r="AT366" s="364" t="s">
        <v>347</v>
      </c>
      <c r="AU366" s="364" t="s">
        <v>258</v>
      </c>
      <c r="AV366" s="364" t="s">
        <v>332</v>
      </c>
      <c r="AW366" s="364" t="s">
        <v>299</v>
      </c>
      <c r="AX366" s="364" t="s">
        <v>333</v>
      </c>
      <c r="AY366" s="364" t="s">
        <v>334</v>
      </c>
    </row>
    <row r="367" spans="2:51" s="406" customFormat="1" ht="15.75" customHeight="1">
      <c r="B367" s="368"/>
      <c r="D367" s="361" t="s">
        <v>347</v>
      </c>
      <c r="E367" s="369"/>
      <c r="F367" s="370" t="s">
        <v>2437</v>
      </c>
      <c r="H367" s="371">
        <v>2</v>
      </c>
      <c r="L367" s="368"/>
      <c r="M367" s="372"/>
      <c r="T367" s="373"/>
      <c r="AT367" s="369" t="s">
        <v>347</v>
      </c>
      <c r="AU367" s="369" t="s">
        <v>258</v>
      </c>
      <c r="AV367" s="369" t="s">
        <v>258</v>
      </c>
      <c r="AW367" s="369" t="s">
        <v>299</v>
      </c>
      <c r="AX367" s="369" t="s">
        <v>333</v>
      </c>
      <c r="AY367" s="369" t="s">
        <v>334</v>
      </c>
    </row>
    <row r="368" spans="2:51" s="406" customFormat="1" ht="15.75" customHeight="1">
      <c r="B368" s="368"/>
      <c r="D368" s="361" t="s">
        <v>347</v>
      </c>
      <c r="E368" s="369"/>
      <c r="F368" s="370" t="s">
        <v>2436</v>
      </c>
      <c r="H368" s="371">
        <v>1.8</v>
      </c>
      <c r="L368" s="368"/>
      <c r="M368" s="372"/>
      <c r="T368" s="373"/>
      <c r="AT368" s="369" t="s">
        <v>347</v>
      </c>
      <c r="AU368" s="369" t="s">
        <v>258</v>
      </c>
      <c r="AV368" s="369" t="s">
        <v>258</v>
      </c>
      <c r="AW368" s="369" t="s">
        <v>299</v>
      </c>
      <c r="AX368" s="369" t="s">
        <v>333</v>
      </c>
      <c r="AY368" s="369" t="s">
        <v>334</v>
      </c>
    </row>
    <row r="369" spans="2:51" s="406" customFormat="1" ht="15.75" customHeight="1">
      <c r="B369" s="368"/>
      <c r="D369" s="361" t="s">
        <v>347</v>
      </c>
      <c r="E369" s="369"/>
      <c r="F369" s="370" t="s">
        <v>2435</v>
      </c>
      <c r="H369" s="371">
        <v>1.8</v>
      </c>
      <c r="L369" s="368"/>
      <c r="M369" s="372"/>
      <c r="T369" s="373"/>
      <c r="AT369" s="369" t="s">
        <v>347</v>
      </c>
      <c r="AU369" s="369" t="s">
        <v>258</v>
      </c>
      <c r="AV369" s="369" t="s">
        <v>258</v>
      </c>
      <c r="AW369" s="369" t="s">
        <v>299</v>
      </c>
      <c r="AX369" s="369" t="s">
        <v>333</v>
      </c>
      <c r="AY369" s="369" t="s">
        <v>334</v>
      </c>
    </row>
    <row r="370" spans="2:51" s="406" customFormat="1" ht="15.75" customHeight="1">
      <c r="B370" s="368"/>
      <c r="D370" s="361" t="s">
        <v>347</v>
      </c>
      <c r="E370" s="369"/>
      <c r="F370" s="370" t="s">
        <v>2434</v>
      </c>
      <c r="H370" s="371">
        <v>1.8</v>
      </c>
      <c r="L370" s="368"/>
      <c r="M370" s="372"/>
      <c r="T370" s="373"/>
      <c r="AT370" s="369" t="s">
        <v>347</v>
      </c>
      <c r="AU370" s="369" t="s">
        <v>258</v>
      </c>
      <c r="AV370" s="369" t="s">
        <v>258</v>
      </c>
      <c r="AW370" s="369" t="s">
        <v>299</v>
      </c>
      <c r="AX370" s="369" t="s">
        <v>333</v>
      </c>
      <c r="AY370" s="369" t="s">
        <v>334</v>
      </c>
    </row>
    <row r="371" spans="2:51" s="406" customFormat="1" ht="15.75" customHeight="1">
      <c r="B371" s="368"/>
      <c r="D371" s="361" t="s">
        <v>347</v>
      </c>
      <c r="E371" s="369"/>
      <c r="F371" s="370" t="s">
        <v>2433</v>
      </c>
      <c r="H371" s="371">
        <v>1.8</v>
      </c>
      <c r="L371" s="368"/>
      <c r="M371" s="372"/>
      <c r="T371" s="373"/>
      <c r="AT371" s="369" t="s">
        <v>347</v>
      </c>
      <c r="AU371" s="369" t="s">
        <v>258</v>
      </c>
      <c r="AV371" s="369" t="s">
        <v>258</v>
      </c>
      <c r="AW371" s="369" t="s">
        <v>299</v>
      </c>
      <c r="AX371" s="369" t="s">
        <v>333</v>
      </c>
      <c r="AY371" s="369" t="s">
        <v>334</v>
      </c>
    </row>
    <row r="372" spans="2:51" s="406" customFormat="1" ht="15.75" customHeight="1">
      <c r="B372" s="368"/>
      <c r="D372" s="361" t="s">
        <v>347</v>
      </c>
      <c r="E372" s="369"/>
      <c r="F372" s="370" t="s">
        <v>2432</v>
      </c>
      <c r="H372" s="371">
        <v>1.8</v>
      </c>
      <c r="L372" s="368"/>
      <c r="M372" s="372"/>
      <c r="T372" s="373"/>
      <c r="AT372" s="369" t="s">
        <v>347</v>
      </c>
      <c r="AU372" s="369" t="s">
        <v>258</v>
      </c>
      <c r="AV372" s="369" t="s">
        <v>258</v>
      </c>
      <c r="AW372" s="369" t="s">
        <v>299</v>
      </c>
      <c r="AX372" s="369" t="s">
        <v>333</v>
      </c>
      <c r="AY372" s="369" t="s">
        <v>334</v>
      </c>
    </row>
    <row r="373" spans="2:51" s="406" customFormat="1" ht="15.75" customHeight="1">
      <c r="B373" s="368"/>
      <c r="D373" s="361" t="s">
        <v>347</v>
      </c>
      <c r="E373" s="369"/>
      <c r="F373" s="370" t="s">
        <v>2431</v>
      </c>
      <c r="H373" s="371">
        <v>1.8</v>
      </c>
      <c r="L373" s="368"/>
      <c r="M373" s="372"/>
      <c r="T373" s="373"/>
      <c r="AT373" s="369" t="s">
        <v>347</v>
      </c>
      <c r="AU373" s="369" t="s">
        <v>258</v>
      </c>
      <c r="AV373" s="369" t="s">
        <v>258</v>
      </c>
      <c r="AW373" s="369" t="s">
        <v>299</v>
      </c>
      <c r="AX373" s="369" t="s">
        <v>333</v>
      </c>
      <c r="AY373" s="369" t="s">
        <v>334</v>
      </c>
    </row>
    <row r="374" spans="2:51" s="406" customFormat="1" ht="15.75" customHeight="1">
      <c r="B374" s="368"/>
      <c r="D374" s="361" t="s">
        <v>347</v>
      </c>
      <c r="E374" s="369"/>
      <c r="F374" s="370" t="s">
        <v>2430</v>
      </c>
      <c r="H374" s="371">
        <v>1.8</v>
      </c>
      <c r="L374" s="368"/>
      <c r="M374" s="372"/>
      <c r="T374" s="373"/>
      <c r="AT374" s="369" t="s">
        <v>347</v>
      </c>
      <c r="AU374" s="369" t="s">
        <v>258</v>
      </c>
      <c r="AV374" s="369" t="s">
        <v>258</v>
      </c>
      <c r="AW374" s="369" t="s">
        <v>299</v>
      </c>
      <c r="AX374" s="369" t="s">
        <v>333</v>
      </c>
      <c r="AY374" s="369" t="s">
        <v>334</v>
      </c>
    </row>
    <row r="375" spans="2:51" s="406" customFormat="1" ht="15.75" customHeight="1">
      <c r="B375" s="368"/>
      <c r="D375" s="361" t="s">
        <v>347</v>
      </c>
      <c r="E375" s="369"/>
      <c r="F375" s="370" t="s">
        <v>2429</v>
      </c>
      <c r="H375" s="371">
        <v>1.6</v>
      </c>
      <c r="L375" s="368"/>
      <c r="M375" s="372"/>
      <c r="T375" s="373"/>
      <c r="AT375" s="369" t="s">
        <v>347</v>
      </c>
      <c r="AU375" s="369" t="s">
        <v>258</v>
      </c>
      <c r="AV375" s="369" t="s">
        <v>258</v>
      </c>
      <c r="AW375" s="369" t="s">
        <v>299</v>
      </c>
      <c r="AX375" s="369" t="s">
        <v>333</v>
      </c>
      <c r="AY375" s="369" t="s">
        <v>334</v>
      </c>
    </row>
    <row r="376" spans="2:51" s="406" customFormat="1" ht="15.75" customHeight="1">
      <c r="B376" s="368"/>
      <c r="D376" s="361" t="s">
        <v>347</v>
      </c>
      <c r="E376" s="369"/>
      <c r="F376" s="370" t="s">
        <v>2428</v>
      </c>
      <c r="H376" s="371">
        <v>1.6</v>
      </c>
      <c r="L376" s="368"/>
      <c r="M376" s="372"/>
      <c r="T376" s="373"/>
      <c r="AT376" s="369" t="s">
        <v>347</v>
      </c>
      <c r="AU376" s="369" t="s">
        <v>258</v>
      </c>
      <c r="AV376" s="369" t="s">
        <v>258</v>
      </c>
      <c r="AW376" s="369" t="s">
        <v>299</v>
      </c>
      <c r="AX376" s="369" t="s">
        <v>333</v>
      </c>
      <c r="AY376" s="369" t="s">
        <v>334</v>
      </c>
    </row>
    <row r="377" spans="2:51" s="406" customFormat="1" ht="15.75" customHeight="1">
      <c r="B377" s="374"/>
      <c r="D377" s="361" t="s">
        <v>347</v>
      </c>
      <c r="E377" s="375"/>
      <c r="F377" s="376" t="s">
        <v>352</v>
      </c>
      <c r="H377" s="377">
        <v>17.8</v>
      </c>
      <c r="L377" s="374"/>
      <c r="M377" s="378"/>
      <c r="T377" s="379"/>
      <c r="AT377" s="375" t="s">
        <v>347</v>
      </c>
      <c r="AU377" s="375" t="s">
        <v>258</v>
      </c>
      <c r="AV377" s="375" t="s">
        <v>341</v>
      </c>
      <c r="AW377" s="375" t="s">
        <v>299</v>
      </c>
      <c r="AX377" s="375" t="s">
        <v>332</v>
      </c>
      <c r="AY377" s="375" t="s">
        <v>334</v>
      </c>
    </row>
    <row r="378" spans="2:65" s="406" customFormat="1" ht="15.75" customHeight="1">
      <c r="B378" s="281"/>
      <c r="C378" s="347" t="s">
        <v>564</v>
      </c>
      <c r="D378" s="347" t="s">
        <v>336</v>
      </c>
      <c r="E378" s="348" t="s">
        <v>2427</v>
      </c>
      <c r="F378" s="349" t="s">
        <v>2426</v>
      </c>
      <c r="G378" s="350" t="s">
        <v>339</v>
      </c>
      <c r="H378" s="351">
        <v>270.83</v>
      </c>
      <c r="I378" s="424"/>
      <c r="J378" s="352">
        <f>ROUND($I$378*$H$378,2)</f>
        <v>0</v>
      </c>
      <c r="K378" s="349" t="s">
        <v>340</v>
      </c>
      <c r="L378" s="281"/>
      <c r="M378" s="423"/>
      <c r="N378" s="353" t="s">
        <v>287</v>
      </c>
      <c r="P378" s="354">
        <f>$O$378*$H$378</f>
        <v>0</v>
      </c>
      <c r="Q378" s="354">
        <v>0.00832</v>
      </c>
      <c r="R378" s="354">
        <f>$Q$378*$H$378</f>
        <v>2.2533055999999996</v>
      </c>
      <c r="S378" s="354">
        <v>0</v>
      </c>
      <c r="T378" s="355">
        <f>$S$378*$H$378</f>
        <v>0</v>
      </c>
      <c r="AR378" s="409" t="s">
        <v>341</v>
      </c>
      <c r="AT378" s="409" t="s">
        <v>336</v>
      </c>
      <c r="AU378" s="409" t="s">
        <v>258</v>
      </c>
      <c r="AY378" s="406" t="s">
        <v>334</v>
      </c>
      <c r="BE378" s="356">
        <f>IF($N$378="základní",$J$378,0)</f>
        <v>0</v>
      </c>
      <c r="BF378" s="356">
        <f>IF($N$378="snížená",$J$378,0)</f>
        <v>0</v>
      </c>
      <c r="BG378" s="356">
        <f>IF($N$378="zákl. přenesená",$J$378,0)</f>
        <v>0</v>
      </c>
      <c r="BH378" s="356">
        <f>IF($N$378="sníž. přenesená",$J$378,0)</f>
        <v>0</v>
      </c>
      <c r="BI378" s="356">
        <f>IF($N$378="nulová",$J$378,0)</f>
        <v>0</v>
      </c>
      <c r="BJ378" s="409" t="s">
        <v>332</v>
      </c>
      <c r="BK378" s="356">
        <f>ROUND($I$378*$H$378,2)</f>
        <v>0</v>
      </c>
      <c r="BL378" s="409" t="s">
        <v>341</v>
      </c>
      <c r="BM378" s="409" t="s">
        <v>2425</v>
      </c>
    </row>
    <row r="379" spans="2:47" s="406" customFormat="1" ht="27" customHeight="1">
      <c r="B379" s="281"/>
      <c r="D379" s="357" t="s">
        <v>343</v>
      </c>
      <c r="F379" s="358" t="s">
        <v>2424</v>
      </c>
      <c r="L379" s="281"/>
      <c r="M379" s="359"/>
      <c r="T379" s="360"/>
      <c r="AT379" s="406" t="s">
        <v>343</v>
      </c>
      <c r="AU379" s="406" t="s">
        <v>258</v>
      </c>
    </row>
    <row r="380" spans="2:47" s="406" customFormat="1" ht="125.25" customHeight="1">
      <c r="B380" s="281"/>
      <c r="D380" s="361" t="s">
        <v>345</v>
      </c>
      <c r="F380" s="362" t="s">
        <v>2423</v>
      </c>
      <c r="L380" s="281"/>
      <c r="M380" s="359"/>
      <c r="T380" s="360"/>
      <c r="AT380" s="406" t="s">
        <v>345</v>
      </c>
      <c r="AU380" s="406" t="s">
        <v>258</v>
      </c>
    </row>
    <row r="381" spans="2:51" s="406" customFormat="1" ht="15.75" customHeight="1">
      <c r="B381" s="363"/>
      <c r="D381" s="361" t="s">
        <v>347</v>
      </c>
      <c r="E381" s="364"/>
      <c r="F381" s="365" t="s">
        <v>1425</v>
      </c>
      <c r="H381" s="364"/>
      <c r="L381" s="363"/>
      <c r="M381" s="366"/>
      <c r="T381" s="367"/>
      <c r="AT381" s="364" t="s">
        <v>347</v>
      </c>
      <c r="AU381" s="364" t="s">
        <v>258</v>
      </c>
      <c r="AV381" s="364" t="s">
        <v>332</v>
      </c>
      <c r="AW381" s="364" t="s">
        <v>299</v>
      </c>
      <c r="AX381" s="364" t="s">
        <v>333</v>
      </c>
      <c r="AY381" s="364" t="s">
        <v>334</v>
      </c>
    </row>
    <row r="382" spans="2:51" s="406" customFormat="1" ht="15.75" customHeight="1">
      <c r="B382" s="363"/>
      <c r="D382" s="361" t="s">
        <v>347</v>
      </c>
      <c r="E382" s="364"/>
      <c r="F382" s="365" t="s">
        <v>1423</v>
      </c>
      <c r="H382" s="364"/>
      <c r="L382" s="363"/>
      <c r="M382" s="366"/>
      <c r="T382" s="367"/>
      <c r="AT382" s="364" t="s">
        <v>347</v>
      </c>
      <c r="AU382" s="364" t="s">
        <v>258</v>
      </c>
      <c r="AV382" s="364" t="s">
        <v>332</v>
      </c>
      <c r="AW382" s="364" t="s">
        <v>299</v>
      </c>
      <c r="AX382" s="364" t="s">
        <v>333</v>
      </c>
      <c r="AY382" s="364" t="s">
        <v>334</v>
      </c>
    </row>
    <row r="383" spans="2:51" s="406" customFormat="1" ht="15.75" customHeight="1">
      <c r="B383" s="368"/>
      <c r="D383" s="361" t="s">
        <v>347</v>
      </c>
      <c r="E383" s="369"/>
      <c r="F383" s="370" t="s">
        <v>1421</v>
      </c>
      <c r="H383" s="371">
        <v>14.16</v>
      </c>
      <c r="L383" s="368"/>
      <c r="M383" s="372"/>
      <c r="T383" s="373"/>
      <c r="AT383" s="369" t="s">
        <v>347</v>
      </c>
      <c r="AU383" s="369" t="s">
        <v>258</v>
      </c>
      <c r="AV383" s="369" t="s">
        <v>258</v>
      </c>
      <c r="AW383" s="369" t="s">
        <v>299</v>
      </c>
      <c r="AX383" s="369" t="s">
        <v>333</v>
      </c>
      <c r="AY383" s="369" t="s">
        <v>334</v>
      </c>
    </row>
    <row r="384" spans="2:51" s="406" customFormat="1" ht="15.75" customHeight="1">
      <c r="B384" s="368"/>
      <c r="D384" s="361" t="s">
        <v>347</v>
      </c>
      <c r="E384" s="369"/>
      <c r="F384" s="370" t="s">
        <v>1420</v>
      </c>
      <c r="H384" s="371">
        <v>93.6</v>
      </c>
      <c r="L384" s="368"/>
      <c r="M384" s="372"/>
      <c r="T384" s="373"/>
      <c r="AT384" s="369" t="s">
        <v>347</v>
      </c>
      <c r="AU384" s="369" t="s">
        <v>258</v>
      </c>
      <c r="AV384" s="369" t="s">
        <v>258</v>
      </c>
      <c r="AW384" s="369" t="s">
        <v>299</v>
      </c>
      <c r="AX384" s="369" t="s">
        <v>333</v>
      </c>
      <c r="AY384" s="369" t="s">
        <v>334</v>
      </c>
    </row>
    <row r="385" spans="2:51" s="406" customFormat="1" ht="15.75" customHeight="1">
      <c r="B385" s="368"/>
      <c r="D385" s="361" t="s">
        <v>347</v>
      </c>
      <c r="E385" s="369"/>
      <c r="F385" s="370" t="s">
        <v>1419</v>
      </c>
      <c r="H385" s="371">
        <v>8.745</v>
      </c>
      <c r="L385" s="368"/>
      <c r="M385" s="372"/>
      <c r="T385" s="373"/>
      <c r="AT385" s="369" t="s">
        <v>347</v>
      </c>
      <c r="AU385" s="369" t="s">
        <v>258</v>
      </c>
      <c r="AV385" s="369" t="s">
        <v>258</v>
      </c>
      <c r="AW385" s="369" t="s">
        <v>299</v>
      </c>
      <c r="AX385" s="369" t="s">
        <v>333</v>
      </c>
      <c r="AY385" s="369" t="s">
        <v>334</v>
      </c>
    </row>
    <row r="386" spans="2:51" s="406" customFormat="1" ht="15.75" customHeight="1">
      <c r="B386" s="368"/>
      <c r="D386" s="361" t="s">
        <v>347</v>
      </c>
      <c r="E386" s="369"/>
      <c r="F386" s="370" t="s">
        <v>1418</v>
      </c>
      <c r="H386" s="371">
        <v>1.155</v>
      </c>
      <c r="L386" s="368"/>
      <c r="M386" s="372"/>
      <c r="T386" s="373"/>
      <c r="AT386" s="369" t="s">
        <v>347</v>
      </c>
      <c r="AU386" s="369" t="s">
        <v>258</v>
      </c>
      <c r="AV386" s="369" t="s">
        <v>258</v>
      </c>
      <c r="AW386" s="369" t="s">
        <v>299</v>
      </c>
      <c r="AX386" s="369" t="s">
        <v>333</v>
      </c>
      <c r="AY386" s="369" t="s">
        <v>334</v>
      </c>
    </row>
    <row r="387" spans="2:51" s="406" customFormat="1" ht="15.75" customHeight="1">
      <c r="B387" s="380"/>
      <c r="D387" s="361" t="s">
        <v>347</v>
      </c>
      <c r="E387" s="381"/>
      <c r="F387" s="382" t="s">
        <v>519</v>
      </c>
      <c r="H387" s="383">
        <v>117.66</v>
      </c>
      <c r="L387" s="380"/>
      <c r="M387" s="384"/>
      <c r="T387" s="385"/>
      <c r="AT387" s="381" t="s">
        <v>347</v>
      </c>
      <c r="AU387" s="381" t="s">
        <v>258</v>
      </c>
      <c r="AV387" s="381" t="s">
        <v>363</v>
      </c>
      <c r="AW387" s="381" t="s">
        <v>299</v>
      </c>
      <c r="AX387" s="381" t="s">
        <v>333</v>
      </c>
      <c r="AY387" s="381" t="s">
        <v>334</v>
      </c>
    </row>
    <row r="388" spans="2:51" s="406" customFormat="1" ht="15.75" customHeight="1">
      <c r="B388" s="363"/>
      <c r="D388" s="361" t="s">
        <v>347</v>
      </c>
      <c r="E388" s="364"/>
      <c r="F388" s="365" t="s">
        <v>1422</v>
      </c>
      <c r="H388" s="364"/>
      <c r="L388" s="363"/>
      <c r="M388" s="366"/>
      <c r="T388" s="367"/>
      <c r="AT388" s="364" t="s">
        <v>347</v>
      </c>
      <c r="AU388" s="364" t="s">
        <v>258</v>
      </c>
      <c r="AV388" s="364" t="s">
        <v>332</v>
      </c>
      <c r="AW388" s="364" t="s">
        <v>299</v>
      </c>
      <c r="AX388" s="364" t="s">
        <v>333</v>
      </c>
      <c r="AY388" s="364" t="s">
        <v>334</v>
      </c>
    </row>
    <row r="389" spans="2:51" s="406" customFormat="1" ht="15.75" customHeight="1">
      <c r="B389" s="368"/>
      <c r="D389" s="361" t="s">
        <v>347</v>
      </c>
      <c r="E389" s="369"/>
      <c r="F389" s="370" t="s">
        <v>1421</v>
      </c>
      <c r="H389" s="371">
        <v>14.16</v>
      </c>
      <c r="L389" s="368"/>
      <c r="M389" s="372"/>
      <c r="T389" s="373"/>
      <c r="AT389" s="369" t="s">
        <v>347</v>
      </c>
      <c r="AU389" s="369" t="s">
        <v>258</v>
      </c>
      <c r="AV389" s="369" t="s">
        <v>258</v>
      </c>
      <c r="AW389" s="369" t="s">
        <v>299</v>
      </c>
      <c r="AX389" s="369" t="s">
        <v>333</v>
      </c>
      <c r="AY389" s="369" t="s">
        <v>334</v>
      </c>
    </row>
    <row r="390" spans="2:51" s="406" customFormat="1" ht="15.75" customHeight="1">
      <c r="B390" s="368"/>
      <c r="D390" s="361" t="s">
        <v>347</v>
      </c>
      <c r="E390" s="369"/>
      <c r="F390" s="370" t="s">
        <v>1420</v>
      </c>
      <c r="H390" s="371">
        <v>93.6</v>
      </c>
      <c r="L390" s="368"/>
      <c r="M390" s="372"/>
      <c r="T390" s="373"/>
      <c r="AT390" s="369" t="s">
        <v>347</v>
      </c>
      <c r="AU390" s="369" t="s">
        <v>258</v>
      </c>
      <c r="AV390" s="369" t="s">
        <v>258</v>
      </c>
      <c r="AW390" s="369" t="s">
        <v>299</v>
      </c>
      <c r="AX390" s="369" t="s">
        <v>333</v>
      </c>
      <c r="AY390" s="369" t="s">
        <v>334</v>
      </c>
    </row>
    <row r="391" spans="2:51" s="406" customFormat="1" ht="15.75" customHeight="1">
      <c r="B391" s="368"/>
      <c r="D391" s="361" t="s">
        <v>347</v>
      </c>
      <c r="E391" s="369"/>
      <c r="F391" s="370" t="s">
        <v>1419</v>
      </c>
      <c r="H391" s="371">
        <v>8.745</v>
      </c>
      <c r="L391" s="368"/>
      <c r="M391" s="372"/>
      <c r="T391" s="373"/>
      <c r="AT391" s="369" t="s">
        <v>347</v>
      </c>
      <c r="AU391" s="369" t="s">
        <v>258</v>
      </c>
      <c r="AV391" s="369" t="s">
        <v>258</v>
      </c>
      <c r="AW391" s="369" t="s">
        <v>299</v>
      </c>
      <c r="AX391" s="369" t="s">
        <v>333</v>
      </c>
      <c r="AY391" s="369" t="s">
        <v>334</v>
      </c>
    </row>
    <row r="392" spans="2:51" s="406" customFormat="1" ht="15.75" customHeight="1">
      <c r="B392" s="368"/>
      <c r="D392" s="361" t="s">
        <v>347</v>
      </c>
      <c r="E392" s="369"/>
      <c r="F392" s="370" t="s">
        <v>1418</v>
      </c>
      <c r="H392" s="371">
        <v>1.155</v>
      </c>
      <c r="L392" s="368"/>
      <c r="M392" s="372"/>
      <c r="T392" s="373"/>
      <c r="AT392" s="369" t="s">
        <v>347</v>
      </c>
      <c r="AU392" s="369" t="s">
        <v>258</v>
      </c>
      <c r="AV392" s="369" t="s">
        <v>258</v>
      </c>
      <c r="AW392" s="369" t="s">
        <v>299</v>
      </c>
      <c r="AX392" s="369" t="s">
        <v>333</v>
      </c>
      <c r="AY392" s="369" t="s">
        <v>334</v>
      </c>
    </row>
    <row r="393" spans="2:51" s="406" customFormat="1" ht="15.75" customHeight="1">
      <c r="B393" s="380"/>
      <c r="D393" s="361" t="s">
        <v>347</v>
      </c>
      <c r="E393" s="381"/>
      <c r="F393" s="382" t="s">
        <v>519</v>
      </c>
      <c r="H393" s="383">
        <v>117.66</v>
      </c>
      <c r="L393" s="380"/>
      <c r="M393" s="384"/>
      <c r="T393" s="385"/>
      <c r="AT393" s="381" t="s">
        <v>347</v>
      </c>
      <c r="AU393" s="381" t="s">
        <v>258</v>
      </c>
      <c r="AV393" s="381" t="s">
        <v>363</v>
      </c>
      <c r="AW393" s="381" t="s">
        <v>299</v>
      </c>
      <c r="AX393" s="381" t="s">
        <v>333</v>
      </c>
      <c r="AY393" s="381" t="s">
        <v>334</v>
      </c>
    </row>
    <row r="394" spans="2:51" s="406" customFormat="1" ht="15.75" customHeight="1">
      <c r="B394" s="363"/>
      <c r="D394" s="361" t="s">
        <v>347</v>
      </c>
      <c r="E394" s="364"/>
      <c r="F394" s="365" t="s">
        <v>1417</v>
      </c>
      <c r="H394" s="364"/>
      <c r="L394" s="363"/>
      <c r="M394" s="366"/>
      <c r="T394" s="367"/>
      <c r="AT394" s="364" t="s">
        <v>347</v>
      </c>
      <c r="AU394" s="364" t="s">
        <v>258</v>
      </c>
      <c r="AV394" s="364" t="s">
        <v>332</v>
      </c>
      <c r="AW394" s="364" t="s">
        <v>299</v>
      </c>
      <c r="AX394" s="364" t="s">
        <v>333</v>
      </c>
      <c r="AY394" s="364" t="s">
        <v>334</v>
      </c>
    </row>
    <row r="395" spans="2:51" s="406" customFormat="1" ht="15.75" customHeight="1">
      <c r="B395" s="368"/>
      <c r="D395" s="361" t="s">
        <v>347</v>
      </c>
      <c r="E395" s="369"/>
      <c r="F395" s="370" t="s">
        <v>1416</v>
      </c>
      <c r="H395" s="371">
        <v>35.51</v>
      </c>
      <c r="L395" s="368"/>
      <c r="M395" s="372"/>
      <c r="T395" s="373"/>
      <c r="AT395" s="369" t="s">
        <v>347</v>
      </c>
      <c r="AU395" s="369" t="s">
        <v>258</v>
      </c>
      <c r="AV395" s="369" t="s">
        <v>258</v>
      </c>
      <c r="AW395" s="369" t="s">
        <v>299</v>
      </c>
      <c r="AX395" s="369" t="s">
        <v>333</v>
      </c>
      <c r="AY395" s="369" t="s">
        <v>334</v>
      </c>
    </row>
    <row r="396" spans="2:51" s="406" customFormat="1" ht="15.75" customHeight="1">
      <c r="B396" s="374"/>
      <c r="D396" s="361" t="s">
        <v>347</v>
      </c>
      <c r="E396" s="375"/>
      <c r="F396" s="376" t="s">
        <v>352</v>
      </c>
      <c r="H396" s="377">
        <v>270.83</v>
      </c>
      <c r="L396" s="374"/>
      <c r="M396" s="378"/>
      <c r="T396" s="379"/>
      <c r="AT396" s="375" t="s">
        <v>347</v>
      </c>
      <c r="AU396" s="375" t="s">
        <v>258</v>
      </c>
      <c r="AV396" s="375" t="s">
        <v>341</v>
      </c>
      <c r="AW396" s="375" t="s">
        <v>299</v>
      </c>
      <c r="AX396" s="375" t="s">
        <v>332</v>
      </c>
      <c r="AY396" s="375" t="s">
        <v>334</v>
      </c>
    </row>
    <row r="397" spans="2:65" s="406" customFormat="1" ht="15.75" customHeight="1">
      <c r="B397" s="281"/>
      <c r="C397" s="386" t="s">
        <v>575</v>
      </c>
      <c r="D397" s="386" t="s">
        <v>1090</v>
      </c>
      <c r="E397" s="387" t="s">
        <v>2422</v>
      </c>
      <c r="F397" s="507" t="s">
        <v>2952</v>
      </c>
      <c r="G397" s="389" t="s">
        <v>339</v>
      </c>
      <c r="H397" s="390">
        <v>311.455</v>
      </c>
      <c r="I397" s="426"/>
      <c r="J397" s="391">
        <f>ROUND($I$397*$H$397,2)</f>
        <v>0</v>
      </c>
      <c r="K397" s="388" t="s">
        <v>340</v>
      </c>
      <c r="L397" s="392"/>
      <c r="M397" s="425"/>
      <c r="N397" s="393" t="s">
        <v>287</v>
      </c>
      <c r="P397" s="354">
        <f>$O$397*$H$397</f>
        <v>0</v>
      </c>
      <c r="Q397" s="354">
        <v>0.0023</v>
      </c>
      <c r="R397" s="354">
        <f>$Q$397*$H$397</f>
        <v>0.7163465</v>
      </c>
      <c r="S397" s="354">
        <v>0</v>
      </c>
      <c r="T397" s="355">
        <f>$S$397*$H$397</f>
        <v>0</v>
      </c>
      <c r="AR397" s="409" t="s">
        <v>402</v>
      </c>
      <c r="AT397" s="409" t="s">
        <v>1090</v>
      </c>
      <c r="AU397" s="409" t="s">
        <v>258</v>
      </c>
      <c r="AY397" s="406" t="s">
        <v>334</v>
      </c>
      <c r="BE397" s="356">
        <f>IF($N$397="základní",$J$397,0)</f>
        <v>0</v>
      </c>
      <c r="BF397" s="356">
        <f>IF($N$397="snížená",$J$397,0)</f>
        <v>0</v>
      </c>
      <c r="BG397" s="356">
        <f>IF($N$397="zákl. přenesená",$J$397,0)</f>
        <v>0</v>
      </c>
      <c r="BH397" s="356">
        <f>IF($N$397="sníž. přenesená",$J$397,0)</f>
        <v>0</v>
      </c>
      <c r="BI397" s="356">
        <f>IF($N$397="nulová",$J$397,0)</f>
        <v>0</v>
      </c>
      <c r="BJ397" s="409" t="s">
        <v>332</v>
      </c>
      <c r="BK397" s="356">
        <f>ROUND($I$397*$H$397,2)</f>
        <v>0</v>
      </c>
      <c r="BL397" s="409" t="s">
        <v>341</v>
      </c>
      <c r="BM397" s="409" t="s">
        <v>2421</v>
      </c>
    </row>
    <row r="398" spans="2:47" s="406" customFormat="1" ht="27" customHeight="1">
      <c r="B398" s="281"/>
      <c r="D398" s="357" t="s">
        <v>343</v>
      </c>
      <c r="F398" s="358" t="s">
        <v>2953</v>
      </c>
      <c r="L398" s="281"/>
      <c r="M398" s="359"/>
      <c r="T398" s="360"/>
      <c r="AT398" s="406" t="s">
        <v>343</v>
      </c>
      <c r="AU398" s="406" t="s">
        <v>258</v>
      </c>
    </row>
    <row r="399" spans="2:51" s="406" customFormat="1" ht="15.75" customHeight="1">
      <c r="B399" s="363"/>
      <c r="D399" s="361" t="s">
        <v>347</v>
      </c>
      <c r="E399" s="364"/>
      <c r="F399" s="365" t="s">
        <v>1425</v>
      </c>
      <c r="H399" s="364"/>
      <c r="L399" s="363"/>
      <c r="M399" s="366"/>
      <c r="T399" s="367"/>
      <c r="AT399" s="364" t="s">
        <v>347</v>
      </c>
      <c r="AU399" s="364" t="s">
        <v>258</v>
      </c>
      <c r="AV399" s="364" t="s">
        <v>332</v>
      </c>
      <c r="AW399" s="364" t="s">
        <v>299</v>
      </c>
      <c r="AX399" s="364" t="s">
        <v>333</v>
      </c>
      <c r="AY399" s="364" t="s">
        <v>334</v>
      </c>
    </row>
    <row r="400" spans="2:51" s="406" customFormat="1" ht="15.75" customHeight="1">
      <c r="B400" s="363"/>
      <c r="D400" s="361" t="s">
        <v>347</v>
      </c>
      <c r="E400" s="364"/>
      <c r="F400" s="365" t="s">
        <v>1423</v>
      </c>
      <c r="H400" s="364"/>
      <c r="L400" s="363"/>
      <c r="M400" s="366"/>
      <c r="T400" s="367"/>
      <c r="AT400" s="364" t="s">
        <v>347</v>
      </c>
      <c r="AU400" s="364" t="s">
        <v>258</v>
      </c>
      <c r="AV400" s="364" t="s">
        <v>332</v>
      </c>
      <c r="AW400" s="364" t="s">
        <v>299</v>
      </c>
      <c r="AX400" s="364" t="s">
        <v>333</v>
      </c>
      <c r="AY400" s="364" t="s">
        <v>334</v>
      </c>
    </row>
    <row r="401" spans="2:51" s="406" customFormat="1" ht="15.75" customHeight="1">
      <c r="B401" s="368"/>
      <c r="D401" s="361" t="s">
        <v>347</v>
      </c>
      <c r="E401" s="369"/>
      <c r="F401" s="370" t="s">
        <v>1421</v>
      </c>
      <c r="H401" s="371">
        <v>14.16</v>
      </c>
      <c r="L401" s="368"/>
      <c r="M401" s="372"/>
      <c r="T401" s="373"/>
      <c r="AT401" s="369" t="s">
        <v>347</v>
      </c>
      <c r="AU401" s="369" t="s">
        <v>258</v>
      </c>
      <c r="AV401" s="369" t="s">
        <v>258</v>
      </c>
      <c r="AW401" s="369" t="s">
        <v>299</v>
      </c>
      <c r="AX401" s="369" t="s">
        <v>333</v>
      </c>
      <c r="AY401" s="369" t="s">
        <v>334</v>
      </c>
    </row>
    <row r="402" spans="2:51" s="406" customFormat="1" ht="15.75" customHeight="1">
      <c r="B402" s="368"/>
      <c r="D402" s="361" t="s">
        <v>347</v>
      </c>
      <c r="E402" s="369"/>
      <c r="F402" s="370" t="s">
        <v>1420</v>
      </c>
      <c r="H402" s="371">
        <v>93.6</v>
      </c>
      <c r="L402" s="368"/>
      <c r="M402" s="372"/>
      <c r="T402" s="373"/>
      <c r="AT402" s="369" t="s">
        <v>347</v>
      </c>
      <c r="AU402" s="369" t="s">
        <v>258</v>
      </c>
      <c r="AV402" s="369" t="s">
        <v>258</v>
      </c>
      <c r="AW402" s="369" t="s">
        <v>299</v>
      </c>
      <c r="AX402" s="369" t="s">
        <v>333</v>
      </c>
      <c r="AY402" s="369" t="s">
        <v>334</v>
      </c>
    </row>
    <row r="403" spans="2:51" s="406" customFormat="1" ht="15.75" customHeight="1">
      <c r="B403" s="368"/>
      <c r="D403" s="361" t="s">
        <v>347</v>
      </c>
      <c r="E403" s="369"/>
      <c r="F403" s="370" t="s">
        <v>1419</v>
      </c>
      <c r="H403" s="371">
        <v>8.745</v>
      </c>
      <c r="L403" s="368"/>
      <c r="M403" s="372"/>
      <c r="T403" s="373"/>
      <c r="AT403" s="369" t="s">
        <v>347</v>
      </c>
      <c r="AU403" s="369" t="s">
        <v>258</v>
      </c>
      <c r="AV403" s="369" t="s">
        <v>258</v>
      </c>
      <c r="AW403" s="369" t="s">
        <v>299</v>
      </c>
      <c r="AX403" s="369" t="s">
        <v>333</v>
      </c>
      <c r="AY403" s="369" t="s">
        <v>334</v>
      </c>
    </row>
    <row r="404" spans="2:51" s="406" customFormat="1" ht="15.75" customHeight="1">
      <c r="B404" s="368"/>
      <c r="D404" s="361" t="s">
        <v>347</v>
      </c>
      <c r="E404" s="369"/>
      <c r="F404" s="370" t="s">
        <v>1418</v>
      </c>
      <c r="H404" s="371">
        <v>1.155</v>
      </c>
      <c r="L404" s="368"/>
      <c r="M404" s="372"/>
      <c r="T404" s="373"/>
      <c r="AT404" s="369" t="s">
        <v>347</v>
      </c>
      <c r="AU404" s="369" t="s">
        <v>258</v>
      </c>
      <c r="AV404" s="369" t="s">
        <v>258</v>
      </c>
      <c r="AW404" s="369" t="s">
        <v>299</v>
      </c>
      <c r="AX404" s="369" t="s">
        <v>333</v>
      </c>
      <c r="AY404" s="369" t="s">
        <v>334</v>
      </c>
    </row>
    <row r="405" spans="2:51" s="406" customFormat="1" ht="15.75" customHeight="1">
      <c r="B405" s="380"/>
      <c r="D405" s="361" t="s">
        <v>347</v>
      </c>
      <c r="E405" s="381"/>
      <c r="F405" s="382" t="s">
        <v>519</v>
      </c>
      <c r="H405" s="383">
        <v>117.66</v>
      </c>
      <c r="L405" s="380"/>
      <c r="M405" s="384"/>
      <c r="T405" s="385"/>
      <c r="AT405" s="381" t="s">
        <v>347</v>
      </c>
      <c r="AU405" s="381" t="s">
        <v>258</v>
      </c>
      <c r="AV405" s="381" t="s">
        <v>363</v>
      </c>
      <c r="AW405" s="381" t="s">
        <v>299</v>
      </c>
      <c r="AX405" s="381" t="s">
        <v>333</v>
      </c>
      <c r="AY405" s="381" t="s">
        <v>334</v>
      </c>
    </row>
    <row r="406" spans="2:51" s="406" customFormat="1" ht="15.75" customHeight="1">
      <c r="B406" s="363"/>
      <c r="D406" s="361" t="s">
        <v>347</v>
      </c>
      <c r="E406" s="364"/>
      <c r="F406" s="365" t="s">
        <v>1422</v>
      </c>
      <c r="H406" s="364"/>
      <c r="L406" s="363"/>
      <c r="M406" s="366"/>
      <c r="T406" s="367"/>
      <c r="AT406" s="364" t="s">
        <v>347</v>
      </c>
      <c r="AU406" s="364" t="s">
        <v>258</v>
      </c>
      <c r="AV406" s="364" t="s">
        <v>332</v>
      </c>
      <c r="AW406" s="364" t="s">
        <v>299</v>
      </c>
      <c r="AX406" s="364" t="s">
        <v>333</v>
      </c>
      <c r="AY406" s="364" t="s">
        <v>334</v>
      </c>
    </row>
    <row r="407" spans="2:51" s="406" customFormat="1" ht="15.75" customHeight="1">
      <c r="B407" s="368"/>
      <c r="D407" s="361" t="s">
        <v>347</v>
      </c>
      <c r="E407" s="369"/>
      <c r="F407" s="370" t="s">
        <v>1421</v>
      </c>
      <c r="H407" s="371">
        <v>14.16</v>
      </c>
      <c r="L407" s="368"/>
      <c r="M407" s="372"/>
      <c r="T407" s="373"/>
      <c r="AT407" s="369" t="s">
        <v>347</v>
      </c>
      <c r="AU407" s="369" t="s">
        <v>258</v>
      </c>
      <c r="AV407" s="369" t="s">
        <v>258</v>
      </c>
      <c r="AW407" s="369" t="s">
        <v>299</v>
      </c>
      <c r="AX407" s="369" t="s">
        <v>333</v>
      </c>
      <c r="AY407" s="369" t="s">
        <v>334</v>
      </c>
    </row>
    <row r="408" spans="2:51" s="406" customFormat="1" ht="15.75" customHeight="1">
      <c r="B408" s="368"/>
      <c r="D408" s="361" t="s">
        <v>347</v>
      </c>
      <c r="E408" s="369"/>
      <c r="F408" s="370" t="s">
        <v>1420</v>
      </c>
      <c r="H408" s="371">
        <v>93.6</v>
      </c>
      <c r="L408" s="368"/>
      <c r="M408" s="372"/>
      <c r="T408" s="373"/>
      <c r="AT408" s="369" t="s">
        <v>347</v>
      </c>
      <c r="AU408" s="369" t="s">
        <v>258</v>
      </c>
      <c r="AV408" s="369" t="s">
        <v>258</v>
      </c>
      <c r="AW408" s="369" t="s">
        <v>299</v>
      </c>
      <c r="AX408" s="369" t="s">
        <v>333</v>
      </c>
      <c r="AY408" s="369" t="s">
        <v>334</v>
      </c>
    </row>
    <row r="409" spans="2:51" s="406" customFormat="1" ht="15.75" customHeight="1">
      <c r="B409" s="368"/>
      <c r="D409" s="361" t="s">
        <v>347</v>
      </c>
      <c r="E409" s="369"/>
      <c r="F409" s="370" t="s">
        <v>1419</v>
      </c>
      <c r="H409" s="371">
        <v>8.745</v>
      </c>
      <c r="L409" s="368"/>
      <c r="M409" s="372"/>
      <c r="T409" s="373"/>
      <c r="AT409" s="369" t="s">
        <v>347</v>
      </c>
      <c r="AU409" s="369" t="s">
        <v>258</v>
      </c>
      <c r="AV409" s="369" t="s">
        <v>258</v>
      </c>
      <c r="AW409" s="369" t="s">
        <v>299</v>
      </c>
      <c r="AX409" s="369" t="s">
        <v>333</v>
      </c>
      <c r="AY409" s="369" t="s">
        <v>334</v>
      </c>
    </row>
    <row r="410" spans="2:51" s="406" customFormat="1" ht="15.75" customHeight="1">
      <c r="B410" s="368"/>
      <c r="D410" s="361" t="s">
        <v>347</v>
      </c>
      <c r="E410" s="369"/>
      <c r="F410" s="370" t="s">
        <v>1418</v>
      </c>
      <c r="H410" s="371">
        <v>1.155</v>
      </c>
      <c r="L410" s="368"/>
      <c r="M410" s="372"/>
      <c r="T410" s="373"/>
      <c r="AT410" s="369" t="s">
        <v>347</v>
      </c>
      <c r="AU410" s="369" t="s">
        <v>258</v>
      </c>
      <c r="AV410" s="369" t="s">
        <v>258</v>
      </c>
      <c r="AW410" s="369" t="s">
        <v>299</v>
      </c>
      <c r="AX410" s="369" t="s">
        <v>333</v>
      </c>
      <c r="AY410" s="369" t="s">
        <v>334</v>
      </c>
    </row>
    <row r="411" spans="2:51" s="406" customFormat="1" ht="15.75" customHeight="1">
      <c r="B411" s="380"/>
      <c r="D411" s="361" t="s">
        <v>347</v>
      </c>
      <c r="E411" s="381"/>
      <c r="F411" s="382" t="s">
        <v>519</v>
      </c>
      <c r="H411" s="383">
        <v>117.66</v>
      </c>
      <c r="L411" s="380"/>
      <c r="M411" s="384"/>
      <c r="T411" s="385"/>
      <c r="AT411" s="381" t="s">
        <v>347</v>
      </c>
      <c r="AU411" s="381" t="s">
        <v>258</v>
      </c>
      <c r="AV411" s="381" t="s">
        <v>363</v>
      </c>
      <c r="AW411" s="381" t="s">
        <v>299</v>
      </c>
      <c r="AX411" s="381" t="s">
        <v>333</v>
      </c>
      <c r="AY411" s="381" t="s">
        <v>334</v>
      </c>
    </row>
    <row r="412" spans="2:51" s="406" customFormat="1" ht="15.75" customHeight="1">
      <c r="B412" s="368"/>
      <c r="D412" s="361" t="s">
        <v>347</v>
      </c>
      <c r="E412" s="369"/>
      <c r="F412" s="370"/>
      <c r="H412" s="371">
        <v>0</v>
      </c>
      <c r="L412" s="368"/>
      <c r="M412" s="372"/>
      <c r="T412" s="373"/>
      <c r="AT412" s="369" t="s">
        <v>347</v>
      </c>
      <c r="AU412" s="369" t="s">
        <v>258</v>
      </c>
      <c r="AV412" s="369" t="s">
        <v>258</v>
      </c>
      <c r="AW412" s="369" t="s">
        <v>299</v>
      </c>
      <c r="AX412" s="369" t="s">
        <v>333</v>
      </c>
      <c r="AY412" s="369" t="s">
        <v>334</v>
      </c>
    </row>
    <row r="413" spans="2:51" s="406" customFormat="1" ht="15.75" customHeight="1">
      <c r="B413" s="363"/>
      <c r="D413" s="361" t="s">
        <v>347</v>
      </c>
      <c r="E413" s="364"/>
      <c r="F413" s="365" t="s">
        <v>1417</v>
      </c>
      <c r="H413" s="364"/>
      <c r="L413" s="363"/>
      <c r="M413" s="366"/>
      <c r="T413" s="367"/>
      <c r="AT413" s="364" t="s">
        <v>347</v>
      </c>
      <c r="AU413" s="364" t="s">
        <v>258</v>
      </c>
      <c r="AV413" s="364" t="s">
        <v>332</v>
      </c>
      <c r="AW413" s="364" t="s">
        <v>299</v>
      </c>
      <c r="AX413" s="364" t="s">
        <v>333</v>
      </c>
      <c r="AY413" s="364" t="s">
        <v>334</v>
      </c>
    </row>
    <row r="414" spans="2:51" s="406" customFormat="1" ht="15.75" customHeight="1">
      <c r="B414" s="368"/>
      <c r="D414" s="361" t="s">
        <v>347</v>
      </c>
      <c r="E414" s="369"/>
      <c r="F414" s="370" t="s">
        <v>1416</v>
      </c>
      <c r="H414" s="371">
        <v>35.51</v>
      </c>
      <c r="L414" s="368"/>
      <c r="M414" s="372"/>
      <c r="T414" s="373"/>
      <c r="AT414" s="369" t="s">
        <v>347</v>
      </c>
      <c r="AU414" s="369" t="s">
        <v>258</v>
      </c>
      <c r="AV414" s="369" t="s">
        <v>258</v>
      </c>
      <c r="AW414" s="369" t="s">
        <v>299</v>
      </c>
      <c r="AX414" s="369" t="s">
        <v>333</v>
      </c>
      <c r="AY414" s="369" t="s">
        <v>334</v>
      </c>
    </row>
    <row r="415" spans="2:51" s="406" customFormat="1" ht="15.75" customHeight="1">
      <c r="B415" s="374"/>
      <c r="D415" s="361" t="s">
        <v>347</v>
      </c>
      <c r="E415" s="375"/>
      <c r="F415" s="376" t="s">
        <v>352</v>
      </c>
      <c r="H415" s="377">
        <v>270.83</v>
      </c>
      <c r="L415" s="374"/>
      <c r="M415" s="378"/>
      <c r="T415" s="379"/>
      <c r="AT415" s="375" t="s">
        <v>347</v>
      </c>
      <c r="AU415" s="375" t="s">
        <v>258</v>
      </c>
      <c r="AV415" s="375" t="s">
        <v>341</v>
      </c>
      <c r="AW415" s="375" t="s">
        <v>299</v>
      </c>
      <c r="AX415" s="375" t="s">
        <v>332</v>
      </c>
      <c r="AY415" s="375" t="s">
        <v>334</v>
      </c>
    </row>
    <row r="416" spans="2:51" s="406" customFormat="1" ht="15.75" customHeight="1">
      <c r="B416" s="363"/>
      <c r="D416" s="361" t="s">
        <v>347</v>
      </c>
      <c r="E416" s="364"/>
      <c r="F416" s="365" t="s">
        <v>2420</v>
      </c>
      <c r="H416" s="364"/>
      <c r="L416" s="363"/>
      <c r="M416" s="366"/>
      <c r="T416" s="367"/>
      <c r="AT416" s="364" t="s">
        <v>347</v>
      </c>
      <c r="AU416" s="364" t="s">
        <v>258</v>
      </c>
      <c r="AV416" s="364" t="s">
        <v>332</v>
      </c>
      <c r="AW416" s="364" t="s">
        <v>299</v>
      </c>
      <c r="AX416" s="364" t="s">
        <v>333</v>
      </c>
      <c r="AY416" s="364" t="s">
        <v>334</v>
      </c>
    </row>
    <row r="417" spans="2:51" s="406" customFormat="1" ht="15.75" customHeight="1">
      <c r="B417" s="368"/>
      <c r="D417" s="361" t="s">
        <v>347</v>
      </c>
      <c r="F417" s="370" t="s">
        <v>2419</v>
      </c>
      <c r="H417" s="371">
        <v>311.455</v>
      </c>
      <c r="L417" s="368"/>
      <c r="M417" s="372"/>
      <c r="T417" s="373"/>
      <c r="AT417" s="369" t="s">
        <v>347</v>
      </c>
      <c r="AU417" s="369" t="s">
        <v>258</v>
      </c>
      <c r="AV417" s="369" t="s">
        <v>258</v>
      </c>
      <c r="AW417" s="369" t="s">
        <v>333</v>
      </c>
      <c r="AX417" s="369" t="s">
        <v>332</v>
      </c>
      <c r="AY417" s="369" t="s">
        <v>334</v>
      </c>
    </row>
    <row r="418" spans="2:65" s="406" customFormat="1" ht="15.75" customHeight="1">
      <c r="B418" s="281"/>
      <c r="C418" s="347" t="s">
        <v>596</v>
      </c>
      <c r="D418" s="347" t="s">
        <v>336</v>
      </c>
      <c r="E418" s="348" t="s">
        <v>2418</v>
      </c>
      <c r="F418" s="349" t="s">
        <v>2417</v>
      </c>
      <c r="G418" s="350" t="s">
        <v>339</v>
      </c>
      <c r="H418" s="351">
        <v>24</v>
      </c>
      <c r="I418" s="424"/>
      <c r="J418" s="352">
        <f>ROUND($I$418*$H$418,2)</f>
        <v>0</v>
      </c>
      <c r="K418" s="349" t="s">
        <v>340</v>
      </c>
      <c r="L418" s="281"/>
      <c r="M418" s="423"/>
      <c r="N418" s="353" t="s">
        <v>287</v>
      </c>
      <c r="P418" s="354">
        <f>$O$418*$H$418</f>
        <v>0</v>
      </c>
      <c r="Q418" s="354">
        <v>0.01469</v>
      </c>
      <c r="R418" s="354">
        <f>$Q$418*$H$418</f>
        <v>0.35256</v>
      </c>
      <c r="S418" s="354">
        <v>0</v>
      </c>
      <c r="T418" s="355">
        <f>$S$418*$H$418</f>
        <v>0</v>
      </c>
      <c r="AR418" s="409" t="s">
        <v>341</v>
      </c>
      <c r="AT418" s="409" t="s">
        <v>336</v>
      </c>
      <c r="AU418" s="409" t="s">
        <v>258</v>
      </c>
      <c r="AY418" s="406" t="s">
        <v>334</v>
      </c>
      <c r="BE418" s="356">
        <f>IF($N$418="základní",$J$418,0)</f>
        <v>0</v>
      </c>
      <c r="BF418" s="356">
        <f>IF($N$418="snížená",$J$418,0)</f>
        <v>0</v>
      </c>
      <c r="BG418" s="356">
        <f>IF($N$418="zákl. přenesená",$J$418,0)</f>
        <v>0</v>
      </c>
      <c r="BH418" s="356">
        <f>IF($N$418="sníž. přenesená",$J$418,0)</f>
        <v>0</v>
      </c>
      <c r="BI418" s="356">
        <f>IF($N$418="nulová",$J$418,0)</f>
        <v>0</v>
      </c>
      <c r="BJ418" s="409" t="s">
        <v>332</v>
      </c>
      <c r="BK418" s="356">
        <f>ROUND($I$418*$H$418,2)</f>
        <v>0</v>
      </c>
      <c r="BL418" s="409" t="s">
        <v>341</v>
      </c>
      <c r="BM418" s="409" t="s">
        <v>2416</v>
      </c>
    </row>
    <row r="419" spans="2:47" s="406" customFormat="1" ht="16.5" customHeight="1">
      <c r="B419" s="281"/>
      <c r="D419" s="357" t="s">
        <v>343</v>
      </c>
      <c r="F419" s="358" t="s">
        <v>2415</v>
      </c>
      <c r="L419" s="281"/>
      <c r="M419" s="359"/>
      <c r="T419" s="360"/>
      <c r="AT419" s="406" t="s">
        <v>343</v>
      </c>
      <c r="AU419" s="406" t="s">
        <v>258</v>
      </c>
    </row>
    <row r="420" spans="2:51" s="406" customFormat="1" ht="15.75" customHeight="1">
      <c r="B420" s="363"/>
      <c r="D420" s="361" t="s">
        <v>347</v>
      </c>
      <c r="E420" s="364"/>
      <c r="F420" s="365" t="s">
        <v>496</v>
      </c>
      <c r="H420" s="364"/>
      <c r="L420" s="363"/>
      <c r="M420" s="366"/>
      <c r="T420" s="367"/>
      <c r="AT420" s="364" t="s">
        <v>347</v>
      </c>
      <c r="AU420" s="364" t="s">
        <v>258</v>
      </c>
      <c r="AV420" s="364" t="s">
        <v>332</v>
      </c>
      <c r="AW420" s="364" t="s">
        <v>299</v>
      </c>
      <c r="AX420" s="364" t="s">
        <v>333</v>
      </c>
      <c r="AY420" s="364" t="s">
        <v>334</v>
      </c>
    </row>
    <row r="421" spans="2:51" s="406" customFormat="1" ht="15.75" customHeight="1">
      <c r="B421" s="368"/>
      <c r="D421" s="361" t="s">
        <v>347</v>
      </c>
      <c r="E421" s="369"/>
      <c r="F421" s="370" t="s">
        <v>757</v>
      </c>
      <c r="H421" s="371">
        <v>24</v>
      </c>
      <c r="L421" s="368"/>
      <c r="M421" s="372"/>
      <c r="T421" s="373"/>
      <c r="AT421" s="369" t="s">
        <v>347</v>
      </c>
      <c r="AU421" s="369" t="s">
        <v>258</v>
      </c>
      <c r="AV421" s="369" t="s">
        <v>258</v>
      </c>
      <c r="AW421" s="369" t="s">
        <v>299</v>
      </c>
      <c r="AX421" s="369" t="s">
        <v>333</v>
      </c>
      <c r="AY421" s="369" t="s">
        <v>334</v>
      </c>
    </row>
    <row r="422" spans="2:51" s="406" customFormat="1" ht="15.75" customHeight="1">
      <c r="B422" s="374"/>
      <c r="D422" s="361" t="s">
        <v>347</v>
      </c>
      <c r="E422" s="375"/>
      <c r="F422" s="376" t="s">
        <v>352</v>
      </c>
      <c r="H422" s="377">
        <v>24</v>
      </c>
      <c r="L422" s="374"/>
      <c r="M422" s="378"/>
      <c r="T422" s="379"/>
      <c r="AT422" s="375" t="s">
        <v>347</v>
      </c>
      <c r="AU422" s="375" t="s">
        <v>258</v>
      </c>
      <c r="AV422" s="375" t="s">
        <v>341</v>
      </c>
      <c r="AW422" s="375" t="s">
        <v>299</v>
      </c>
      <c r="AX422" s="375" t="s">
        <v>332</v>
      </c>
      <c r="AY422" s="375" t="s">
        <v>334</v>
      </c>
    </row>
    <row r="423" spans="2:65" s="406" customFormat="1" ht="15.75" customHeight="1">
      <c r="B423" s="281"/>
      <c r="C423" s="347" t="s">
        <v>609</v>
      </c>
      <c r="D423" s="347" t="s">
        <v>336</v>
      </c>
      <c r="E423" s="348" t="s">
        <v>2414</v>
      </c>
      <c r="F423" s="349" t="s">
        <v>2413</v>
      </c>
      <c r="G423" s="350" t="s">
        <v>339</v>
      </c>
      <c r="H423" s="351">
        <v>270.83</v>
      </c>
      <c r="I423" s="424"/>
      <c r="J423" s="352">
        <f>ROUND($I$423*$H$423,2)</f>
        <v>0</v>
      </c>
      <c r="K423" s="349" t="s">
        <v>340</v>
      </c>
      <c r="L423" s="281"/>
      <c r="M423" s="423"/>
      <c r="N423" s="353" t="s">
        <v>287</v>
      </c>
      <c r="P423" s="354">
        <f>$O$423*$H$423</f>
        <v>0</v>
      </c>
      <c r="Q423" s="354">
        <v>0.00478</v>
      </c>
      <c r="R423" s="354">
        <f>$Q$423*$H$423</f>
        <v>1.2945674</v>
      </c>
      <c r="S423" s="354">
        <v>0</v>
      </c>
      <c r="T423" s="355">
        <f>$S$423*$H$423</f>
        <v>0</v>
      </c>
      <c r="AR423" s="409" t="s">
        <v>341</v>
      </c>
      <c r="AT423" s="409" t="s">
        <v>336</v>
      </c>
      <c r="AU423" s="409" t="s">
        <v>258</v>
      </c>
      <c r="AY423" s="406" t="s">
        <v>334</v>
      </c>
      <c r="BE423" s="356">
        <f>IF($N$423="základní",$J$423,0)</f>
        <v>0</v>
      </c>
      <c r="BF423" s="356">
        <f>IF($N$423="snížená",$J$423,0)</f>
        <v>0</v>
      </c>
      <c r="BG423" s="356">
        <f>IF($N$423="zákl. přenesená",$J$423,0)</f>
        <v>0</v>
      </c>
      <c r="BH423" s="356">
        <f>IF($N$423="sníž. přenesená",$J$423,0)</f>
        <v>0</v>
      </c>
      <c r="BI423" s="356">
        <f>IF($N$423="nulová",$J$423,0)</f>
        <v>0</v>
      </c>
      <c r="BJ423" s="409" t="s">
        <v>332</v>
      </c>
      <c r="BK423" s="356">
        <f>ROUND($I$423*$H$423,2)</f>
        <v>0</v>
      </c>
      <c r="BL423" s="409" t="s">
        <v>341</v>
      </c>
      <c r="BM423" s="409" t="s">
        <v>2412</v>
      </c>
    </row>
    <row r="424" spans="2:47" s="406" customFormat="1" ht="16.5" customHeight="1">
      <c r="B424" s="281"/>
      <c r="D424" s="357" t="s">
        <v>343</v>
      </c>
      <c r="F424" s="358" t="s">
        <v>2411</v>
      </c>
      <c r="L424" s="281"/>
      <c r="M424" s="359"/>
      <c r="T424" s="360"/>
      <c r="AT424" s="406" t="s">
        <v>343</v>
      </c>
      <c r="AU424" s="406" t="s">
        <v>258</v>
      </c>
    </row>
    <row r="425" spans="2:51" s="406" customFormat="1" ht="15.75" customHeight="1">
      <c r="B425" s="363"/>
      <c r="D425" s="361" t="s">
        <v>347</v>
      </c>
      <c r="E425" s="364"/>
      <c r="F425" s="365" t="s">
        <v>1425</v>
      </c>
      <c r="H425" s="364"/>
      <c r="L425" s="363"/>
      <c r="M425" s="366"/>
      <c r="T425" s="367"/>
      <c r="AT425" s="364" t="s">
        <v>347</v>
      </c>
      <c r="AU425" s="364" t="s">
        <v>258</v>
      </c>
      <c r="AV425" s="364" t="s">
        <v>332</v>
      </c>
      <c r="AW425" s="364" t="s">
        <v>299</v>
      </c>
      <c r="AX425" s="364" t="s">
        <v>333</v>
      </c>
      <c r="AY425" s="364" t="s">
        <v>334</v>
      </c>
    </row>
    <row r="426" spans="2:51" s="406" customFormat="1" ht="15.75" customHeight="1">
      <c r="B426" s="363"/>
      <c r="D426" s="361" t="s">
        <v>347</v>
      </c>
      <c r="E426" s="364"/>
      <c r="F426" s="365" t="s">
        <v>2410</v>
      </c>
      <c r="H426" s="364"/>
      <c r="L426" s="363"/>
      <c r="M426" s="366"/>
      <c r="T426" s="367"/>
      <c r="AT426" s="364" t="s">
        <v>347</v>
      </c>
      <c r="AU426" s="364" t="s">
        <v>258</v>
      </c>
      <c r="AV426" s="364" t="s">
        <v>332</v>
      </c>
      <c r="AW426" s="364" t="s">
        <v>299</v>
      </c>
      <c r="AX426" s="364" t="s">
        <v>333</v>
      </c>
      <c r="AY426" s="364" t="s">
        <v>334</v>
      </c>
    </row>
    <row r="427" spans="2:51" s="406" customFormat="1" ht="15.75" customHeight="1">
      <c r="B427" s="363"/>
      <c r="D427" s="361" t="s">
        <v>347</v>
      </c>
      <c r="E427" s="364"/>
      <c r="F427" s="365" t="s">
        <v>1423</v>
      </c>
      <c r="H427" s="364"/>
      <c r="L427" s="363"/>
      <c r="M427" s="366"/>
      <c r="T427" s="367"/>
      <c r="AT427" s="364" t="s">
        <v>347</v>
      </c>
      <c r="AU427" s="364" t="s">
        <v>258</v>
      </c>
      <c r="AV427" s="364" t="s">
        <v>332</v>
      </c>
      <c r="AW427" s="364" t="s">
        <v>299</v>
      </c>
      <c r="AX427" s="364" t="s">
        <v>333</v>
      </c>
      <c r="AY427" s="364" t="s">
        <v>334</v>
      </c>
    </row>
    <row r="428" spans="2:51" s="406" customFormat="1" ht="15.75" customHeight="1">
      <c r="B428" s="368"/>
      <c r="D428" s="361" t="s">
        <v>347</v>
      </c>
      <c r="E428" s="369"/>
      <c r="F428" s="370" t="s">
        <v>1421</v>
      </c>
      <c r="H428" s="371">
        <v>14.16</v>
      </c>
      <c r="L428" s="368"/>
      <c r="M428" s="372"/>
      <c r="T428" s="373"/>
      <c r="AT428" s="369" t="s">
        <v>347</v>
      </c>
      <c r="AU428" s="369" t="s">
        <v>258</v>
      </c>
      <c r="AV428" s="369" t="s">
        <v>258</v>
      </c>
      <c r="AW428" s="369" t="s">
        <v>299</v>
      </c>
      <c r="AX428" s="369" t="s">
        <v>333</v>
      </c>
      <c r="AY428" s="369" t="s">
        <v>334</v>
      </c>
    </row>
    <row r="429" spans="2:51" s="406" customFormat="1" ht="15.75" customHeight="1">
      <c r="B429" s="368"/>
      <c r="D429" s="361" t="s">
        <v>347</v>
      </c>
      <c r="E429" s="369"/>
      <c r="F429" s="370" t="s">
        <v>1420</v>
      </c>
      <c r="H429" s="371">
        <v>93.6</v>
      </c>
      <c r="L429" s="368"/>
      <c r="M429" s="372"/>
      <c r="T429" s="373"/>
      <c r="AT429" s="369" t="s">
        <v>347</v>
      </c>
      <c r="AU429" s="369" t="s">
        <v>258</v>
      </c>
      <c r="AV429" s="369" t="s">
        <v>258</v>
      </c>
      <c r="AW429" s="369" t="s">
        <v>299</v>
      </c>
      <c r="AX429" s="369" t="s">
        <v>333</v>
      </c>
      <c r="AY429" s="369" t="s">
        <v>334</v>
      </c>
    </row>
    <row r="430" spans="2:51" s="406" customFormat="1" ht="15.75" customHeight="1">
      <c r="B430" s="368"/>
      <c r="D430" s="361" t="s">
        <v>347</v>
      </c>
      <c r="E430" s="369"/>
      <c r="F430" s="370" t="s">
        <v>1419</v>
      </c>
      <c r="H430" s="371">
        <v>8.745</v>
      </c>
      <c r="L430" s="368"/>
      <c r="M430" s="372"/>
      <c r="T430" s="373"/>
      <c r="AT430" s="369" t="s">
        <v>347</v>
      </c>
      <c r="AU430" s="369" t="s">
        <v>258</v>
      </c>
      <c r="AV430" s="369" t="s">
        <v>258</v>
      </c>
      <c r="AW430" s="369" t="s">
        <v>299</v>
      </c>
      <c r="AX430" s="369" t="s">
        <v>333</v>
      </c>
      <c r="AY430" s="369" t="s">
        <v>334</v>
      </c>
    </row>
    <row r="431" spans="2:51" s="406" customFormat="1" ht="15.75" customHeight="1">
      <c r="B431" s="368"/>
      <c r="D431" s="361" t="s">
        <v>347</v>
      </c>
      <c r="E431" s="369"/>
      <c r="F431" s="370" t="s">
        <v>1418</v>
      </c>
      <c r="H431" s="371">
        <v>1.155</v>
      </c>
      <c r="L431" s="368"/>
      <c r="M431" s="372"/>
      <c r="T431" s="373"/>
      <c r="AT431" s="369" t="s">
        <v>347</v>
      </c>
      <c r="AU431" s="369" t="s">
        <v>258</v>
      </c>
      <c r="AV431" s="369" t="s">
        <v>258</v>
      </c>
      <c r="AW431" s="369" t="s">
        <v>299</v>
      </c>
      <c r="AX431" s="369" t="s">
        <v>333</v>
      </c>
      <c r="AY431" s="369" t="s">
        <v>334</v>
      </c>
    </row>
    <row r="432" spans="2:51" s="406" customFormat="1" ht="15.75" customHeight="1">
      <c r="B432" s="380"/>
      <c r="D432" s="361" t="s">
        <v>347</v>
      </c>
      <c r="E432" s="381"/>
      <c r="F432" s="382" t="s">
        <v>519</v>
      </c>
      <c r="H432" s="383">
        <v>117.66</v>
      </c>
      <c r="L432" s="380"/>
      <c r="M432" s="384"/>
      <c r="T432" s="385"/>
      <c r="AT432" s="381" t="s">
        <v>347</v>
      </c>
      <c r="AU432" s="381" t="s">
        <v>258</v>
      </c>
      <c r="AV432" s="381" t="s">
        <v>363</v>
      </c>
      <c r="AW432" s="381" t="s">
        <v>299</v>
      </c>
      <c r="AX432" s="381" t="s">
        <v>333</v>
      </c>
      <c r="AY432" s="381" t="s">
        <v>334</v>
      </c>
    </row>
    <row r="433" spans="2:51" s="406" customFormat="1" ht="15.75" customHeight="1">
      <c r="B433" s="363"/>
      <c r="D433" s="361" t="s">
        <v>347</v>
      </c>
      <c r="E433" s="364"/>
      <c r="F433" s="365" t="s">
        <v>1422</v>
      </c>
      <c r="H433" s="364"/>
      <c r="L433" s="363"/>
      <c r="M433" s="366"/>
      <c r="T433" s="367"/>
      <c r="AT433" s="364" t="s">
        <v>347</v>
      </c>
      <c r="AU433" s="364" t="s">
        <v>258</v>
      </c>
      <c r="AV433" s="364" t="s">
        <v>332</v>
      </c>
      <c r="AW433" s="364" t="s">
        <v>299</v>
      </c>
      <c r="AX433" s="364" t="s">
        <v>333</v>
      </c>
      <c r="AY433" s="364" t="s">
        <v>334</v>
      </c>
    </row>
    <row r="434" spans="2:51" s="406" customFormat="1" ht="15.75" customHeight="1">
      <c r="B434" s="368"/>
      <c r="D434" s="361" t="s">
        <v>347</v>
      </c>
      <c r="E434" s="369"/>
      <c r="F434" s="370" t="s">
        <v>1421</v>
      </c>
      <c r="H434" s="371">
        <v>14.16</v>
      </c>
      <c r="L434" s="368"/>
      <c r="M434" s="372"/>
      <c r="T434" s="373"/>
      <c r="AT434" s="369" t="s">
        <v>347</v>
      </c>
      <c r="AU434" s="369" t="s">
        <v>258</v>
      </c>
      <c r="AV434" s="369" t="s">
        <v>258</v>
      </c>
      <c r="AW434" s="369" t="s">
        <v>299</v>
      </c>
      <c r="AX434" s="369" t="s">
        <v>333</v>
      </c>
      <c r="AY434" s="369" t="s">
        <v>334</v>
      </c>
    </row>
    <row r="435" spans="2:51" s="406" customFormat="1" ht="15.75" customHeight="1">
      <c r="B435" s="368"/>
      <c r="D435" s="361" t="s">
        <v>347</v>
      </c>
      <c r="E435" s="369"/>
      <c r="F435" s="370" t="s">
        <v>1420</v>
      </c>
      <c r="H435" s="371">
        <v>93.6</v>
      </c>
      <c r="L435" s="368"/>
      <c r="M435" s="372"/>
      <c r="T435" s="373"/>
      <c r="AT435" s="369" t="s">
        <v>347</v>
      </c>
      <c r="AU435" s="369" t="s">
        <v>258</v>
      </c>
      <c r="AV435" s="369" t="s">
        <v>258</v>
      </c>
      <c r="AW435" s="369" t="s">
        <v>299</v>
      </c>
      <c r="AX435" s="369" t="s">
        <v>333</v>
      </c>
      <c r="AY435" s="369" t="s">
        <v>334</v>
      </c>
    </row>
    <row r="436" spans="2:51" s="406" customFormat="1" ht="15.75" customHeight="1">
      <c r="B436" s="368"/>
      <c r="D436" s="361" t="s">
        <v>347</v>
      </c>
      <c r="E436" s="369"/>
      <c r="F436" s="370" t="s">
        <v>1419</v>
      </c>
      <c r="H436" s="371">
        <v>8.745</v>
      </c>
      <c r="L436" s="368"/>
      <c r="M436" s="372"/>
      <c r="T436" s="373"/>
      <c r="AT436" s="369" t="s">
        <v>347</v>
      </c>
      <c r="AU436" s="369" t="s">
        <v>258</v>
      </c>
      <c r="AV436" s="369" t="s">
        <v>258</v>
      </c>
      <c r="AW436" s="369" t="s">
        <v>299</v>
      </c>
      <c r="AX436" s="369" t="s">
        <v>333</v>
      </c>
      <c r="AY436" s="369" t="s">
        <v>334</v>
      </c>
    </row>
    <row r="437" spans="2:51" s="406" customFormat="1" ht="15.75" customHeight="1">
      <c r="B437" s="368"/>
      <c r="D437" s="361" t="s">
        <v>347</v>
      </c>
      <c r="E437" s="369"/>
      <c r="F437" s="370" t="s">
        <v>1418</v>
      </c>
      <c r="H437" s="371">
        <v>1.155</v>
      </c>
      <c r="L437" s="368"/>
      <c r="M437" s="372"/>
      <c r="T437" s="373"/>
      <c r="AT437" s="369" t="s">
        <v>347</v>
      </c>
      <c r="AU437" s="369" t="s">
        <v>258</v>
      </c>
      <c r="AV437" s="369" t="s">
        <v>258</v>
      </c>
      <c r="AW437" s="369" t="s">
        <v>299</v>
      </c>
      <c r="AX437" s="369" t="s">
        <v>333</v>
      </c>
      <c r="AY437" s="369" t="s">
        <v>334</v>
      </c>
    </row>
    <row r="438" spans="2:51" s="406" customFormat="1" ht="15.75" customHeight="1">
      <c r="B438" s="380"/>
      <c r="D438" s="361" t="s">
        <v>347</v>
      </c>
      <c r="E438" s="381"/>
      <c r="F438" s="382" t="s">
        <v>519</v>
      </c>
      <c r="H438" s="383">
        <v>117.66</v>
      </c>
      <c r="L438" s="380"/>
      <c r="M438" s="384"/>
      <c r="T438" s="385"/>
      <c r="AT438" s="381" t="s">
        <v>347</v>
      </c>
      <c r="AU438" s="381" t="s">
        <v>258</v>
      </c>
      <c r="AV438" s="381" t="s">
        <v>363</v>
      </c>
      <c r="AW438" s="381" t="s">
        <v>299</v>
      </c>
      <c r="AX438" s="381" t="s">
        <v>333</v>
      </c>
      <c r="AY438" s="381" t="s">
        <v>334</v>
      </c>
    </row>
    <row r="439" spans="2:51" s="406" customFormat="1" ht="15.75" customHeight="1">
      <c r="B439" s="368"/>
      <c r="D439" s="361" t="s">
        <v>347</v>
      </c>
      <c r="E439" s="369"/>
      <c r="F439" s="370"/>
      <c r="H439" s="371">
        <v>0</v>
      </c>
      <c r="L439" s="368"/>
      <c r="M439" s="372"/>
      <c r="T439" s="373"/>
      <c r="AT439" s="369" t="s">
        <v>347</v>
      </c>
      <c r="AU439" s="369" t="s">
        <v>258</v>
      </c>
      <c r="AV439" s="369" t="s">
        <v>258</v>
      </c>
      <c r="AW439" s="369" t="s">
        <v>299</v>
      </c>
      <c r="AX439" s="369" t="s">
        <v>333</v>
      </c>
      <c r="AY439" s="369" t="s">
        <v>334</v>
      </c>
    </row>
    <row r="440" spans="2:51" s="406" customFormat="1" ht="15.75" customHeight="1">
      <c r="B440" s="363"/>
      <c r="D440" s="361" t="s">
        <v>347</v>
      </c>
      <c r="E440" s="364"/>
      <c r="F440" s="365" t="s">
        <v>1417</v>
      </c>
      <c r="H440" s="364"/>
      <c r="L440" s="363"/>
      <c r="M440" s="366"/>
      <c r="T440" s="367"/>
      <c r="AT440" s="364" t="s">
        <v>347</v>
      </c>
      <c r="AU440" s="364" t="s">
        <v>258</v>
      </c>
      <c r="AV440" s="364" t="s">
        <v>332</v>
      </c>
      <c r="AW440" s="364" t="s">
        <v>299</v>
      </c>
      <c r="AX440" s="364" t="s">
        <v>333</v>
      </c>
      <c r="AY440" s="364" t="s">
        <v>334</v>
      </c>
    </row>
    <row r="441" spans="2:51" s="406" customFormat="1" ht="15.75" customHeight="1">
      <c r="B441" s="368"/>
      <c r="D441" s="361" t="s">
        <v>347</v>
      </c>
      <c r="E441" s="369"/>
      <c r="F441" s="370" t="s">
        <v>1416</v>
      </c>
      <c r="H441" s="371">
        <v>35.51</v>
      </c>
      <c r="L441" s="368"/>
      <c r="M441" s="372"/>
      <c r="T441" s="373"/>
      <c r="AT441" s="369" t="s">
        <v>347</v>
      </c>
      <c r="AU441" s="369" t="s">
        <v>258</v>
      </c>
      <c r="AV441" s="369" t="s">
        <v>258</v>
      </c>
      <c r="AW441" s="369" t="s">
        <v>299</v>
      </c>
      <c r="AX441" s="369" t="s">
        <v>333</v>
      </c>
      <c r="AY441" s="369" t="s">
        <v>334</v>
      </c>
    </row>
    <row r="442" spans="2:51" s="406" customFormat="1" ht="15.75" customHeight="1">
      <c r="B442" s="374"/>
      <c r="D442" s="361" t="s">
        <v>347</v>
      </c>
      <c r="E442" s="375"/>
      <c r="F442" s="376" t="s">
        <v>352</v>
      </c>
      <c r="H442" s="377">
        <v>270.83</v>
      </c>
      <c r="L442" s="374"/>
      <c r="M442" s="378"/>
      <c r="T442" s="379"/>
      <c r="AT442" s="375" t="s">
        <v>347</v>
      </c>
      <c r="AU442" s="375" t="s">
        <v>258</v>
      </c>
      <c r="AV442" s="375" t="s">
        <v>341</v>
      </c>
      <c r="AW442" s="375" t="s">
        <v>299</v>
      </c>
      <c r="AX442" s="375" t="s">
        <v>332</v>
      </c>
      <c r="AY442" s="375" t="s">
        <v>334</v>
      </c>
    </row>
    <row r="443" spans="2:65" s="406" customFormat="1" ht="15.75" customHeight="1">
      <c r="B443" s="281"/>
      <c r="C443" s="347" t="s">
        <v>619</v>
      </c>
      <c r="D443" s="347" t="s">
        <v>336</v>
      </c>
      <c r="E443" s="348" t="s">
        <v>2409</v>
      </c>
      <c r="F443" s="349" t="s">
        <v>2408</v>
      </c>
      <c r="G443" s="350" t="s">
        <v>339</v>
      </c>
      <c r="H443" s="351">
        <v>24</v>
      </c>
      <c r="I443" s="424"/>
      <c r="J443" s="352">
        <f>ROUND($I$443*$H$443,2)</f>
        <v>0</v>
      </c>
      <c r="K443" s="349" t="s">
        <v>340</v>
      </c>
      <c r="L443" s="281"/>
      <c r="M443" s="423"/>
      <c r="N443" s="353" t="s">
        <v>287</v>
      </c>
      <c r="P443" s="354">
        <f>$O$443*$H$443</f>
        <v>0</v>
      </c>
      <c r="Q443" s="354">
        <v>0.0006</v>
      </c>
      <c r="R443" s="354">
        <f>$Q$443*$H$443</f>
        <v>0.0144</v>
      </c>
      <c r="S443" s="354">
        <v>0</v>
      </c>
      <c r="T443" s="355">
        <f>$S$443*$H$443</f>
        <v>0</v>
      </c>
      <c r="AR443" s="409" t="s">
        <v>341</v>
      </c>
      <c r="AT443" s="409" t="s">
        <v>336</v>
      </c>
      <c r="AU443" s="409" t="s">
        <v>258</v>
      </c>
      <c r="AY443" s="406" t="s">
        <v>334</v>
      </c>
      <c r="BE443" s="356">
        <f>IF($N$443="základní",$J$443,0)</f>
        <v>0</v>
      </c>
      <c r="BF443" s="356">
        <f>IF($N$443="snížená",$J$443,0)</f>
        <v>0</v>
      </c>
      <c r="BG443" s="356">
        <f>IF($N$443="zákl. přenesená",$J$443,0)</f>
        <v>0</v>
      </c>
      <c r="BH443" s="356">
        <f>IF($N$443="sníž. přenesená",$J$443,0)</f>
        <v>0</v>
      </c>
      <c r="BI443" s="356">
        <f>IF($N$443="nulová",$J$443,0)</f>
        <v>0</v>
      </c>
      <c r="BJ443" s="409" t="s">
        <v>332</v>
      </c>
      <c r="BK443" s="356">
        <f>ROUND($I$443*$H$443,2)</f>
        <v>0</v>
      </c>
      <c r="BL443" s="409" t="s">
        <v>341</v>
      </c>
      <c r="BM443" s="409" t="s">
        <v>2407</v>
      </c>
    </row>
    <row r="444" spans="2:47" s="406" customFormat="1" ht="27" customHeight="1">
      <c r="B444" s="281"/>
      <c r="D444" s="357" t="s">
        <v>343</v>
      </c>
      <c r="F444" s="358" t="s">
        <v>2406</v>
      </c>
      <c r="L444" s="281"/>
      <c r="M444" s="359"/>
      <c r="T444" s="360"/>
      <c r="AT444" s="406" t="s">
        <v>343</v>
      </c>
      <c r="AU444" s="406" t="s">
        <v>258</v>
      </c>
    </row>
    <row r="445" spans="2:51" s="406" customFormat="1" ht="15.75" customHeight="1">
      <c r="B445" s="363"/>
      <c r="D445" s="361" t="s">
        <v>347</v>
      </c>
      <c r="E445" s="364"/>
      <c r="F445" s="365" t="s">
        <v>496</v>
      </c>
      <c r="H445" s="364"/>
      <c r="L445" s="363"/>
      <c r="M445" s="366"/>
      <c r="T445" s="367"/>
      <c r="AT445" s="364" t="s">
        <v>347</v>
      </c>
      <c r="AU445" s="364" t="s">
        <v>258</v>
      </c>
      <c r="AV445" s="364" t="s">
        <v>332</v>
      </c>
      <c r="AW445" s="364" t="s">
        <v>299</v>
      </c>
      <c r="AX445" s="364" t="s">
        <v>333</v>
      </c>
      <c r="AY445" s="364" t="s">
        <v>334</v>
      </c>
    </row>
    <row r="446" spans="2:51" s="406" customFormat="1" ht="15.75" customHeight="1">
      <c r="B446" s="363"/>
      <c r="D446" s="361" t="s">
        <v>347</v>
      </c>
      <c r="E446" s="364"/>
      <c r="F446" s="365" t="s">
        <v>2405</v>
      </c>
      <c r="H446" s="364"/>
      <c r="L446" s="363"/>
      <c r="M446" s="366"/>
      <c r="T446" s="367"/>
      <c r="AT446" s="364" t="s">
        <v>347</v>
      </c>
      <c r="AU446" s="364" t="s">
        <v>258</v>
      </c>
      <c r="AV446" s="364" t="s">
        <v>332</v>
      </c>
      <c r="AW446" s="364" t="s">
        <v>299</v>
      </c>
      <c r="AX446" s="364" t="s">
        <v>333</v>
      </c>
      <c r="AY446" s="364" t="s">
        <v>334</v>
      </c>
    </row>
    <row r="447" spans="2:51" s="406" customFormat="1" ht="15.75" customHeight="1">
      <c r="B447" s="368"/>
      <c r="D447" s="361" t="s">
        <v>347</v>
      </c>
      <c r="E447" s="369"/>
      <c r="F447" s="370" t="s">
        <v>757</v>
      </c>
      <c r="H447" s="371">
        <v>24</v>
      </c>
      <c r="L447" s="368"/>
      <c r="M447" s="372"/>
      <c r="T447" s="373"/>
      <c r="AT447" s="369" t="s">
        <v>347</v>
      </c>
      <c r="AU447" s="369" t="s">
        <v>258</v>
      </c>
      <c r="AV447" s="369" t="s">
        <v>258</v>
      </c>
      <c r="AW447" s="369" t="s">
        <v>299</v>
      </c>
      <c r="AX447" s="369" t="s">
        <v>333</v>
      </c>
      <c r="AY447" s="369" t="s">
        <v>334</v>
      </c>
    </row>
    <row r="448" spans="2:51" s="406" customFormat="1" ht="15.75" customHeight="1">
      <c r="B448" s="374"/>
      <c r="D448" s="361" t="s">
        <v>347</v>
      </c>
      <c r="E448" s="375"/>
      <c r="F448" s="376" t="s">
        <v>352</v>
      </c>
      <c r="H448" s="377">
        <v>24</v>
      </c>
      <c r="L448" s="374"/>
      <c r="M448" s="378"/>
      <c r="T448" s="379"/>
      <c r="AT448" s="375" t="s">
        <v>347</v>
      </c>
      <c r="AU448" s="375" t="s">
        <v>258</v>
      </c>
      <c r="AV448" s="375" t="s">
        <v>341</v>
      </c>
      <c r="AW448" s="375" t="s">
        <v>299</v>
      </c>
      <c r="AX448" s="375" t="s">
        <v>332</v>
      </c>
      <c r="AY448" s="375" t="s">
        <v>334</v>
      </c>
    </row>
    <row r="449" spans="2:65" s="406" customFormat="1" ht="15.75" customHeight="1">
      <c r="B449" s="281"/>
      <c r="C449" s="347" t="s">
        <v>626</v>
      </c>
      <c r="D449" s="347" t="s">
        <v>336</v>
      </c>
      <c r="E449" s="348" t="s">
        <v>2404</v>
      </c>
      <c r="F449" s="349" t="s">
        <v>2403</v>
      </c>
      <c r="G449" s="350" t="s">
        <v>373</v>
      </c>
      <c r="H449" s="351">
        <v>27.488</v>
      </c>
      <c r="I449" s="424"/>
      <c r="J449" s="352">
        <f>ROUND($I$449*$H$449,2)</f>
        <v>0</v>
      </c>
      <c r="K449" s="349" t="s">
        <v>599</v>
      </c>
      <c r="L449" s="281"/>
      <c r="M449" s="423"/>
      <c r="N449" s="353" t="s">
        <v>287</v>
      </c>
      <c r="P449" s="354">
        <f>$O$449*$H$449</f>
        <v>0</v>
      </c>
      <c r="Q449" s="354">
        <v>2.45329</v>
      </c>
      <c r="R449" s="354">
        <f>$Q$449*$H$449</f>
        <v>67.43603552</v>
      </c>
      <c r="S449" s="354">
        <v>0</v>
      </c>
      <c r="T449" s="355">
        <f>$S$449*$H$449</f>
        <v>0</v>
      </c>
      <c r="AR449" s="409" t="s">
        <v>341</v>
      </c>
      <c r="AT449" s="409" t="s">
        <v>336</v>
      </c>
      <c r="AU449" s="409" t="s">
        <v>258</v>
      </c>
      <c r="AY449" s="406" t="s">
        <v>334</v>
      </c>
      <c r="BE449" s="356">
        <f>IF($N$449="základní",$J$449,0)</f>
        <v>0</v>
      </c>
      <c r="BF449" s="356">
        <f>IF($N$449="snížená",$J$449,0)</f>
        <v>0</v>
      </c>
      <c r="BG449" s="356">
        <f>IF($N$449="zákl. přenesená",$J$449,0)</f>
        <v>0</v>
      </c>
      <c r="BH449" s="356">
        <f>IF($N$449="sníž. přenesená",$J$449,0)</f>
        <v>0</v>
      </c>
      <c r="BI449" s="356">
        <f>IF($N$449="nulová",$J$449,0)</f>
        <v>0</v>
      </c>
      <c r="BJ449" s="409" t="s">
        <v>332</v>
      </c>
      <c r="BK449" s="356">
        <f>ROUND($I$449*$H$449,2)</f>
        <v>0</v>
      </c>
      <c r="BL449" s="409" t="s">
        <v>341</v>
      </c>
      <c r="BM449" s="409" t="s">
        <v>2402</v>
      </c>
    </row>
    <row r="450" spans="2:47" s="406" customFormat="1" ht="16.5" customHeight="1">
      <c r="B450" s="281"/>
      <c r="D450" s="357" t="s">
        <v>343</v>
      </c>
      <c r="F450" s="358" t="s">
        <v>2401</v>
      </c>
      <c r="L450" s="281"/>
      <c r="M450" s="359"/>
      <c r="T450" s="360"/>
      <c r="AT450" s="406" t="s">
        <v>343</v>
      </c>
      <c r="AU450" s="406" t="s">
        <v>258</v>
      </c>
    </row>
    <row r="451" spans="2:51" s="406" customFormat="1" ht="15.75" customHeight="1">
      <c r="B451" s="363"/>
      <c r="D451" s="361" t="s">
        <v>347</v>
      </c>
      <c r="E451" s="364"/>
      <c r="F451" s="365" t="s">
        <v>2395</v>
      </c>
      <c r="H451" s="364"/>
      <c r="L451" s="363"/>
      <c r="M451" s="366"/>
      <c r="T451" s="367"/>
      <c r="AT451" s="364" t="s">
        <v>347</v>
      </c>
      <c r="AU451" s="364" t="s">
        <v>258</v>
      </c>
      <c r="AV451" s="364" t="s">
        <v>332</v>
      </c>
      <c r="AW451" s="364" t="s">
        <v>299</v>
      </c>
      <c r="AX451" s="364" t="s">
        <v>333</v>
      </c>
      <c r="AY451" s="364" t="s">
        <v>334</v>
      </c>
    </row>
    <row r="452" spans="2:51" s="406" customFormat="1" ht="15.75" customHeight="1">
      <c r="B452" s="363"/>
      <c r="D452" s="361" t="s">
        <v>347</v>
      </c>
      <c r="E452" s="364"/>
      <c r="F452" s="365" t="s">
        <v>2394</v>
      </c>
      <c r="H452" s="364"/>
      <c r="L452" s="363"/>
      <c r="M452" s="366"/>
      <c r="T452" s="367"/>
      <c r="AT452" s="364" t="s">
        <v>347</v>
      </c>
      <c r="AU452" s="364" t="s">
        <v>258</v>
      </c>
      <c r="AV452" s="364" t="s">
        <v>332</v>
      </c>
      <c r="AW452" s="364" t="s">
        <v>299</v>
      </c>
      <c r="AX452" s="364" t="s">
        <v>333</v>
      </c>
      <c r="AY452" s="364" t="s">
        <v>334</v>
      </c>
    </row>
    <row r="453" spans="2:51" s="406" customFormat="1" ht="15.75" customHeight="1">
      <c r="B453" s="363"/>
      <c r="D453" s="361" t="s">
        <v>347</v>
      </c>
      <c r="E453" s="364"/>
      <c r="F453" s="365" t="s">
        <v>425</v>
      </c>
      <c r="H453" s="364"/>
      <c r="L453" s="363"/>
      <c r="M453" s="366"/>
      <c r="T453" s="367"/>
      <c r="AT453" s="364" t="s">
        <v>347</v>
      </c>
      <c r="AU453" s="364" t="s">
        <v>258</v>
      </c>
      <c r="AV453" s="364" t="s">
        <v>332</v>
      </c>
      <c r="AW453" s="364" t="s">
        <v>299</v>
      </c>
      <c r="AX453" s="364" t="s">
        <v>333</v>
      </c>
      <c r="AY453" s="364" t="s">
        <v>334</v>
      </c>
    </row>
    <row r="454" spans="2:51" s="406" customFormat="1" ht="15.75" customHeight="1">
      <c r="B454" s="368"/>
      <c r="D454" s="361" t="s">
        <v>347</v>
      </c>
      <c r="E454" s="369"/>
      <c r="F454" s="370" t="s">
        <v>2393</v>
      </c>
      <c r="H454" s="371">
        <v>13.744</v>
      </c>
      <c r="L454" s="368"/>
      <c r="M454" s="372"/>
      <c r="T454" s="373"/>
      <c r="AT454" s="369" t="s">
        <v>347</v>
      </c>
      <c r="AU454" s="369" t="s">
        <v>258</v>
      </c>
      <c r="AV454" s="369" t="s">
        <v>258</v>
      </c>
      <c r="AW454" s="369" t="s">
        <v>299</v>
      </c>
      <c r="AX454" s="369" t="s">
        <v>333</v>
      </c>
      <c r="AY454" s="369" t="s">
        <v>334</v>
      </c>
    </row>
    <row r="455" spans="2:51" s="406" customFormat="1" ht="15.75" customHeight="1">
      <c r="B455" s="363"/>
      <c r="D455" s="361" t="s">
        <v>347</v>
      </c>
      <c r="E455" s="364"/>
      <c r="F455" s="365" t="s">
        <v>428</v>
      </c>
      <c r="H455" s="364"/>
      <c r="L455" s="363"/>
      <c r="M455" s="366"/>
      <c r="T455" s="367"/>
      <c r="AT455" s="364" t="s">
        <v>347</v>
      </c>
      <c r="AU455" s="364" t="s">
        <v>258</v>
      </c>
      <c r="AV455" s="364" t="s">
        <v>332</v>
      </c>
      <c r="AW455" s="364" t="s">
        <v>299</v>
      </c>
      <c r="AX455" s="364" t="s">
        <v>333</v>
      </c>
      <c r="AY455" s="364" t="s">
        <v>334</v>
      </c>
    </row>
    <row r="456" spans="2:51" s="406" customFormat="1" ht="15.75" customHeight="1">
      <c r="B456" s="368"/>
      <c r="D456" s="361" t="s">
        <v>347</v>
      </c>
      <c r="E456" s="369"/>
      <c r="F456" s="370" t="s">
        <v>2393</v>
      </c>
      <c r="H456" s="371">
        <v>13.744</v>
      </c>
      <c r="L456" s="368"/>
      <c r="M456" s="372"/>
      <c r="T456" s="373"/>
      <c r="AT456" s="369" t="s">
        <v>347</v>
      </c>
      <c r="AU456" s="369" t="s">
        <v>258</v>
      </c>
      <c r="AV456" s="369" t="s">
        <v>258</v>
      </c>
      <c r="AW456" s="369" t="s">
        <v>299</v>
      </c>
      <c r="AX456" s="369" t="s">
        <v>333</v>
      </c>
      <c r="AY456" s="369" t="s">
        <v>334</v>
      </c>
    </row>
    <row r="457" spans="2:51" s="406" customFormat="1" ht="15.75" customHeight="1">
      <c r="B457" s="374"/>
      <c r="D457" s="361" t="s">
        <v>347</v>
      </c>
      <c r="E457" s="375"/>
      <c r="F457" s="376" t="s">
        <v>352</v>
      </c>
      <c r="H457" s="377">
        <v>27.488</v>
      </c>
      <c r="L457" s="374"/>
      <c r="M457" s="378"/>
      <c r="T457" s="379"/>
      <c r="AT457" s="375" t="s">
        <v>347</v>
      </c>
      <c r="AU457" s="375" t="s">
        <v>258</v>
      </c>
      <c r="AV457" s="375" t="s">
        <v>341</v>
      </c>
      <c r="AW457" s="375" t="s">
        <v>299</v>
      </c>
      <c r="AX457" s="375" t="s">
        <v>332</v>
      </c>
      <c r="AY457" s="375" t="s">
        <v>334</v>
      </c>
    </row>
    <row r="458" spans="2:65" s="406" customFormat="1" ht="15.75" customHeight="1">
      <c r="B458" s="281"/>
      <c r="C458" s="347" t="s">
        <v>635</v>
      </c>
      <c r="D458" s="347" t="s">
        <v>336</v>
      </c>
      <c r="E458" s="348" t="s">
        <v>2400</v>
      </c>
      <c r="F458" s="349" t="s">
        <v>2399</v>
      </c>
      <c r="G458" s="350" t="s">
        <v>373</v>
      </c>
      <c r="H458" s="351">
        <v>27.488</v>
      </c>
      <c r="I458" s="424"/>
      <c r="J458" s="352">
        <f>ROUND($I$458*$H$458,2)</f>
        <v>0</v>
      </c>
      <c r="K458" s="349" t="s">
        <v>340</v>
      </c>
      <c r="L458" s="281"/>
      <c r="M458" s="423"/>
      <c r="N458" s="353" t="s">
        <v>287</v>
      </c>
      <c r="P458" s="354">
        <f>$O$458*$H$458</f>
        <v>0</v>
      </c>
      <c r="Q458" s="354">
        <v>0</v>
      </c>
      <c r="R458" s="354">
        <f>$Q$458*$H$458</f>
        <v>0</v>
      </c>
      <c r="S458" s="354">
        <v>0</v>
      </c>
      <c r="T458" s="355">
        <f>$S$458*$H$458</f>
        <v>0</v>
      </c>
      <c r="AR458" s="409" t="s">
        <v>341</v>
      </c>
      <c r="AT458" s="409" t="s">
        <v>336</v>
      </c>
      <c r="AU458" s="409" t="s">
        <v>258</v>
      </c>
      <c r="AY458" s="406" t="s">
        <v>334</v>
      </c>
      <c r="BE458" s="356">
        <f>IF($N$458="základní",$J$458,0)</f>
        <v>0</v>
      </c>
      <c r="BF458" s="356">
        <f>IF($N$458="snížená",$J$458,0)</f>
        <v>0</v>
      </c>
      <c r="BG458" s="356">
        <f>IF($N$458="zákl. přenesená",$J$458,0)</f>
        <v>0</v>
      </c>
      <c r="BH458" s="356">
        <f>IF($N$458="sníž. přenesená",$J$458,0)</f>
        <v>0</v>
      </c>
      <c r="BI458" s="356">
        <f>IF($N$458="nulová",$J$458,0)</f>
        <v>0</v>
      </c>
      <c r="BJ458" s="409" t="s">
        <v>332</v>
      </c>
      <c r="BK458" s="356">
        <f>ROUND($I$458*$H$458,2)</f>
        <v>0</v>
      </c>
      <c r="BL458" s="409" t="s">
        <v>341</v>
      </c>
      <c r="BM458" s="409" t="s">
        <v>2398</v>
      </c>
    </row>
    <row r="459" spans="2:47" s="406" customFormat="1" ht="16.5" customHeight="1">
      <c r="B459" s="281"/>
      <c r="D459" s="357" t="s">
        <v>343</v>
      </c>
      <c r="F459" s="358" t="s">
        <v>2397</v>
      </c>
      <c r="L459" s="281"/>
      <c r="M459" s="359"/>
      <c r="T459" s="360"/>
      <c r="AT459" s="406" t="s">
        <v>343</v>
      </c>
      <c r="AU459" s="406" t="s">
        <v>258</v>
      </c>
    </row>
    <row r="460" spans="2:47" s="406" customFormat="1" ht="71.25" customHeight="1">
      <c r="B460" s="281"/>
      <c r="D460" s="361" t="s">
        <v>345</v>
      </c>
      <c r="F460" s="362" t="s">
        <v>2396</v>
      </c>
      <c r="L460" s="281"/>
      <c r="M460" s="359"/>
      <c r="T460" s="360"/>
      <c r="AT460" s="406" t="s">
        <v>345</v>
      </c>
      <c r="AU460" s="406" t="s">
        <v>258</v>
      </c>
    </row>
    <row r="461" spans="2:51" s="406" customFormat="1" ht="15.75" customHeight="1">
      <c r="B461" s="363"/>
      <c r="D461" s="361" t="s">
        <v>347</v>
      </c>
      <c r="E461" s="364"/>
      <c r="F461" s="365" t="s">
        <v>2395</v>
      </c>
      <c r="H461" s="364"/>
      <c r="L461" s="363"/>
      <c r="M461" s="366"/>
      <c r="T461" s="367"/>
      <c r="AT461" s="364" t="s">
        <v>347</v>
      </c>
      <c r="AU461" s="364" t="s">
        <v>258</v>
      </c>
      <c r="AV461" s="364" t="s">
        <v>332</v>
      </c>
      <c r="AW461" s="364" t="s">
        <v>299</v>
      </c>
      <c r="AX461" s="364" t="s">
        <v>333</v>
      </c>
      <c r="AY461" s="364" t="s">
        <v>334</v>
      </c>
    </row>
    <row r="462" spans="2:51" s="406" customFormat="1" ht="15.75" customHeight="1">
      <c r="B462" s="363"/>
      <c r="D462" s="361" t="s">
        <v>347</v>
      </c>
      <c r="E462" s="364"/>
      <c r="F462" s="365" t="s">
        <v>2394</v>
      </c>
      <c r="H462" s="364"/>
      <c r="L462" s="363"/>
      <c r="M462" s="366"/>
      <c r="T462" s="367"/>
      <c r="AT462" s="364" t="s">
        <v>347</v>
      </c>
      <c r="AU462" s="364" t="s">
        <v>258</v>
      </c>
      <c r="AV462" s="364" t="s">
        <v>332</v>
      </c>
      <c r="AW462" s="364" t="s">
        <v>299</v>
      </c>
      <c r="AX462" s="364" t="s">
        <v>333</v>
      </c>
      <c r="AY462" s="364" t="s">
        <v>334</v>
      </c>
    </row>
    <row r="463" spans="2:51" s="406" customFormat="1" ht="15.75" customHeight="1">
      <c r="B463" s="363"/>
      <c r="D463" s="361" t="s">
        <v>347</v>
      </c>
      <c r="E463" s="364"/>
      <c r="F463" s="365" t="s">
        <v>425</v>
      </c>
      <c r="H463" s="364"/>
      <c r="L463" s="363"/>
      <c r="M463" s="366"/>
      <c r="T463" s="367"/>
      <c r="AT463" s="364" t="s">
        <v>347</v>
      </c>
      <c r="AU463" s="364" t="s">
        <v>258</v>
      </c>
      <c r="AV463" s="364" t="s">
        <v>332</v>
      </c>
      <c r="AW463" s="364" t="s">
        <v>299</v>
      </c>
      <c r="AX463" s="364" t="s">
        <v>333</v>
      </c>
      <c r="AY463" s="364" t="s">
        <v>334</v>
      </c>
    </row>
    <row r="464" spans="2:51" s="406" customFormat="1" ht="15.75" customHeight="1">
      <c r="B464" s="368"/>
      <c r="D464" s="361" t="s">
        <v>347</v>
      </c>
      <c r="E464" s="369"/>
      <c r="F464" s="370" t="s">
        <v>2393</v>
      </c>
      <c r="H464" s="371">
        <v>13.744</v>
      </c>
      <c r="L464" s="368"/>
      <c r="M464" s="372"/>
      <c r="T464" s="373"/>
      <c r="AT464" s="369" t="s">
        <v>347</v>
      </c>
      <c r="AU464" s="369" t="s">
        <v>258</v>
      </c>
      <c r="AV464" s="369" t="s">
        <v>258</v>
      </c>
      <c r="AW464" s="369" t="s">
        <v>299</v>
      </c>
      <c r="AX464" s="369" t="s">
        <v>333</v>
      </c>
      <c r="AY464" s="369" t="s">
        <v>334</v>
      </c>
    </row>
    <row r="465" spans="2:51" s="406" customFormat="1" ht="15.75" customHeight="1">
      <c r="B465" s="363"/>
      <c r="D465" s="361" t="s">
        <v>347</v>
      </c>
      <c r="E465" s="364"/>
      <c r="F465" s="365" t="s">
        <v>428</v>
      </c>
      <c r="H465" s="364"/>
      <c r="L465" s="363"/>
      <c r="M465" s="366"/>
      <c r="T465" s="367"/>
      <c r="AT465" s="364" t="s">
        <v>347</v>
      </c>
      <c r="AU465" s="364" t="s">
        <v>258</v>
      </c>
      <c r="AV465" s="364" t="s">
        <v>332</v>
      </c>
      <c r="AW465" s="364" t="s">
        <v>299</v>
      </c>
      <c r="AX465" s="364" t="s">
        <v>333</v>
      </c>
      <c r="AY465" s="364" t="s">
        <v>334</v>
      </c>
    </row>
    <row r="466" spans="2:51" s="406" customFormat="1" ht="15.75" customHeight="1">
      <c r="B466" s="368"/>
      <c r="D466" s="361" t="s">
        <v>347</v>
      </c>
      <c r="E466" s="369"/>
      <c r="F466" s="370" t="s">
        <v>2393</v>
      </c>
      <c r="H466" s="371">
        <v>13.744</v>
      </c>
      <c r="L466" s="368"/>
      <c r="M466" s="372"/>
      <c r="T466" s="373"/>
      <c r="AT466" s="369" t="s">
        <v>347</v>
      </c>
      <c r="AU466" s="369" t="s">
        <v>258</v>
      </c>
      <c r="AV466" s="369" t="s">
        <v>258</v>
      </c>
      <c r="AW466" s="369" t="s">
        <v>299</v>
      </c>
      <c r="AX466" s="369" t="s">
        <v>333</v>
      </c>
      <c r="AY466" s="369" t="s">
        <v>334</v>
      </c>
    </row>
    <row r="467" spans="2:51" s="406" customFormat="1" ht="15.75" customHeight="1">
      <c r="B467" s="374"/>
      <c r="D467" s="361" t="s">
        <v>347</v>
      </c>
      <c r="E467" s="375"/>
      <c r="F467" s="376" t="s">
        <v>352</v>
      </c>
      <c r="H467" s="377">
        <v>27.488</v>
      </c>
      <c r="L467" s="374"/>
      <c r="M467" s="378"/>
      <c r="T467" s="379"/>
      <c r="AT467" s="375" t="s">
        <v>347</v>
      </c>
      <c r="AU467" s="375" t="s">
        <v>258</v>
      </c>
      <c r="AV467" s="375" t="s">
        <v>341</v>
      </c>
      <c r="AW467" s="375" t="s">
        <v>299</v>
      </c>
      <c r="AX467" s="375" t="s">
        <v>332</v>
      </c>
      <c r="AY467" s="375" t="s">
        <v>334</v>
      </c>
    </row>
    <row r="468" spans="2:65" s="406" customFormat="1" ht="15.75" customHeight="1">
      <c r="B468" s="281"/>
      <c r="C468" s="347" t="s">
        <v>640</v>
      </c>
      <c r="D468" s="347" t="s">
        <v>336</v>
      </c>
      <c r="E468" s="348" t="s">
        <v>2392</v>
      </c>
      <c r="F468" s="349" t="s">
        <v>2391</v>
      </c>
      <c r="G468" s="350" t="s">
        <v>339</v>
      </c>
      <c r="H468" s="351">
        <v>32</v>
      </c>
      <c r="I468" s="424"/>
      <c r="J468" s="352">
        <f>ROUND($I$468*$H$468,2)</f>
        <v>0</v>
      </c>
      <c r="K468" s="349" t="s">
        <v>599</v>
      </c>
      <c r="L468" s="281"/>
      <c r="M468" s="423"/>
      <c r="N468" s="353" t="s">
        <v>287</v>
      </c>
      <c r="P468" s="354">
        <f>$O$468*$H$468</f>
        <v>0</v>
      </c>
      <c r="Q468" s="354">
        <v>0.16634</v>
      </c>
      <c r="R468" s="354">
        <f>$Q$468*$H$468</f>
        <v>5.32288</v>
      </c>
      <c r="S468" s="354">
        <v>0</v>
      </c>
      <c r="T468" s="355">
        <f>$S$468*$H$468</f>
        <v>0</v>
      </c>
      <c r="AR468" s="409" t="s">
        <v>341</v>
      </c>
      <c r="AT468" s="409" t="s">
        <v>336</v>
      </c>
      <c r="AU468" s="409" t="s">
        <v>258</v>
      </c>
      <c r="AY468" s="406" t="s">
        <v>334</v>
      </c>
      <c r="BE468" s="356">
        <f>IF($N$468="základní",$J$468,0)</f>
        <v>0</v>
      </c>
      <c r="BF468" s="356">
        <f>IF($N$468="snížená",$J$468,0)</f>
        <v>0</v>
      </c>
      <c r="BG468" s="356">
        <f>IF($N$468="zákl. přenesená",$J$468,0)</f>
        <v>0</v>
      </c>
      <c r="BH468" s="356">
        <f>IF($N$468="sníž. přenesená",$J$468,0)</f>
        <v>0</v>
      </c>
      <c r="BI468" s="356">
        <f>IF($N$468="nulová",$J$468,0)</f>
        <v>0</v>
      </c>
      <c r="BJ468" s="409" t="s">
        <v>332</v>
      </c>
      <c r="BK468" s="356">
        <f>ROUND($I$468*$H$468,2)</f>
        <v>0</v>
      </c>
      <c r="BL468" s="409" t="s">
        <v>341</v>
      </c>
      <c r="BM468" s="409" t="s">
        <v>2390</v>
      </c>
    </row>
    <row r="469" spans="2:47" s="406" customFormat="1" ht="16.5" customHeight="1">
      <c r="B469" s="281"/>
      <c r="D469" s="357" t="s">
        <v>343</v>
      </c>
      <c r="F469" s="358" t="s">
        <v>2389</v>
      </c>
      <c r="L469" s="281"/>
      <c r="M469" s="359"/>
      <c r="T469" s="360"/>
      <c r="AT469" s="406" t="s">
        <v>343</v>
      </c>
      <c r="AU469" s="406" t="s">
        <v>258</v>
      </c>
    </row>
    <row r="470" spans="2:51" s="406" customFormat="1" ht="15.75" customHeight="1">
      <c r="B470" s="363"/>
      <c r="D470" s="361" t="s">
        <v>347</v>
      </c>
      <c r="E470" s="364"/>
      <c r="F470" s="365" t="s">
        <v>2388</v>
      </c>
      <c r="H470" s="364"/>
      <c r="L470" s="363"/>
      <c r="M470" s="366"/>
      <c r="T470" s="367"/>
      <c r="AT470" s="364" t="s">
        <v>347</v>
      </c>
      <c r="AU470" s="364" t="s">
        <v>258</v>
      </c>
      <c r="AV470" s="364" t="s">
        <v>332</v>
      </c>
      <c r="AW470" s="364" t="s">
        <v>299</v>
      </c>
      <c r="AX470" s="364" t="s">
        <v>333</v>
      </c>
      <c r="AY470" s="364" t="s">
        <v>334</v>
      </c>
    </row>
    <row r="471" spans="2:51" s="406" customFormat="1" ht="15.75" customHeight="1">
      <c r="B471" s="368"/>
      <c r="D471" s="361" t="s">
        <v>347</v>
      </c>
      <c r="E471" s="369"/>
      <c r="F471" s="370" t="s">
        <v>2387</v>
      </c>
      <c r="H471" s="371">
        <v>26.1</v>
      </c>
      <c r="L471" s="368"/>
      <c r="M471" s="372"/>
      <c r="T471" s="373"/>
      <c r="AT471" s="369" t="s">
        <v>347</v>
      </c>
      <c r="AU471" s="369" t="s">
        <v>258</v>
      </c>
      <c r="AV471" s="369" t="s">
        <v>258</v>
      </c>
      <c r="AW471" s="369" t="s">
        <v>299</v>
      </c>
      <c r="AX471" s="369" t="s">
        <v>333</v>
      </c>
      <c r="AY471" s="369" t="s">
        <v>334</v>
      </c>
    </row>
    <row r="472" spans="2:51" s="406" customFormat="1" ht="15.75" customHeight="1">
      <c r="B472" s="368"/>
      <c r="D472" s="361" t="s">
        <v>347</v>
      </c>
      <c r="E472" s="369"/>
      <c r="F472" s="370" t="s">
        <v>2386</v>
      </c>
      <c r="H472" s="371">
        <v>5.9</v>
      </c>
      <c r="L472" s="368"/>
      <c r="M472" s="372"/>
      <c r="T472" s="373"/>
      <c r="AT472" s="369" t="s">
        <v>347</v>
      </c>
      <c r="AU472" s="369" t="s">
        <v>258</v>
      </c>
      <c r="AV472" s="369" t="s">
        <v>258</v>
      </c>
      <c r="AW472" s="369" t="s">
        <v>299</v>
      </c>
      <c r="AX472" s="369" t="s">
        <v>333</v>
      </c>
      <c r="AY472" s="369" t="s">
        <v>334</v>
      </c>
    </row>
    <row r="473" spans="2:51" s="406" customFormat="1" ht="15.75" customHeight="1">
      <c r="B473" s="374"/>
      <c r="D473" s="361" t="s">
        <v>347</v>
      </c>
      <c r="E473" s="375"/>
      <c r="F473" s="376" t="s">
        <v>352</v>
      </c>
      <c r="H473" s="377">
        <v>32</v>
      </c>
      <c r="L473" s="374"/>
      <c r="M473" s="378"/>
      <c r="T473" s="379"/>
      <c r="AT473" s="375" t="s">
        <v>347</v>
      </c>
      <c r="AU473" s="375" t="s">
        <v>258</v>
      </c>
      <c r="AV473" s="375" t="s">
        <v>341</v>
      </c>
      <c r="AW473" s="375" t="s">
        <v>299</v>
      </c>
      <c r="AX473" s="375" t="s">
        <v>332</v>
      </c>
      <c r="AY473" s="375" t="s">
        <v>334</v>
      </c>
    </row>
    <row r="474" spans="2:51" s="406" customFormat="1" ht="15.75" customHeight="1">
      <c r="B474" s="363"/>
      <c r="D474" s="361" t="s">
        <v>347</v>
      </c>
      <c r="E474" s="364"/>
      <c r="F474" s="365" t="s">
        <v>2946</v>
      </c>
      <c r="H474" s="364"/>
      <c r="L474" s="363"/>
      <c r="M474" s="366"/>
      <c r="T474" s="367"/>
      <c r="AT474" s="364" t="s">
        <v>347</v>
      </c>
      <c r="AU474" s="364" t="s">
        <v>258</v>
      </c>
      <c r="AV474" s="364" t="s">
        <v>332</v>
      </c>
      <c r="AW474" s="364" t="s">
        <v>299</v>
      </c>
      <c r="AX474" s="364" t="s">
        <v>333</v>
      </c>
      <c r="AY474" s="364" t="s">
        <v>334</v>
      </c>
    </row>
    <row r="475" spans="2:63" s="337" customFormat="1" ht="30.75" customHeight="1">
      <c r="B475" s="336"/>
      <c r="D475" s="338" t="s">
        <v>329</v>
      </c>
      <c r="E475" s="345" t="s">
        <v>417</v>
      </c>
      <c r="F475" s="345" t="s">
        <v>418</v>
      </c>
      <c r="J475" s="346">
        <f>$BK$475</f>
        <v>0</v>
      </c>
      <c r="L475" s="336"/>
      <c r="M475" s="341"/>
      <c r="P475" s="342">
        <f>SUM($P$476:$P$886)</f>
        <v>0</v>
      </c>
      <c r="R475" s="342">
        <f>SUM($R$476:$R$886)</f>
        <v>30.527403460000002</v>
      </c>
      <c r="T475" s="343">
        <f>SUM($T$476:$T$886)</f>
        <v>69.63346000000001</v>
      </c>
      <c r="AR475" s="338" t="s">
        <v>332</v>
      </c>
      <c r="AT475" s="338" t="s">
        <v>329</v>
      </c>
      <c r="AU475" s="338" t="s">
        <v>332</v>
      </c>
      <c r="AY475" s="338" t="s">
        <v>334</v>
      </c>
      <c r="BK475" s="344">
        <f>SUM($BK$476:$BK$886)</f>
        <v>0</v>
      </c>
    </row>
    <row r="476" spans="2:65" s="406" customFormat="1" ht="15.75" customHeight="1">
      <c r="B476" s="281"/>
      <c r="C476" s="347" t="s">
        <v>649</v>
      </c>
      <c r="D476" s="347" t="s">
        <v>336</v>
      </c>
      <c r="E476" s="348" t="s">
        <v>2385</v>
      </c>
      <c r="F476" s="349" t="s">
        <v>2384</v>
      </c>
      <c r="G476" s="350" t="s">
        <v>373</v>
      </c>
      <c r="H476" s="351">
        <v>2945.244</v>
      </c>
      <c r="I476" s="424"/>
      <c r="J476" s="352">
        <f>ROUND($I$476*$H$476,2)</f>
        <v>0</v>
      </c>
      <c r="K476" s="349" t="s">
        <v>599</v>
      </c>
      <c r="L476" s="281"/>
      <c r="M476" s="423"/>
      <c r="N476" s="353" t="s">
        <v>287</v>
      </c>
      <c r="P476" s="354">
        <f>$O$476*$H$476</f>
        <v>0</v>
      </c>
      <c r="Q476" s="354">
        <v>0</v>
      </c>
      <c r="R476" s="354">
        <f>$Q$476*$H$476</f>
        <v>0</v>
      </c>
      <c r="S476" s="354">
        <v>0</v>
      </c>
      <c r="T476" s="355">
        <f>$S$476*$H$476</f>
        <v>0</v>
      </c>
      <c r="AR476" s="409" t="s">
        <v>341</v>
      </c>
      <c r="AT476" s="409" t="s">
        <v>336</v>
      </c>
      <c r="AU476" s="409" t="s">
        <v>258</v>
      </c>
      <c r="AY476" s="406" t="s">
        <v>334</v>
      </c>
      <c r="BE476" s="356">
        <f>IF($N$476="základní",$J$476,0)</f>
        <v>0</v>
      </c>
      <c r="BF476" s="356">
        <f>IF($N$476="snížená",$J$476,0)</f>
        <v>0</v>
      </c>
      <c r="BG476" s="356">
        <f>IF($N$476="zákl. přenesená",$J$476,0)</f>
        <v>0</v>
      </c>
      <c r="BH476" s="356">
        <f>IF($N$476="sníž. přenesená",$J$476,0)</f>
        <v>0</v>
      </c>
      <c r="BI476" s="356">
        <f>IF($N$476="nulová",$J$476,0)</f>
        <v>0</v>
      </c>
      <c r="BJ476" s="409" t="s">
        <v>332</v>
      </c>
      <c r="BK476" s="356">
        <f>ROUND($I$476*$H$476,2)</f>
        <v>0</v>
      </c>
      <c r="BL476" s="409" t="s">
        <v>341</v>
      </c>
      <c r="BM476" s="409" t="s">
        <v>2383</v>
      </c>
    </row>
    <row r="477" spans="2:47" s="406" customFormat="1" ht="16.5" customHeight="1">
      <c r="B477" s="281"/>
      <c r="D477" s="357" t="s">
        <v>343</v>
      </c>
      <c r="F477" s="358" t="s">
        <v>2382</v>
      </c>
      <c r="L477" s="281"/>
      <c r="M477" s="359"/>
      <c r="T477" s="360"/>
      <c r="AT477" s="406" t="s">
        <v>343</v>
      </c>
      <c r="AU477" s="406" t="s">
        <v>258</v>
      </c>
    </row>
    <row r="478" spans="2:51" s="406" customFormat="1" ht="15.75" customHeight="1">
      <c r="B478" s="363"/>
      <c r="D478" s="361" t="s">
        <v>347</v>
      </c>
      <c r="E478" s="364"/>
      <c r="F478" s="365" t="s">
        <v>2381</v>
      </c>
      <c r="H478" s="364"/>
      <c r="L478" s="363"/>
      <c r="M478" s="366"/>
      <c r="T478" s="367"/>
      <c r="AT478" s="364" t="s">
        <v>347</v>
      </c>
      <c r="AU478" s="364" t="s">
        <v>258</v>
      </c>
      <c r="AV478" s="364" t="s">
        <v>332</v>
      </c>
      <c r="AW478" s="364" t="s">
        <v>299</v>
      </c>
      <c r="AX478" s="364" t="s">
        <v>333</v>
      </c>
      <c r="AY478" s="364" t="s">
        <v>334</v>
      </c>
    </row>
    <row r="479" spans="2:51" s="406" customFormat="1" ht="15.75" customHeight="1">
      <c r="B479" s="363"/>
      <c r="D479" s="361" t="s">
        <v>347</v>
      </c>
      <c r="E479" s="364"/>
      <c r="F479" s="365" t="s">
        <v>2380</v>
      </c>
      <c r="H479" s="364"/>
      <c r="L479" s="363"/>
      <c r="M479" s="366"/>
      <c r="T479" s="367"/>
      <c r="AT479" s="364" t="s">
        <v>347</v>
      </c>
      <c r="AU479" s="364" t="s">
        <v>258</v>
      </c>
      <c r="AV479" s="364" t="s">
        <v>332</v>
      </c>
      <c r="AW479" s="364" t="s">
        <v>299</v>
      </c>
      <c r="AX479" s="364" t="s">
        <v>333</v>
      </c>
      <c r="AY479" s="364" t="s">
        <v>334</v>
      </c>
    </row>
    <row r="480" spans="2:51" s="406" customFormat="1" ht="15.75" customHeight="1">
      <c r="B480" s="368"/>
      <c r="D480" s="361" t="s">
        <v>347</v>
      </c>
      <c r="E480" s="369"/>
      <c r="F480" s="370" t="s">
        <v>2378</v>
      </c>
      <c r="H480" s="371">
        <v>1472.622</v>
      </c>
      <c r="L480" s="368"/>
      <c r="M480" s="372"/>
      <c r="T480" s="373"/>
      <c r="AT480" s="369" t="s">
        <v>347</v>
      </c>
      <c r="AU480" s="369" t="s">
        <v>258</v>
      </c>
      <c r="AV480" s="369" t="s">
        <v>258</v>
      </c>
      <c r="AW480" s="369" t="s">
        <v>299</v>
      </c>
      <c r="AX480" s="369" t="s">
        <v>333</v>
      </c>
      <c r="AY480" s="369" t="s">
        <v>334</v>
      </c>
    </row>
    <row r="481" spans="2:51" s="406" customFormat="1" ht="15.75" customHeight="1">
      <c r="B481" s="363"/>
      <c r="D481" s="361" t="s">
        <v>347</v>
      </c>
      <c r="E481" s="364"/>
      <c r="F481" s="365" t="s">
        <v>2379</v>
      </c>
      <c r="H481" s="364"/>
      <c r="L481" s="363"/>
      <c r="M481" s="366"/>
      <c r="T481" s="367"/>
      <c r="AT481" s="364" t="s">
        <v>347</v>
      </c>
      <c r="AU481" s="364" t="s">
        <v>258</v>
      </c>
      <c r="AV481" s="364" t="s">
        <v>332</v>
      </c>
      <c r="AW481" s="364" t="s">
        <v>299</v>
      </c>
      <c r="AX481" s="364" t="s">
        <v>333</v>
      </c>
      <c r="AY481" s="364" t="s">
        <v>334</v>
      </c>
    </row>
    <row r="482" spans="2:51" s="406" customFormat="1" ht="15.75" customHeight="1">
      <c r="B482" s="368"/>
      <c r="D482" s="361" t="s">
        <v>347</v>
      </c>
      <c r="E482" s="369"/>
      <c r="F482" s="370" t="s">
        <v>2378</v>
      </c>
      <c r="H482" s="371">
        <v>1472.622</v>
      </c>
      <c r="L482" s="368"/>
      <c r="M482" s="372"/>
      <c r="T482" s="373"/>
      <c r="AT482" s="369" t="s">
        <v>347</v>
      </c>
      <c r="AU482" s="369" t="s">
        <v>258</v>
      </c>
      <c r="AV482" s="369" t="s">
        <v>258</v>
      </c>
      <c r="AW482" s="369" t="s">
        <v>299</v>
      </c>
      <c r="AX482" s="369" t="s">
        <v>333</v>
      </c>
      <c r="AY482" s="369" t="s">
        <v>334</v>
      </c>
    </row>
    <row r="483" spans="2:51" s="406" customFormat="1" ht="15.75" customHeight="1">
      <c r="B483" s="374"/>
      <c r="D483" s="361" t="s">
        <v>347</v>
      </c>
      <c r="E483" s="375"/>
      <c r="F483" s="376" t="s">
        <v>352</v>
      </c>
      <c r="H483" s="377">
        <v>2945.244</v>
      </c>
      <c r="L483" s="374"/>
      <c r="M483" s="378"/>
      <c r="T483" s="379"/>
      <c r="AT483" s="375" t="s">
        <v>347</v>
      </c>
      <c r="AU483" s="375" t="s">
        <v>258</v>
      </c>
      <c r="AV483" s="375" t="s">
        <v>341</v>
      </c>
      <c r="AW483" s="375" t="s">
        <v>299</v>
      </c>
      <c r="AX483" s="375" t="s">
        <v>332</v>
      </c>
      <c r="AY483" s="375" t="s">
        <v>334</v>
      </c>
    </row>
    <row r="484" spans="2:51" s="406" customFormat="1" ht="15.75" customHeight="1">
      <c r="B484" s="363"/>
      <c r="D484" s="361" t="s">
        <v>347</v>
      </c>
      <c r="E484" s="364"/>
      <c r="F484" s="365" t="s">
        <v>2377</v>
      </c>
      <c r="H484" s="364"/>
      <c r="L484" s="363"/>
      <c r="M484" s="366"/>
      <c r="T484" s="367"/>
      <c r="AT484" s="364" t="s">
        <v>347</v>
      </c>
      <c r="AU484" s="364" t="s">
        <v>258</v>
      </c>
      <c r="AV484" s="364" t="s">
        <v>332</v>
      </c>
      <c r="AW484" s="364" t="s">
        <v>299</v>
      </c>
      <c r="AX484" s="364" t="s">
        <v>333</v>
      </c>
      <c r="AY484" s="364" t="s">
        <v>334</v>
      </c>
    </row>
    <row r="485" spans="2:65" s="406" customFormat="1" ht="15.75" customHeight="1">
      <c r="B485" s="281"/>
      <c r="C485" s="347" t="s">
        <v>664</v>
      </c>
      <c r="D485" s="347" t="s">
        <v>336</v>
      </c>
      <c r="E485" s="348" t="s">
        <v>430</v>
      </c>
      <c r="F485" s="349" t="s">
        <v>431</v>
      </c>
      <c r="G485" s="350" t="s">
        <v>339</v>
      </c>
      <c r="H485" s="351">
        <v>240.12</v>
      </c>
      <c r="I485" s="424"/>
      <c r="J485" s="352">
        <f>ROUND($I$485*$H$485,2)</f>
        <v>0</v>
      </c>
      <c r="K485" s="349" t="s">
        <v>340</v>
      </c>
      <c r="L485" s="281"/>
      <c r="M485" s="423"/>
      <c r="N485" s="353" t="s">
        <v>287</v>
      </c>
      <c r="P485" s="354">
        <f>$O$485*$H$485</f>
        <v>0</v>
      </c>
      <c r="Q485" s="354">
        <v>0</v>
      </c>
      <c r="R485" s="354">
        <f>$Q$485*$H$485</f>
        <v>0</v>
      </c>
      <c r="S485" s="354">
        <v>0</v>
      </c>
      <c r="T485" s="355">
        <f>$S$485*$H$485</f>
        <v>0</v>
      </c>
      <c r="AR485" s="409" t="s">
        <v>341</v>
      </c>
      <c r="AT485" s="409" t="s">
        <v>336</v>
      </c>
      <c r="AU485" s="409" t="s">
        <v>258</v>
      </c>
      <c r="AY485" s="406" t="s">
        <v>334</v>
      </c>
      <c r="BE485" s="356">
        <f>IF($N$485="základní",$J$485,0)</f>
        <v>0</v>
      </c>
      <c r="BF485" s="356">
        <f>IF($N$485="snížená",$J$485,0)</f>
        <v>0</v>
      </c>
      <c r="BG485" s="356">
        <f>IF($N$485="zákl. přenesená",$J$485,0)</f>
        <v>0</v>
      </c>
      <c r="BH485" s="356">
        <f>IF($N$485="sníž. přenesená",$J$485,0)</f>
        <v>0</v>
      </c>
      <c r="BI485" s="356">
        <f>IF($N$485="nulová",$J$485,0)</f>
        <v>0</v>
      </c>
      <c r="BJ485" s="409" t="s">
        <v>332</v>
      </c>
      <c r="BK485" s="356">
        <f>ROUND($I$485*$H$485,2)</f>
        <v>0</v>
      </c>
      <c r="BL485" s="409" t="s">
        <v>341</v>
      </c>
      <c r="BM485" s="409" t="s">
        <v>2376</v>
      </c>
    </row>
    <row r="486" spans="2:47" s="406" customFormat="1" ht="27" customHeight="1">
      <c r="B486" s="281"/>
      <c r="D486" s="357" t="s">
        <v>343</v>
      </c>
      <c r="F486" s="358" t="s">
        <v>433</v>
      </c>
      <c r="L486" s="281"/>
      <c r="M486" s="359"/>
      <c r="T486" s="360"/>
      <c r="AT486" s="406" t="s">
        <v>343</v>
      </c>
      <c r="AU486" s="406" t="s">
        <v>258</v>
      </c>
    </row>
    <row r="487" spans="2:47" s="406" customFormat="1" ht="57.75" customHeight="1">
      <c r="B487" s="281"/>
      <c r="D487" s="361" t="s">
        <v>345</v>
      </c>
      <c r="F487" s="362" t="s">
        <v>434</v>
      </c>
      <c r="L487" s="281"/>
      <c r="M487" s="359"/>
      <c r="T487" s="360"/>
      <c r="AT487" s="406" t="s">
        <v>345</v>
      </c>
      <c r="AU487" s="406" t="s">
        <v>258</v>
      </c>
    </row>
    <row r="488" spans="2:51" s="406" customFormat="1" ht="15.75" customHeight="1">
      <c r="B488" s="363"/>
      <c r="D488" s="361" t="s">
        <v>347</v>
      </c>
      <c r="E488" s="364"/>
      <c r="F488" s="365" t="s">
        <v>1425</v>
      </c>
      <c r="H488" s="364"/>
      <c r="L488" s="363"/>
      <c r="M488" s="366"/>
      <c r="T488" s="367"/>
      <c r="AT488" s="364" t="s">
        <v>347</v>
      </c>
      <c r="AU488" s="364" t="s">
        <v>258</v>
      </c>
      <c r="AV488" s="364" t="s">
        <v>332</v>
      </c>
      <c r="AW488" s="364" t="s">
        <v>299</v>
      </c>
      <c r="AX488" s="364" t="s">
        <v>333</v>
      </c>
      <c r="AY488" s="364" t="s">
        <v>334</v>
      </c>
    </row>
    <row r="489" spans="2:51" s="406" customFormat="1" ht="15.75" customHeight="1">
      <c r="B489" s="363"/>
      <c r="D489" s="361" t="s">
        <v>347</v>
      </c>
      <c r="E489" s="364"/>
      <c r="F489" s="365" t="s">
        <v>2372</v>
      </c>
      <c r="H489" s="364"/>
      <c r="L489" s="363"/>
      <c r="M489" s="366"/>
      <c r="T489" s="367"/>
      <c r="AT489" s="364" t="s">
        <v>347</v>
      </c>
      <c r="AU489" s="364" t="s">
        <v>258</v>
      </c>
      <c r="AV489" s="364" t="s">
        <v>332</v>
      </c>
      <c r="AW489" s="364" t="s">
        <v>299</v>
      </c>
      <c r="AX489" s="364" t="s">
        <v>333</v>
      </c>
      <c r="AY489" s="364" t="s">
        <v>334</v>
      </c>
    </row>
    <row r="490" spans="2:51" s="406" customFormat="1" ht="15.75" customHeight="1">
      <c r="B490" s="363"/>
      <c r="D490" s="361" t="s">
        <v>347</v>
      </c>
      <c r="E490" s="364"/>
      <c r="F490" s="365" t="s">
        <v>1423</v>
      </c>
      <c r="H490" s="364"/>
      <c r="L490" s="363"/>
      <c r="M490" s="366"/>
      <c r="T490" s="367"/>
      <c r="AT490" s="364" t="s">
        <v>347</v>
      </c>
      <c r="AU490" s="364" t="s">
        <v>258</v>
      </c>
      <c r="AV490" s="364" t="s">
        <v>332</v>
      </c>
      <c r="AW490" s="364" t="s">
        <v>299</v>
      </c>
      <c r="AX490" s="364" t="s">
        <v>333</v>
      </c>
      <c r="AY490" s="364" t="s">
        <v>334</v>
      </c>
    </row>
    <row r="491" spans="2:51" s="406" customFormat="1" ht="15.75" customHeight="1">
      <c r="B491" s="368"/>
      <c r="D491" s="361" t="s">
        <v>347</v>
      </c>
      <c r="E491" s="369"/>
      <c r="F491" s="370" t="s">
        <v>2371</v>
      </c>
      <c r="H491" s="371">
        <v>108</v>
      </c>
      <c r="L491" s="368"/>
      <c r="M491" s="372"/>
      <c r="T491" s="373"/>
      <c r="AT491" s="369" t="s">
        <v>347</v>
      </c>
      <c r="AU491" s="369" t="s">
        <v>258</v>
      </c>
      <c r="AV491" s="369" t="s">
        <v>258</v>
      </c>
      <c r="AW491" s="369" t="s">
        <v>299</v>
      </c>
      <c r="AX491" s="369" t="s">
        <v>333</v>
      </c>
      <c r="AY491" s="369" t="s">
        <v>334</v>
      </c>
    </row>
    <row r="492" spans="2:51" s="406" customFormat="1" ht="15.75" customHeight="1">
      <c r="B492" s="380"/>
      <c r="D492" s="361" t="s">
        <v>347</v>
      </c>
      <c r="E492" s="381"/>
      <c r="F492" s="382" t="s">
        <v>519</v>
      </c>
      <c r="H492" s="383">
        <v>108</v>
      </c>
      <c r="L492" s="380"/>
      <c r="M492" s="384"/>
      <c r="T492" s="385"/>
      <c r="AT492" s="381" t="s">
        <v>347</v>
      </c>
      <c r="AU492" s="381" t="s">
        <v>258</v>
      </c>
      <c r="AV492" s="381" t="s">
        <v>363</v>
      </c>
      <c r="AW492" s="381" t="s">
        <v>299</v>
      </c>
      <c r="AX492" s="381" t="s">
        <v>333</v>
      </c>
      <c r="AY492" s="381" t="s">
        <v>334</v>
      </c>
    </row>
    <row r="493" spans="2:51" s="406" customFormat="1" ht="15.75" customHeight="1">
      <c r="B493" s="363"/>
      <c r="D493" s="361" t="s">
        <v>347</v>
      </c>
      <c r="E493" s="364"/>
      <c r="F493" s="365" t="s">
        <v>1422</v>
      </c>
      <c r="H493" s="364"/>
      <c r="L493" s="363"/>
      <c r="M493" s="366"/>
      <c r="T493" s="367"/>
      <c r="AT493" s="364" t="s">
        <v>347</v>
      </c>
      <c r="AU493" s="364" t="s">
        <v>258</v>
      </c>
      <c r="AV493" s="364" t="s">
        <v>332</v>
      </c>
      <c r="AW493" s="364" t="s">
        <v>299</v>
      </c>
      <c r="AX493" s="364" t="s">
        <v>333</v>
      </c>
      <c r="AY493" s="364" t="s">
        <v>334</v>
      </c>
    </row>
    <row r="494" spans="2:51" s="406" customFormat="1" ht="15.75" customHeight="1">
      <c r="B494" s="368"/>
      <c r="D494" s="361" t="s">
        <v>347</v>
      </c>
      <c r="E494" s="369"/>
      <c r="F494" s="370" t="s">
        <v>2371</v>
      </c>
      <c r="H494" s="371">
        <v>108</v>
      </c>
      <c r="L494" s="368"/>
      <c r="M494" s="372"/>
      <c r="T494" s="373"/>
      <c r="AT494" s="369" t="s">
        <v>347</v>
      </c>
      <c r="AU494" s="369" t="s">
        <v>258</v>
      </c>
      <c r="AV494" s="369" t="s">
        <v>258</v>
      </c>
      <c r="AW494" s="369" t="s">
        <v>299</v>
      </c>
      <c r="AX494" s="369" t="s">
        <v>333</v>
      </c>
      <c r="AY494" s="369" t="s">
        <v>334</v>
      </c>
    </row>
    <row r="495" spans="2:51" s="406" customFormat="1" ht="15.75" customHeight="1">
      <c r="B495" s="380"/>
      <c r="D495" s="361" t="s">
        <v>347</v>
      </c>
      <c r="E495" s="381"/>
      <c r="F495" s="382" t="s">
        <v>519</v>
      </c>
      <c r="H495" s="383">
        <v>108</v>
      </c>
      <c r="L495" s="380"/>
      <c r="M495" s="384"/>
      <c r="T495" s="385"/>
      <c r="AT495" s="381" t="s">
        <v>347</v>
      </c>
      <c r="AU495" s="381" t="s">
        <v>258</v>
      </c>
      <c r="AV495" s="381" t="s">
        <v>363</v>
      </c>
      <c r="AW495" s="381" t="s">
        <v>299</v>
      </c>
      <c r="AX495" s="381" t="s">
        <v>333</v>
      </c>
      <c r="AY495" s="381" t="s">
        <v>334</v>
      </c>
    </row>
    <row r="496" spans="2:51" s="406" customFormat="1" ht="15.75" customHeight="1">
      <c r="B496" s="363"/>
      <c r="D496" s="361" t="s">
        <v>347</v>
      </c>
      <c r="E496" s="364"/>
      <c r="F496" s="365" t="s">
        <v>2370</v>
      </c>
      <c r="H496" s="364"/>
      <c r="L496" s="363"/>
      <c r="M496" s="366"/>
      <c r="T496" s="367"/>
      <c r="AT496" s="364" t="s">
        <v>347</v>
      </c>
      <c r="AU496" s="364" t="s">
        <v>258</v>
      </c>
      <c r="AV496" s="364" t="s">
        <v>332</v>
      </c>
      <c r="AW496" s="364" t="s">
        <v>299</v>
      </c>
      <c r="AX496" s="364" t="s">
        <v>333</v>
      </c>
      <c r="AY496" s="364" t="s">
        <v>334</v>
      </c>
    </row>
    <row r="497" spans="2:51" s="406" customFormat="1" ht="15.75" customHeight="1">
      <c r="B497" s="368"/>
      <c r="D497" s="361" t="s">
        <v>347</v>
      </c>
      <c r="E497" s="369"/>
      <c r="F497" s="370" t="s">
        <v>2369</v>
      </c>
      <c r="H497" s="371">
        <v>24.12</v>
      </c>
      <c r="L497" s="368"/>
      <c r="M497" s="372"/>
      <c r="T497" s="373"/>
      <c r="AT497" s="369" t="s">
        <v>347</v>
      </c>
      <c r="AU497" s="369" t="s">
        <v>258</v>
      </c>
      <c r="AV497" s="369" t="s">
        <v>258</v>
      </c>
      <c r="AW497" s="369" t="s">
        <v>299</v>
      </c>
      <c r="AX497" s="369" t="s">
        <v>333</v>
      </c>
      <c r="AY497" s="369" t="s">
        <v>334</v>
      </c>
    </row>
    <row r="498" spans="2:51" s="406" customFormat="1" ht="15.75" customHeight="1">
      <c r="B498" s="374"/>
      <c r="D498" s="361" t="s">
        <v>347</v>
      </c>
      <c r="E498" s="375"/>
      <c r="F498" s="376" t="s">
        <v>352</v>
      </c>
      <c r="H498" s="377">
        <v>240.12</v>
      </c>
      <c r="L498" s="374"/>
      <c r="M498" s="378"/>
      <c r="T498" s="379"/>
      <c r="AT498" s="375" t="s">
        <v>347</v>
      </c>
      <c r="AU498" s="375" t="s">
        <v>258</v>
      </c>
      <c r="AV498" s="375" t="s">
        <v>341</v>
      </c>
      <c r="AW498" s="375" t="s">
        <v>299</v>
      </c>
      <c r="AX498" s="375" t="s">
        <v>332</v>
      </c>
      <c r="AY498" s="375" t="s">
        <v>334</v>
      </c>
    </row>
    <row r="499" spans="2:65" s="406" customFormat="1" ht="15.75" customHeight="1">
      <c r="B499" s="281"/>
      <c r="C499" s="347" t="s">
        <v>672</v>
      </c>
      <c r="D499" s="347" t="s">
        <v>336</v>
      </c>
      <c r="E499" s="348" t="s">
        <v>447</v>
      </c>
      <c r="F499" s="349" t="s">
        <v>448</v>
      </c>
      <c r="G499" s="350" t="s">
        <v>339</v>
      </c>
      <c r="H499" s="351">
        <v>14407.2</v>
      </c>
      <c r="I499" s="424"/>
      <c r="J499" s="352">
        <f>ROUND($I$499*$H$499,2)</f>
        <v>0</v>
      </c>
      <c r="K499" s="349" t="s">
        <v>340</v>
      </c>
      <c r="L499" s="281"/>
      <c r="M499" s="423"/>
      <c r="N499" s="353" t="s">
        <v>287</v>
      </c>
      <c r="P499" s="354">
        <f>$O$499*$H$499</f>
        <v>0</v>
      </c>
      <c r="Q499" s="354">
        <v>0</v>
      </c>
      <c r="R499" s="354">
        <f>$Q$499*$H$499</f>
        <v>0</v>
      </c>
      <c r="S499" s="354">
        <v>0</v>
      </c>
      <c r="T499" s="355">
        <f>$S$499*$H$499</f>
        <v>0</v>
      </c>
      <c r="AR499" s="409" t="s">
        <v>341</v>
      </c>
      <c r="AT499" s="409" t="s">
        <v>336</v>
      </c>
      <c r="AU499" s="409" t="s">
        <v>258</v>
      </c>
      <c r="AY499" s="406" t="s">
        <v>334</v>
      </c>
      <c r="BE499" s="356">
        <f>IF($N$499="základní",$J$499,0)</f>
        <v>0</v>
      </c>
      <c r="BF499" s="356">
        <f>IF($N$499="snížená",$J$499,0)</f>
        <v>0</v>
      </c>
      <c r="BG499" s="356">
        <f>IF($N$499="zákl. přenesená",$J$499,0)</f>
        <v>0</v>
      </c>
      <c r="BH499" s="356">
        <f>IF($N$499="sníž. přenesená",$J$499,0)</f>
        <v>0</v>
      </c>
      <c r="BI499" s="356">
        <f>IF($N$499="nulová",$J$499,0)</f>
        <v>0</v>
      </c>
      <c r="BJ499" s="409" t="s">
        <v>332</v>
      </c>
      <c r="BK499" s="356">
        <f>ROUND($I$499*$H$499,2)</f>
        <v>0</v>
      </c>
      <c r="BL499" s="409" t="s">
        <v>341</v>
      </c>
      <c r="BM499" s="409" t="s">
        <v>2375</v>
      </c>
    </row>
    <row r="500" spans="2:47" s="406" customFormat="1" ht="27" customHeight="1">
      <c r="B500" s="281"/>
      <c r="D500" s="357" t="s">
        <v>343</v>
      </c>
      <c r="F500" s="358" t="s">
        <v>450</v>
      </c>
      <c r="L500" s="281"/>
      <c r="M500" s="359"/>
      <c r="T500" s="360"/>
      <c r="AT500" s="406" t="s">
        <v>343</v>
      </c>
      <c r="AU500" s="406" t="s">
        <v>258</v>
      </c>
    </row>
    <row r="501" spans="2:47" s="406" customFormat="1" ht="57.75" customHeight="1">
      <c r="B501" s="281"/>
      <c r="D501" s="361" t="s">
        <v>345</v>
      </c>
      <c r="F501" s="362" t="s">
        <v>434</v>
      </c>
      <c r="L501" s="281"/>
      <c r="M501" s="359"/>
      <c r="T501" s="360"/>
      <c r="AT501" s="406" t="s">
        <v>345</v>
      </c>
      <c r="AU501" s="406" t="s">
        <v>258</v>
      </c>
    </row>
    <row r="502" spans="2:51" s="406" customFormat="1" ht="15.75" customHeight="1">
      <c r="B502" s="363"/>
      <c r="D502" s="361" t="s">
        <v>347</v>
      </c>
      <c r="E502" s="364"/>
      <c r="F502" s="365" t="s">
        <v>1425</v>
      </c>
      <c r="H502" s="364"/>
      <c r="L502" s="363"/>
      <c r="M502" s="366"/>
      <c r="T502" s="367"/>
      <c r="AT502" s="364" t="s">
        <v>347</v>
      </c>
      <c r="AU502" s="364" t="s">
        <v>258</v>
      </c>
      <c r="AV502" s="364" t="s">
        <v>332</v>
      </c>
      <c r="AW502" s="364" t="s">
        <v>299</v>
      </c>
      <c r="AX502" s="364" t="s">
        <v>333</v>
      </c>
      <c r="AY502" s="364" t="s">
        <v>334</v>
      </c>
    </row>
    <row r="503" spans="2:51" s="406" customFormat="1" ht="15.75" customHeight="1">
      <c r="B503" s="363"/>
      <c r="D503" s="361" t="s">
        <v>347</v>
      </c>
      <c r="E503" s="364"/>
      <c r="F503" s="365" t="s">
        <v>2372</v>
      </c>
      <c r="H503" s="364"/>
      <c r="L503" s="363"/>
      <c r="M503" s="366"/>
      <c r="T503" s="367"/>
      <c r="AT503" s="364" t="s">
        <v>347</v>
      </c>
      <c r="AU503" s="364" t="s">
        <v>258</v>
      </c>
      <c r="AV503" s="364" t="s">
        <v>332</v>
      </c>
      <c r="AW503" s="364" t="s">
        <v>299</v>
      </c>
      <c r="AX503" s="364" t="s">
        <v>333</v>
      </c>
      <c r="AY503" s="364" t="s">
        <v>334</v>
      </c>
    </row>
    <row r="504" spans="2:51" s="406" customFormat="1" ht="15.75" customHeight="1">
      <c r="B504" s="363"/>
      <c r="D504" s="361" t="s">
        <v>347</v>
      </c>
      <c r="E504" s="364"/>
      <c r="F504" s="365" t="s">
        <v>1423</v>
      </c>
      <c r="H504" s="364"/>
      <c r="L504" s="363"/>
      <c r="M504" s="366"/>
      <c r="T504" s="367"/>
      <c r="AT504" s="364" t="s">
        <v>347</v>
      </c>
      <c r="AU504" s="364" t="s">
        <v>258</v>
      </c>
      <c r="AV504" s="364" t="s">
        <v>332</v>
      </c>
      <c r="AW504" s="364" t="s">
        <v>299</v>
      </c>
      <c r="AX504" s="364" t="s">
        <v>333</v>
      </c>
      <c r="AY504" s="364" t="s">
        <v>334</v>
      </c>
    </row>
    <row r="505" spans="2:51" s="406" customFormat="1" ht="15.75" customHeight="1">
      <c r="B505" s="368"/>
      <c r="D505" s="361" t="s">
        <v>347</v>
      </c>
      <c r="E505" s="369"/>
      <c r="F505" s="370" t="s">
        <v>2371</v>
      </c>
      <c r="H505" s="371">
        <v>108</v>
      </c>
      <c r="L505" s="368"/>
      <c r="M505" s="372"/>
      <c r="T505" s="373"/>
      <c r="AT505" s="369" t="s">
        <v>347</v>
      </c>
      <c r="AU505" s="369" t="s">
        <v>258</v>
      </c>
      <c r="AV505" s="369" t="s">
        <v>258</v>
      </c>
      <c r="AW505" s="369" t="s">
        <v>299</v>
      </c>
      <c r="AX505" s="369" t="s">
        <v>333</v>
      </c>
      <c r="AY505" s="369" t="s">
        <v>334</v>
      </c>
    </row>
    <row r="506" spans="2:51" s="406" customFormat="1" ht="15.75" customHeight="1">
      <c r="B506" s="380"/>
      <c r="D506" s="361" t="s">
        <v>347</v>
      </c>
      <c r="E506" s="381"/>
      <c r="F506" s="382" t="s">
        <v>519</v>
      </c>
      <c r="H506" s="383">
        <v>108</v>
      </c>
      <c r="L506" s="380"/>
      <c r="M506" s="384"/>
      <c r="T506" s="385"/>
      <c r="AT506" s="381" t="s">
        <v>347</v>
      </c>
      <c r="AU506" s="381" t="s">
        <v>258</v>
      </c>
      <c r="AV506" s="381" t="s">
        <v>363</v>
      </c>
      <c r="AW506" s="381" t="s">
        <v>299</v>
      </c>
      <c r="AX506" s="381" t="s">
        <v>333</v>
      </c>
      <c r="AY506" s="381" t="s">
        <v>334</v>
      </c>
    </row>
    <row r="507" spans="2:51" s="406" customFormat="1" ht="15.75" customHeight="1">
      <c r="B507" s="363"/>
      <c r="D507" s="361" t="s">
        <v>347</v>
      </c>
      <c r="E507" s="364"/>
      <c r="F507" s="365" t="s">
        <v>1422</v>
      </c>
      <c r="H507" s="364"/>
      <c r="L507" s="363"/>
      <c r="M507" s="366"/>
      <c r="T507" s="367"/>
      <c r="AT507" s="364" t="s">
        <v>347</v>
      </c>
      <c r="AU507" s="364" t="s">
        <v>258</v>
      </c>
      <c r="AV507" s="364" t="s">
        <v>332</v>
      </c>
      <c r="AW507" s="364" t="s">
        <v>299</v>
      </c>
      <c r="AX507" s="364" t="s">
        <v>333</v>
      </c>
      <c r="AY507" s="364" t="s">
        <v>334</v>
      </c>
    </row>
    <row r="508" spans="2:51" s="406" customFormat="1" ht="15.75" customHeight="1">
      <c r="B508" s="368"/>
      <c r="D508" s="361" t="s">
        <v>347</v>
      </c>
      <c r="E508" s="369"/>
      <c r="F508" s="370" t="s">
        <v>2371</v>
      </c>
      <c r="H508" s="371">
        <v>108</v>
      </c>
      <c r="L508" s="368"/>
      <c r="M508" s="372"/>
      <c r="T508" s="373"/>
      <c r="AT508" s="369" t="s">
        <v>347</v>
      </c>
      <c r="AU508" s="369" t="s">
        <v>258</v>
      </c>
      <c r="AV508" s="369" t="s">
        <v>258</v>
      </c>
      <c r="AW508" s="369" t="s">
        <v>299</v>
      </c>
      <c r="AX508" s="369" t="s">
        <v>333</v>
      </c>
      <c r="AY508" s="369" t="s">
        <v>334</v>
      </c>
    </row>
    <row r="509" spans="2:51" s="406" customFormat="1" ht="15.75" customHeight="1">
      <c r="B509" s="380"/>
      <c r="D509" s="361" t="s">
        <v>347</v>
      </c>
      <c r="E509" s="381"/>
      <c r="F509" s="382" t="s">
        <v>519</v>
      </c>
      <c r="H509" s="383">
        <v>108</v>
      </c>
      <c r="L509" s="380"/>
      <c r="M509" s="384"/>
      <c r="T509" s="385"/>
      <c r="AT509" s="381" t="s">
        <v>347</v>
      </c>
      <c r="AU509" s="381" t="s">
        <v>258</v>
      </c>
      <c r="AV509" s="381" t="s">
        <v>363</v>
      </c>
      <c r="AW509" s="381" t="s">
        <v>299</v>
      </c>
      <c r="AX509" s="381" t="s">
        <v>333</v>
      </c>
      <c r="AY509" s="381" t="s">
        <v>334</v>
      </c>
    </row>
    <row r="510" spans="2:51" s="406" customFormat="1" ht="15.75" customHeight="1">
      <c r="B510" s="363"/>
      <c r="D510" s="361" t="s">
        <v>347</v>
      </c>
      <c r="E510" s="364"/>
      <c r="F510" s="365" t="s">
        <v>2370</v>
      </c>
      <c r="H510" s="364"/>
      <c r="L510" s="363"/>
      <c r="M510" s="366"/>
      <c r="T510" s="367"/>
      <c r="AT510" s="364" t="s">
        <v>347</v>
      </c>
      <c r="AU510" s="364" t="s">
        <v>258</v>
      </c>
      <c r="AV510" s="364" t="s">
        <v>332</v>
      </c>
      <c r="AW510" s="364" t="s">
        <v>299</v>
      </c>
      <c r="AX510" s="364" t="s">
        <v>333</v>
      </c>
      <c r="AY510" s="364" t="s">
        <v>334</v>
      </c>
    </row>
    <row r="511" spans="2:51" s="406" customFormat="1" ht="15.75" customHeight="1">
      <c r="B511" s="368"/>
      <c r="D511" s="361" t="s">
        <v>347</v>
      </c>
      <c r="E511" s="369"/>
      <c r="F511" s="370" t="s">
        <v>2369</v>
      </c>
      <c r="H511" s="371">
        <v>24.12</v>
      </c>
      <c r="L511" s="368"/>
      <c r="M511" s="372"/>
      <c r="T511" s="373"/>
      <c r="AT511" s="369" t="s">
        <v>347</v>
      </c>
      <c r="AU511" s="369" t="s">
        <v>258</v>
      </c>
      <c r="AV511" s="369" t="s">
        <v>258</v>
      </c>
      <c r="AW511" s="369" t="s">
        <v>299</v>
      </c>
      <c r="AX511" s="369" t="s">
        <v>333</v>
      </c>
      <c r="AY511" s="369" t="s">
        <v>334</v>
      </c>
    </row>
    <row r="512" spans="2:51" s="406" customFormat="1" ht="15.75" customHeight="1">
      <c r="B512" s="374"/>
      <c r="D512" s="361" t="s">
        <v>347</v>
      </c>
      <c r="E512" s="375"/>
      <c r="F512" s="376" t="s">
        <v>352</v>
      </c>
      <c r="H512" s="377">
        <v>240.12</v>
      </c>
      <c r="L512" s="374"/>
      <c r="M512" s="378"/>
      <c r="T512" s="379"/>
      <c r="AT512" s="375" t="s">
        <v>347</v>
      </c>
      <c r="AU512" s="375" t="s">
        <v>258</v>
      </c>
      <c r="AV512" s="375" t="s">
        <v>341</v>
      </c>
      <c r="AW512" s="375" t="s">
        <v>299</v>
      </c>
      <c r="AX512" s="375" t="s">
        <v>332</v>
      </c>
      <c r="AY512" s="375" t="s">
        <v>334</v>
      </c>
    </row>
    <row r="513" spans="2:51" s="406" customFormat="1" ht="15.75" customHeight="1">
      <c r="B513" s="368"/>
      <c r="D513" s="361" t="s">
        <v>347</v>
      </c>
      <c r="F513" s="370" t="s">
        <v>2374</v>
      </c>
      <c r="H513" s="371">
        <v>14407.2</v>
      </c>
      <c r="L513" s="368"/>
      <c r="M513" s="372"/>
      <c r="T513" s="373"/>
      <c r="AT513" s="369" t="s">
        <v>347</v>
      </c>
      <c r="AU513" s="369" t="s">
        <v>258</v>
      </c>
      <c r="AV513" s="369" t="s">
        <v>258</v>
      </c>
      <c r="AW513" s="369" t="s">
        <v>333</v>
      </c>
      <c r="AX513" s="369" t="s">
        <v>332</v>
      </c>
      <c r="AY513" s="369" t="s">
        <v>334</v>
      </c>
    </row>
    <row r="514" spans="2:65" s="406" customFormat="1" ht="15.75" customHeight="1">
      <c r="B514" s="281"/>
      <c r="C514" s="347" t="s">
        <v>680</v>
      </c>
      <c r="D514" s="347" t="s">
        <v>336</v>
      </c>
      <c r="E514" s="348" t="s">
        <v>453</v>
      </c>
      <c r="F514" s="349" t="s">
        <v>454</v>
      </c>
      <c r="G514" s="350" t="s">
        <v>339</v>
      </c>
      <c r="H514" s="351">
        <v>240.12</v>
      </c>
      <c r="I514" s="424"/>
      <c r="J514" s="352">
        <f>ROUND($I$514*$H$514,2)</f>
        <v>0</v>
      </c>
      <c r="K514" s="349" t="s">
        <v>340</v>
      </c>
      <c r="L514" s="281"/>
      <c r="M514" s="423"/>
      <c r="N514" s="353" t="s">
        <v>287</v>
      </c>
      <c r="P514" s="354">
        <f>$O$514*$H$514</f>
        <v>0</v>
      </c>
      <c r="Q514" s="354">
        <v>0</v>
      </c>
      <c r="R514" s="354">
        <f>$Q$514*$H$514</f>
        <v>0</v>
      </c>
      <c r="S514" s="354">
        <v>0</v>
      </c>
      <c r="T514" s="355">
        <f>$S$514*$H$514</f>
        <v>0</v>
      </c>
      <c r="AR514" s="409" t="s">
        <v>341</v>
      </c>
      <c r="AT514" s="409" t="s">
        <v>336</v>
      </c>
      <c r="AU514" s="409" t="s">
        <v>258</v>
      </c>
      <c r="AY514" s="406" t="s">
        <v>334</v>
      </c>
      <c r="BE514" s="356">
        <f>IF($N$514="základní",$J$514,0)</f>
        <v>0</v>
      </c>
      <c r="BF514" s="356">
        <f>IF($N$514="snížená",$J$514,0)</f>
        <v>0</v>
      </c>
      <c r="BG514" s="356">
        <f>IF($N$514="zákl. přenesená",$J$514,0)</f>
        <v>0</v>
      </c>
      <c r="BH514" s="356">
        <f>IF($N$514="sníž. přenesená",$J$514,0)</f>
        <v>0</v>
      </c>
      <c r="BI514" s="356">
        <f>IF($N$514="nulová",$J$514,0)</f>
        <v>0</v>
      </c>
      <c r="BJ514" s="409" t="s">
        <v>332</v>
      </c>
      <c r="BK514" s="356">
        <f>ROUND($I$514*$H$514,2)</f>
        <v>0</v>
      </c>
      <c r="BL514" s="409" t="s">
        <v>341</v>
      </c>
      <c r="BM514" s="409" t="s">
        <v>2373</v>
      </c>
    </row>
    <row r="515" spans="2:47" s="406" customFormat="1" ht="27" customHeight="1">
      <c r="B515" s="281"/>
      <c r="D515" s="357" t="s">
        <v>343</v>
      </c>
      <c r="F515" s="358" t="s">
        <v>456</v>
      </c>
      <c r="L515" s="281"/>
      <c r="M515" s="359"/>
      <c r="T515" s="360"/>
      <c r="AT515" s="406" t="s">
        <v>343</v>
      </c>
      <c r="AU515" s="406" t="s">
        <v>258</v>
      </c>
    </row>
    <row r="516" spans="2:47" s="406" customFormat="1" ht="30.75" customHeight="1">
      <c r="B516" s="281"/>
      <c r="D516" s="361" t="s">
        <v>345</v>
      </c>
      <c r="F516" s="362" t="s">
        <v>457</v>
      </c>
      <c r="L516" s="281"/>
      <c r="M516" s="359"/>
      <c r="T516" s="360"/>
      <c r="AT516" s="406" t="s">
        <v>345</v>
      </c>
      <c r="AU516" s="406" t="s">
        <v>258</v>
      </c>
    </row>
    <row r="517" spans="2:51" s="406" customFormat="1" ht="15.75" customHeight="1">
      <c r="B517" s="363"/>
      <c r="D517" s="361" t="s">
        <v>347</v>
      </c>
      <c r="E517" s="364"/>
      <c r="F517" s="365" t="s">
        <v>1425</v>
      </c>
      <c r="H517" s="364"/>
      <c r="L517" s="363"/>
      <c r="M517" s="366"/>
      <c r="T517" s="367"/>
      <c r="AT517" s="364" t="s">
        <v>347</v>
      </c>
      <c r="AU517" s="364" t="s">
        <v>258</v>
      </c>
      <c r="AV517" s="364" t="s">
        <v>332</v>
      </c>
      <c r="AW517" s="364" t="s">
        <v>299</v>
      </c>
      <c r="AX517" s="364" t="s">
        <v>333</v>
      </c>
      <c r="AY517" s="364" t="s">
        <v>334</v>
      </c>
    </row>
    <row r="518" spans="2:51" s="406" customFormat="1" ht="15.75" customHeight="1">
      <c r="B518" s="363"/>
      <c r="D518" s="361" t="s">
        <v>347</v>
      </c>
      <c r="E518" s="364"/>
      <c r="F518" s="365" t="s">
        <v>2372</v>
      </c>
      <c r="H518" s="364"/>
      <c r="L518" s="363"/>
      <c r="M518" s="366"/>
      <c r="T518" s="367"/>
      <c r="AT518" s="364" t="s">
        <v>347</v>
      </c>
      <c r="AU518" s="364" t="s">
        <v>258</v>
      </c>
      <c r="AV518" s="364" t="s">
        <v>332</v>
      </c>
      <c r="AW518" s="364" t="s">
        <v>299</v>
      </c>
      <c r="AX518" s="364" t="s">
        <v>333</v>
      </c>
      <c r="AY518" s="364" t="s">
        <v>334</v>
      </c>
    </row>
    <row r="519" spans="2:51" s="406" customFormat="1" ht="15.75" customHeight="1">
      <c r="B519" s="363"/>
      <c r="D519" s="361" t="s">
        <v>347</v>
      </c>
      <c r="E519" s="364"/>
      <c r="F519" s="365" t="s">
        <v>1423</v>
      </c>
      <c r="H519" s="364"/>
      <c r="L519" s="363"/>
      <c r="M519" s="366"/>
      <c r="T519" s="367"/>
      <c r="AT519" s="364" t="s">
        <v>347</v>
      </c>
      <c r="AU519" s="364" t="s">
        <v>258</v>
      </c>
      <c r="AV519" s="364" t="s">
        <v>332</v>
      </c>
      <c r="AW519" s="364" t="s">
        <v>299</v>
      </c>
      <c r="AX519" s="364" t="s">
        <v>333</v>
      </c>
      <c r="AY519" s="364" t="s">
        <v>334</v>
      </c>
    </row>
    <row r="520" spans="2:51" s="406" customFormat="1" ht="15.75" customHeight="1">
      <c r="B520" s="368"/>
      <c r="D520" s="361" t="s">
        <v>347</v>
      </c>
      <c r="E520" s="369"/>
      <c r="F520" s="370" t="s">
        <v>2371</v>
      </c>
      <c r="H520" s="371">
        <v>108</v>
      </c>
      <c r="L520" s="368"/>
      <c r="M520" s="372"/>
      <c r="T520" s="373"/>
      <c r="AT520" s="369" t="s">
        <v>347</v>
      </c>
      <c r="AU520" s="369" t="s">
        <v>258</v>
      </c>
      <c r="AV520" s="369" t="s">
        <v>258</v>
      </c>
      <c r="AW520" s="369" t="s">
        <v>299</v>
      </c>
      <c r="AX520" s="369" t="s">
        <v>333</v>
      </c>
      <c r="AY520" s="369" t="s">
        <v>334</v>
      </c>
    </row>
    <row r="521" spans="2:51" s="406" customFormat="1" ht="15.75" customHeight="1">
      <c r="B521" s="380"/>
      <c r="D521" s="361" t="s">
        <v>347</v>
      </c>
      <c r="E521" s="381"/>
      <c r="F521" s="382" t="s">
        <v>519</v>
      </c>
      <c r="H521" s="383">
        <v>108</v>
      </c>
      <c r="L521" s="380"/>
      <c r="M521" s="384"/>
      <c r="T521" s="385"/>
      <c r="AT521" s="381" t="s">
        <v>347</v>
      </c>
      <c r="AU521" s="381" t="s">
        <v>258</v>
      </c>
      <c r="AV521" s="381" t="s">
        <v>363</v>
      </c>
      <c r="AW521" s="381" t="s">
        <v>299</v>
      </c>
      <c r="AX521" s="381" t="s">
        <v>333</v>
      </c>
      <c r="AY521" s="381" t="s">
        <v>334</v>
      </c>
    </row>
    <row r="522" spans="2:51" s="406" customFormat="1" ht="15.75" customHeight="1">
      <c r="B522" s="363"/>
      <c r="D522" s="361" t="s">
        <v>347</v>
      </c>
      <c r="E522" s="364"/>
      <c r="F522" s="365" t="s">
        <v>1422</v>
      </c>
      <c r="H522" s="364"/>
      <c r="L522" s="363"/>
      <c r="M522" s="366"/>
      <c r="T522" s="367"/>
      <c r="AT522" s="364" t="s">
        <v>347</v>
      </c>
      <c r="AU522" s="364" t="s">
        <v>258</v>
      </c>
      <c r="AV522" s="364" t="s">
        <v>332</v>
      </c>
      <c r="AW522" s="364" t="s">
        <v>299</v>
      </c>
      <c r="AX522" s="364" t="s">
        <v>333</v>
      </c>
      <c r="AY522" s="364" t="s">
        <v>334</v>
      </c>
    </row>
    <row r="523" spans="2:51" s="406" customFormat="1" ht="15.75" customHeight="1">
      <c r="B523" s="368"/>
      <c r="D523" s="361" t="s">
        <v>347</v>
      </c>
      <c r="E523" s="369"/>
      <c r="F523" s="370" t="s">
        <v>2371</v>
      </c>
      <c r="H523" s="371">
        <v>108</v>
      </c>
      <c r="L523" s="368"/>
      <c r="M523" s="372"/>
      <c r="T523" s="373"/>
      <c r="AT523" s="369" t="s">
        <v>347</v>
      </c>
      <c r="AU523" s="369" t="s">
        <v>258</v>
      </c>
      <c r="AV523" s="369" t="s">
        <v>258</v>
      </c>
      <c r="AW523" s="369" t="s">
        <v>299</v>
      </c>
      <c r="AX523" s="369" t="s">
        <v>333</v>
      </c>
      <c r="AY523" s="369" t="s">
        <v>334</v>
      </c>
    </row>
    <row r="524" spans="2:51" s="406" customFormat="1" ht="15.75" customHeight="1">
      <c r="B524" s="380"/>
      <c r="D524" s="361" t="s">
        <v>347</v>
      </c>
      <c r="E524" s="381"/>
      <c r="F524" s="382" t="s">
        <v>519</v>
      </c>
      <c r="H524" s="383">
        <v>108</v>
      </c>
      <c r="L524" s="380"/>
      <c r="M524" s="384"/>
      <c r="T524" s="385"/>
      <c r="AT524" s="381" t="s">
        <v>347</v>
      </c>
      <c r="AU524" s="381" t="s">
        <v>258</v>
      </c>
      <c r="AV524" s="381" t="s">
        <v>363</v>
      </c>
      <c r="AW524" s="381" t="s">
        <v>299</v>
      </c>
      <c r="AX524" s="381" t="s">
        <v>333</v>
      </c>
      <c r="AY524" s="381" t="s">
        <v>334</v>
      </c>
    </row>
    <row r="525" spans="2:51" s="406" customFormat="1" ht="15.75" customHeight="1">
      <c r="B525" s="363"/>
      <c r="D525" s="361" t="s">
        <v>347</v>
      </c>
      <c r="E525" s="364"/>
      <c r="F525" s="365" t="s">
        <v>2370</v>
      </c>
      <c r="H525" s="364"/>
      <c r="L525" s="363"/>
      <c r="M525" s="366"/>
      <c r="T525" s="367"/>
      <c r="AT525" s="364" t="s">
        <v>347</v>
      </c>
      <c r="AU525" s="364" t="s">
        <v>258</v>
      </c>
      <c r="AV525" s="364" t="s">
        <v>332</v>
      </c>
      <c r="AW525" s="364" t="s">
        <v>299</v>
      </c>
      <c r="AX525" s="364" t="s">
        <v>333</v>
      </c>
      <c r="AY525" s="364" t="s">
        <v>334</v>
      </c>
    </row>
    <row r="526" spans="2:51" s="406" customFormat="1" ht="15.75" customHeight="1">
      <c r="B526" s="368"/>
      <c r="D526" s="361" t="s">
        <v>347</v>
      </c>
      <c r="E526" s="369"/>
      <c r="F526" s="370" t="s">
        <v>2369</v>
      </c>
      <c r="H526" s="371">
        <v>24.12</v>
      </c>
      <c r="L526" s="368"/>
      <c r="M526" s="372"/>
      <c r="T526" s="373"/>
      <c r="AT526" s="369" t="s">
        <v>347</v>
      </c>
      <c r="AU526" s="369" t="s">
        <v>258</v>
      </c>
      <c r="AV526" s="369" t="s">
        <v>258</v>
      </c>
      <c r="AW526" s="369" t="s">
        <v>299</v>
      </c>
      <c r="AX526" s="369" t="s">
        <v>333</v>
      </c>
      <c r="AY526" s="369" t="s">
        <v>334</v>
      </c>
    </row>
    <row r="527" spans="2:51" s="406" customFormat="1" ht="15.75" customHeight="1">
      <c r="B527" s="374"/>
      <c r="D527" s="361" t="s">
        <v>347</v>
      </c>
      <c r="E527" s="375"/>
      <c r="F527" s="376" t="s">
        <v>352</v>
      </c>
      <c r="H527" s="377">
        <v>240.12</v>
      </c>
      <c r="L527" s="374"/>
      <c r="M527" s="378"/>
      <c r="T527" s="379"/>
      <c r="AT527" s="375" t="s">
        <v>347</v>
      </c>
      <c r="AU527" s="375" t="s">
        <v>258</v>
      </c>
      <c r="AV527" s="375" t="s">
        <v>341</v>
      </c>
      <c r="AW527" s="375" t="s">
        <v>299</v>
      </c>
      <c r="AX527" s="375" t="s">
        <v>332</v>
      </c>
      <c r="AY527" s="375" t="s">
        <v>334</v>
      </c>
    </row>
    <row r="528" spans="2:65" s="406" customFormat="1" ht="15.75" customHeight="1">
      <c r="B528" s="281"/>
      <c r="C528" s="347" t="s">
        <v>683</v>
      </c>
      <c r="D528" s="347" t="s">
        <v>336</v>
      </c>
      <c r="E528" s="348" t="s">
        <v>2368</v>
      </c>
      <c r="F528" s="349" t="s">
        <v>2367</v>
      </c>
      <c r="G528" s="350" t="s">
        <v>366</v>
      </c>
      <c r="H528" s="351">
        <v>7</v>
      </c>
      <c r="I528" s="424"/>
      <c r="J528" s="352">
        <f>ROUND($I$528*$H$528,2)</f>
        <v>0</v>
      </c>
      <c r="K528" s="349" t="s">
        <v>340</v>
      </c>
      <c r="L528" s="281"/>
      <c r="M528" s="423"/>
      <c r="N528" s="353" t="s">
        <v>287</v>
      </c>
      <c r="P528" s="354">
        <f>$O$528*$H$528</f>
        <v>0</v>
      </c>
      <c r="Q528" s="354">
        <v>0</v>
      </c>
      <c r="R528" s="354">
        <f>$Q$528*$H$528</f>
        <v>0</v>
      </c>
      <c r="S528" s="354">
        <v>0</v>
      </c>
      <c r="T528" s="355">
        <f>$S$528*$H$528</f>
        <v>0</v>
      </c>
      <c r="AR528" s="409" t="s">
        <v>341</v>
      </c>
      <c r="AT528" s="409" t="s">
        <v>336</v>
      </c>
      <c r="AU528" s="409" t="s">
        <v>258</v>
      </c>
      <c r="AY528" s="406" t="s">
        <v>334</v>
      </c>
      <c r="BE528" s="356">
        <f>IF($N$528="základní",$J$528,0)</f>
        <v>0</v>
      </c>
      <c r="BF528" s="356">
        <f>IF($N$528="snížená",$J$528,0)</f>
        <v>0</v>
      </c>
      <c r="BG528" s="356">
        <f>IF($N$528="zákl. přenesená",$J$528,0)</f>
        <v>0</v>
      </c>
      <c r="BH528" s="356">
        <f>IF($N$528="sníž. přenesená",$J$528,0)</f>
        <v>0</v>
      </c>
      <c r="BI528" s="356">
        <f>IF($N$528="nulová",$J$528,0)</f>
        <v>0</v>
      </c>
      <c r="BJ528" s="409" t="s">
        <v>332</v>
      </c>
      <c r="BK528" s="356">
        <f>ROUND($I$528*$H$528,2)</f>
        <v>0</v>
      </c>
      <c r="BL528" s="409" t="s">
        <v>341</v>
      </c>
      <c r="BM528" s="409" t="s">
        <v>2366</v>
      </c>
    </row>
    <row r="529" spans="2:47" s="406" customFormat="1" ht="16.5" customHeight="1">
      <c r="B529" s="281"/>
      <c r="D529" s="357" t="s">
        <v>343</v>
      </c>
      <c r="F529" s="358" t="s">
        <v>2365</v>
      </c>
      <c r="L529" s="281"/>
      <c r="M529" s="359"/>
      <c r="T529" s="360"/>
      <c r="AT529" s="406" t="s">
        <v>343</v>
      </c>
      <c r="AU529" s="406" t="s">
        <v>258</v>
      </c>
    </row>
    <row r="530" spans="2:51" s="406" customFormat="1" ht="15.75" customHeight="1">
      <c r="B530" s="363"/>
      <c r="D530" s="361" t="s">
        <v>347</v>
      </c>
      <c r="E530" s="364"/>
      <c r="F530" s="365" t="s">
        <v>2364</v>
      </c>
      <c r="H530" s="364"/>
      <c r="L530" s="363"/>
      <c r="M530" s="366"/>
      <c r="T530" s="367"/>
      <c r="AT530" s="364" t="s">
        <v>347</v>
      </c>
      <c r="AU530" s="364" t="s">
        <v>258</v>
      </c>
      <c r="AV530" s="364" t="s">
        <v>332</v>
      </c>
      <c r="AW530" s="364" t="s">
        <v>299</v>
      </c>
      <c r="AX530" s="364" t="s">
        <v>333</v>
      </c>
      <c r="AY530" s="364" t="s">
        <v>334</v>
      </c>
    </row>
    <row r="531" spans="2:51" s="406" customFormat="1" ht="15.75" customHeight="1">
      <c r="B531" s="363"/>
      <c r="D531" s="361" t="s">
        <v>347</v>
      </c>
      <c r="E531" s="364"/>
      <c r="F531" s="365" t="s">
        <v>2363</v>
      </c>
      <c r="H531" s="364"/>
      <c r="L531" s="363"/>
      <c r="M531" s="366"/>
      <c r="T531" s="367"/>
      <c r="AT531" s="364" t="s">
        <v>347</v>
      </c>
      <c r="AU531" s="364" t="s">
        <v>258</v>
      </c>
      <c r="AV531" s="364" t="s">
        <v>332</v>
      </c>
      <c r="AW531" s="364" t="s">
        <v>299</v>
      </c>
      <c r="AX531" s="364" t="s">
        <v>333</v>
      </c>
      <c r="AY531" s="364" t="s">
        <v>334</v>
      </c>
    </row>
    <row r="532" spans="2:51" s="406" customFormat="1" ht="15.75" customHeight="1">
      <c r="B532" s="368"/>
      <c r="D532" s="361" t="s">
        <v>347</v>
      </c>
      <c r="E532" s="369"/>
      <c r="F532" s="370" t="s">
        <v>2362</v>
      </c>
      <c r="H532" s="371">
        <v>7</v>
      </c>
      <c r="L532" s="368"/>
      <c r="M532" s="372"/>
      <c r="T532" s="373"/>
      <c r="AT532" s="369" t="s">
        <v>347</v>
      </c>
      <c r="AU532" s="369" t="s">
        <v>258</v>
      </c>
      <c r="AV532" s="369" t="s">
        <v>258</v>
      </c>
      <c r="AW532" s="369" t="s">
        <v>299</v>
      </c>
      <c r="AX532" s="369" t="s">
        <v>333</v>
      </c>
      <c r="AY532" s="369" t="s">
        <v>334</v>
      </c>
    </row>
    <row r="533" spans="2:51" s="406" customFormat="1" ht="15.75" customHeight="1">
      <c r="B533" s="374"/>
      <c r="D533" s="361" t="s">
        <v>347</v>
      </c>
      <c r="E533" s="375"/>
      <c r="F533" s="376" t="s">
        <v>352</v>
      </c>
      <c r="H533" s="377">
        <v>7</v>
      </c>
      <c r="L533" s="374"/>
      <c r="M533" s="378"/>
      <c r="T533" s="379"/>
      <c r="AT533" s="375" t="s">
        <v>347</v>
      </c>
      <c r="AU533" s="375" t="s">
        <v>258</v>
      </c>
      <c r="AV533" s="375" t="s">
        <v>341</v>
      </c>
      <c r="AW533" s="375" t="s">
        <v>299</v>
      </c>
      <c r="AX533" s="375" t="s">
        <v>332</v>
      </c>
      <c r="AY533" s="375" t="s">
        <v>334</v>
      </c>
    </row>
    <row r="534" spans="2:65" s="406" customFormat="1" ht="15.75" customHeight="1">
      <c r="B534" s="281"/>
      <c r="C534" s="347" t="s">
        <v>686</v>
      </c>
      <c r="D534" s="347" t="s">
        <v>336</v>
      </c>
      <c r="E534" s="348" t="s">
        <v>492</v>
      </c>
      <c r="F534" s="349" t="s">
        <v>493</v>
      </c>
      <c r="G534" s="350" t="s">
        <v>339</v>
      </c>
      <c r="H534" s="351">
        <v>8</v>
      </c>
      <c r="I534" s="424"/>
      <c r="J534" s="352">
        <f>ROUND($I$534*$H$534,2)</f>
        <v>0</v>
      </c>
      <c r="K534" s="349" t="s">
        <v>340</v>
      </c>
      <c r="L534" s="281"/>
      <c r="M534" s="423"/>
      <c r="N534" s="353" t="s">
        <v>287</v>
      </c>
      <c r="P534" s="354">
        <f>$O$534*$H$534</f>
        <v>0</v>
      </c>
      <c r="Q534" s="354">
        <v>0.00021</v>
      </c>
      <c r="R534" s="354">
        <f>$Q$534*$H$534</f>
        <v>0.00168</v>
      </c>
      <c r="S534" s="354">
        <v>0</v>
      </c>
      <c r="T534" s="355">
        <f>$S$534*$H$534</f>
        <v>0</v>
      </c>
      <c r="AR534" s="409" t="s">
        <v>341</v>
      </c>
      <c r="AT534" s="409" t="s">
        <v>336</v>
      </c>
      <c r="AU534" s="409" t="s">
        <v>258</v>
      </c>
      <c r="AY534" s="406" t="s">
        <v>334</v>
      </c>
      <c r="BE534" s="356">
        <f>IF($N$534="základní",$J$534,0)</f>
        <v>0</v>
      </c>
      <c r="BF534" s="356">
        <f>IF($N$534="snížená",$J$534,0)</f>
        <v>0</v>
      </c>
      <c r="BG534" s="356">
        <f>IF($N$534="zákl. přenesená",$J$534,0)</f>
        <v>0</v>
      </c>
      <c r="BH534" s="356">
        <f>IF($N$534="sníž. přenesená",$J$534,0)</f>
        <v>0</v>
      </c>
      <c r="BI534" s="356">
        <f>IF($N$534="nulová",$J$534,0)</f>
        <v>0</v>
      </c>
      <c r="BJ534" s="409" t="s">
        <v>332</v>
      </c>
      <c r="BK534" s="356">
        <f>ROUND($I$534*$H$534,2)</f>
        <v>0</v>
      </c>
      <c r="BL534" s="409" t="s">
        <v>341</v>
      </c>
      <c r="BM534" s="409" t="s">
        <v>2361</v>
      </c>
    </row>
    <row r="535" spans="2:47" s="406" customFormat="1" ht="27" customHeight="1">
      <c r="B535" s="281"/>
      <c r="D535" s="357" t="s">
        <v>343</v>
      </c>
      <c r="F535" s="358" t="s">
        <v>495</v>
      </c>
      <c r="L535" s="281"/>
      <c r="M535" s="359"/>
      <c r="T535" s="360"/>
      <c r="AT535" s="406" t="s">
        <v>343</v>
      </c>
      <c r="AU535" s="406" t="s">
        <v>258</v>
      </c>
    </row>
    <row r="536" spans="2:47" s="406" customFormat="1" ht="57.75" customHeight="1">
      <c r="B536" s="281"/>
      <c r="D536" s="361" t="s">
        <v>345</v>
      </c>
      <c r="F536" s="362" t="s">
        <v>486</v>
      </c>
      <c r="L536" s="281"/>
      <c r="M536" s="359"/>
      <c r="T536" s="360"/>
      <c r="AT536" s="406" t="s">
        <v>345</v>
      </c>
      <c r="AU536" s="406" t="s">
        <v>258</v>
      </c>
    </row>
    <row r="537" spans="2:51" s="406" customFormat="1" ht="15.75" customHeight="1">
      <c r="B537" s="363"/>
      <c r="D537" s="361" t="s">
        <v>347</v>
      </c>
      <c r="E537" s="364"/>
      <c r="F537" s="365" t="s">
        <v>496</v>
      </c>
      <c r="H537" s="364"/>
      <c r="L537" s="363"/>
      <c r="M537" s="366"/>
      <c r="T537" s="367"/>
      <c r="AT537" s="364" t="s">
        <v>347</v>
      </c>
      <c r="AU537" s="364" t="s">
        <v>258</v>
      </c>
      <c r="AV537" s="364" t="s">
        <v>332</v>
      </c>
      <c r="AW537" s="364" t="s">
        <v>299</v>
      </c>
      <c r="AX537" s="364" t="s">
        <v>333</v>
      </c>
      <c r="AY537" s="364" t="s">
        <v>334</v>
      </c>
    </row>
    <row r="538" spans="2:51" s="406" customFormat="1" ht="15.75" customHeight="1">
      <c r="B538" s="363"/>
      <c r="D538" s="361" t="s">
        <v>347</v>
      </c>
      <c r="E538" s="364"/>
      <c r="F538" s="365" t="s">
        <v>2360</v>
      </c>
      <c r="H538" s="364"/>
      <c r="L538" s="363"/>
      <c r="M538" s="366"/>
      <c r="T538" s="367"/>
      <c r="AT538" s="364" t="s">
        <v>347</v>
      </c>
      <c r="AU538" s="364" t="s">
        <v>258</v>
      </c>
      <c r="AV538" s="364" t="s">
        <v>332</v>
      </c>
      <c r="AW538" s="364" t="s">
        <v>299</v>
      </c>
      <c r="AX538" s="364" t="s">
        <v>333</v>
      </c>
      <c r="AY538" s="364" t="s">
        <v>334</v>
      </c>
    </row>
    <row r="539" spans="2:51" s="406" customFormat="1" ht="15.75" customHeight="1">
      <c r="B539" s="368"/>
      <c r="D539" s="361" t="s">
        <v>347</v>
      </c>
      <c r="E539" s="369"/>
      <c r="F539" s="370" t="s">
        <v>498</v>
      </c>
      <c r="H539" s="371">
        <v>8</v>
      </c>
      <c r="L539" s="368"/>
      <c r="M539" s="372"/>
      <c r="T539" s="373"/>
      <c r="AT539" s="369" t="s">
        <v>347</v>
      </c>
      <c r="AU539" s="369" t="s">
        <v>258</v>
      </c>
      <c r="AV539" s="369" t="s">
        <v>258</v>
      </c>
      <c r="AW539" s="369" t="s">
        <v>299</v>
      </c>
      <c r="AX539" s="369" t="s">
        <v>333</v>
      </c>
      <c r="AY539" s="369" t="s">
        <v>334</v>
      </c>
    </row>
    <row r="540" spans="2:51" s="406" customFormat="1" ht="15.75" customHeight="1">
      <c r="B540" s="374"/>
      <c r="D540" s="361" t="s">
        <v>347</v>
      </c>
      <c r="E540" s="375"/>
      <c r="F540" s="376" t="s">
        <v>352</v>
      </c>
      <c r="H540" s="377">
        <v>8</v>
      </c>
      <c r="L540" s="374"/>
      <c r="M540" s="378"/>
      <c r="T540" s="379"/>
      <c r="AT540" s="375" t="s">
        <v>347</v>
      </c>
      <c r="AU540" s="375" t="s">
        <v>258</v>
      </c>
      <c r="AV540" s="375" t="s">
        <v>341</v>
      </c>
      <c r="AW540" s="375" t="s">
        <v>299</v>
      </c>
      <c r="AX540" s="375" t="s">
        <v>332</v>
      </c>
      <c r="AY540" s="375" t="s">
        <v>334</v>
      </c>
    </row>
    <row r="541" spans="2:65" s="406" customFormat="1" ht="15.75" customHeight="1">
      <c r="B541" s="281"/>
      <c r="C541" s="347" t="s">
        <v>693</v>
      </c>
      <c r="D541" s="347" t="s">
        <v>336</v>
      </c>
      <c r="E541" s="348" t="s">
        <v>500</v>
      </c>
      <c r="F541" s="349" t="s">
        <v>501</v>
      </c>
      <c r="G541" s="350" t="s">
        <v>339</v>
      </c>
      <c r="H541" s="351">
        <v>190.2</v>
      </c>
      <c r="I541" s="424"/>
      <c r="J541" s="352">
        <f>ROUND($I$541*$H$541,2)</f>
        <v>0</v>
      </c>
      <c r="K541" s="349" t="s">
        <v>340</v>
      </c>
      <c r="L541" s="281"/>
      <c r="M541" s="423"/>
      <c r="N541" s="353" t="s">
        <v>287</v>
      </c>
      <c r="P541" s="354">
        <f>$O$541*$H$541</f>
        <v>0</v>
      </c>
      <c r="Q541" s="354">
        <v>4E-05</v>
      </c>
      <c r="R541" s="354">
        <f>$Q$541*$H$541</f>
        <v>0.007608</v>
      </c>
      <c r="S541" s="354">
        <v>0</v>
      </c>
      <c r="T541" s="355">
        <f>$S$541*$H$541</f>
        <v>0</v>
      </c>
      <c r="AR541" s="409" t="s">
        <v>341</v>
      </c>
      <c r="AT541" s="409" t="s">
        <v>336</v>
      </c>
      <c r="AU541" s="409" t="s">
        <v>258</v>
      </c>
      <c r="AY541" s="406" t="s">
        <v>334</v>
      </c>
      <c r="BE541" s="356">
        <f>IF($N$541="základní",$J$541,0)</f>
        <v>0</v>
      </c>
      <c r="BF541" s="356">
        <f>IF($N$541="snížená",$J$541,0)</f>
        <v>0</v>
      </c>
      <c r="BG541" s="356">
        <f>IF($N$541="zákl. přenesená",$J$541,0)</f>
        <v>0</v>
      </c>
      <c r="BH541" s="356">
        <f>IF($N$541="sníž. přenesená",$J$541,0)</f>
        <v>0</v>
      </c>
      <c r="BI541" s="356">
        <f>IF($N$541="nulová",$J$541,0)</f>
        <v>0</v>
      </c>
      <c r="BJ541" s="409" t="s">
        <v>332</v>
      </c>
      <c r="BK541" s="356">
        <f>ROUND($I$541*$H$541,2)</f>
        <v>0</v>
      </c>
      <c r="BL541" s="409" t="s">
        <v>341</v>
      </c>
      <c r="BM541" s="409" t="s">
        <v>2359</v>
      </c>
    </row>
    <row r="542" spans="2:47" s="406" customFormat="1" ht="16.5" customHeight="1">
      <c r="B542" s="281"/>
      <c r="D542" s="357" t="s">
        <v>343</v>
      </c>
      <c r="F542" s="358" t="s">
        <v>501</v>
      </c>
      <c r="L542" s="281"/>
      <c r="M542" s="359"/>
      <c r="T542" s="360"/>
      <c r="AT542" s="406" t="s">
        <v>343</v>
      </c>
      <c r="AU542" s="406" t="s">
        <v>258</v>
      </c>
    </row>
    <row r="543" spans="2:47" s="406" customFormat="1" ht="84.75" customHeight="1">
      <c r="B543" s="281"/>
      <c r="D543" s="361" t="s">
        <v>345</v>
      </c>
      <c r="F543" s="362" t="s">
        <v>504</v>
      </c>
      <c r="L543" s="281"/>
      <c r="M543" s="359"/>
      <c r="T543" s="360"/>
      <c r="AT543" s="406" t="s">
        <v>345</v>
      </c>
      <c r="AU543" s="406" t="s">
        <v>258</v>
      </c>
    </row>
    <row r="544" spans="2:51" s="406" customFormat="1" ht="15.75" customHeight="1">
      <c r="B544" s="363"/>
      <c r="D544" s="361" t="s">
        <v>347</v>
      </c>
      <c r="E544" s="364"/>
      <c r="F544" s="365" t="s">
        <v>2358</v>
      </c>
      <c r="H544" s="364"/>
      <c r="L544" s="363"/>
      <c r="M544" s="366"/>
      <c r="T544" s="367"/>
      <c r="AT544" s="364" t="s">
        <v>347</v>
      </c>
      <c r="AU544" s="364" t="s">
        <v>258</v>
      </c>
      <c r="AV544" s="364" t="s">
        <v>332</v>
      </c>
      <c r="AW544" s="364" t="s">
        <v>299</v>
      </c>
      <c r="AX544" s="364" t="s">
        <v>333</v>
      </c>
      <c r="AY544" s="364" t="s">
        <v>334</v>
      </c>
    </row>
    <row r="545" spans="2:51" s="406" customFormat="1" ht="15.75" customHeight="1">
      <c r="B545" s="363"/>
      <c r="D545" s="361" t="s">
        <v>347</v>
      </c>
      <c r="E545" s="364"/>
      <c r="F545" s="365" t="s">
        <v>506</v>
      </c>
      <c r="H545" s="364"/>
      <c r="L545" s="363"/>
      <c r="M545" s="366"/>
      <c r="T545" s="367"/>
      <c r="AT545" s="364" t="s">
        <v>347</v>
      </c>
      <c r="AU545" s="364" t="s">
        <v>258</v>
      </c>
      <c r="AV545" s="364" t="s">
        <v>332</v>
      </c>
      <c r="AW545" s="364" t="s">
        <v>299</v>
      </c>
      <c r="AX545" s="364" t="s">
        <v>333</v>
      </c>
      <c r="AY545" s="364" t="s">
        <v>334</v>
      </c>
    </row>
    <row r="546" spans="2:51" s="406" customFormat="1" ht="15.75" customHeight="1">
      <c r="B546" s="368"/>
      <c r="D546" s="361" t="s">
        <v>347</v>
      </c>
      <c r="E546" s="369"/>
      <c r="F546" s="370" t="s">
        <v>2357</v>
      </c>
      <c r="H546" s="371">
        <v>16.6</v>
      </c>
      <c r="L546" s="368"/>
      <c r="M546" s="372"/>
      <c r="T546" s="373"/>
      <c r="AT546" s="369" t="s">
        <v>347</v>
      </c>
      <c r="AU546" s="369" t="s">
        <v>258</v>
      </c>
      <c r="AV546" s="369" t="s">
        <v>258</v>
      </c>
      <c r="AW546" s="369" t="s">
        <v>299</v>
      </c>
      <c r="AX546" s="369" t="s">
        <v>333</v>
      </c>
      <c r="AY546" s="369" t="s">
        <v>334</v>
      </c>
    </row>
    <row r="547" spans="2:51" s="406" customFormat="1" ht="15.75" customHeight="1">
      <c r="B547" s="368"/>
      <c r="D547" s="361" t="s">
        <v>347</v>
      </c>
      <c r="E547" s="369"/>
      <c r="F547" s="370" t="s">
        <v>2356</v>
      </c>
      <c r="H547" s="371">
        <v>16.8</v>
      </c>
      <c r="L547" s="368"/>
      <c r="M547" s="372"/>
      <c r="T547" s="373"/>
      <c r="AT547" s="369" t="s">
        <v>347</v>
      </c>
      <c r="AU547" s="369" t="s">
        <v>258</v>
      </c>
      <c r="AV547" s="369" t="s">
        <v>258</v>
      </c>
      <c r="AW547" s="369" t="s">
        <v>299</v>
      </c>
      <c r="AX547" s="369" t="s">
        <v>333</v>
      </c>
      <c r="AY547" s="369" t="s">
        <v>334</v>
      </c>
    </row>
    <row r="548" spans="2:51" s="406" customFormat="1" ht="15.75" customHeight="1">
      <c r="B548" s="368"/>
      <c r="D548" s="361" t="s">
        <v>347</v>
      </c>
      <c r="E548" s="369"/>
      <c r="F548" s="370" t="s">
        <v>2355</v>
      </c>
      <c r="H548" s="371">
        <v>16.8</v>
      </c>
      <c r="L548" s="368"/>
      <c r="M548" s="372"/>
      <c r="T548" s="373"/>
      <c r="AT548" s="369" t="s">
        <v>347</v>
      </c>
      <c r="AU548" s="369" t="s">
        <v>258</v>
      </c>
      <c r="AV548" s="369" t="s">
        <v>258</v>
      </c>
      <c r="AW548" s="369" t="s">
        <v>299</v>
      </c>
      <c r="AX548" s="369" t="s">
        <v>333</v>
      </c>
      <c r="AY548" s="369" t="s">
        <v>334</v>
      </c>
    </row>
    <row r="549" spans="2:51" s="406" customFormat="1" ht="15.75" customHeight="1">
      <c r="B549" s="368"/>
      <c r="D549" s="361" t="s">
        <v>347</v>
      </c>
      <c r="E549" s="369"/>
      <c r="F549" s="370" t="s">
        <v>2354</v>
      </c>
      <c r="H549" s="371">
        <v>16.8</v>
      </c>
      <c r="L549" s="368"/>
      <c r="M549" s="372"/>
      <c r="T549" s="373"/>
      <c r="AT549" s="369" t="s">
        <v>347</v>
      </c>
      <c r="AU549" s="369" t="s">
        <v>258</v>
      </c>
      <c r="AV549" s="369" t="s">
        <v>258</v>
      </c>
      <c r="AW549" s="369" t="s">
        <v>299</v>
      </c>
      <c r="AX549" s="369" t="s">
        <v>333</v>
      </c>
      <c r="AY549" s="369" t="s">
        <v>334</v>
      </c>
    </row>
    <row r="550" spans="2:51" s="406" customFormat="1" ht="15.75" customHeight="1">
      <c r="B550" s="368"/>
      <c r="D550" s="361" t="s">
        <v>347</v>
      </c>
      <c r="E550" s="369"/>
      <c r="F550" s="370" t="s">
        <v>2353</v>
      </c>
      <c r="H550" s="371">
        <v>16.8</v>
      </c>
      <c r="L550" s="368"/>
      <c r="M550" s="372"/>
      <c r="T550" s="373"/>
      <c r="AT550" s="369" t="s">
        <v>347</v>
      </c>
      <c r="AU550" s="369" t="s">
        <v>258</v>
      </c>
      <c r="AV550" s="369" t="s">
        <v>258</v>
      </c>
      <c r="AW550" s="369" t="s">
        <v>299</v>
      </c>
      <c r="AX550" s="369" t="s">
        <v>333</v>
      </c>
      <c r="AY550" s="369" t="s">
        <v>334</v>
      </c>
    </row>
    <row r="551" spans="2:51" s="406" customFormat="1" ht="15.75" customHeight="1">
      <c r="B551" s="368"/>
      <c r="D551" s="361" t="s">
        <v>347</v>
      </c>
      <c r="E551" s="369"/>
      <c r="F551" s="370" t="s">
        <v>2352</v>
      </c>
      <c r="H551" s="371">
        <v>16.8</v>
      </c>
      <c r="L551" s="368"/>
      <c r="M551" s="372"/>
      <c r="T551" s="373"/>
      <c r="AT551" s="369" t="s">
        <v>347</v>
      </c>
      <c r="AU551" s="369" t="s">
        <v>258</v>
      </c>
      <c r="AV551" s="369" t="s">
        <v>258</v>
      </c>
      <c r="AW551" s="369" t="s">
        <v>299</v>
      </c>
      <c r="AX551" s="369" t="s">
        <v>333</v>
      </c>
      <c r="AY551" s="369" t="s">
        <v>334</v>
      </c>
    </row>
    <row r="552" spans="2:51" s="406" customFormat="1" ht="15.75" customHeight="1">
      <c r="B552" s="368"/>
      <c r="D552" s="361" t="s">
        <v>347</v>
      </c>
      <c r="E552" s="369"/>
      <c r="F552" s="370" t="s">
        <v>2351</v>
      </c>
      <c r="H552" s="371">
        <v>20.6</v>
      </c>
      <c r="L552" s="368"/>
      <c r="M552" s="372"/>
      <c r="T552" s="373"/>
      <c r="AT552" s="369" t="s">
        <v>347</v>
      </c>
      <c r="AU552" s="369" t="s">
        <v>258</v>
      </c>
      <c r="AV552" s="369" t="s">
        <v>258</v>
      </c>
      <c r="AW552" s="369" t="s">
        <v>299</v>
      </c>
      <c r="AX552" s="369" t="s">
        <v>333</v>
      </c>
      <c r="AY552" s="369" t="s">
        <v>334</v>
      </c>
    </row>
    <row r="553" spans="2:51" s="406" customFormat="1" ht="15.75" customHeight="1">
      <c r="B553" s="368"/>
      <c r="D553" s="361" t="s">
        <v>347</v>
      </c>
      <c r="E553" s="369"/>
      <c r="F553" s="370" t="s">
        <v>2350</v>
      </c>
      <c r="H553" s="371">
        <v>20.6</v>
      </c>
      <c r="L553" s="368"/>
      <c r="M553" s="372"/>
      <c r="T553" s="373"/>
      <c r="AT553" s="369" t="s">
        <v>347</v>
      </c>
      <c r="AU553" s="369" t="s">
        <v>258</v>
      </c>
      <c r="AV553" s="369" t="s">
        <v>258</v>
      </c>
      <c r="AW553" s="369" t="s">
        <v>299</v>
      </c>
      <c r="AX553" s="369" t="s">
        <v>333</v>
      </c>
      <c r="AY553" s="369" t="s">
        <v>334</v>
      </c>
    </row>
    <row r="554" spans="2:51" s="406" customFormat="1" ht="15.75" customHeight="1">
      <c r="B554" s="380"/>
      <c r="D554" s="361" t="s">
        <v>347</v>
      </c>
      <c r="E554" s="381"/>
      <c r="F554" s="382" t="s">
        <v>519</v>
      </c>
      <c r="H554" s="383">
        <v>141.8</v>
      </c>
      <c r="L554" s="380"/>
      <c r="M554" s="384"/>
      <c r="T554" s="385"/>
      <c r="AT554" s="381" t="s">
        <v>347</v>
      </c>
      <c r="AU554" s="381" t="s">
        <v>258</v>
      </c>
      <c r="AV554" s="381" t="s">
        <v>363</v>
      </c>
      <c r="AW554" s="381" t="s">
        <v>299</v>
      </c>
      <c r="AX554" s="381" t="s">
        <v>333</v>
      </c>
      <c r="AY554" s="381" t="s">
        <v>334</v>
      </c>
    </row>
    <row r="555" spans="2:51" s="406" customFormat="1" ht="15.75" customHeight="1">
      <c r="B555" s="363"/>
      <c r="D555" s="361" t="s">
        <v>347</v>
      </c>
      <c r="E555" s="364"/>
      <c r="F555" s="365" t="s">
        <v>2349</v>
      </c>
      <c r="H555" s="364"/>
      <c r="L555" s="363"/>
      <c r="M555" s="366"/>
      <c r="T555" s="367"/>
      <c r="AT555" s="364" t="s">
        <v>347</v>
      </c>
      <c r="AU555" s="364" t="s">
        <v>258</v>
      </c>
      <c r="AV555" s="364" t="s">
        <v>332</v>
      </c>
      <c r="AW555" s="364" t="s">
        <v>299</v>
      </c>
      <c r="AX555" s="364" t="s">
        <v>333</v>
      </c>
      <c r="AY555" s="364" t="s">
        <v>334</v>
      </c>
    </row>
    <row r="556" spans="2:51" s="406" customFormat="1" ht="15.75" customHeight="1">
      <c r="B556" s="368"/>
      <c r="D556" s="361" t="s">
        <v>347</v>
      </c>
      <c r="E556" s="369"/>
      <c r="F556" s="370" t="s">
        <v>2348</v>
      </c>
      <c r="H556" s="371">
        <v>24.2</v>
      </c>
      <c r="L556" s="368"/>
      <c r="M556" s="372"/>
      <c r="T556" s="373"/>
      <c r="AT556" s="369" t="s">
        <v>347</v>
      </c>
      <c r="AU556" s="369" t="s">
        <v>258</v>
      </c>
      <c r="AV556" s="369" t="s">
        <v>258</v>
      </c>
      <c r="AW556" s="369" t="s">
        <v>299</v>
      </c>
      <c r="AX556" s="369" t="s">
        <v>333</v>
      </c>
      <c r="AY556" s="369" t="s">
        <v>334</v>
      </c>
    </row>
    <row r="557" spans="2:51" s="406" customFormat="1" ht="15.75" customHeight="1">
      <c r="B557" s="368"/>
      <c r="D557" s="361" t="s">
        <v>347</v>
      </c>
      <c r="E557" s="369"/>
      <c r="F557" s="370" t="s">
        <v>2347</v>
      </c>
      <c r="H557" s="371">
        <v>24.2</v>
      </c>
      <c r="L557" s="368"/>
      <c r="M557" s="372"/>
      <c r="T557" s="373"/>
      <c r="AT557" s="369" t="s">
        <v>347</v>
      </c>
      <c r="AU557" s="369" t="s">
        <v>258</v>
      </c>
      <c r="AV557" s="369" t="s">
        <v>258</v>
      </c>
      <c r="AW557" s="369" t="s">
        <v>299</v>
      </c>
      <c r="AX557" s="369" t="s">
        <v>333</v>
      </c>
      <c r="AY557" s="369" t="s">
        <v>334</v>
      </c>
    </row>
    <row r="558" spans="2:51" s="406" customFormat="1" ht="15.75" customHeight="1">
      <c r="B558" s="380"/>
      <c r="D558" s="361" t="s">
        <v>347</v>
      </c>
      <c r="E558" s="381"/>
      <c r="F558" s="382" t="s">
        <v>519</v>
      </c>
      <c r="H558" s="383">
        <v>48.4</v>
      </c>
      <c r="L558" s="380"/>
      <c r="M558" s="384"/>
      <c r="T558" s="385"/>
      <c r="AT558" s="381" t="s">
        <v>347</v>
      </c>
      <c r="AU558" s="381" t="s">
        <v>258</v>
      </c>
      <c r="AV558" s="381" t="s">
        <v>363</v>
      </c>
      <c r="AW558" s="381" t="s">
        <v>299</v>
      </c>
      <c r="AX558" s="381" t="s">
        <v>333</v>
      </c>
      <c r="AY558" s="381" t="s">
        <v>334</v>
      </c>
    </row>
    <row r="559" spans="2:51" s="406" customFormat="1" ht="15.75" customHeight="1">
      <c r="B559" s="374"/>
      <c r="D559" s="361" t="s">
        <v>347</v>
      </c>
      <c r="E559" s="375"/>
      <c r="F559" s="376" t="s">
        <v>352</v>
      </c>
      <c r="H559" s="377">
        <v>190.2</v>
      </c>
      <c r="L559" s="374"/>
      <c r="M559" s="378"/>
      <c r="T559" s="379"/>
      <c r="AT559" s="375" t="s">
        <v>347</v>
      </c>
      <c r="AU559" s="375" t="s">
        <v>258</v>
      </c>
      <c r="AV559" s="375" t="s">
        <v>341</v>
      </c>
      <c r="AW559" s="375" t="s">
        <v>299</v>
      </c>
      <c r="AX559" s="375" t="s">
        <v>332</v>
      </c>
      <c r="AY559" s="375" t="s">
        <v>334</v>
      </c>
    </row>
    <row r="560" spans="2:65" s="406" customFormat="1" ht="15.75" customHeight="1">
      <c r="B560" s="281"/>
      <c r="C560" s="347" t="s">
        <v>700</v>
      </c>
      <c r="D560" s="347" t="s">
        <v>336</v>
      </c>
      <c r="E560" s="348" t="s">
        <v>511</v>
      </c>
      <c r="F560" s="349" t="s">
        <v>512</v>
      </c>
      <c r="G560" s="350" t="s">
        <v>339</v>
      </c>
      <c r="H560" s="351">
        <v>211</v>
      </c>
      <c r="I560" s="424"/>
      <c r="J560" s="352">
        <f>ROUND($I$560*$H$560,2)</f>
        <v>0</v>
      </c>
      <c r="K560" s="349" t="s">
        <v>340</v>
      </c>
      <c r="L560" s="281"/>
      <c r="M560" s="423"/>
      <c r="N560" s="353" t="s">
        <v>287</v>
      </c>
      <c r="P560" s="354">
        <f>$O$560*$H$560</f>
        <v>0</v>
      </c>
      <c r="Q560" s="354">
        <v>1E-05</v>
      </c>
      <c r="R560" s="354">
        <f>$Q$560*$H$560</f>
        <v>0.0021100000000000003</v>
      </c>
      <c r="S560" s="354">
        <v>0</v>
      </c>
      <c r="T560" s="355">
        <f>$S$560*$H$560</f>
        <v>0</v>
      </c>
      <c r="AR560" s="409" t="s">
        <v>341</v>
      </c>
      <c r="AT560" s="409" t="s">
        <v>336</v>
      </c>
      <c r="AU560" s="409" t="s">
        <v>258</v>
      </c>
      <c r="AY560" s="406" t="s">
        <v>334</v>
      </c>
      <c r="BE560" s="356">
        <f>IF($N$560="základní",$J$560,0)</f>
        <v>0</v>
      </c>
      <c r="BF560" s="356">
        <f>IF($N$560="snížená",$J$560,0)</f>
        <v>0</v>
      </c>
      <c r="BG560" s="356">
        <f>IF($N$560="zákl. přenesená",$J$560,0)</f>
        <v>0</v>
      </c>
      <c r="BH560" s="356">
        <f>IF($N$560="sníž. přenesená",$J$560,0)</f>
        <v>0</v>
      </c>
      <c r="BI560" s="356">
        <f>IF($N$560="nulová",$J$560,0)</f>
        <v>0</v>
      </c>
      <c r="BJ560" s="409" t="s">
        <v>332</v>
      </c>
      <c r="BK560" s="356">
        <f>ROUND($I$560*$H$560,2)</f>
        <v>0</v>
      </c>
      <c r="BL560" s="409" t="s">
        <v>341</v>
      </c>
      <c r="BM560" s="409" t="s">
        <v>2346</v>
      </c>
    </row>
    <row r="561" spans="2:47" s="406" customFormat="1" ht="16.5" customHeight="1">
      <c r="B561" s="281"/>
      <c r="D561" s="357" t="s">
        <v>343</v>
      </c>
      <c r="F561" s="358" t="s">
        <v>512</v>
      </c>
      <c r="L561" s="281"/>
      <c r="M561" s="359"/>
      <c r="T561" s="360"/>
      <c r="AT561" s="406" t="s">
        <v>343</v>
      </c>
      <c r="AU561" s="406" t="s">
        <v>258</v>
      </c>
    </row>
    <row r="562" spans="2:47" s="406" customFormat="1" ht="57.75" customHeight="1">
      <c r="B562" s="281"/>
      <c r="D562" s="361" t="s">
        <v>345</v>
      </c>
      <c r="F562" s="362" t="s">
        <v>515</v>
      </c>
      <c r="L562" s="281"/>
      <c r="M562" s="359"/>
      <c r="T562" s="360"/>
      <c r="AT562" s="406" t="s">
        <v>345</v>
      </c>
      <c r="AU562" s="406" t="s">
        <v>258</v>
      </c>
    </row>
    <row r="563" spans="2:51" s="406" customFormat="1" ht="15.75" customHeight="1">
      <c r="B563" s="363"/>
      <c r="D563" s="361" t="s">
        <v>347</v>
      </c>
      <c r="E563" s="364"/>
      <c r="F563" s="365" t="s">
        <v>2344</v>
      </c>
      <c r="H563" s="364"/>
      <c r="L563" s="363"/>
      <c r="M563" s="366"/>
      <c r="T563" s="367"/>
      <c r="AT563" s="364" t="s">
        <v>347</v>
      </c>
      <c r="AU563" s="364" t="s">
        <v>258</v>
      </c>
      <c r="AV563" s="364" t="s">
        <v>332</v>
      </c>
      <c r="AW563" s="364" t="s">
        <v>299</v>
      </c>
      <c r="AX563" s="364" t="s">
        <v>333</v>
      </c>
      <c r="AY563" s="364" t="s">
        <v>334</v>
      </c>
    </row>
    <row r="564" spans="2:51" s="406" customFormat="1" ht="15.75" customHeight="1">
      <c r="B564" s="363"/>
      <c r="D564" s="361" t="s">
        <v>347</v>
      </c>
      <c r="E564" s="364"/>
      <c r="F564" s="365" t="s">
        <v>517</v>
      </c>
      <c r="H564" s="364"/>
      <c r="L564" s="363"/>
      <c r="M564" s="366"/>
      <c r="T564" s="367"/>
      <c r="AT564" s="364" t="s">
        <v>347</v>
      </c>
      <c r="AU564" s="364" t="s">
        <v>258</v>
      </c>
      <c r="AV564" s="364" t="s">
        <v>332</v>
      </c>
      <c r="AW564" s="364" t="s">
        <v>299</v>
      </c>
      <c r="AX564" s="364" t="s">
        <v>333</v>
      </c>
      <c r="AY564" s="364" t="s">
        <v>334</v>
      </c>
    </row>
    <row r="565" spans="2:51" s="406" customFormat="1" ht="15.75" customHeight="1">
      <c r="B565" s="368"/>
      <c r="D565" s="361" t="s">
        <v>347</v>
      </c>
      <c r="E565" s="369"/>
      <c r="F565" s="370" t="s">
        <v>518</v>
      </c>
      <c r="H565" s="371">
        <v>211</v>
      </c>
      <c r="L565" s="368"/>
      <c r="M565" s="372"/>
      <c r="T565" s="373"/>
      <c r="AT565" s="369" t="s">
        <v>347</v>
      </c>
      <c r="AU565" s="369" t="s">
        <v>258</v>
      </c>
      <c r="AV565" s="369" t="s">
        <v>258</v>
      </c>
      <c r="AW565" s="369" t="s">
        <v>299</v>
      </c>
      <c r="AX565" s="369" t="s">
        <v>333</v>
      </c>
      <c r="AY565" s="369" t="s">
        <v>334</v>
      </c>
    </row>
    <row r="566" spans="2:51" s="406" customFormat="1" ht="15.75" customHeight="1">
      <c r="B566" s="374"/>
      <c r="D566" s="361" t="s">
        <v>347</v>
      </c>
      <c r="E566" s="375"/>
      <c r="F566" s="376" t="s">
        <v>352</v>
      </c>
      <c r="H566" s="377">
        <v>211</v>
      </c>
      <c r="L566" s="374"/>
      <c r="M566" s="378"/>
      <c r="T566" s="379"/>
      <c r="AT566" s="375" t="s">
        <v>347</v>
      </c>
      <c r="AU566" s="375" t="s">
        <v>258</v>
      </c>
      <c r="AV566" s="375" t="s">
        <v>341</v>
      </c>
      <c r="AW566" s="375" t="s">
        <v>299</v>
      </c>
      <c r="AX566" s="375" t="s">
        <v>332</v>
      </c>
      <c r="AY566" s="375" t="s">
        <v>334</v>
      </c>
    </row>
    <row r="567" spans="2:65" s="406" customFormat="1" ht="15.75" customHeight="1">
      <c r="B567" s="281"/>
      <c r="C567" s="347" t="s">
        <v>708</v>
      </c>
      <c r="D567" s="347" t="s">
        <v>336</v>
      </c>
      <c r="E567" s="348" t="s">
        <v>522</v>
      </c>
      <c r="F567" s="349" t="s">
        <v>523</v>
      </c>
      <c r="G567" s="350" t="s">
        <v>339</v>
      </c>
      <c r="H567" s="351">
        <v>1055</v>
      </c>
      <c r="I567" s="424"/>
      <c r="J567" s="352">
        <f>ROUND($I$567*$H$567,2)</f>
        <v>0</v>
      </c>
      <c r="K567" s="349" t="s">
        <v>340</v>
      </c>
      <c r="L567" s="281"/>
      <c r="M567" s="423"/>
      <c r="N567" s="353" t="s">
        <v>287</v>
      </c>
      <c r="P567" s="354">
        <f>$O$567*$H$567</f>
        <v>0</v>
      </c>
      <c r="Q567" s="354">
        <v>0</v>
      </c>
      <c r="R567" s="354">
        <f>$Q$567*$H$567</f>
        <v>0</v>
      </c>
      <c r="S567" s="354">
        <v>0</v>
      </c>
      <c r="T567" s="355">
        <f>$S$567*$H$567</f>
        <v>0</v>
      </c>
      <c r="AR567" s="409" t="s">
        <v>341</v>
      </c>
      <c r="AT567" s="409" t="s">
        <v>336</v>
      </c>
      <c r="AU567" s="409" t="s">
        <v>258</v>
      </c>
      <c r="AY567" s="406" t="s">
        <v>334</v>
      </c>
      <c r="BE567" s="356">
        <f>IF($N$567="základní",$J$567,0)</f>
        <v>0</v>
      </c>
      <c r="BF567" s="356">
        <f>IF($N$567="snížená",$J$567,0)</f>
        <v>0</v>
      </c>
      <c r="BG567" s="356">
        <f>IF($N$567="zákl. přenesená",$J$567,0)</f>
        <v>0</v>
      </c>
      <c r="BH567" s="356">
        <f>IF($N$567="sníž. přenesená",$J$567,0)</f>
        <v>0</v>
      </c>
      <c r="BI567" s="356">
        <f>IF($N$567="nulová",$J$567,0)</f>
        <v>0</v>
      </c>
      <c r="BJ567" s="409" t="s">
        <v>332</v>
      </c>
      <c r="BK567" s="356">
        <f>ROUND($I$567*$H$567,2)</f>
        <v>0</v>
      </c>
      <c r="BL567" s="409" t="s">
        <v>341</v>
      </c>
      <c r="BM567" s="409" t="s">
        <v>2345</v>
      </c>
    </row>
    <row r="568" spans="2:47" s="406" customFormat="1" ht="16.5" customHeight="1">
      <c r="B568" s="281"/>
      <c r="D568" s="357" t="s">
        <v>343</v>
      </c>
      <c r="F568" s="358" t="s">
        <v>523</v>
      </c>
      <c r="L568" s="281"/>
      <c r="M568" s="359"/>
      <c r="T568" s="360"/>
      <c r="AT568" s="406" t="s">
        <v>343</v>
      </c>
      <c r="AU568" s="406" t="s">
        <v>258</v>
      </c>
    </row>
    <row r="569" spans="2:47" s="406" customFormat="1" ht="57.75" customHeight="1">
      <c r="B569" s="281"/>
      <c r="D569" s="361" t="s">
        <v>345</v>
      </c>
      <c r="F569" s="362" t="s">
        <v>515</v>
      </c>
      <c r="L569" s="281"/>
      <c r="M569" s="359"/>
      <c r="T569" s="360"/>
      <c r="AT569" s="406" t="s">
        <v>345</v>
      </c>
      <c r="AU569" s="406" t="s">
        <v>258</v>
      </c>
    </row>
    <row r="570" spans="2:51" s="406" customFormat="1" ht="15.75" customHeight="1">
      <c r="B570" s="363"/>
      <c r="D570" s="361" t="s">
        <v>347</v>
      </c>
      <c r="E570" s="364"/>
      <c r="F570" s="365" t="s">
        <v>2344</v>
      </c>
      <c r="H570" s="364"/>
      <c r="L570" s="363"/>
      <c r="M570" s="366"/>
      <c r="T570" s="367"/>
      <c r="AT570" s="364" t="s">
        <v>347</v>
      </c>
      <c r="AU570" s="364" t="s">
        <v>258</v>
      </c>
      <c r="AV570" s="364" t="s">
        <v>332</v>
      </c>
      <c r="AW570" s="364" t="s">
        <v>299</v>
      </c>
      <c r="AX570" s="364" t="s">
        <v>333</v>
      </c>
      <c r="AY570" s="364" t="s">
        <v>334</v>
      </c>
    </row>
    <row r="571" spans="2:51" s="406" customFormat="1" ht="15.75" customHeight="1">
      <c r="B571" s="363"/>
      <c r="D571" s="361" t="s">
        <v>347</v>
      </c>
      <c r="E571" s="364"/>
      <c r="F571" s="365" t="s">
        <v>517</v>
      </c>
      <c r="H571" s="364"/>
      <c r="L571" s="363"/>
      <c r="M571" s="366"/>
      <c r="T571" s="367"/>
      <c r="AT571" s="364" t="s">
        <v>347</v>
      </c>
      <c r="AU571" s="364" t="s">
        <v>258</v>
      </c>
      <c r="AV571" s="364" t="s">
        <v>332</v>
      </c>
      <c r="AW571" s="364" t="s">
        <v>299</v>
      </c>
      <c r="AX571" s="364" t="s">
        <v>333</v>
      </c>
      <c r="AY571" s="364" t="s">
        <v>334</v>
      </c>
    </row>
    <row r="572" spans="2:51" s="406" customFormat="1" ht="15.75" customHeight="1">
      <c r="B572" s="368"/>
      <c r="D572" s="361" t="s">
        <v>347</v>
      </c>
      <c r="E572" s="369"/>
      <c r="F572" s="370" t="s">
        <v>2343</v>
      </c>
      <c r="H572" s="371">
        <v>1055</v>
      </c>
      <c r="L572" s="368"/>
      <c r="M572" s="372"/>
      <c r="T572" s="373"/>
      <c r="AT572" s="369" t="s">
        <v>347</v>
      </c>
      <c r="AU572" s="369" t="s">
        <v>258</v>
      </c>
      <c r="AV572" s="369" t="s">
        <v>258</v>
      </c>
      <c r="AW572" s="369" t="s">
        <v>299</v>
      </c>
      <c r="AX572" s="369" t="s">
        <v>333</v>
      </c>
      <c r="AY572" s="369" t="s">
        <v>334</v>
      </c>
    </row>
    <row r="573" spans="2:51" s="406" customFormat="1" ht="15.75" customHeight="1">
      <c r="B573" s="374"/>
      <c r="D573" s="361" t="s">
        <v>347</v>
      </c>
      <c r="E573" s="375"/>
      <c r="F573" s="376" t="s">
        <v>352</v>
      </c>
      <c r="H573" s="377">
        <v>1055</v>
      </c>
      <c r="L573" s="374"/>
      <c r="M573" s="378"/>
      <c r="T573" s="379"/>
      <c r="AT573" s="375" t="s">
        <v>347</v>
      </c>
      <c r="AU573" s="375" t="s">
        <v>258</v>
      </c>
      <c r="AV573" s="375" t="s">
        <v>341</v>
      </c>
      <c r="AW573" s="375" t="s">
        <v>299</v>
      </c>
      <c r="AX573" s="375" t="s">
        <v>332</v>
      </c>
      <c r="AY573" s="375" t="s">
        <v>334</v>
      </c>
    </row>
    <row r="574" spans="2:65" s="406" customFormat="1" ht="15.75" customHeight="1">
      <c r="B574" s="281"/>
      <c r="C574" s="347" t="s">
        <v>715</v>
      </c>
      <c r="D574" s="347" t="s">
        <v>336</v>
      </c>
      <c r="E574" s="348" t="s">
        <v>2342</v>
      </c>
      <c r="F574" s="349" t="s">
        <v>2341</v>
      </c>
      <c r="G574" s="350" t="s">
        <v>187</v>
      </c>
      <c r="H574" s="351">
        <v>18</v>
      </c>
      <c r="I574" s="424"/>
      <c r="J574" s="352">
        <f>ROUND($I$574*$H$574,2)</f>
        <v>0</v>
      </c>
      <c r="K574" s="349" t="s">
        <v>340</v>
      </c>
      <c r="L574" s="281"/>
      <c r="M574" s="423"/>
      <c r="N574" s="353" t="s">
        <v>287</v>
      </c>
      <c r="P574" s="354">
        <f>$O$574*$H$574</f>
        <v>0</v>
      </c>
      <c r="Q574" s="354">
        <v>0.00181</v>
      </c>
      <c r="R574" s="354">
        <f>$Q$574*$H$574</f>
        <v>0.03258</v>
      </c>
      <c r="S574" s="354">
        <v>0</v>
      </c>
      <c r="T574" s="355">
        <f>$S$574*$H$574</f>
        <v>0</v>
      </c>
      <c r="AR574" s="409" t="s">
        <v>341</v>
      </c>
      <c r="AT574" s="409" t="s">
        <v>336</v>
      </c>
      <c r="AU574" s="409" t="s">
        <v>258</v>
      </c>
      <c r="AY574" s="406" t="s">
        <v>334</v>
      </c>
      <c r="BE574" s="356">
        <f>IF($N$574="základní",$J$574,0)</f>
        <v>0</v>
      </c>
      <c r="BF574" s="356">
        <f>IF($N$574="snížená",$J$574,0)</f>
        <v>0</v>
      </c>
      <c r="BG574" s="356">
        <f>IF($N$574="zákl. přenesená",$J$574,0)</f>
        <v>0</v>
      </c>
      <c r="BH574" s="356">
        <f>IF($N$574="sníž. přenesená",$J$574,0)</f>
        <v>0</v>
      </c>
      <c r="BI574" s="356">
        <f>IF($N$574="nulová",$J$574,0)</f>
        <v>0</v>
      </c>
      <c r="BJ574" s="409" t="s">
        <v>332</v>
      </c>
      <c r="BK574" s="356">
        <f>ROUND($I$574*$H$574,2)</f>
        <v>0</v>
      </c>
      <c r="BL574" s="409" t="s">
        <v>341</v>
      </c>
      <c r="BM574" s="409" t="s">
        <v>2340</v>
      </c>
    </row>
    <row r="575" spans="2:47" s="406" customFormat="1" ht="16.5" customHeight="1">
      <c r="B575" s="281"/>
      <c r="D575" s="357" t="s">
        <v>343</v>
      </c>
      <c r="F575" s="358" t="s">
        <v>2339</v>
      </c>
      <c r="L575" s="281"/>
      <c r="M575" s="359"/>
      <c r="T575" s="360"/>
      <c r="AT575" s="406" t="s">
        <v>343</v>
      </c>
      <c r="AU575" s="406" t="s">
        <v>258</v>
      </c>
    </row>
    <row r="576" spans="2:51" s="406" customFormat="1" ht="15.75" customHeight="1">
      <c r="B576" s="363"/>
      <c r="D576" s="361" t="s">
        <v>347</v>
      </c>
      <c r="E576" s="364"/>
      <c r="F576" s="365" t="s">
        <v>2338</v>
      </c>
      <c r="H576" s="364"/>
      <c r="L576" s="363"/>
      <c r="M576" s="366"/>
      <c r="T576" s="367"/>
      <c r="AT576" s="364" t="s">
        <v>347</v>
      </c>
      <c r="AU576" s="364" t="s">
        <v>258</v>
      </c>
      <c r="AV576" s="364" t="s">
        <v>332</v>
      </c>
      <c r="AW576" s="364" t="s">
        <v>299</v>
      </c>
      <c r="AX576" s="364" t="s">
        <v>333</v>
      </c>
      <c r="AY576" s="364" t="s">
        <v>334</v>
      </c>
    </row>
    <row r="577" spans="2:51" s="406" customFormat="1" ht="15.75" customHeight="1">
      <c r="B577" s="368"/>
      <c r="D577" s="361" t="s">
        <v>347</v>
      </c>
      <c r="E577" s="369"/>
      <c r="F577" s="370" t="s">
        <v>2332</v>
      </c>
      <c r="H577" s="371">
        <v>9</v>
      </c>
      <c r="L577" s="368"/>
      <c r="M577" s="372"/>
      <c r="T577" s="373"/>
      <c r="AT577" s="369" t="s">
        <v>347</v>
      </c>
      <c r="AU577" s="369" t="s">
        <v>258</v>
      </c>
      <c r="AV577" s="369" t="s">
        <v>258</v>
      </c>
      <c r="AW577" s="369" t="s">
        <v>299</v>
      </c>
      <c r="AX577" s="369" t="s">
        <v>333</v>
      </c>
      <c r="AY577" s="369" t="s">
        <v>334</v>
      </c>
    </row>
    <row r="578" spans="2:51" s="406" customFormat="1" ht="15.75" customHeight="1">
      <c r="B578" s="368"/>
      <c r="D578" s="361" t="s">
        <v>347</v>
      </c>
      <c r="E578" s="369"/>
      <c r="F578" s="370" t="s">
        <v>2331</v>
      </c>
      <c r="H578" s="371">
        <v>9</v>
      </c>
      <c r="L578" s="368"/>
      <c r="M578" s="372"/>
      <c r="T578" s="373"/>
      <c r="AT578" s="369" t="s">
        <v>347</v>
      </c>
      <c r="AU578" s="369" t="s">
        <v>258</v>
      </c>
      <c r="AV578" s="369" t="s">
        <v>258</v>
      </c>
      <c r="AW578" s="369" t="s">
        <v>299</v>
      </c>
      <c r="AX578" s="369" t="s">
        <v>333</v>
      </c>
      <c r="AY578" s="369" t="s">
        <v>334</v>
      </c>
    </row>
    <row r="579" spans="2:51" s="406" customFormat="1" ht="15.75" customHeight="1">
      <c r="B579" s="374"/>
      <c r="D579" s="361" t="s">
        <v>347</v>
      </c>
      <c r="E579" s="375"/>
      <c r="F579" s="376" t="s">
        <v>352</v>
      </c>
      <c r="H579" s="377">
        <v>18</v>
      </c>
      <c r="L579" s="374"/>
      <c r="M579" s="378"/>
      <c r="T579" s="379"/>
      <c r="AT579" s="375" t="s">
        <v>347</v>
      </c>
      <c r="AU579" s="375" t="s">
        <v>258</v>
      </c>
      <c r="AV579" s="375" t="s">
        <v>341</v>
      </c>
      <c r="AW579" s="375" t="s">
        <v>299</v>
      </c>
      <c r="AX579" s="375" t="s">
        <v>332</v>
      </c>
      <c r="AY579" s="375" t="s">
        <v>334</v>
      </c>
    </row>
    <row r="580" spans="2:65" s="406" customFormat="1" ht="15.75" customHeight="1">
      <c r="B580" s="281"/>
      <c r="C580" s="386" t="s">
        <v>722</v>
      </c>
      <c r="D580" s="386" t="s">
        <v>1090</v>
      </c>
      <c r="E580" s="387" t="s">
        <v>2337</v>
      </c>
      <c r="F580" s="507" t="s">
        <v>2336</v>
      </c>
      <c r="G580" s="389" t="s">
        <v>187</v>
      </c>
      <c r="H580" s="390">
        <v>18</v>
      </c>
      <c r="I580" s="426"/>
      <c r="J580" s="391">
        <f>ROUND($I$580*$H$580,2)</f>
        <v>0</v>
      </c>
      <c r="K580" s="388" t="s">
        <v>599</v>
      </c>
      <c r="L580" s="392"/>
      <c r="M580" s="425"/>
      <c r="N580" s="393" t="s">
        <v>287</v>
      </c>
      <c r="P580" s="354">
        <f>$O$580*$H$580</f>
        <v>0</v>
      </c>
      <c r="Q580" s="354">
        <v>0.00129</v>
      </c>
      <c r="R580" s="354">
        <f>$Q$580*$H$580</f>
        <v>0.023219999999999998</v>
      </c>
      <c r="S580" s="354">
        <v>0</v>
      </c>
      <c r="T580" s="355">
        <f>$S$580*$H$580</f>
        <v>0</v>
      </c>
      <c r="AR580" s="409" t="s">
        <v>402</v>
      </c>
      <c r="AT580" s="409" t="s">
        <v>1090</v>
      </c>
      <c r="AU580" s="409" t="s">
        <v>258</v>
      </c>
      <c r="AY580" s="406" t="s">
        <v>334</v>
      </c>
      <c r="BE580" s="356">
        <f>IF($N$580="základní",$J$580,0)</f>
        <v>0</v>
      </c>
      <c r="BF580" s="356">
        <f>IF($N$580="snížená",$J$580,0)</f>
        <v>0</v>
      </c>
      <c r="BG580" s="356">
        <f>IF($N$580="zákl. přenesená",$J$580,0)</f>
        <v>0</v>
      </c>
      <c r="BH580" s="356">
        <f>IF($N$580="sníž. přenesená",$J$580,0)</f>
        <v>0</v>
      </c>
      <c r="BI580" s="356">
        <f>IF($N$580="nulová",$J$580,0)</f>
        <v>0</v>
      </c>
      <c r="BJ580" s="409" t="s">
        <v>332</v>
      </c>
      <c r="BK580" s="356">
        <f>ROUND($I$580*$H$580,2)</f>
        <v>0</v>
      </c>
      <c r="BL580" s="409" t="s">
        <v>341</v>
      </c>
      <c r="BM580" s="409" t="s">
        <v>2335</v>
      </c>
    </row>
    <row r="581" spans="2:47" s="406" customFormat="1" ht="16.5" customHeight="1">
      <c r="B581" s="281"/>
      <c r="D581" s="357" t="s">
        <v>343</v>
      </c>
      <c r="F581" s="358" t="s">
        <v>2334</v>
      </c>
      <c r="L581" s="281"/>
      <c r="M581" s="359"/>
      <c r="T581" s="360"/>
      <c r="AT581" s="406" t="s">
        <v>343</v>
      </c>
      <c r="AU581" s="406" t="s">
        <v>258</v>
      </c>
    </row>
    <row r="582" spans="2:51" s="406" customFormat="1" ht="15.75" customHeight="1">
      <c r="B582" s="363"/>
      <c r="D582" s="361" t="s">
        <v>347</v>
      </c>
      <c r="E582" s="364"/>
      <c r="F582" s="365" t="s">
        <v>2333</v>
      </c>
      <c r="H582" s="364"/>
      <c r="L582" s="363"/>
      <c r="M582" s="366"/>
      <c r="T582" s="367"/>
      <c r="AT582" s="364" t="s">
        <v>347</v>
      </c>
      <c r="AU582" s="364" t="s">
        <v>258</v>
      </c>
      <c r="AV582" s="364" t="s">
        <v>332</v>
      </c>
      <c r="AW582" s="364" t="s">
        <v>299</v>
      </c>
      <c r="AX582" s="364" t="s">
        <v>333</v>
      </c>
      <c r="AY582" s="364" t="s">
        <v>334</v>
      </c>
    </row>
    <row r="583" spans="2:51" s="406" customFormat="1" ht="15.75" customHeight="1">
      <c r="B583" s="368"/>
      <c r="D583" s="361" t="s">
        <v>347</v>
      </c>
      <c r="E583" s="369"/>
      <c r="F583" s="370" t="s">
        <v>2332</v>
      </c>
      <c r="H583" s="371">
        <v>9</v>
      </c>
      <c r="L583" s="368"/>
      <c r="M583" s="372"/>
      <c r="T583" s="373"/>
      <c r="AT583" s="369" t="s">
        <v>347</v>
      </c>
      <c r="AU583" s="369" t="s">
        <v>258</v>
      </c>
      <c r="AV583" s="369" t="s">
        <v>258</v>
      </c>
      <c r="AW583" s="369" t="s">
        <v>299</v>
      </c>
      <c r="AX583" s="369" t="s">
        <v>333</v>
      </c>
      <c r="AY583" s="369" t="s">
        <v>334</v>
      </c>
    </row>
    <row r="584" spans="2:51" s="406" customFormat="1" ht="15.75" customHeight="1">
      <c r="B584" s="368"/>
      <c r="D584" s="361" t="s">
        <v>347</v>
      </c>
      <c r="E584" s="369"/>
      <c r="F584" s="370" t="s">
        <v>2331</v>
      </c>
      <c r="H584" s="371">
        <v>9</v>
      </c>
      <c r="L584" s="368"/>
      <c r="M584" s="372"/>
      <c r="T584" s="373"/>
      <c r="AT584" s="369" t="s">
        <v>347</v>
      </c>
      <c r="AU584" s="369" t="s">
        <v>258</v>
      </c>
      <c r="AV584" s="369" t="s">
        <v>258</v>
      </c>
      <c r="AW584" s="369" t="s">
        <v>299</v>
      </c>
      <c r="AX584" s="369" t="s">
        <v>333</v>
      </c>
      <c r="AY584" s="369" t="s">
        <v>334</v>
      </c>
    </row>
    <row r="585" spans="2:51" s="406" customFormat="1" ht="15.75" customHeight="1">
      <c r="B585" s="374"/>
      <c r="D585" s="361" t="s">
        <v>347</v>
      </c>
      <c r="E585" s="375"/>
      <c r="F585" s="376" t="s">
        <v>352</v>
      </c>
      <c r="H585" s="377">
        <v>18</v>
      </c>
      <c r="L585" s="374"/>
      <c r="M585" s="378"/>
      <c r="T585" s="379"/>
      <c r="AT585" s="375" t="s">
        <v>347</v>
      </c>
      <c r="AU585" s="375" t="s">
        <v>258</v>
      </c>
      <c r="AV585" s="375" t="s">
        <v>341</v>
      </c>
      <c r="AW585" s="375" t="s">
        <v>299</v>
      </c>
      <c r="AX585" s="375" t="s">
        <v>332</v>
      </c>
      <c r="AY585" s="375" t="s">
        <v>334</v>
      </c>
    </row>
    <row r="586" spans="2:65" s="406" customFormat="1" ht="15.75" customHeight="1">
      <c r="B586" s="281"/>
      <c r="C586" s="347" t="s">
        <v>731</v>
      </c>
      <c r="D586" s="347" t="s">
        <v>336</v>
      </c>
      <c r="E586" s="348" t="s">
        <v>2330</v>
      </c>
      <c r="F586" s="349" t="s">
        <v>2329</v>
      </c>
      <c r="G586" s="350" t="s">
        <v>578</v>
      </c>
      <c r="H586" s="351">
        <v>3.518</v>
      </c>
      <c r="I586" s="424"/>
      <c r="J586" s="352">
        <f>ROUND($I$586*$H$586,2)</f>
        <v>0</v>
      </c>
      <c r="K586" s="349" t="s">
        <v>340</v>
      </c>
      <c r="L586" s="281"/>
      <c r="M586" s="423"/>
      <c r="N586" s="353" t="s">
        <v>287</v>
      </c>
      <c r="P586" s="354">
        <f>$O$586*$H$586</f>
        <v>0</v>
      </c>
      <c r="Q586" s="354">
        <v>0</v>
      </c>
      <c r="R586" s="354">
        <f>$Q$586*$H$586</f>
        <v>0</v>
      </c>
      <c r="S586" s="354">
        <v>0</v>
      </c>
      <c r="T586" s="355">
        <f>$S$586*$H$586</f>
        <v>0</v>
      </c>
      <c r="AR586" s="409" t="s">
        <v>341</v>
      </c>
      <c r="AT586" s="409" t="s">
        <v>336</v>
      </c>
      <c r="AU586" s="409" t="s">
        <v>258</v>
      </c>
      <c r="AY586" s="406" t="s">
        <v>334</v>
      </c>
      <c r="BE586" s="356">
        <f>IF($N$586="základní",$J$586,0)</f>
        <v>0</v>
      </c>
      <c r="BF586" s="356">
        <f>IF($N$586="snížená",$J$586,0)</f>
        <v>0</v>
      </c>
      <c r="BG586" s="356">
        <f>IF($N$586="zákl. přenesená",$J$586,0)</f>
        <v>0</v>
      </c>
      <c r="BH586" s="356">
        <f>IF($N$586="sníž. přenesená",$J$586,0)</f>
        <v>0</v>
      </c>
      <c r="BI586" s="356">
        <f>IF($N$586="nulová",$J$586,0)</f>
        <v>0</v>
      </c>
      <c r="BJ586" s="409" t="s">
        <v>332</v>
      </c>
      <c r="BK586" s="356">
        <f>ROUND($I$586*$H$586,2)</f>
        <v>0</v>
      </c>
      <c r="BL586" s="409" t="s">
        <v>341</v>
      </c>
      <c r="BM586" s="409" t="s">
        <v>2328</v>
      </c>
    </row>
    <row r="587" spans="2:47" s="406" customFormat="1" ht="16.5" customHeight="1">
      <c r="B587" s="281"/>
      <c r="D587" s="357" t="s">
        <v>343</v>
      </c>
      <c r="F587" s="358" t="s">
        <v>2327</v>
      </c>
      <c r="L587" s="281"/>
      <c r="M587" s="359"/>
      <c r="T587" s="360"/>
      <c r="AT587" s="406" t="s">
        <v>343</v>
      </c>
      <c r="AU587" s="406" t="s">
        <v>258</v>
      </c>
    </row>
    <row r="588" spans="2:47" s="406" customFormat="1" ht="44.25" customHeight="1">
      <c r="B588" s="281"/>
      <c r="D588" s="361" t="s">
        <v>345</v>
      </c>
      <c r="F588" s="362" t="s">
        <v>2326</v>
      </c>
      <c r="L588" s="281"/>
      <c r="M588" s="359"/>
      <c r="T588" s="360"/>
      <c r="AT588" s="406" t="s">
        <v>345</v>
      </c>
      <c r="AU588" s="406" t="s">
        <v>258</v>
      </c>
    </row>
    <row r="589" spans="2:51" s="406" customFormat="1" ht="15.75" customHeight="1">
      <c r="B589" s="363"/>
      <c r="D589" s="361" t="s">
        <v>347</v>
      </c>
      <c r="E589" s="364"/>
      <c r="F589" s="365" t="s">
        <v>1294</v>
      </c>
      <c r="H589" s="364"/>
      <c r="L589" s="363"/>
      <c r="M589" s="366"/>
      <c r="T589" s="367"/>
      <c r="AT589" s="364" t="s">
        <v>347</v>
      </c>
      <c r="AU589" s="364" t="s">
        <v>258</v>
      </c>
      <c r="AV589" s="364" t="s">
        <v>332</v>
      </c>
      <c r="AW589" s="364" t="s">
        <v>299</v>
      </c>
      <c r="AX589" s="364" t="s">
        <v>333</v>
      </c>
      <c r="AY589" s="364" t="s">
        <v>334</v>
      </c>
    </row>
    <row r="590" spans="2:51" s="406" customFormat="1" ht="15.75" customHeight="1">
      <c r="B590" s="363"/>
      <c r="D590" s="361" t="s">
        <v>347</v>
      </c>
      <c r="E590" s="364"/>
      <c r="F590" s="365" t="s">
        <v>1293</v>
      </c>
      <c r="H590" s="364"/>
      <c r="L590" s="363"/>
      <c r="M590" s="366"/>
      <c r="T590" s="367"/>
      <c r="AT590" s="364" t="s">
        <v>347</v>
      </c>
      <c r="AU590" s="364" t="s">
        <v>258</v>
      </c>
      <c r="AV590" s="364" t="s">
        <v>332</v>
      </c>
      <c r="AW590" s="364" t="s">
        <v>299</v>
      </c>
      <c r="AX590" s="364" t="s">
        <v>333</v>
      </c>
      <c r="AY590" s="364" t="s">
        <v>334</v>
      </c>
    </row>
    <row r="591" spans="2:51" s="406" customFormat="1" ht="15.75" customHeight="1">
      <c r="B591" s="363"/>
      <c r="D591" s="361" t="s">
        <v>347</v>
      </c>
      <c r="E591" s="364"/>
      <c r="F591" s="365" t="s">
        <v>1411</v>
      </c>
      <c r="H591" s="364"/>
      <c r="L591" s="363"/>
      <c r="M591" s="366"/>
      <c r="T591" s="367"/>
      <c r="AT591" s="364" t="s">
        <v>347</v>
      </c>
      <c r="AU591" s="364" t="s">
        <v>258</v>
      </c>
      <c r="AV591" s="364" t="s">
        <v>332</v>
      </c>
      <c r="AW591" s="364" t="s">
        <v>299</v>
      </c>
      <c r="AX591" s="364" t="s">
        <v>333</v>
      </c>
      <c r="AY591" s="364" t="s">
        <v>334</v>
      </c>
    </row>
    <row r="592" spans="2:51" s="406" customFormat="1" ht="15.75" customHeight="1">
      <c r="B592" s="368"/>
      <c r="D592" s="361" t="s">
        <v>347</v>
      </c>
      <c r="E592" s="369"/>
      <c r="F592" s="370" t="s">
        <v>2325</v>
      </c>
      <c r="H592" s="371">
        <v>0.037</v>
      </c>
      <c r="L592" s="368"/>
      <c r="M592" s="372"/>
      <c r="T592" s="373"/>
      <c r="AT592" s="369" t="s">
        <v>347</v>
      </c>
      <c r="AU592" s="369" t="s">
        <v>258</v>
      </c>
      <c r="AV592" s="369" t="s">
        <v>258</v>
      </c>
      <c r="AW592" s="369" t="s">
        <v>299</v>
      </c>
      <c r="AX592" s="369" t="s">
        <v>333</v>
      </c>
      <c r="AY592" s="369" t="s">
        <v>334</v>
      </c>
    </row>
    <row r="593" spans="2:51" s="406" customFormat="1" ht="15.75" customHeight="1">
      <c r="B593" s="368"/>
      <c r="D593" s="361" t="s">
        <v>347</v>
      </c>
      <c r="E593" s="369"/>
      <c r="F593" s="370" t="s">
        <v>2324</v>
      </c>
      <c r="H593" s="371">
        <v>0.086</v>
      </c>
      <c r="L593" s="368"/>
      <c r="M593" s="372"/>
      <c r="T593" s="373"/>
      <c r="AT593" s="369" t="s">
        <v>347</v>
      </c>
      <c r="AU593" s="369" t="s">
        <v>258</v>
      </c>
      <c r="AV593" s="369" t="s">
        <v>258</v>
      </c>
      <c r="AW593" s="369" t="s">
        <v>299</v>
      </c>
      <c r="AX593" s="369" t="s">
        <v>333</v>
      </c>
      <c r="AY593" s="369" t="s">
        <v>334</v>
      </c>
    </row>
    <row r="594" spans="2:51" s="406" customFormat="1" ht="15.75" customHeight="1">
      <c r="B594" s="368"/>
      <c r="D594" s="361" t="s">
        <v>347</v>
      </c>
      <c r="E594" s="369"/>
      <c r="F594" s="370" t="s">
        <v>2323</v>
      </c>
      <c r="H594" s="371">
        <v>0.037</v>
      </c>
      <c r="L594" s="368"/>
      <c r="M594" s="372"/>
      <c r="T594" s="373"/>
      <c r="AT594" s="369" t="s">
        <v>347</v>
      </c>
      <c r="AU594" s="369" t="s">
        <v>258</v>
      </c>
      <c r="AV594" s="369" t="s">
        <v>258</v>
      </c>
      <c r="AW594" s="369" t="s">
        <v>299</v>
      </c>
      <c r="AX594" s="369" t="s">
        <v>333</v>
      </c>
      <c r="AY594" s="369" t="s">
        <v>334</v>
      </c>
    </row>
    <row r="595" spans="2:51" s="406" customFormat="1" ht="15.75" customHeight="1">
      <c r="B595" s="380"/>
      <c r="D595" s="361" t="s">
        <v>347</v>
      </c>
      <c r="E595" s="381"/>
      <c r="F595" s="382" t="s">
        <v>519</v>
      </c>
      <c r="H595" s="383">
        <v>0.16</v>
      </c>
      <c r="L595" s="380"/>
      <c r="M595" s="384"/>
      <c r="T595" s="385"/>
      <c r="AT595" s="381" t="s">
        <v>347</v>
      </c>
      <c r="AU595" s="381" t="s">
        <v>258</v>
      </c>
      <c r="AV595" s="381" t="s">
        <v>363</v>
      </c>
      <c r="AW595" s="381" t="s">
        <v>299</v>
      </c>
      <c r="AX595" s="381" t="s">
        <v>333</v>
      </c>
      <c r="AY595" s="381" t="s">
        <v>334</v>
      </c>
    </row>
    <row r="596" spans="2:51" s="406" customFormat="1" ht="15.75" customHeight="1">
      <c r="B596" s="363"/>
      <c r="D596" s="361" t="s">
        <v>347</v>
      </c>
      <c r="E596" s="364"/>
      <c r="F596" s="365" t="s">
        <v>1410</v>
      </c>
      <c r="H596" s="364"/>
      <c r="L596" s="363"/>
      <c r="M596" s="366"/>
      <c r="T596" s="367"/>
      <c r="AT596" s="364" t="s">
        <v>347</v>
      </c>
      <c r="AU596" s="364" t="s">
        <v>258</v>
      </c>
      <c r="AV596" s="364" t="s">
        <v>332</v>
      </c>
      <c r="AW596" s="364" t="s">
        <v>299</v>
      </c>
      <c r="AX596" s="364" t="s">
        <v>333</v>
      </c>
      <c r="AY596" s="364" t="s">
        <v>334</v>
      </c>
    </row>
    <row r="597" spans="2:51" s="406" customFormat="1" ht="15.75" customHeight="1">
      <c r="B597" s="368"/>
      <c r="D597" s="361" t="s">
        <v>347</v>
      </c>
      <c r="E597" s="369"/>
      <c r="F597" s="370" t="s">
        <v>2322</v>
      </c>
      <c r="H597" s="371">
        <v>0.011</v>
      </c>
      <c r="L597" s="368"/>
      <c r="M597" s="372"/>
      <c r="T597" s="373"/>
      <c r="AT597" s="369" t="s">
        <v>347</v>
      </c>
      <c r="AU597" s="369" t="s">
        <v>258</v>
      </c>
      <c r="AV597" s="369" t="s">
        <v>258</v>
      </c>
      <c r="AW597" s="369" t="s">
        <v>299</v>
      </c>
      <c r="AX597" s="369" t="s">
        <v>333</v>
      </c>
      <c r="AY597" s="369" t="s">
        <v>334</v>
      </c>
    </row>
    <row r="598" spans="2:51" s="406" customFormat="1" ht="15.75" customHeight="1">
      <c r="B598" s="368"/>
      <c r="D598" s="361" t="s">
        <v>347</v>
      </c>
      <c r="E598" s="369"/>
      <c r="F598" s="370" t="s">
        <v>2321</v>
      </c>
      <c r="H598" s="371">
        <v>0.302</v>
      </c>
      <c r="L598" s="368"/>
      <c r="M598" s="372"/>
      <c r="T598" s="373"/>
      <c r="AT598" s="369" t="s">
        <v>347</v>
      </c>
      <c r="AU598" s="369" t="s">
        <v>258</v>
      </c>
      <c r="AV598" s="369" t="s">
        <v>258</v>
      </c>
      <c r="AW598" s="369" t="s">
        <v>299</v>
      </c>
      <c r="AX598" s="369" t="s">
        <v>333</v>
      </c>
      <c r="AY598" s="369" t="s">
        <v>334</v>
      </c>
    </row>
    <row r="599" spans="2:51" s="406" customFormat="1" ht="15.75" customHeight="1">
      <c r="B599" s="368"/>
      <c r="D599" s="361" t="s">
        <v>347</v>
      </c>
      <c r="E599" s="369"/>
      <c r="F599" s="370" t="s">
        <v>2320</v>
      </c>
      <c r="H599" s="371">
        <v>0.312</v>
      </c>
      <c r="L599" s="368"/>
      <c r="M599" s="372"/>
      <c r="T599" s="373"/>
      <c r="AT599" s="369" t="s">
        <v>347</v>
      </c>
      <c r="AU599" s="369" t="s">
        <v>258</v>
      </c>
      <c r="AV599" s="369" t="s">
        <v>258</v>
      </c>
      <c r="AW599" s="369" t="s">
        <v>299</v>
      </c>
      <c r="AX599" s="369" t="s">
        <v>333</v>
      </c>
      <c r="AY599" s="369" t="s">
        <v>334</v>
      </c>
    </row>
    <row r="600" spans="2:51" s="406" customFormat="1" ht="15.75" customHeight="1">
      <c r="B600" s="368"/>
      <c r="D600" s="361" t="s">
        <v>347</v>
      </c>
      <c r="E600" s="369"/>
      <c r="F600" s="370" t="s">
        <v>2319</v>
      </c>
      <c r="H600" s="371">
        <v>0.316</v>
      </c>
      <c r="L600" s="368"/>
      <c r="M600" s="372"/>
      <c r="T600" s="373"/>
      <c r="AT600" s="369" t="s">
        <v>347</v>
      </c>
      <c r="AU600" s="369" t="s">
        <v>258</v>
      </c>
      <c r="AV600" s="369" t="s">
        <v>258</v>
      </c>
      <c r="AW600" s="369" t="s">
        <v>299</v>
      </c>
      <c r="AX600" s="369" t="s">
        <v>333</v>
      </c>
      <c r="AY600" s="369" t="s">
        <v>334</v>
      </c>
    </row>
    <row r="601" spans="2:51" s="406" customFormat="1" ht="15.75" customHeight="1">
      <c r="B601" s="368"/>
      <c r="D601" s="361" t="s">
        <v>347</v>
      </c>
      <c r="E601" s="369"/>
      <c r="F601" s="370" t="s">
        <v>2318</v>
      </c>
      <c r="H601" s="371">
        <v>0.875</v>
      </c>
      <c r="L601" s="368"/>
      <c r="M601" s="372"/>
      <c r="T601" s="373"/>
      <c r="AT601" s="369" t="s">
        <v>347</v>
      </c>
      <c r="AU601" s="369" t="s">
        <v>258</v>
      </c>
      <c r="AV601" s="369" t="s">
        <v>258</v>
      </c>
      <c r="AW601" s="369" t="s">
        <v>299</v>
      </c>
      <c r="AX601" s="369" t="s">
        <v>333</v>
      </c>
      <c r="AY601" s="369" t="s">
        <v>334</v>
      </c>
    </row>
    <row r="602" spans="2:51" s="406" customFormat="1" ht="15.75" customHeight="1">
      <c r="B602" s="368"/>
      <c r="D602" s="361" t="s">
        <v>347</v>
      </c>
      <c r="E602" s="369"/>
      <c r="F602" s="370" t="s">
        <v>2317</v>
      </c>
      <c r="H602" s="371">
        <v>0.053</v>
      </c>
      <c r="L602" s="368"/>
      <c r="M602" s="372"/>
      <c r="T602" s="373"/>
      <c r="AT602" s="369" t="s">
        <v>347</v>
      </c>
      <c r="AU602" s="369" t="s">
        <v>258</v>
      </c>
      <c r="AV602" s="369" t="s">
        <v>258</v>
      </c>
      <c r="AW602" s="369" t="s">
        <v>299</v>
      </c>
      <c r="AX602" s="369" t="s">
        <v>333</v>
      </c>
      <c r="AY602" s="369" t="s">
        <v>334</v>
      </c>
    </row>
    <row r="603" spans="2:51" s="406" customFormat="1" ht="15.75" customHeight="1">
      <c r="B603" s="380"/>
      <c r="D603" s="361" t="s">
        <v>347</v>
      </c>
      <c r="E603" s="381"/>
      <c r="F603" s="382" t="s">
        <v>519</v>
      </c>
      <c r="H603" s="383">
        <v>1.869</v>
      </c>
      <c r="L603" s="380"/>
      <c r="M603" s="384"/>
      <c r="T603" s="385"/>
      <c r="AT603" s="381" t="s">
        <v>347</v>
      </c>
      <c r="AU603" s="381" t="s">
        <v>258</v>
      </c>
      <c r="AV603" s="381" t="s">
        <v>363</v>
      </c>
      <c r="AW603" s="381" t="s">
        <v>299</v>
      </c>
      <c r="AX603" s="381" t="s">
        <v>333</v>
      </c>
      <c r="AY603" s="381" t="s">
        <v>334</v>
      </c>
    </row>
    <row r="604" spans="2:51" s="406" customFormat="1" ht="15.75" customHeight="1">
      <c r="B604" s="363"/>
      <c r="D604" s="361" t="s">
        <v>347</v>
      </c>
      <c r="E604" s="364"/>
      <c r="F604" s="365" t="s">
        <v>1409</v>
      </c>
      <c r="H604" s="364"/>
      <c r="L604" s="363"/>
      <c r="M604" s="366"/>
      <c r="T604" s="367"/>
      <c r="AT604" s="364" t="s">
        <v>347</v>
      </c>
      <c r="AU604" s="364" t="s">
        <v>258</v>
      </c>
      <c r="AV604" s="364" t="s">
        <v>332</v>
      </c>
      <c r="AW604" s="364" t="s">
        <v>299</v>
      </c>
      <c r="AX604" s="364" t="s">
        <v>333</v>
      </c>
      <c r="AY604" s="364" t="s">
        <v>334</v>
      </c>
    </row>
    <row r="605" spans="2:51" s="406" customFormat="1" ht="15.75" customHeight="1">
      <c r="B605" s="368"/>
      <c r="D605" s="361" t="s">
        <v>347</v>
      </c>
      <c r="E605" s="369"/>
      <c r="F605" s="370" t="s">
        <v>2316</v>
      </c>
      <c r="H605" s="371">
        <v>0.047</v>
      </c>
      <c r="L605" s="368"/>
      <c r="M605" s="372"/>
      <c r="T605" s="373"/>
      <c r="AT605" s="369" t="s">
        <v>347</v>
      </c>
      <c r="AU605" s="369" t="s">
        <v>258</v>
      </c>
      <c r="AV605" s="369" t="s">
        <v>258</v>
      </c>
      <c r="AW605" s="369" t="s">
        <v>299</v>
      </c>
      <c r="AX605" s="369" t="s">
        <v>333</v>
      </c>
      <c r="AY605" s="369" t="s">
        <v>334</v>
      </c>
    </row>
    <row r="606" spans="2:51" s="406" customFormat="1" ht="15.75" customHeight="1">
      <c r="B606" s="380"/>
      <c r="D606" s="361" t="s">
        <v>347</v>
      </c>
      <c r="E606" s="381"/>
      <c r="F606" s="382" t="s">
        <v>519</v>
      </c>
      <c r="H606" s="383">
        <v>0.047</v>
      </c>
      <c r="L606" s="380"/>
      <c r="M606" s="384"/>
      <c r="T606" s="385"/>
      <c r="AT606" s="381" t="s">
        <v>347</v>
      </c>
      <c r="AU606" s="381" t="s">
        <v>258</v>
      </c>
      <c r="AV606" s="381" t="s">
        <v>363</v>
      </c>
      <c r="AW606" s="381" t="s">
        <v>299</v>
      </c>
      <c r="AX606" s="381" t="s">
        <v>333</v>
      </c>
      <c r="AY606" s="381" t="s">
        <v>334</v>
      </c>
    </row>
    <row r="607" spans="2:51" s="406" customFormat="1" ht="15.75" customHeight="1">
      <c r="B607" s="363"/>
      <c r="D607" s="361" t="s">
        <v>347</v>
      </c>
      <c r="E607" s="364"/>
      <c r="F607" s="365" t="s">
        <v>1408</v>
      </c>
      <c r="H607" s="364"/>
      <c r="L607" s="363"/>
      <c r="M607" s="366"/>
      <c r="T607" s="367"/>
      <c r="AT607" s="364" t="s">
        <v>347</v>
      </c>
      <c r="AU607" s="364" t="s">
        <v>258</v>
      </c>
      <c r="AV607" s="364" t="s">
        <v>332</v>
      </c>
      <c r="AW607" s="364" t="s">
        <v>299</v>
      </c>
      <c r="AX607" s="364" t="s">
        <v>333</v>
      </c>
      <c r="AY607" s="364" t="s">
        <v>334</v>
      </c>
    </row>
    <row r="608" spans="2:51" s="406" customFormat="1" ht="15.75" customHeight="1">
      <c r="B608" s="368"/>
      <c r="D608" s="361" t="s">
        <v>347</v>
      </c>
      <c r="E608" s="369"/>
      <c r="F608" s="370" t="s">
        <v>2315</v>
      </c>
      <c r="H608" s="371">
        <v>0.147</v>
      </c>
      <c r="L608" s="368"/>
      <c r="M608" s="372"/>
      <c r="T608" s="373"/>
      <c r="AT608" s="369" t="s">
        <v>347</v>
      </c>
      <c r="AU608" s="369" t="s">
        <v>258</v>
      </c>
      <c r="AV608" s="369" t="s">
        <v>258</v>
      </c>
      <c r="AW608" s="369" t="s">
        <v>299</v>
      </c>
      <c r="AX608" s="369" t="s">
        <v>333</v>
      </c>
      <c r="AY608" s="369" t="s">
        <v>334</v>
      </c>
    </row>
    <row r="609" spans="2:51" s="406" customFormat="1" ht="15.75" customHeight="1">
      <c r="B609" s="380"/>
      <c r="D609" s="361" t="s">
        <v>347</v>
      </c>
      <c r="E609" s="381"/>
      <c r="F609" s="382" t="s">
        <v>519</v>
      </c>
      <c r="H609" s="383">
        <v>0.147</v>
      </c>
      <c r="L609" s="380"/>
      <c r="M609" s="384"/>
      <c r="T609" s="385"/>
      <c r="AT609" s="381" t="s">
        <v>347</v>
      </c>
      <c r="AU609" s="381" t="s">
        <v>258</v>
      </c>
      <c r="AV609" s="381" t="s">
        <v>363</v>
      </c>
      <c r="AW609" s="381" t="s">
        <v>299</v>
      </c>
      <c r="AX609" s="381" t="s">
        <v>333</v>
      </c>
      <c r="AY609" s="381" t="s">
        <v>334</v>
      </c>
    </row>
    <row r="610" spans="2:51" s="406" customFormat="1" ht="15.75" customHeight="1">
      <c r="B610" s="363"/>
      <c r="D610" s="361" t="s">
        <v>347</v>
      </c>
      <c r="E610" s="364"/>
      <c r="F610" s="365" t="s">
        <v>1407</v>
      </c>
      <c r="H610" s="364"/>
      <c r="L610" s="363"/>
      <c r="M610" s="366"/>
      <c r="T610" s="367"/>
      <c r="AT610" s="364" t="s">
        <v>347</v>
      </c>
      <c r="AU610" s="364" t="s">
        <v>258</v>
      </c>
      <c r="AV610" s="364" t="s">
        <v>332</v>
      </c>
      <c r="AW610" s="364" t="s">
        <v>299</v>
      </c>
      <c r="AX610" s="364" t="s">
        <v>333</v>
      </c>
      <c r="AY610" s="364" t="s">
        <v>334</v>
      </c>
    </row>
    <row r="611" spans="2:51" s="406" customFormat="1" ht="15.75" customHeight="1">
      <c r="B611" s="368"/>
      <c r="D611" s="361" t="s">
        <v>347</v>
      </c>
      <c r="E611" s="369"/>
      <c r="F611" s="370" t="s">
        <v>2314</v>
      </c>
      <c r="H611" s="371">
        <v>0.156</v>
      </c>
      <c r="L611" s="368"/>
      <c r="M611" s="372"/>
      <c r="T611" s="373"/>
      <c r="AT611" s="369" t="s">
        <v>347</v>
      </c>
      <c r="AU611" s="369" t="s">
        <v>258</v>
      </c>
      <c r="AV611" s="369" t="s">
        <v>258</v>
      </c>
      <c r="AW611" s="369" t="s">
        <v>299</v>
      </c>
      <c r="AX611" s="369" t="s">
        <v>333</v>
      </c>
      <c r="AY611" s="369" t="s">
        <v>334</v>
      </c>
    </row>
    <row r="612" spans="2:51" s="406" customFormat="1" ht="15.75" customHeight="1">
      <c r="B612" s="368"/>
      <c r="D612" s="361" t="s">
        <v>347</v>
      </c>
      <c r="E612" s="369"/>
      <c r="F612" s="370" t="s">
        <v>2313</v>
      </c>
      <c r="H612" s="371">
        <v>0.056</v>
      </c>
      <c r="L612" s="368"/>
      <c r="M612" s="372"/>
      <c r="T612" s="373"/>
      <c r="AT612" s="369" t="s">
        <v>347</v>
      </c>
      <c r="AU612" s="369" t="s">
        <v>258</v>
      </c>
      <c r="AV612" s="369" t="s">
        <v>258</v>
      </c>
      <c r="AW612" s="369" t="s">
        <v>299</v>
      </c>
      <c r="AX612" s="369" t="s">
        <v>333</v>
      </c>
      <c r="AY612" s="369" t="s">
        <v>334</v>
      </c>
    </row>
    <row r="613" spans="2:51" s="406" customFormat="1" ht="15.75" customHeight="1">
      <c r="B613" s="368"/>
      <c r="D613" s="361" t="s">
        <v>347</v>
      </c>
      <c r="E613" s="369"/>
      <c r="F613" s="370" t="s">
        <v>2312</v>
      </c>
      <c r="H613" s="371">
        <v>0.1</v>
      </c>
      <c r="L613" s="368"/>
      <c r="M613" s="372"/>
      <c r="T613" s="373"/>
      <c r="AT613" s="369" t="s">
        <v>347</v>
      </c>
      <c r="AU613" s="369" t="s">
        <v>258</v>
      </c>
      <c r="AV613" s="369" t="s">
        <v>258</v>
      </c>
      <c r="AW613" s="369" t="s">
        <v>299</v>
      </c>
      <c r="AX613" s="369" t="s">
        <v>333</v>
      </c>
      <c r="AY613" s="369" t="s">
        <v>334</v>
      </c>
    </row>
    <row r="614" spans="2:51" s="406" customFormat="1" ht="15.75" customHeight="1">
      <c r="B614" s="368"/>
      <c r="D614" s="361" t="s">
        <v>347</v>
      </c>
      <c r="E614" s="369"/>
      <c r="F614" s="370" t="s">
        <v>2311</v>
      </c>
      <c r="H614" s="371">
        <v>0.223</v>
      </c>
      <c r="L614" s="368"/>
      <c r="M614" s="372"/>
      <c r="T614" s="373"/>
      <c r="AT614" s="369" t="s">
        <v>347</v>
      </c>
      <c r="AU614" s="369" t="s">
        <v>258</v>
      </c>
      <c r="AV614" s="369" t="s">
        <v>258</v>
      </c>
      <c r="AW614" s="369" t="s">
        <v>299</v>
      </c>
      <c r="AX614" s="369" t="s">
        <v>333</v>
      </c>
      <c r="AY614" s="369" t="s">
        <v>334</v>
      </c>
    </row>
    <row r="615" spans="2:51" s="406" customFormat="1" ht="15.75" customHeight="1">
      <c r="B615" s="380"/>
      <c r="D615" s="361" t="s">
        <v>347</v>
      </c>
      <c r="E615" s="381"/>
      <c r="F615" s="382" t="s">
        <v>519</v>
      </c>
      <c r="H615" s="383">
        <v>0.535</v>
      </c>
      <c r="L615" s="380"/>
      <c r="M615" s="384"/>
      <c r="T615" s="385"/>
      <c r="AT615" s="381" t="s">
        <v>347</v>
      </c>
      <c r="AU615" s="381" t="s">
        <v>258</v>
      </c>
      <c r="AV615" s="381" t="s">
        <v>363</v>
      </c>
      <c r="AW615" s="381" t="s">
        <v>299</v>
      </c>
      <c r="AX615" s="381" t="s">
        <v>333</v>
      </c>
      <c r="AY615" s="381" t="s">
        <v>334</v>
      </c>
    </row>
    <row r="616" spans="2:51" s="406" customFormat="1" ht="15.75" customHeight="1">
      <c r="B616" s="363"/>
      <c r="D616" s="361" t="s">
        <v>347</v>
      </c>
      <c r="E616" s="364"/>
      <c r="F616" s="365" t="s">
        <v>1406</v>
      </c>
      <c r="H616" s="364"/>
      <c r="L616" s="363"/>
      <c r="M616" s="366"/>
      <c r="T616" s="367"/>
      <c r="AT616" s="364" t="s">
        <v>347</v>
      </c>
      <c r="AU616" s="364" t="s">
        <v>258</v>
      </c>
      <c r="AV616" s="364" t="s">
        <v>332</v>
      </c>
      <c r="AW616" s="364" t="s">
        <v>299</v>
      </c>
      <c r="AX616" s="364" t="s">
        <v>333</v>
      </c>
      <c r="AY616" s="364" t="s">
        <v>334</v>
      </c>
    </row>
    <row r="617" spans="2:51" s="406" customFormat="1" ht="15.75" customHeight="1">
      <c r="B617" s="368"/>
      <c r="D617" s="361" t="s">
        <v>347</v>
      </c>
      <c r="E617" s="369"/>
      <c r="F617" s="370" t="s">
        <v>2310</v>
      </c>
      <c r="H617" s="371">
        <v>0.034</v>
      </c>
      <c r="L617" s="368"/>
      <c r="M617" s="372"/>
      <c r="T617" s="373"/>
      <c r="AT617" s="369" t="s">
        <v>347</v>
      </c>
      <c r="AU617" s="369" t="s">
        <v>258</v>
      </c>
      <c r="AV617" s="369" t="s">
        <v>258</v>
      </c>
      <c r="AW617" s="369" t="s">
        <v>299</v>
      </c>
      <c r="AX617" s="369" t="s">
        <v>333</v>
      </c>
      <c r="AY617" s="369" t="s">
        <v>334</v>
      </c>
    </row>
    <row r="618" spans="2:51" s="406" customFormat="1" ht="15.75" customHeight="1">
      <c r="B618" s="380"/>
      <c r="D618" s="361" t="s">
        <v>347</v>
      </c>
      <c r="E618" s="381"/>
      <c r="F618" s="382" t="s">
        <v>519</v>
      </c>
      <c r="H618" s="383">
        <v>0.034</v>
      </c>
      <c r="L618" s="380"/>
      <c r="M618" s="384"/>
      <c r="T618" s="385"/>
      <c r="AT618" s="381" t="s">
        <v>347</v>
      </c>
      <c r="AU618" s="381" t="s">
        <v>258</v>
      </c>
      <c r="AV618" s="381" t="s">
        <v>363</v>
      </c>
      <c r="AW618" s="381" t="s">
        <v>299</v>
      </c>
      <c r="AX618" s="381" t="s">
        <v>333</v>
      </c>
      <c r="AY618" s="381" t="s">
        <v>334</v>
      </c>
    </row>
    <row r="619" spans="2:51" s="406" customFormat="1" ht="15.75" customHeight="1">
      <c r="B619" s="363"/>
      <c r="D619" s="361" t="s">
        <v>347</v>
      </c>
      <c r="E619" s="364"/>
      <c r="F619" s="365" t="s">
        <v>1405</v>
      </c>
      <c r="H619" s="364"/>
      <c r="L619" s="363"/>
      <c r="M619" s="366"/>
      <c r="T619" s="367"/>
      <c r="AT619" s="364" t="s">
        <v>347</v>
      </c>
      <c r="AU619" s="364" t="s">
        <v>258</v>
      </c>
      <c r="AV619" s="364" t="s">
        <v>332</v>
      </c>
      <c r="AW619" s="364" t="s">
        <v>299</v>
      </c>
      <c r="AX619" s="364" t="s">
        <v>333</v>
      </c>
      <c r="AY619" s="364" t="s">
        <v>334</v>
      </c>
    </row>
    <row r="620" spans="2:51" s="406" customFormat="1" ht="15.75" customHeight="1">
      <c r="B620" s="368"/>
      <c r="D620" s="361" t="s">
        <v>347</v>
      </c>
      <c r="E620" s="369"/>
      <c r="F620" s="370" t="s">
        <v>2309</v>
      </c>
      <c r="H620" s="371">
        <v>0.049</v>
      </c>
      <c r="L620" s="368"/>
      <c r="M620" s="372"/>
      <c r="T620" s="373"/>
      <c r="AT620" s="369" t="s">
        <v>347</v>
      </c>
      <c r="AU620" s="369" t="s">
        <v>258</v>
      </c>
      <c r="AV620" s="369" t="s">
        <v>258</v>
      </c>
      <c r="AW620" s="369" t="s">
        <v>299</v>
      </c>
      <c r="AX620" s="369" t="s">
        <v>333</v>
      </c>
      <c r="AY620" s="369" t="s">
        <v>334</v>
      </c>
    </row>
    <row r="621" spans="2:51" s="406" customFormat="1" ht="15.75" customHeight="1">
      <c r="B621" s="380"/>
      <c r="D621" s="361" t="s">
        <v>347</v>
      </c>
      <c r="E621" s="381"/>
      <c r="F621" s="382" t="s">
        <v>519</v>
      </c>
      <c r="H621" s="383">
        <v>0.049</v>
      </c>
      <c r="L621" s="380"/>
      <c r="M621" s="384"/>
      <c r="T621" s="385"/>
      <c r="AT621" s="381" t="s">
        <v>347</v>
      </c>
      <c r="AU621" s="381" t="s">
        <v>258</v>
      </c>
      <c r="AV621" s="381" t="s">
        <v>363</v>
      </c>
      <c r="AW621" s="381" t="s">
        <v>299</v>
      </c>
      <c r="AX621" s="381" t="s">
        <v>333</v>
      </c>
      <c r="AY621" s="381" t="s">
        <v>334</v>
      </c>
    </row>
    <row r="622" spans="2:51" s="406" customFormat="1" ht="15.75" customHeight="1">
      <c r="B622" s="363"/>
      <c r="D622" s="361" t="s">
        <v>347</v>
      </c>
      <c r="E622" s="364"/>
      <c r="F622" s="365" t="s">
        <v>1404</v>
      </c>
      <c r="H622" s="364"/>
      <c r="L622" s="363"/>
      <c r="M622" s="366"/>
      <c r="T622" s="367"/>
      <c r="AT622" s="364" t="s">
        <v>347</v>
      </c>
      <c r="AU622" s="364" t="s">
        <v>258</v>
      </c>
      <c r="AV622" s="364" t="s">
        <v>332</v>
      </c>
      <c r="AW622" s="364" t="s">
        <v>299</v>
      </c>
      <c r="AX622" s="364" t="s">
        <v>333</v>
      </c>
      <c r="AY622" s="364" t="s">
        <v>334</v>
      </c>
    </row>
    <row r="623" spans="2:51" s="406" customFormat="1" ht="15.75" customHeight="1">
      <c r="B623" s="368"/>
      <c r="D623" s="361" t="s">
        <v>347</v>
      </c>
      <c r="E623" s="369"/>
      <c r="F623" s="370" t="s">
        <v>2268</v>
      </c>
      <c r="H623" s="371">
        <v>0.007</v>
      </c>
      <c r="L623" s="368"/>
      <c r="M623" s="372"/>
      <c r="T623" s="373"/>
      <c r="AT623" s="369" t="s">
        <v>347</v>
      </c>
      <c r="AU623" s="369" t="s">
        <v>258</v>
      </c>
      <c r="AV623" s="369" t="s">
        <v>258</v>
      </c>
      <c r="AW623" s="369" t="s">
        <v>299</v>
      </c>
      <c r="AX623" s="369" t="s">
        <v>333</v>
      </c>
      <c r="AY623" s="369" t="s">
        <v>334</v>
      </c>
    </row>
    <row r="624" spans="2:51" s="406" customFormat="1" ht="15.75" customHeight="1">
      <c r="B624" s="368"/>
      <c r="D624" s="361" t="s">
        <v>347</v>
      </c>
      <c r="E624" s="369"/>
      <c r="F624" s="370" t="s">
        <v>2267</v>
      </c>
      <c r="H624" s="371">
        <v>0.007</v>
      </c>
      <c r="L624" s="368"/>
      <c r="M624" s="372"/>
      <c r="T624" s="373"/>
      <c r="AT624" s="369" t="s">
        <v>347</v>
      </c>
      <c r="AU624" s="369" t="s">
        <v>258</v>
      </c>
      <c r="AV624" s="369" t="s">
        <v>258</v>
      </c>
      <c r="AW624" s="369" t="s">
        <v>299</v>
      </c>
      <c r="AX624" s="369" t="s">
        <v>333</v>
      </c>
      <c r="AY624" s="369" t="s">
        <v>334</v>
      </c>
    </row>
    <row r="625" spans="2:51" s="406" customFormat="1" ht="15.75" customHeight="1">
      <c r="B625" s="368"/>
      <c r="D625" s="361" t="s">
        <v>347</v>
      </c>
      <c r="E625" s="369"/>
      <c r="F625" s="370" t="s">
        <v>2266</v>
      </c>
      <c r="H625" s="371">
        <v>0.023</v>
      </c>
      <c r="L625" s="368"/>
      <c r="M625" s="372"/>
      <c r="T625" s="373"/>
      <c r="AT625" s="369" t="s">
        <v>347</v>
      </c>
      <c r="AU625" s="369" t="s">
        <v>258</v>
      </c>
      <c r="AV625" s="369" t="s">
        <v>258</v>
      </c>
      <c r="AW625" s="369" t="s">
        <v>299</v>
      </c>
      <c r="AX625" s="369" t="s">
        <v>333</v>
      </c>
      <c r="AY625" s="369" t="s">
        <v>334</v>
      </c>
    </row>
    <row r="626" spans="2:51" s="406" customFormat="1" ht="15.75" customHeight="1">
      <c r="B626" s="368"/>
      <c r="D626" s="361" t="s">
        <v>347</v>
      </c>
      <c r="E626" s="369"/>
      <c r="F626" s="370" t="s">
        <v>2265</v>
      </c>
      <c r="H626" s="371">
        <v>0.018</v>
      </c>
      <c r="L626" s="368"/>
      <c r="M626" s="372"/>
      <c r="T626" s="373"/>
      <c r="AT626" s="369" t="s">
        <v>347</v>
      </c>
      <c r="AU626" s="369" t="s">
        <v>258</v>
      </c>
      <c r="AV626" s="369" t="s">
        <v>258</v>
      </c>
      <c r="AW626" s="369" t="s">
        <v>299</v>
      </c>
      <c r="AX626" s="369" t="s">
        <v>333</v>
      </c>
      <c r="AY626" s="369" t="s">
        <v>334</v>
      </c>
    </row>
    <row r="627" spans="2:51" s="406" customFormat="1" ht="15.75" customHeight="1">
      <c r="B627" s="380"/>
      <c r="D627" s="361" t="s">
        <v>347</v>
      </c>
      <c r="E627" s="381"/>
      <c r="F627" s="382" t="s">
        <v>519</v>
      </c>
      <c r="H627" s="383">
        <v>0.055</v>
      </c>
      <c r="L627" s="380"/>
      <c r="M627" s="384"/>
      <c r="T627" s="385"/>
      <c r="AT627" s="381" t="s">
        <v>347</v>
      </c>
      <c r="AU627" s="381" t="s">
        <v>258</v>
      </c>
      <c r="AV627" s="381" t="s">
        <v>363</v>
      </c>
      <c r="AW627" s="381" t="s">
        <v>299</v>
      </c>
      <c r="AX627" s="381" t="s">
        <v>333</v>
      </c>
      <c r="AY627" s="381" t="s">
        <v>334</v>
      </c>
    </row>
    <row r="628" spans="2:51" s="406" customFormat="1" ht="15.75" customHeight="1">
      <c r="B628" s="363"/>
      <c r="D628" s="361" t="s">
        <v>347</v>
      </c>
      <c r="E628" s="364"/>
      <c r="F628" s="365" t="s">
        <v>1402</v>
      </c>
      <c r="H628" s="364"/>
      <c r="L628" s="363"/>
      <c r="M628" s="366"/>
      <c r="T628" s="367"/>
      <c r="AT628" s="364" t="s">
        <v>347</v>
      </c>
      <c r="AU628" s="364" t="s">
        <v>258</v>
      </c>
      <c r="AV628" s="364" t="s">
        <v>332</v>
      </c>
      <c r="AW628" s="364" t="s">
        <v>299</v>
      </c>
      <c r="AX628" s="364" t="s">
        <v>333</v>
      </c>
      <c r="AY628" s="364" t="s">
        <v>334</v>
      </c>
    </row>
    <row r="629" spans="2:51" s="406" customFormat="1" ht="15.75" customHeight="1">
      <c r="B629" s="368"/>
      <c r="D629" s="361" t="s">
        <v>347</v>
      </c>
      <c r="E629" s="369"/>
      <c r="F629" s="370" t="s">
        <v>2308</v>
      </c>
      <c r="H629" s="371">
        <v>0.053</v>
      </c>
      <c r="L629" s="368"/>
      <c r="M629" s="372"/>
      <c r="T629" s="373"/>
      <c r="AT629" s="369" t="s">
        <v>347</v>
      </c>
      <c r="AU629" s="369" t="s">
        <v>258</v>
      </c>
      <c r="AV629" s="369" t="s">
        <v>258</v>
      </c>
      <c r="AW629" s="369" t="s">
        <v>299</v>
      </c>
      <c r="AX629" s="369" t="s">
        <v>333</v>
      </c>
      <c r="AY629" s="369" t="s">
        <v>334</v>
      </c>
    </row>
    <row r="630" spans="2:51" s="406" customFormat="1" ht="15.75" customHeight="1">
      <c r="B630" s="380"/>
      <c r="D630" s="361" t="s">
        <v>347</v>
      </c>
      <c r="E630" s="381"/>
      <c r="F630" s="382" t="s">
        <v>519</v>
      </c>
      <c r="H630" s="383">
        <v>0.053</v>
      </c>
      <c r="L630" s="380"/>
      <c r="M630" s="384"/>
      <c r="T630" s="385"/>
      <c r="AT630" s="381" t="s">
        <v>347</v>
      </c>
      <c r="AU630" s="381" t="s">
        <v>258</v>
      </c>
      <c r="AV630" s="381" t="s">
        <v>363</v>
      </c>
      <c r="AW630" s="381" t="s">
        <v>299</v>
      </c>
      <c r="AX630" s="381" t="s">
        <v>333</v>
      </c>
      <c r="AY630" s="381" t="s">
        <v>334</v>
      </c>
    </row>
    <row r="631" spans="2:51" s="406" customFormat="1" ht="15.75" customHeight="1">
      <c r="B631" s="363"/>
      <c r="D631" s="361" t="s">
        <v>347</v>
      </c>
      <c r="E631" s="364"/>
      <c r="F631" s="365" t="s">
        <v>1401</v>
      </c>
      <c r="H631" s="364"/>
      <c r="L631" s="363"/>
      <c r="M631" s="366"/>
      <c r="T631" s="367"/>
      <c r="AT631" s="364" t="s">
        <v>347</v>
      </c>
      <c r="AU631" s="364" t="s">
        <v>258</v>
      </c>
      <c r="AV631" s="364" t="s">
        <v>332</v>
      </c>
      <c r="AW631" s="364" t="s">
        <v>299</v>
      </c>
      <c r="AX631" s="364" t="s">
        <v>333</v>
      </c>
      <c r="AY631" s="364" t="s">
        <v>334</v>
      </c>
    </row>
    <row r="632" spans="2:51" s="406" customFormat="1" ht="15.75" customHeight="1">
      <c r="B632" s="368"/>
      <c r="D632" s="361" t="s">
        <v>347</v>
      </c>
      <c r="E632" s="369"/>
      <c r="F632" s="370" t="s">
        <v>2307</v>
      </c>
      <c r="H632" s="371">
        <v>0.034</v>
      </c>
      <c r="L632" s="368"/>
      <c r="M632" s="372"/>
      <c r="T632" s="373"/>
      <c r="AT632" s="369" t="s">
        <v>347</v>
      </c>
      <c r="AU632" s="369" t="s">
        <v>258</v>
      </c>
      <c r="AV632" s="369" t="s">
        <v>258</v>
      </c>
      <c r="AW632" s="369" t="s">
        <v>299</v>
      </c>
      <c r="AX632" s="369" t="s">
        <v>333</v>
      </c>
      <c r="AY632" s="369" t="s">
        <v>334</v>
      </c>
    </row>
    <row r="633" spans="2:51" s="406" customFormat="1" ht="15.75" customHeight="1">
      <c r="B633" s="380"/>
      <c r="D633" s="361" t="s">
        <v>347</v>
      </c>
      <c r="E633" s="381"/>
      <c r="F633" s="382" t="s">
        <v>519</v>
      </c>
      <c r="H633" s="383">
        <v>0.034</v>
      </c>
      <c r="L633" s="380"/>
      <c r="M633" s="384"/>
      <c r="T633" s="385"/>
      <c r="AT633" s="381" t="s">
        <v>347</v>
      </c>
      <c r="AU633" s="381" t="s">
        <v>258</v>
      </c>
      <c r="AV633" s="381" t="s">
        <v>363</v>
      </c>
      <c r="AW633" s="381" t="s">
        <v>299</v>
      </c>
      <c r="AX633" s="381" t="s">
        <v>333</v>
      </c>
      <c r="AY633" s="381" t="s">
        <v>334</v>
      </c>
    </row>
    <row r="634" spans="2:51" s="406" customFormat="1" ht="15.75" customHeight="1">
      <c r="B634" s="363"/>
      <c r="D634" s="361" t="s">
        <v>347</v>
      </c>
      <c r="E634" s="364"/>
      <c r="F634" s="365" t="s">
        <v>1350</v>
      </c>
      <c r="H634" s="364"/>
      <c r="L634" s="363"/>
      <c r="M634" s="366"/>
      <c r="T634" s="367"/>
      <c r="AT634" s="364" t="s">
        <v>347</v>
      </c>
      <c r="AU634" s="364" t="s">
        <v>258</v>
      </c>
      <c r="AV634" s="364" t="s">
        <v>332</v>
      </c>
      <c r="AW634" s="364" t="s">
        <v>299</v>
      </c>
      <c r="AX634" s="364" t="s">
        <v>333</v>
      </c>
      <c r="AY634" s="364" t="s">
        <v>334</v>
      </c>
    </row>
    <row r="635" spans="2:51" s="406" customFormat="1" ht="15.75" customHeight="1">
      <c r="B635" s="368"/>
      <c r="D635" s="361" t="s">
        <v>347</v>
      </c>
      <c r="E635" s="369"/>
      <c r="F635" s="370" t="s">
        <v>2280</v>
      </c>
      <c r="H635" s="371">
        <v>0.062</v>
      </c>
      <c r="L635" s="368"/>
      <c r="M635" s="372"/>
      <c r="T635" s="373"/>
      <c r="AT635" s="369" t="s">
        <v>347</v>
      </c>
      <c r="AU635" s="369" t="s">
        <v>258</v>
      </c>
      <c r="AV635" s="369" t="s">
        <v>258</v>
      </c>
      <c r="AW635" s="369" t="s">
        <v>299</v>
      </c>
      <c r="AX635" s="369" t="s">
        <v>333</v>
      </c>
      <c r="AY635" s="369" t="s">
        <v>334</v>
      </c>
    </row>
    <row r="636" spans="2:51" s="406" customFormat="1" ht="15.75" customHeight="1">
      <c r="B636" s="380"/>
      <c r="D636" s="361" t="s">
        <v>347</v>
      </c>
      <c r="E636" s="381"/>
      <c r="F636" s="382" t="s">
        <v>519</v>
      </c>
      <c r="H636" s="383">
        <v>0.062</v>
      </c>
      <c r="L636" s="380"/>
      <c r="M636" s="384"/>
      <c r="T636" s="385"/>
      <c r="AT636" s="381" t="s">
        <v>347</v>
      </c>
      <c r="AU636" s="381" t="s">
        <v>258</v>
      </c>
      <c r="AV636" s="381" t="s">
        <v>363</v>
      </c>
      <c r="AW636" s="381" t="s">
        <v>299</v>
      </c>
      <c r="AX636" s="381" t="s">
        <v>333</v>
      </c>
      <c r="AY636" s="381" t="s">
        <v>334</v>
      </c>
    </row>
    <row r="637" spans="2:51" s="406" customFormat="1" ht="15.75" customHeight="1">
      <c r="B637" s="363"/>
      <c r="D637" s="361" t="s">
        <v>347</v>
      </c>
      <c r="E637" s="364"/>
      <c r="F637" s="365" t="s">
        <v>2306</v>
      </c>
      <c r="H637" s="364"/>
      <c r="L637" s="363"/>
      <c r="M637" s="366"/>
      <c r="T637" s="367"/>
      <c r="AT637" s="364" t="s">
        <v>347</v>
      </c>
      <c r="AU637" s="364" t="s">
        <v>258</v>
      </c>
      <c r="AV637" s="364" t="s">
        <v>332</v>
      </c>
      <c r="AW637" s="364" t="s">
        <v>299</v>
      </c>
      <c r="AX637" s="364" t="s">
        <v>333</v>
      </c>
      <c r="AY637" s="364" t="s">
        <v>334</v>
      </c>
    </row>
    <row r="638" spans="2:51" s="406" customFormat="1" ht="15.75" customHeight="1">
      <c r="B638" s="368"/>
      <c r="D638" s="361" t="s">
        <v>347</v>
      </c>
      <c r="E638" s="369"/>
      <c r="F638" s="370" t="s">
        <v>2259</v>
      </c>
      <c r="H638" s="371">
        <v>0.305</v>
      </c>
      <c r="L638" s="368"/>
      <c r="M638" s="372"/>
      <c r="T638" s="373"/>
      <c r="AT638" s="369" t="s">
        <v>347</v>
      </c>
      <c r="AU638" s="369" t="s">
        <v>258</v>
      </c>
      <c r="AV638" s="369" t="s">
        <v>258</v>
      </c>
      <c r="AW638" s="369" t="s">
        <v>299</v>
      </c>
      <c r="AX638" s="369" t="s">
        <v>333</v>
      </c>
      <c r="AY638" s="369" t="s">
        <v>334</v>
      </c>
    </row>
    <row r="639" spans="2:51" s="406" customFormat="1" ht="15.75" customHeight="1">
      <c r="B639" s="380"/>
      <c r="D639" s="361" t="s">
        <v>347</v>
      </c>
      <c r="E639" s="381"/>
      <c r="F639" s="382" t="s">
        <v>519</v>
      </c>
      <c r="H639" s="383">
        <v>0.305</v>
      </c>
      <c r="L639" s="380"/>
      <c r="M639" s="384"/>
      <c r="T639" s="385"/>
      <c r="AT639" s="381" t="s">
        <v>347</v>
      </c>
      <c r="AU639" s="381" t="s">
        <v>258</v>
      </c>
      <c r="AV639" s="381" t="s">
        <v>363</v>
      </c>
      <c r="AW639" s="381" t="s">
        <v>299</v>
      </c>
      <c r="AX639" s="381" t="s">
        <v>333</v>
      </c>
      <c r="AY639" s="381" t="s">
        <v>334</v>
      </c>
    </row>
    <row r="640" spans="2:51" s="406" customFormat="1" ht="15.75" customHeight="1">
      <c r="B640" s="368"/>
      <c r="D640" s="361" t="s">
        <v>347</v>
      </c>
      <c r="E640" s="369"/>
      <c r="F640" s="370" t="s">
        <v>2305</v>
      </c>
      <c r="H640" s="371">
        <v>0.168</v>
      </c>
      <c r="L640" s="368"/>
      <c r="M640" s="372"/>
      <c r="T640" s="373"/>
      <c r="AT640" s="369" t="s">
        <v>347</v>
      </c>
      <c r="AU640" s="369" t="s">
        <v>258</v>
      </c>
      <c r="AV640" s="369" t="s">
        <v>258</v>
      </c>
      <c r="AW640" s="369" t="s">
        <v>299</v>
      </c>
      <c r="AX640" s="369" t="s">
        <v>333</v>
      </c>
      <c r="AY640" s="369" t="s">
        <v>334</v>
      </c>
    </row>
    <row r="641" spans="2:51" s="406" customFormat="1" ht="15.75" customHeight="1">
      <c r="B641" s="374"/>
      <c r="D641" s="361" t="s">
        <v>347</v>
      </c>
      <c r="E641" s="375"/>
      <c r="F641" s="376" t="s">
        <v>352</v>
      </c>
      <c r="H641" s="377">
        <v>3.518</v>
      </c>
      <c r="L641" s="374"/>
      <c r="M641" s="378"/>
      <c r="T641" s="379"/>
      <c r="AT641" s="375" t="s">
        <v>347</v>
      </c>
      <c r="AU641" s="375" t="s">
        <v>258</v>
      </c>
      <c r="AV641" s="375" t="s">
        <v>341</v>
      </c>
      <c r="AW641" s="375" t="s">
        <v>299</v>
      </c>
      <c r="AX641" s="375" t="s">
        <v>332</v>
      </c>
      <c r="AY641" s="375" t="s">
        <v>334</v>
      </c>
    </row>
    <row r="642" spans="2:65" s="406" customFormat="1" ht="15.75" customHeight="1">
      <c r="B642" s="281"/>
      <c r="C642" s="386" t="s">
        <v>736</v>
      </c>
      <c r="D642" s="386" t="s">
        <v>1090</v>
      </c>
      <c r="E642" s="387" t="s">
        <v>2304</v>
      </c>
      <c r="F642" s="507" t="s">
        <v>2303</v>
      </c>
      <c r="G642" s="389" t="s">
        <v>114</v>
      </c>
      <c r="H642" s="390">
        <v>18.85</v>
      </c>
      <c r="I642" s="426"/>
      <c r="J642" s="391">
        <f>ROUND($I$642*$H$642,2)</f>
        <v>0</v>
      </c>
      <c r="K642" s="388" t="s">
        <v>599</v>
      </c>
      <c r="L642" s="392"/>
      <c r="M642" s="425"/>
      <c r="N642" s="393" t="s">
        <v>287</v>
      </c>
      <c r="P642" s="354">
        <f>$O$642*$H$642</f>
        <v>0</v>
      </c>
      <c r="Q642" s="354">
        <v>0.00259</v>
      </c>
      <c r="R642" s="354">
        <f>$Q$642*$H$642</f>
        <v>0.048821500000000004</v>
      </c>
      <c r="S642" s="354">
        <v>0</v>
      </c>
      <c r="T642" s="355">
        <f>$S$642*$H$642</f>
        <v>0</v>
      </c>
      <c r="AR642" s="409" t="s">
        <v>402</v>
      </c>
      <c r="AT642" s="409" t="s">
        <v>1090</v>
      </c>
      <c r="AU642" s="409" t="s">
        <v>258</v>
      </c>
      <c r="AY642" s="406" t="s">
        <v>334</v>
      </c>
      <c r="BE642" s="356">
        <f>IF($N$642="základní",$J$642,0)</f>
        <v>0</v>
      </c>
      <c r="BF642" s="356">
        <f>IF($N$642="snížená",$J$642,0)</f>
        <v>0</v>
      </c>
      <c r="BG642" s="356">
        <f>IF($N$642="zákl. přenesená",$J$642,0)</f>
        <v>0</v>
      </c>
      <c r="BH642" s="356">
        <f>IF($N$642="sníž. přenesená",$J$642,0)</f>
        <v>0</v>
      </c>
      <c r="BI642" s="356">
        <f>IF($N$642="nulová",$J$642,0)</f>
        <v>0</v>
      </c>
      <c r="BJ642" s="409" t="s">
        <v>332</v>
      </c>
      <c r="BK642" s="356">
        <f>ROUND($I$642*$H$642,2)</f>
        <v>0</v>
      </c>
      <c r="BL642" s="409" t="s">
        <v>341</v>
      </c>
      <c r="BM642" s="409" t="s">
        <v>2302</v>
      </c>
    </row>
    <row r="643" spans="2:47" s="406" customFormat="1" ht="16.5" customHeight="1">
      <c r="B643" s="281"/>
      <c r="D643" s="357" t="s">
        <v>343</v>
      </c>
      <c r="F643" s="358" t="s">
        <v>2301</v>
      </c>
      <c r="L643" s="281"/>
      <c r="M643" s="359"/>
      <c r="T643" s="360"/>
      <c r="AT643" s="406" t="s">
        <v>343</v>
      </c>
      <c r="AU643" s="406" t="s">
        <v>258</v>
      </c>
    </row>
    <row r="644" spans="2:51" s="406" customFormat="1" ht="15.75" customHeight="1">
      <c r="B644" s="363"/>
      <c r="D644" s="361" t="s">
        <v>347</v>
      </c>
      <c r="E644" s="364"/>
      <c r="F644" s="365" t="s">
        <v>1293</v>
      </c>
      <c r="H644" s="364"/>
      <c r="L644" s="363"/>
      <c r="M644" s="366"/>
      <c r="T644" s="367"/>
      <c r="AT644" s="364" t="s">
        <v>347</v>
      </c>
      <c r="AU644" s="364" t="s">
        <v>258</v>
      </c>
      <c r="AV644" s="364" t="s">
        <v>332</v>
      </c>
      <c r="AW644" s="364" t="s">
        <v>299</v>
      </c>
      <c r="AX644" s="364" t="s">
        <v>333</v>
      </c>
      <c r="AY644" s="364" t="s">
        <v>334</v>
      </c>
    </row>
    <row r="645" spans="2:51" s="406" customFormat="1" ht="15.75" customHeight="1">
      <c r="B645" s="363"/>
      <c r="D645" s="361" t="s">
        <v>347</v>
      </c>
      <c r="E645" s="364"/>
      <c r="F645" s="365" t="s">
        <v>1294</v>
      </c>
      <c r="H645" s="364"/>
      <c r="L645" s="363"/>
      <c r="M645" s="366"/>
      <c r="T645" s="367"/>
      <c r="AT645" s="364" t="s">
        <v>347</v>
      </c>
      <c r="AU645" s="364" t="s">
        <v>258</v>
      </c>
      <c r="AV645" s="364" t="s">
        <v>332</v>
      </c>
      <c r="AW645" s="364" t="s">
        <v>299</v>
      </c>
      <c r="AX645" s="364" t="s">
        <v>333</v>
      </c>
      <c r="AY645" s="364" t="s">
        <v>334</v>
      </c>
    </row>
    <row r="646" spans="2:51" s="406" customFormat="1" ht="15.75" customHeight="1">
      <c r="B646" s="363"/>
      <c r="D646" s="361" t="s">
        <v>347</v>
      </c>
      <c r="E646" s="364"/>
      <c r="F646" s="365" t="s">
        <v>1402</v>
      </c>
      <c r="H646" s="364"/>
      <c r="L646" s="363"/>
      <c r="M646" s="366"/>
      <c r="T646" s="367"/>
      <c r="AT646" s="364" t="s">
        <v>347</v>
      </c>
      <c r="AU646" s="364" t="s">
        <v>258</v>
      </c>
      <c r="AV646" s="364" t="s">
        <v>332</v>
      </c>
      <c r="AW646" s="364" t="s">
        <v>299</v>
      </c>
      <c r="AX646" s="364" t="s">
        <v>333</v>
      </c>
      <c r="AY646" s="364" t="s">
        <v>334</v>
      </c>
    </row>
    <row r="647" spans="2:51" s="406" customFormat="1" ht="15.75" customHeight="1">
      <c r="B647" s="368"/>
      <c r="D647" s="361" t="s">
        <v>347</v>
      </c>
      <c r="E647" s="369"/>
      <c r="F647" s="370" t="s">
        <v>2300</v>
      </c>
      <c r="H647" s="371">
        <v>18.85</v>
      </c>
      <c r="L647" s="368"/>
      <c r="M647" s="372"/>
      <c r="T647" s="373"/>
      <c r="AT647" s="369" t="s">
        <v>347</v>
      </c>
      <c r="AU647" s="369" t="s">
        <v>258</v>
      </c>
      <c r="AV647" s="369" t="s">
        <v>258</v>
      </c>
      <c r="AW647" s="369" t="s">
        <v>299</v>
      </c>
      <c r="AX647" s="369" t="s">
        <v>333</v>
      </c>
      <c r="AY647" s="369" t="s">
        <v>334</v>
      </c>
    </row>
    <row r="648" spans="2:51" s="406" customFormat="1" ht="15.75" customHeight="1">
      <c r="B648" s="380"/>
      <c r="D648" s="361" t="s">
        <v>347</v>
      </c>
      <c r="E648" s="381"/>
      <c r="F648" s="382" t="s">
        <v>519</v>
      </c>
      <c r="H648" s="383">
        <v>18.85</v>
      </c>
      <c r="L648" s="380"/>
      <c r="M648" s="384"/>
      <c r="T648" s="385"/>
      <c r="AT648" s="381" t="s">
        <v>347</v>
      </c>
      <c r="AU648" s="381" t="s">
        <v>258</v>
      </c>
      <c r="AV648" s="381" t="s">
        <v>363</v>
      </c>
      <c r="AW648" s="381" t="s">
        <v>299</v>
      </c>
      <c r="AX648" s="381" t="s">
        <v>333</v>
      </c>
      <c r="AY648" s="381" t="s">
        <v>334</v>
      </c>
    </row>
    <row r="649" spans="2:51" s="406" customFormat="1" ht="15.75" customHeight="1">
      <c r="B649" s="374"/>
      <c r="D649" s="361" t="s">
        <v>347</v>
      </c>
      <c r="E649" s="375"/>
      <c r="F649" s="376" t="s">
        <v>352</v>
      </c>
      <c r="H649" s="377">
        <v>18.85</v>
      </c>
      <c r="L649" s="374"/>
      <c r="M649" s="378"/>
      <c r="T649" s="379"/>
      <c r="AT649" s="375" t="s">
        <v>347</v>
      </c>
      <c r="AU649" s="375" t="s">
        <v>258</v>
      </c>
      <c r="AV649" s="375" t="s">
        <v>341</v>
      </c>
      <c r="AW649" s="375" t="s">
        <v>299</v>
      </c>
      <c r="AX649" s="375" t="s">
        <v>332</v>
      </c>
      <c r="AY649" s="375" t="s">
        <v>334</v>
      </c>
    </row>
    <row r="650" spans="2:65" s="406" customFormat="1" ht="15.75" customHeight="1">
      <c r="B650" s="281"/>
      <c r="C650" s="386" t="s">
        <v>744</v>
      </c>
      <c r="D650" s="386" t="s">
        <v>1090</v>
      </c>
      <c r="E650" s="387" t="s">
        <v>2299</v>
      </c>
      <c r="F650" s="507" t="s">
        <v>2298</v>
      </c>
      <c r="G650" s="389" t="s">
        <v>114</v>
      </c>
      <c r="H650" s="390">
        <v>20.1</v>
      </c>
      <c r="I650" s="426"/>
      <c r="J650" s="391">
        <f>ROUND($I$650*$H$650,2)</f>
        <v>0</v>
      </c>
      <c r="K650" s="388" t="s">
        <v>599</v>
      </c>
      <c r="L650" s="392"/>
      <c r="M650" s="425"/>
      <c r="N650" s="393" t="s">
        <v>287</v>
      </c>
      <c r="P650" s="354">
        <f>$O$650*$H$650</f>
        <v>0</v>
      </c>
      <c r="Q650" s="354">
        <v>0.00157</v>
      </c>
      <c r="R650" s="354">
        <f>$Q$650*$H$650</f>
        <v>0.031557</v>
      </c>
      <c r="S650" s="354">
        <v>0</v>
      </c>
      <c r="T650" s="355">
        <f>$S$650*$H$650</f>
        <v>0</v>
      </c>
      <c r="AR650" s="409" t="s">
        <v>402</v>
      </c>
      <c r="AT650" s="409" t="s">
        <v>1090</v>
      </c>
      <c r="AU650" s="409" t="s">
        <v>258</v>
      </c>
      <c r="AY650" s="406" t="s">
        <v>334</v>
      </c>
      <c r="BE650" s="356">
        <f>IF($N$650="základní",$J$650,0)</f>
        <v>0</v>
      </c>
      <c r="BF650" s="356">
        <f>IF($N$650="snížená",$J$650,0)</f>
        <v>0</v>
      </c>
      <c r="BG650" s="356">
        <f>IF($N$650="zákl. přenesená",$J$650,0)</f>
        <v>0</v>
      </c>
      <c r="BH650" s="356">
        <f>IF($N$650="sníž. přenesená",$J$650,0)</f>
        <v>0</v>
      </c>
      <c r="BI650" s="356">
        <f>IF($N$650="nulová",$J$650,0)</f>
        <v>0</v>
      </c>
      <c r="BJ650" s="409" t="s">
        <v>332</v>
      </c>
      <c r="BK650" s="356">
        <f>ROUND($I$650*$H$650,2)</f>
        <v>0</v>
      </c>
      <c r="BL650" s="409" t="s">
        <v>341</v>
      </c>
      <c r="BM650" s="409" t="s">
        <v>2297</v>
      </c>
    </row>
    <row r="651" spans="2:47" s="406" customFormat="1" ht="16.5" customHeight="1">
      <c r="B651" s="281"/>
      <c r="D651" s="357" t="s">
        <v>343</v>
      </c>
      <c r="F651" s="358" t="s">
        <v>2296</v>
      </c>
      <c r="L651" s="281"/>
      <c r="M651" s="359"/>
      <c r="T651" s="360"/>
      <c r="AT651" s="406" t="s">
        <v>343</v>
      </c>
      <c r="AU651" s="406" t="s">
        <v>258</v>
      </c>
    </row>
    <row r="652" spans="2:51" s="406" customFormat="1" ht="15.75" customHeight="1">
      <c r="B652" s="363"/>
      <c r="D652" s="361" t="s">
        <v>347</v>
      </c>
      <c r="E652" s="364"/>
      <c r="F652" s="365" t="s">
        <v>1293</v>
      </c>
      <c r="H652" s="364"/>
      <c r="L652" s="363"/>
      <c r="M652" s="366"/>
      <c r="T652" s="367"/>
      <c r="AT652" s="364" t="s">
        <v>347</v>
      </c>
      <c r="AU652" s="364" t="s">
        <v>258</v>
      </c>
      <c r="AV652" s="364" t="s">
        <v>332</v>
      </c>
      <c r="AW652" s="364" t="s">
        <v>299</v>
      </c>
      <c r="AX652" s="364" t="s">
        <v>333</v>
      </c>
      <c r="AY652" s="364" t="s">
        <v>334</v>
      </c>
    </row>
    <row r="653" spans="2:51" s="406" customFormat="1" ht="15.75" customHeight="1">
      <c r="B653" s="363"/>
      <c r="D653" s="361" t="s">
        <v>347</v>
      </c>
      <c r="E653" s="364"/>
      <c r="F653" s="365" t="s">
        <v>1294</v>
      </c>
      <c r="H653" s="364"/>
      <c r="L653" s="363"/>
      <c r="M653" s="366"/>
      <c r="T653" s="367"/>
      <c r="AT653" s="364" t="s">
        <v>347</v>
      </c>
      <c r="AU653" s="364" t="s">
        <v>258</v>
      </c>
      <c r="AV653" s="364" t="s">
        <v>332</v>
      </c>
      <c r="AW653" s="364" t="s">
        <v>299</v>
      </c>
      <c r="AX653" s="364" t="s">
        <v>333</v>
      </c>
      <c r="AY653" s="364" t="s">
        <v>334</v>
      </c>
    </row>
    <row r="654" spans="2:51" s="406" customFormat="1" ht="15.75" customHeight="1">
      <c r="B654" s="363"/>
      <c r="D654" s="361" t="s">
        <v>347</v>
      </c>
      <c r="E654" s="364"/>
      <c r="F654" s="365" t="s">
        <v>1401</v>
      </c>
      <c r="H654" s="364"/>
      <c r="L654" s="363"/>
      <c r="M654" s="366"/>
      <c r="T654" s="367"/>
      <c r="AT654" s="364" t="s">
        <v>347</v>
      </c>
      <c r="AU654" s="364" t="s">
        <v>258</v>
      </c>
      <c r="AV654" s="364" t="s">
        <v>332</v>
      </c>
      <c r="AW654" s="364" t="s">
        <v>299</v>
      </c>
      <c r="AX654" s="364" t="s">
        <v>333</v>
      </c>
      <c r="AY654" s="364" t="s">
        <v>334</v>
      </c>
    </row>
    <row r="655" spans="2:51" s="406" customFormat="1" ht="15.75" customHeight="1">
      <c r="B655" s="368"/>
      <c r="D655" s="361" t="s">
        <v>347</v>
      </c>
      <c r="E655" s="369"/>
      <c r="F655" s="370" t="s">
        <v>2295</v>
      </c>
      <c r="H655" s="371">
        <v>20.1</v>
      </c>
      <c r="L655" s="368"/>
      <c r="M655" s="372"/>
      <c r="T655" s="373"/>
      <c r="AT655" s="369" t="s">
        <v>347</v>
      </c>
      <c r="AU655" s="369" t="s">
        <v>258</v>
      </c>
      <c r="AV655" s="369" t="s">
        <v>258</v>
      </c>
      <c r="AW655" s="369" t="s">
        <v>299</v>
      </c>
      <c r="AX655" s="369" t="s">
        <v>333</v>
      </c>
      <c r="AY655" s="369" t="s">
        <v>334</v>
      </c>
    </row>
    <row r="656" spans="2:51" s="406" customFormat="1" ht="15.75" customHeight="1">
      <c r="B656" s="380"/>
      <c r="D656" s="361" t="s">
        <v>347</v>
      </c>
      <c r="E656" s="381"/>
      <c r="F656" s="382" t="s">
        <v>519</v>
      </c>
      <c r="H656" s="383">
        <v>20.1</v>
      </c>
      <c r="L656" s="380"/>
      <c r="M656" s="384"/>
      <c r="T656" s="385"/>
      <c r="AT656" s="381" t="s">
        <v>347</v>
      </c>
      <c r="AU656" s="381" t="s">
        <v>258</v>
      </c>
      <c r="AV656" s="381" t="s">
        <v>363</v>
      </c>
      <c r="AW656" s="381" t="s">
        <v>299</v>
      </c>
      <c r="AX656" s="381" t="s">
        <v>333</v>
      </c>
      <c r="AY656" s="381" t="s">
        <v>334</v>
      </c>
    </row>
    <row r="657" spans="2:51" s="406" customFormat="1" ht="15.75" customHeight="1">
      <c r="B657" s="374"/>
      <c r="D657" s="361" t="s">
        <v>347</v>
      </c>
      <c r="E657" s="375"/>
      <c r="F657" s="376" t="s">
        <v>352</v>
      </c>
      <c r="H657" s="377">
        <v>20.1</v>
      </c>
      <c r="L657" s="374"/>
      <c r="M657" s="378"/>
      <c r="T657" s="379"/>
      <c r="AT657" s="375" t="s">
        <v>347</v>
      </c>
      <c r="AU657" s="375" t="s">
        <v>258</v>
      </c>
      <c r="AV657" s="375" t="s">
        <v>341</v>
      </c>
      <c r="AW657" s="375" t="s">
        <v>299</v>
      </c>
      <c r="AX657" s="375" t="s">
        <v>332</v>
      </c>
      <c r="AY657" s="375" t="s">
        <v>334</v>
      </c>
    </row>
    <row r="658" spans="2:65" s="406" customFormat="1" ht="15.75" customHeight="1">
      <c r="B658" s="281"/>
      <c r="C658" s="386" t="s">
        <v>752</v>
      </c>
      <c r="D658" s="386" t="s">
        <v>1090</v>
      </c>
      <c r="E658" s="387" t="s">
        <v>2294</v>
      </c>
      <c r="F658" s="507" t="s">
        <v>2293</v>
      </c>
      <c r="G658" s="389" t="s">
        <v>578</v>
      </c>
      <c r="H658" s="390">
        <v>0.578</v>
      </c>
      <c r="I658" s="426"/>
      <c r="J658" s="391">
        <f>ROUND($I$658*$H$658,2)</f>
        <v>0</v>
      </c>
      <c r="K658" s="388" t="s">
        <v>599</v>
      </c>
      <c r="L658" s="392"/>
      <c r="M658" s="425"/>
      <c r="N658" s="393" t="s">
        <v>287</v>
      </c>
      <c r="P658" s="354">
        <f>$O$658*$H$658</f>
        <v>0</v>
      </c>
      <c r="Q658" s="354">
        <v>1</v>
      </c>
      <c r="R658" s="354">
        <f>$Q$658*$H$658</f>
        <v>0.578</v>
      </c>
      <c r="S658" s="354">
        <v>0</v>
      </c>
      <c r="T658" s="355">
        <f>$S$658*$H$658</f>
        <v>0</v>
      </c>
      <c r="AR658" s="409" t="s">
        <v>402</v>
      </c>
      <c r="AT658" s="409" t="s">
        <v>1090</v>
      </c>
      <c r="AU658" s="409" t="s">
        <v>258</v>
      </c>
      <c r="AY658" s="406" t="s">
        <v>334</v>
      </c>
      <c r="BE658" s="356">
        <f>IF($N$658="základní",$J$658,0)</f>
        <v>0</v>
      </c>
      <c r="BF658" s="356">
        <f>IF($N$658="snížená",$J$658,0)</f>
        <v>0</v>
      </c>
      <c r="BG658" s="356">
        <f>IF($N$658="zákl. přenesená",$J$658,0)</f>
        <v>0</v>
      </c>
      <c r="BH658" s="356">
        <f>IF($N$658="sníž. přenesená",$J$658,0)</f>
        <v>0</v>
      </c>
      <c r="BI658" s="356">
        <f>IF($N$658="nulová",$J$658,0)</f>
        <v>0</v>
      </c>
      <c r="BJ658" s="409" t="s">
        <v>332</v>
      </c>
      <c r="BK658" s="356">
        <f>ROUND($I$658*$H$658,2)</f>
        <v>0</v>
      </c>
      <c r="BL658" s="409" t="s">
        <v>341</v>
      </c>
      <c r="BM658" s="409" t="s">
        <v>2292</v>
      </c>
    </row>
    <row r="659" spans="2:47" s="406" customFormat="1" ht="16.5" customHeight="1">
      <c r="B659" s="281"/>
      <c r="D659" s="357" t="s">
        <v>343</v>
      </c>
      <c r="F659" s="358" t="s">
        <v>2291</v>
      </c>
      <c r="L659" s="281"/>
      <c r="M659" s="359"/>
      <c r="T659" s="360"/>
      <c r="AT659" s="406" t="s">
        <v>343</v>
      </c>
      <c r="AU659" s="406" t="s">
        <v>258</v>
      </c>
    </row>
    <row r="660" spans="2:47" s="406" customFormat="1" ht="30.75" customHeight="1">
      <c r="B660" s="281"/>
      <c r="D660" s="361" t="s">
        <v>435</v>
      </c>
      <c r="F660" s="362" t="s">
        <v>2290</v>
      </c>
      <c r="L660" s="281"/>
      <c r="M660" s="359"/>
      <c r="T660" s="360"/>
      <c r="AT660" s="406" t="s">
        <v>435</v>
      </c>
      <c r="AU660" s="406" t="s">
        <v>258</v>
      </c>
    </row>
    <row r="661" spans="2:51" s="406" customFormat="1" ht="15.75" customHeight="1">
      <c r="B661" s="363"/>
      <c r="D661" s="361" t="s">
        <v>347</v>
      </c>
      <c r="E661" s="364"/>
      <c r="F661" s="365" t="s">
        <v>1293</v>
      </c>
      <c r="H661" s="364"/>
      <c r="L661" s="363"/>
      <c r="M661" s="366"/>
      <c r="T661" s="367"/>
      <c r="AT661" s="364" t="s">
        <v>347</v>
      </c>
      <c r="AU661" s="364" t="s">
        <v>258</v>
      </c>
      <c r="AV661" s="364" t="s">
        <v>332</v>
      </c>
      <c r="AW661" s="364" t="s">
        <v>299</v>
      </c>
      <c r="AX661" s="364" t="s">
        <v>333</v>
      </c>
      <c r="AY661" s="364" t="s">
        <v>334</v>
      </c>
    </row>
    <row r="662" spans="2:51" s="406" customFormat="1" ht="15.75" customHeight="1">
      <c r="B662" s="363"/>
      <c r="D662" s="361" t="s">
        <v>347</v>
      </c>
      <c r="E662" s="364"/>
      <c r="F662" s="365" t="s">
        <v>1294</v>
      </c>
      <c r="H662" s="364"/>
      <c r="L662" s="363"/>
      <c r="M662" s="366"/>
      <c r="T662" s="367"/>
      <c r="AT662" s="364" t="s">
        <v>347</v>
      </c>
      <c r="AU662" s="364" t="s">
        <v>258</v>
      </c>
      <c r="AV662" s="364" t="s">
        <v>332</v>
      </c>
      <c r="AW662" s="364" t="s">
        <v>299</v>
      </c>
      <c r="AX662" s="364" t="s">
        <v>333</v>
      </c>
      <c r="AY662" s="364" t="s">
        <v>334</v>
      </c>
    </row>
    <row r="663" spans="2:51" s="406" customFormat="1" ht="15.75" customHeight="1">
      <c r="B663" s="363"/>
      <c r="D663" s="361" t="s">
        <v>347</v>
      </c>
      <c r="E663" s="364"/>
      <c r="F663" s="365" t="s">
        <v>1407</v>
      </c>
      <c r="H663" s="364"/>
      <c r="L663" s="363"/>
      <c r="M663" s="366"/>
      <c r="T663" s="367"/>
      <c r="AT663" s="364" t="s">
        <v>347</v>
      </c>
      <c r="AU663" s="364" t="s">
        <v>258</v>
      </c>
      <c r="AV663" s="364" t="s">
        <v>332</v>
      </c>
      <c r="AW663" s="364" t="s">
        <v>299</v>
      </c>
      <c r="AX663" s="364" t="s">
        <v>333</v>
      </c>
      <c r="AY663" s="364" t="s">
        <v>334</v>
      </c>
    </row>
    <row r="664" spans="2:51" s="406" customFormat="1" ht="15.75" customHeight="1">
      <c r="B664" s="368"/>
      <c r="D664" s="361" t="s">
        <v>347</v>
      </c>
      <c r="E664" s="369"/>
      <c r="F664" s="370" t="s">
        <v>2289</v>
      </c>
      <c r="H664" s="371">
        <v>0.169</v>
      </c>
      <c r="L664" s="368"/>
      <c r="M664" s="372"/>
      <c r="T664" s="373"/>
      <c r="AT664" s="369" t="s">
        <v>347</v>
      </c>
      <c r="AU664" s="369" t="s">
        <v>258</v>
      </c>
      <c r="AV664" s="369" t="s">
        <v>258</v>
      </c>
      <c r="AW664" s="369" t="s">
        <v>299</v>
      </c>
      <c r="AX664" s="369" t="s">
        <v>333</v>
      </c>
      <c r="AY664" s="369" t="s">
        <v>334</v>
      </c>
    </row>
    <row r="665" spans="2:51" s="406" customFormat="1" ht="15.75" customHeight="1">
      <c r="B665" s="368"/>
      <c r="D665" s="361" t="s">
        <v>347</v>
      </c>
      <c r="E665" s="369"/>
      <c r="F665" s="370" t="s">
        <v>2288</v>
      </c>
      <c r="H665" s="371">
        <v>0.06</v>
      </c>
      <c r="L665" s="368"/>
      <c r="M665" s="372"/>
      <c r="T665" s="373"/>
      <c r="AT665" s="369" t="s">
        <v>347</v>
      </c>
      <c r="AU665" s="369" t="s">
        <v>258</v>
      </c>
      <c r="AV665" s="369" t="s">
        <v>258</v>
      </c>
      <c r="AW665" s="369" t="s">
        <v>299</v>
      </c>
      <c r="AX665" s="369" t="s">
        <v>333</v>
      </c>
      <c r="AY665" s="369" t="s">
        <v>334</v>
      </c>
    </row>
    <row r="666" spans="2:51" s="406" customFormat="1" ht="15.75" customHeight="1">
      <c r="B666" s="368"/>
      <c r="D666" s="361" t="s">
        <v>347</v>
      </c>
      <c r="E666" s="369"/>
      <c r="F666" s="370" t="s">
        <v>2287</v>
      </c>
      <c r="H666" s="371">
        <v>0.108</v>
      </c>
      <c r="L666" s="368"/>
      <c r="M666" s="372"/>
      <c r="T666" s="373"/>
      <c r="AT666" s="369" t="s">
        <v>347</v>
      </c>
      <c r="AU666" s="369" t="s">
        <v>258</v>
      </c>
      <c r="AV666" s="369" t="s">
        <v>258</v>
      </c>
      <c r="AW666" s="369" t="s">
        <v>299</v>
      </c>
      <c r="AX666" s="369" t="s">
        <v>333</v>
      </c>
      <c r="AY666" s="369" t="s">
        <v>334</v>
      </c>
    </row>
    <row r="667" spans="2:51" s="406" customFormat="1" ht="15.75" customHeight="1">
      <c r="B667" s="368"/>
      <c r="D667" s="361" t="s">
        <v>347</v>
      </c>
      <c r="E667" s="369"/>
      <c r="F667" s="370" t="s">
        <v>2286</v>
      </c>
      <c r="H667" s="371">
        <v>0.241</v>
      </c>
      <c r="L667" s="368"/>
      <c r="M667" s="372"/>
      <c r="T667" s="373"/>
      <c r="AT667" s="369" t="s">
        <v>347</v>
      </c>
      <c r="AU667" s="369" t="s">
        <v>258</v>
      </c>
      <c r="AV667" s="369" t="s">
        <v>258</v>
      </c>
      <c r="AW667" s="369" t="s">
        <v>299</v>
      </c>
      <c r="AX667" s="369" t="s">
        <v>333</v>
      </c>
      <c r="AY667" s="369" t="s">
        <v>334</v>
      </c>
    </row>
    <row r="668" spans="2:51" s="406" customFormat="1" ht="15.75" customHeight="1">
      <c r="B668" s="380"/>
      <c r="D668" s="361" t="s">
        <v>347</v>
      </c>
      <c r="E668" s="381"/>
      <c r="F668" s="382" t="s">
        <v>519</v>
      </c>
      <c r="H668" s="383">
        <v>0.578</v>
      </c>
      <c r="L668" s="380"/>
      <c r="M668" s="384"/>
      <c r="T668" s="385"/>
      <c r="AT668" s="381" t="s">
        <v>347</v>
      </c>
      <c r="AU668" s="381" t="s">
        <v>258</v>
      </c>
      <c r="AV668" s="381" t="s">
        <v>363</v>
      </c>
      <c r="AW668" s="381" t="s">
        <v>299</v>
      </c>
      <c r="AX668" s="381" t="s">
        <v>333</v>
      </c>
      <c r="AY668" s="381" t="s">
        <v>334</v>
      </c>
    </row>
    <row r="669" spans="2:51" s="406" customFormat="1" ht="15.75" customHeight="1">
      <c r="B669" s="374"/>
      <c r="D669" s="361" t="s">
        <v>347</v>
      </c>
      <c r="E669" s="375"/>
      <c r="F669" s="376" t="s">
        <v>352</v>
      </c>
      <c r="H669" s="377">
        <v>0.578</v>
      </c>
      <c r="L669" s="374"/>
      <c r="M669" s="378"/>
      <c r="T669" s="379"/>
      <c r="AT669" s="375" t="s">
        <v>347</v>
      </c>
      <c r="AU669" s="375" t="s">
        <v>258</v>
      </c>
      <c r="AV669" s="375" t="s">
        <v>341</v>
      </c>
      <c r="AW669" s="375" t="s">
        <v>299</v>
      </c>
      <c r="AX669" s="375" t="s">
        <v>332</v>
      </c>
      <c r="AY669" s="375" t="s">
        <v>334</v>
      </c>
    </row>
    <row r="670" spans="2:65" s="406" customFormat="1" ht="15.75" customHeight="1">
      <c r="B670" s="281"/>
      <c r="C670" s="386" t="s">
        <v>758</v>
      </c>
      <c r="D670" s="386" t="s">
        <v>1090</v>
      </c>
      <c r="E670" s="387" t="s">
        <v>2285</v>
      </c>
      <c r="F670" s="507" t="s">
        <v>2284</v>
      </c>
      <c r="G670" s="389" t="s">
        <v>578</v>
      </c>
      <c r="H670" s="390">
        <v>0.062</v>
      </c>
      <c r="I670" s="426"/>
      <c r="J670" s="391">
        <f>ROUND($I$670*$H$670,2)</f>
        <v>0</v>
      </c>
      <c r="K670" s="388" t="s">
        <v>340</v>
      </c>
      <c r="L670" s="392"/>
      <c r="M670" s="425"/>
      <c r="N670" s="393" t="s">
        <v>287</v>
      </c>
      <c r="P670" s="354">
        <f>$O$670*$H$670</f>
        <v>0</v>
      </c>
      <c r="Q670" s="354">
        <v>1</v>
      </c>
      <c r="R670" s="354">
        <f>$Q$670*$H$670</f>
        <v>0.062</v>
      </c>
      <c r="S670" s="354">
        <v>0</v>
      </c>
      <c r="T670" s="355">
        <f>$S$670*$H$670</f>
        <v>0</v>
      </c>
      <c r="AR670" s="409" t="s">
        <v>402</v>
      </c>
      <c r="AT670" s="409" t="s">
        <v>1090</v>
      </c>
      <c r="AU670" s="409" t="s">
        <v>258</v>
      </c>
      <c r="AY670" s="406" t="s">
        <v>334</v>
      </c>
      <c r="BE670" s="356">
        <f>IF($N$670="základní",$J$670,0)</f>
        <v>0</v>
      </c>
      <c r="BF670" s="356">
        <f>IF($N$670="snížená",$J$670,0)</f>
        <v>0</v>
      </c>
      <c r="BG670" s="356">
        <f>IF($N$670="zákl. přenesená",$J$670,0)</f>
        <v>0</v>
      </c>
      <c r="BH670" s="356">
        <f>IF($N$670="sníž. přenesená",$J$670,0)</f>
        <v>0</v>
      </c>
      <c r="BI670" s="356">
        <f>IF($N$670="nulová",$J$670,0)</f>
        <v>0</v>
      </c>
      <c r="BJ670" s="409" t="s">
        <v>332</v>
      </c>
      <c r="BK670" s="356">
        <f>ROUND($I$670*$H$670,2)</f>
        <v>0</v>
      </c>
      <c r="BL670" s="409" t="s">
        <v>341</v>
      </c>
      <c r="BM670" s="409" t="s">
        <v>2283</v>
      </c>
    </row>
    <row r="671" spans="2:47" s="406" customFormat="1" ht="16.5" customHeight="1">
      <c r="B671" s="281"/>
      <c r="D671" s="357" t="s">
        <v>343</v>
      </c>
      <c r="F671" s="358" t="s">
        <v>2282</v>
      </c>
      <c r="L671" s="281"/>
      <c r="M671" s="359"/>
      <c r="T671" s="360"/>
      <c r="AT671" s="406" t="s">
        <v>343</v>
      </c>
      <c r="AU671" s="406" t="s">
        <v>258</v>
      </c>
    </row>
    <row r="672" spans="2:47" s="406" customFormat="1" ht="30.75" customHeight="1">
      <c r="B672" s="281"/>
      <c r="D672" s="361" t="s">
        <v>435</v>
      </c>
      <c r="F672" s="362" t="s">
        <v>2281</v>
      </c>
      <c r="L672" s="281"/>
      <c r="M672" s="359"/>
      <c r="T672" s="360"/>
      <c r="AT672" s="406" t="s">
        <v>435</v>
      </c>
      <c r="AU672" s="406" t="s">
        <v>258</v>
      </c>
    </row>
    <row r="673" spans="2:51" s="406" customFormat="1" ht="15.75" customHeight="1">
      <c r="B673" s="363"/>
      <c r="D673" s="361" t="s">
        <v>347</v>
      </c>
      <c r="E673" s="364"/>
      <c r="F673" s="365" t="s">
        <v>1293</v>
      </c>
      <c r="H673" s="364"/>
      <c r="L673" s="363"/>
      <c r="M673" s="366"/>
      <c r="T673" s="367"/>
      <c r="AT673" s="364" t="s">
        <v>347</v>
      </c>
      <c r="AU673" s="364" t="s">
        <v>258</v>
      </c>
      <c r="AV673" s="364" t="s">
        <v>332</v>
      </c>
      <c r="AW673" s="364" t="s">
        <v>299</v>
      </c>
      <c r="AX673" s="364" t="s">
        <v>333</v>
      </c>
      <c r="AY673" s="364" t="s">
        <v>334</v>
      </c>
    </row>
    <row r="674" spans="2:51" s="406" customFormat="1" ht="15.75" customHeight="1">
      <c r="B674" s="363"/>
      <c r="D674" s="361" t="s">
        <v>347</v>
      </c>
      <c r="E674" s="364"/>
      <c r="F674" s="365" t="s">
        <v>1294</v>
      </c>
      <c r="H674" s="364"/>
      <c r="L674" s="363"/>
      <c r="M674" s="366"/>
      <c r="T674" s="367"/>
      <c r="AT674" s="364" t="s">
        <v>347</v>
      </c>
      <c r="AU674" s="364" t="s">
        <v>258</v>
      </c>
      <c r="AV674" s="364" t="s">
        <v>332</v>
      </c>
      <c r="AW674" s="364" t="s">
        <v>299</v>
      </c>
      <c r="AX674" s="364" t="s">
        <v>333</v>
      </c>
      <c r="AY674" s="364" t="s">
        <v>334</v>
      </c>
    </row>
    <row r="675" spans="2:51" s="406" customFormat="1" ht="15.75" customHeight="1">
      <c r="B675" s="363"/>
      <c r="D675" s="361" t="s">
        <v>347</v>
      </c>
      <c r="E675" s="364"/>
      <c r="F675" s="365" t="s">
        <v>1350</v>
      </c>
      <c r="H675" s="364"/>
      <c r="L675" s="363"/>
      <c r="M675" s="366"/>
      <c r="T675" s="367"/>
      <c r="AT675" s="364" t="s">
        <v>347</v>
      </c>
      <c r="AU675" s="364" t="s">
        <v>258</v>
      </c>
      <c r="AV675" s="364" t="s">
        <v>332</v>
      </c>
      <c r="AW675" s="364" t="s">
        <v>299</v>
      </c>
      <c r="AX675" s="364" t="s">
        <v>333</v>
      </c>
      <c r="AY675" s="364" t="s">
        <v>334</v>
      </c>
    </row>
    <row r="676" spans="2:51" s="406" customFormat="1" ht="15.75" customHeight="1">
      <c r="B676" s="368"/>
      <c r="D676" s="361" t="s">
        <v>347</v>
      </c>
      <c r="E676" s="369"/>
      <c r="F676" s="370" t="s">
        <v>2280</v>
      </c>
      <c r="H676" s="371">
        <v>0.062</v>
      </c>
      <c r="L676" s="368"/>
      <c r="M676" s="372"/>
      <c r="T676" s="373"/>
      <c r="AT676" s="369" t="s">
        <v>347</v>
      </c>
      <c r="AU676" s="369" t="s">
        <v>258</v>
      </c>
      <c r="AV676" s="369" t="s">
        <v>258</v>
      </c>
      <c r="AW676" s="369" t="s">
        <v>299</v>
      </c>
      <c r="AX676" s="369" t="s">
        <v>333</v>
      </c>
      <c r="AY676" s="369" t="s">
        <v>334</v>
      </c>
    </row>
    <row r="677" spans="2:51" s="406" customFormat="1" ht="15.75" customHeight="1">
      <c r="B677" s="374"/>
      <c r="D677" s="361" t="s">
        <v>347</v>
      </c>
      <c r="E677" s="375"/>
      <c r="F677" s="376" t="s">
        <v>352</v>
      </c>
      <c r="H677" s="377">
        <v>0.062</v>
      </c>
      <c r="L677" s="374"/>
      <c r="M677" s="378"/>
      <c r="T677" s="379"/>
      <c r="AT677" s="375" t="s">
        <v>347</v>
      </c>
      <c r="AU677" s="375" t="s">
        <v>258</v>
      </c>
      <c r="AV677" s="375" t="s">
        <v>341</v>
      </c>
      <c r="AW677" s="375" t="s">
        <v>299</v>
      </c>
      <c r="AX677" s="375" t="s">
        <v>332</v>
      </c>
      <c r="AY677" s="375" t="s">
        <v>334</v>
      </c>
    </row>
    <row r="678" spans="2:65" s="406" customFormat="1" ht="15.75" customHeight="1">
      <c r="B678" s="281"/>
      <c r="C678" s="386" t="s">
        <v>765</v>
      </c>
      <c r="D678" s="386" t="s">
        <v>1090</v>
      </c>
      <c r="E678" s="387" t="s">
        <v>2279</v>
      </c>
      <c r="F678" s="507" t="s">
        <v>2278</v>
      </c>
      <c r="G678" s="389" t="s">
        <v>578</v>
      </c>
      <c r="H678" s="390">
        <v>0.053</v>
      </c>
      <c r="I678" s="426"/>
      <c r="J678" s="391">
        <f>ROUND($I$678*$H$678,2)</f>
        <v>0</v>
      </c>
      <c r="K678" s="388" t="s">
        <v>599</v>
      </c>
      <c r="L678" s="392"/>
      <c r="M678" s="425"/>
      <c r="N678" s="393" t="s">
        <v>287</v>
      </c>
      <c r="P678" s="354">
        <f>$O$678*$H$678</f>
        <v>0</v>
      </c>
      <c r="Q678" s="354">
        <v>1</v>
      </c>
      <c r="R678" s="354">
        <f>$Q$678*$H$678</f>
        <v>0.053</v>
      </c>
      <c r="S678" s="354">
        <v>0</v>
      </c>
      <c r="T678" s="355">
        <f>$S$678*$H$678</f>
        <v>0</v>
      </c>
      <c r="AR678" s="409" t="s">
        <v>402</v>
      </c>
      <c r="AT678" s="409" t="s">
        <v>1090</v>
      </c>
      <c r="AU678" s="409" t="s">
        <v>258</v>
      </c>
      <c r="AY678" s="406" t="s">
        <v>334</v>
      </c>
      <c r="BE678" s="356">
        <f>IF($N$678="základní",$J$678,0)</f>
        <v>0</v>
      </c>
      <c r="BF678" s="356">
        <f>IF($N$678="snížená",$J$678,0)</f>
        <v>0</v>
      </c>
      <c r="BG678" s="356">
        <f>IF($N$678="zákl. přenesená",$J$678,0)</f>
        <v>0</v>
      </c>
      <c r="BH678" s="356">
        <f>IF($N$678="sníž. přenesená",$J$678,0)</f>
        <v>0</v>
      </c>
      <c r="BI678" s="356">
        <f>IF($N$678="nulová",$J$678,0)</f>
        <v>0</v>
      </c>
      <c r="BJ678" s="409" t="s">
        <v>332</v>
      </c>
      <c r="BK678" s="356">
        <f>ROUND($I$678*$H$678,2)</f>
        <v>0</v>
      </c>
      <c r="BL678" s="409" t="s">
        <v>341</v>
      </c>
      <c r="BM678" s="409" t="s">
        <v>2277</v>
      </c>
    </row>
    <row r="679" spans="2:47" s="406" customFormat="1" ht="16.5" customHeight="1">
      <c r="B679" s="281"/>
      <c r="D679" s="357" t="s">
        <v>343</v>
      </c>
      <c r="F679" s="358" t="s">
        <v>2276</v>
      </c>
      <c r="L679" s="281"/>
      <c r="M679" s="359"/>
      <c r="T679" s="360"/>
      <c r="AT679" s="406" t="s">
        <v>343</v>
      </c>
      <c r="AU679" s="406" t="s">
        <v>258</v>
      </c>
    </row>
    <row r="680" spans="2:47" s="406" customFormat="1" ht="30.75" customHeight="1">
      <c r="B680" s="281"/>
      <c r="D680" s="361" t="s">
        <v>435</v>
      </c>
      <c r="F680" s="362" t="s">
        <v>2275</v>
      </c>
      <c r="L680" s="281"/>
      <c r="M680" s="359"/>
      <c r="T680" s="360"/>
      <c r="AT680" s="406" t="s">
        <v>435</v>
      </c>
      <c r="AU680" s="406" t="s">
        <v>258</v>
      </c>
    </row>
    <row r="681" spans="2:51" s="406" customFormat="1" ht="15.75" customHeight="1">
      <c r="B681" s="363"/>
      <c r="D681" s="361" t="s">
        <v>347</v>
      </c>
      <c r="E681" s="364"/>
      <c r="F681" s="365" t="s">
        <v>1293</v>
      </c>
      <c r="H681" s="364"/>
      <c r="L681" s="363"/>
      <c r="M681" s="366"/>
      <c r="T681" s="367"/>
      <c r="AT681" s="364" t="s">
        <v>347</v>
      </c>
      <c r="AU681" s="364" t="s">
        <v>258</v>
      </c>
      <c r="AV681" s="364" t="s">
        <v>332</v>
      </c>
      <c r="AW681" s="364" t="s">
        <v>299</v>
      </c>
      <c r="AX681" s="364" t="s">
        <v>333</v>
      </c>
      <c r="AY681" s="364" t="s">
        <v>334</v>
      </c>
    </row>
    <row r="682" spans="2:51" s="406" customFormat="1" ht="15.75" customHeight="1">
      <c r="B682" s="363"/>
      <c r="D682" s="361" t="s">
        <v>347</v>
      </c>
      <c r="E682" s="364"/>
      <c r="F682" s="365" t="s">
        <v>1294</v>
      </c>
      <c r="H682" s="364"/>
      <c r="L682" s="363"/>
      <c r="M682" s="366"/>
      <c r="T682" s="367"/>
      <c r="AT682" s="364" t="s">
        <v>347</v>
      </c>
      <c r="AU682" s="364" t="s">
        <v>258</v>
      </c>
      <c r="AV682" s="364" t="s">
        <v>332</v>
      </c>
      <c r="AW682" s="364" t="s">
        <v>299</v>
      </c>
      <c r="AX682" s="364" t="s">
        <v>333</v>
      </c>
      <c r="AY682" s="364" t="s">
        <v>334</v>
      </c>
    </row>
    <row r="683" spans="2:51" s="406" customFormat="1" ht="15.75" customHeight="1">
      <c r="B683" s="363"/>
      <c r="D683" s="361" t="s">
        <v>347</v>
      </c>
      <c r="E683" s="364"/>
      <c r="F683" s="365" t="s">
        <v>1405</v>
      </c>
      <c r="H683" s="364"/>
      <c r="L683" s="363"/>
      <c r="M683" s="366"/>
      <c r="T683" s="367"/>
      <c r="AT683" s="364" t="s">
        <v>347</v>
      </c>
      <c r="AU683" s="364" t="s">
        <v>258</v>
      </c>
      <c r="AV683" s="364" t="s">
        <v>332</v>
      </c>
      <c r="AW683" s="364" t="s">
        <v>299</v>
      </c>
      <c r="AX683" s="364" t="s">
        <v>333</v>
      </c>
      <c r="AY683" s="364" t="s">
        <v>334</v>
      </c>
    </row>
    <row r="684" spans="2:51" s="406" customFormat="1" ht="15.75" customHeight="1">
      <c r="B684" s="368"/>
      <c r="D684" s="361" t="s">
        <v>347</v>
      </c>
      <c r="E684" s="369"/>
      <c r="F684" s="370" t="s">
        <v>2274</v>
      </c>
      <c r="H684" s="371">
        <v>0.053</v>
      </c>
      <c r="L684" s="368"/>
      <c r="M684" s="372"/>
      <c r="T684" s="373"/>
      <c r="AT684" s="369" t="s">
        <v>347</v>
      </c>
      <c r="AU684" s="369" t="s">
        <v>258</v>
      </c>
      <c r="AV684" s="369" t="s">
        <v>258</v>
      </c>
      <c r="AW684" s="369" t="s">
        <v>299</v>
      </c>
      <c r="AX684" s="369" t="s">
        <v>333</v>
      </c>
      <c r="AY684" s="369" t="s">
        <v>334</v>
      </c>
    </row>
    <row r="685" spans="2:51" s="406" customFormat="1" ht="15.75" customHeight="1">
      <c r="B685" s="380"/>
      <c r="D685" s="361" t="s">
        <v>347</v>
      </c>
      <c r="E685" s="381"/>
      <c r="F685" s="382" t="s">
        <v>519</v>
      </c>
      <c r="H685" s="383">
        <v>0.053</v>
      </c>
      <c r="L685" s="380"/>
      <c r="M685" s="384"/>
      <c r="T685" s="385"/>
      <c r="AT685" s="381" t="s">
        <v>347</v>
      </c>
      <c r="AU685" s="381" t="s">
        <v>258</v>
      </c>
      <c r="AV685" s="381" t="s">
        <v>363</v>
      </c>
      <c r="AW685" s="381" t="s">
        <v>299</v>
      </c>
      <c r="AX685" s="381" t="s">
        <v>333</v>
      </c>
      <c r="AY685" s="381" t="s">
        <v>334</v>
      </c>
    </row>
    <row r="686" spans="2:51" s="406" customFormat="1" ht="15.75" customHeight="1">
      <c r="B686" s="374"/>
      <c r="D686" s="361" t="s">
        <v>347</v>
      </c>
      <c r="E686" s="375"/>
      <c r="F686" s="376" t="s">
        <v>352</v>
      </c>
      <c r="H686" s="377">
        <v>0.053</v>
      </c>
      <c r="L686" s="374"/>
      <c r="M686" s="378"/>
      <c r="T686" s="379"/>
      <c r="AT686" s="375" t="s">
        <v>347</v>
      </c>
      <c r="AU686" s="375" t="s">
        <v>258</v>
      </c>
      <c r="AV686" s="375" t="s">
        <v>341</v>
      </c>
      <c r="AW686" s="375" t="s">
        <v>299</v>
      </c>
      <c r="AX686" s="375" t="s">
        <v>332</v>
      </c>
      <c r="AY686" s="375" t="s">
        <v>334</v>
      </c>
    </row>
    <row r="687" spans="2:65" s="406" customFormat="1" ht="15.75" customHeight="1">
      <c r="B687" s="281"/>
      <c r="C687" s="386" t="s">
        <v>775</v>
      </c>
      <c r="D687" s="386" t="s">
        <v>1090</v>
      </c>
      <c r="E687" s="387" t="s">
        <v>2273</v>
      </c>
      <c r="F687" s="507" t="s">
        <v>2272</v>
      </c>
      <c r="G687" s="389" t="s">
        <v>578</v>
      </c>
      <c r="H687" s="390">
        <v>0.055</v>
      </c>
      <c r="I687" s="426"/>
      <c r="J687" s="391">
        <f>ROUND($I$687*$H$687,2)</f>
        <v>0</v>
      </c>
      <c r="K687" s="388" t="s">
        <v>340</v>
      </c>
      <c r="L687" s="392"/>
      <c r="M687" s="425"/>
      <c r="N687" s="393" t="s">
        <v>287</v>
      </c>
      <c r="P687" s="354">
        <f>$O$687*$H$687</f>
        <v>0</v>
      </c>
      <c r="Q687" s="354">
        <v>1</v>
      </c>
      <c r="R687" s="354">
        <f>$Q$687*$H$687</f>
        <v>0.055</v>
      </c>
      <c r="S687" s="354">
        <v>0</v>
      </c>
      <c r="T687" s="355">
        <f>$S$687*$H$687</f>
        <v>0</v>
      </c>
      <c r="AR687" s="409" t="s">
        <v>402</v>
      </c>
      <c r="AT687" s="409" t="s">
        <v>1090</v>
      </c>
      <c r="AU687" s="409" t="s">
        <v>258</v>
      </c>
      <c r="AY687" s="406" t="s">
        <v>334</v>
      </c>
      <c r="BE687" s="356">
        <f>IF($N$687="základní",$J$687,0)</f>
        <v>0</v>
      </c>
      <c r="BF687" s="356">
        <f>IF($N$687="snížená",$J$687,0)</f>
        <v>0</v>
      </c>
      <c r="BG687" s="356">
        <f>IF($N$687="zákl. přenesená",$J$687,0)</f>
        <v>0</v>
      </c>
      <c r="BH687" s="356">
        <f>IF($N$687="sníž. přenesená",$J$687,0)</f>
        <v>0</v>
      </c>
      <c r="BI687" s="356">
        <f>IF($N$687="nulová",$J$687,0)</f>
        <v>0</v>
      </c>
      <c r="BJ687" s="409" t="s">
        <v>332</v>
      </c>
      <c r="BK687" s="356">
        <f>ROUND($I$687*$H$687,2)</f>
        <v>0</v>
      </c>
      <c r="BL687" s="409" t="s">
        <v>341</v>
      </c>
      <c r="BM687" s="409" t="s">
        <v>2271</v>
      </c>
    </row>
    <row r="688" spans="2:47" s="406" customFormat="1" ht="16.5" customHeight="1">
      <c r="B688" s="281"/>
      <c r="D688" s="357" t="s">
        <v>343</v>
      </c>
      <c r="F688" s="358" t="s">
        <v>2270</v>
      </c>
      <c r="L688" s="281"/>
      <c r="M688" s="359"/>
      <c r="T688" s="360"/>
      <c r="AT688" s="406" t="s">
        <v>343</v>
      </c>
      <c r="AU688" s="406" t="s">
        <v>258</v>
      </c>
    </row>
    <row r="689" spans="2:47" s="406" customFormat="1" ht="30.75" customHeight="1">
      <c r="B689" s="281"/>
      <c r="D689" s="361" t="s">
        <v>435</v>
      </c>
      <c r="F689" s="362" t="s">
        <v>2269</v>
      </c>
      <c r="L689" s="281"/>
      <c r="M689" s="359"/>
      <c r="T689" s="360"/>
      <c r="AT689" s="406" t="s">
        <v>435</v>
      </c>
      <c r="AU689" s="406" t="s">
        <v>258</v>
      </c>
    </row>
    <row r="690" spans="2:51" s="406" customFormat="1" ht="15.75" customHeight="1">
      <c r="B690" s="363"/>
      <c r="D690" s="361" t="s">
        <v>347</v>
      </c>
      <c r="E690" s="364"/>
      <c r="F690" s="365" t="s">
        <v>1293</v>
      </c>
      <c r="H690" s="364"/>
      <c r="L690" s="363"/>
      <c r="M690" s="366"/>
      <c r="T690" s="367"/>
      <c r="AT690" s="364" t="s">
        <v>347</v>
      </c>
      <c r="AU690" s="364" t="s">
        <v>258</v>
      </c>
      <c r="AV690" s="364" t="s">
        <v>332</v>
      </c>
      <c r="AW690" s="364" t="s">
        <v>299</v>
      </c>
      <c r="AX690" s="364" t="s">
        <v>333</v>
      </c>
      <c r="AY690" s="364" t="s">
        <v>334</v>
      </c>
    </row>
    <row r="691" spans="2:51" s="406" customFormat="1" ht="15.75" customHeight="1">
      <c r="B691" s="363"/>
      <c r="D691" s="361" t="s">
        <v>347</v>
      </c>
      <c r="E691" s="364"/>
      <c r="F691" s="365" t="s">
        <v>1294</v>
      </c>
      <c r="H691" s="364"/>
      <c r="L691" s="363"/>
      <c r="M691" s="366"/>
      <c r="T691" s="367"/>
      <c r="AT691" s="364" t="s">
        <v>347</v>
      </c>
      <c r="AU691" s="364" t="s">
        <v>258</v>
      </c>
      <c r="AV691" s="364" t="s">
        <v>332</v>
      </c>
      <c r="AW691" s="364" t="s">
        <v>299</v>
      </c>
      <c r="AX691" s="364" t="s">
        <v>333</v>
      </c>
      <c r="AY691" s="364" t="s">
        <v>334</v>
      </c>
    </row>
    <row r="692" spans="2:51" s="406" customFormat="1" ht="15.75" customHeight="1">
      <c r="B692" s="363"/>
      <c r="D692" s="361" t="s">
        <v>347</v>
      </c>
      <c r="E692" s="364"/>
      <c r="F692" s="365" t="s">
        <v>1404</v>
      </c>
      <c r="H692" s="364"/>
      <c r="L692" s="363"/>
      <c r="M692" s="366"/>
      <c r="T692" s="367"/>
      <c r="AT692" s="364" t="s">
        <v>347</v>
      </c>
      <c r="AU692" s="364" t="s">
        <v>258</v>
      </c>
      <c r="AV692" s="364" t="s">
        <v>332</v>
      </c>
      <c r="AW692" s="364" t="s">
        <v>299</v>
      </c>
      <c r="AX692" s="364" t="s">
        <v>333</v>
      </c>
      <c r="AY692" s="364" t="s">
        <v>334</v>
      </c>
    </row>
    <row r="693" spans="2:51" s="406" customFormat="1" ht="15.75" customHeight="1">
      <c r="B693" s="368"/>
      <c r="D693" s="361" t="s">
        <v>347</v>
      </c>
      <c r="E693" s="369"/>
      <c r="F693" s="370" t="s">
        <v>2268</v>
      </c>
      <c r="H693" s="371">
        <v>0.007</v>
      </c>
      <c r="L693" s="368"/>
      <c r="M693" s="372"/>
      <c r="T693" s="373"/>
      <c r="AT693" s="369" t="s">
        <v>347</v>
      </c>
      <c r="AU693" s="369" t="s">
        <v>258</v>
      </c>
      <c r="AV693" s="369" t="s">
        <v>258</v>
      </c>
      <c r="AW693" s="369" t="s">
        <v>299</v>
      </c>
      <c r="AX693" s="369" t="s">
        <v>333</v>
      </c>
      <c r="AY693" s="369" t="s">
        <v>334</v>
      </c>
    </row>
    <row r="694" spans="2:51" s="406" customFormat="1" ht="15.75" customHeight="1">
      <c r="B694" s="368"/>
      <c r="D694" s="361" t="s">
        <v>347</v>
      </c>
      <c r="E694" s="369"/>
      <c r="F694" s="370" t="s">
        <v>2267</v>
      </c>
      <c r="H694" s="371">
        <v>0.007</v>
      </c>
      <c r="L694" s="368"/>
      <c r="M694" s="372"/>
      <c r="T694" s="373"/>
      <c r="AT694" s="369" t="s">
        <v>347</v>
      </c>
      <c r="AU694" s="369" t="s">
        <v>258</v>
      </c>
      <c r="AV694" s="369" t="s">
        <v>258</v>
      </c>
      <c r="AW694" s="369" t="s">
        <v>299</v>
      </c>
      <c r="AX694" s="369" t="s">
        <v>333</v>
      </c>
      <c r="AY694" s="369" t="s">
        <v>334</v>
      </c>
    </row>
    <row r="695" spans="2:51" s="406" customFormat="1" ht="15.75" customHeight="1">
      <c r="B695" s="368"/>
      <c r="D695" s="361" t="s">
        <v>347</v>
      </c>
      <c r="E695" s="369"/>
      <c r="F695" s="370" t="s">
        <v>2266</v>
      </c>
      <c r="H695" s="371">
        <v>0.023</v>
      </c>
      <c r="L695" s="368"/>
      <c r="M695" s="372"/>
      <c r="T695" s="373"/>
      <c r="AT695" s="369" t="s">
        <v>347</v>
      </c>
      <c r="AU695" s="369" t="s">
        <v>258</v>
      </c>
      <c r="AV695" s="369" t="s">
        <v>258</v>
      </c>
      <c r="AW695" s="369" t="s">
        <v>299</v>
      </c>
      <c r="AX695" s="369" t="s">
        <v>333</v>
      </c>
      <c r="AY695" s="369" t="s">
        <v>334</v>
      </c>
    </row>
    <row r="696" spans="2:51" s="406" customFormat="1" ht="15.75" customHeight="1">
      <c r="B696" s="368"/>
      <c r="D696" s="361" t="s">
        <v>347</v>
      </c>
      <c r="E696" s="369"/>
      <c r="F696" s="370" t="s">
        <v>2265</v>
      </c>
      <c r="H696" s="371">
        <v>0.018</v>
      </c>
      <c r="L696" s="368"/>
      <c r="M696" s="372"/>
      <c r="T696" s="373"/>
      <c r="AT696" s="369" t="s">
        <v>347</v>
      </c>
      <c r="AU696" s="369" t="s">
        <v>258</v>
      </c>
      <c r="AV696" s="369" t="s">
        <v>258</v>
      </c>
      <c r="AW696" s="369" t="s">
        <v>299</v>
      </c>
      <c r="AX696" s="369" t="s">
        <v>333</v>
      </c>
      <c r="AY696" s="369" t="s">
        <v>334</v>
      </c>
    </row>
    <row r="697" spans="2:51" s="406" customFormat="1" ht="15.75" customHeight="1">
      <c r="B697" s="380"/>
      <c r="D697" s="361" t="s">
        <v>347</v>
      </c>
      <c r="E697" s="381"/>
      <c r="F697" s="382" t="s">
        <v>519</v>
      </c>
      <c r="H697" s="383">
        <v>0.055</v>
      </c>
      <c r="L697" s="380"/>
      <c r="M697" s="384"/>
      <c r="T697" s="385"/>
      <c r="AT697" s="381" t="s">
        <v>347</v>
      </c>
      <c r="AU697" s="381" t="s">
        <v>258</v>
      </c>
      <c r="AV697" s="381" t="s">
        <v>363</v>
      </c>
      <c r="AW697" s="381" t="s">
        <v>299</v>
      </c>
      <c r="AX697" s="381" t="s">
        <v>333</v>
      </c>
      <c r="AY697" s="381" t="s">
        <v>334</v>
      </c>
    </row>
    <row r="698" spans="2:51" s="406" customFormat="1" ht="15.75" customHeight="1">
      <c r="B698" s="374"/>
      <c r="D698" s="361" t="s">
        <v>347</v>
      </c>
      <c r="E698" s="375"/>
      <c r="F698" s="376" t="s">
        <v>352</v>
      </c>
      <c r="H698" s="377">
        <v>0.055</v>
      </c>
      <c r="L698" s="374"/>
      <c r="M698" s="378"/>
      <c r="T698" s="379"/>
      <c r="AT698" s="375" t="s">
        <v>347</v>
      </c>
      <c r="AU698" s="375" t="s">
        <v>258</v>
      </c>
      <c r="AV698" s="375" t="s">
        <v>341</v>
      </c>
      <c r="AW698" s="375" t="s">
        <v>299</v>
      </c>
      <c r="AX698" s="375" t="s">
        <v>332</v>
      </c>
      <c r="AY698" s="375" t="s">
        <v>334</v>
      </c>
    </row>
    <row r="699" spans="2:65" s="406" customFormat="1" ht="15.75" customHeight="1">
      <c r="B699" s="281"/>
      <c r="C699" s="386" t="s">
        <v>784</v>
      </c>
      <c r="D699" s="386" t="s">
        <v>1090</v>
      </c>
      <c r="E699" s="387" t="s">
        <v>2264</v>
      </c>
      <c r="F699" s="507" t="s">
        <v>2263</v>
      </c>
      <c r="G699" s="389" t="s">
        <v>578</v>
      </c>
      <c r="H699" s="390">
        <v>0.305</v>
      </c>
      <c r="I699" s="426"/>
      <c r="J699" s="391">
        <f>ROUND($I$699*$H$699,2)</f>
        <v>0</v>
      </c>
      <c r="K699" s="388" t="s">
        <v>340</v>
      </c>
      <c r="L699" s="392"/>
      <c r="M699" s="425"/>
      <c r="N699" s="393" t="s">
        <v>287</v>
      </c>
      <c r="P699" s="354">
        <f>$O$699*$H$699</f>
        <v>0</v>
      </c>
      <c r="Q699" s="354">
        <v>1</v>
      </c>
      <c r="R699" s="354">
        <f>$Q$699*$H$699</f>
        <v>0.305</v>
      </c>
      <c r="S699" s="354">
        <v>0</v>
      </c>
      <c r="T699" s="355">
        <f>$S$699*$H$699</f>
        <v>0</v>
      </c>
      <c r="AR699" s="409" t="s">
        <v>402</v>
      </c>
      <c r="AT699" s="409" t="s">
        <v>1090</v>
      </c>
      <c r="AU699" s="409" t="s">
        <v>258</v>
      </c>
      <c r="AY699" s="406" t="s">
        <v>334</v>
      </c>
      <c r="BE699" s="356">
        <f>IF($N$699="základní",$J$699,0)</f>
        <v>0</v>
      </c>
      <c r="BF699" s="356">
        <f>IF($N$699="snížená",$J$699,0)</f>
        <v>0</v>
      </c>
      <c r="BG699" s="356">
        <f>IF($N$699="zákl. přenesená",$J$699,0)</f>
        <v>0</v>
      </c>
      <c r="BH699" s="356">
        <f>IF($N$699="sníž. přenesená",$J$699,0)</f>
        <v>0</v>
      </c>
      <c r="BI699" s="356">
        <f>IF($N$699="nulová",$J$699,0)</f>
        <v>0</v>
      </c>
      <c r="BJ699" s="409" t="s">
        <v>332</v>
      </c>
      <c r="BK699" s="356">
        <f>ROUND($I$699*$H$699,2)</f>
        <v>0</v>
      </c>
      <c r="BL699" s="409" t="s">
        <v>341</v>
      </c>
      <c r="BM699" s="409" t="s">
        <v>2262</v>
      </c>
    </row>
    <row r="700" spans="2:47" s="406" customFormat="1" ht="16.5" customHeight="1">
      <c r="B700" s="281"/>
      <c r="D700" s="357" t="s">
        <v>343</v>
      </c>
      <c r="F700" s="358" t="s">
        <v>2261</v>
      </c>
      <c r="L700" s="281"/>
      <c r="M700" s="359"/>
      <c r="T700" s="360"/>
      <c r="AT700" s="406" t="s">
        <v>343</v>
      </c>
      <c r="AU700" s="406" t="s">
        <v>258</v>
      </c>
    </row>
    <row r="701" spans="2:47" s="406" customFormat="1" ht="30.75" customHeight="1">
      <c r="B701" s="281"/>
      <c r="D701" s="361" t="s">
        <v>435</v>
      </c>
      <c r="F701" s="362" t="s">
        <v>2260</v>
      </c>
      <c r="L701" s="281"/>
      <c r="M701" s="359"/>
      <c r="T701" s="360"/>
      <c r="AT701" s="406" t="s">
        <v>435</v>
      </c>
      <c r="AU701" s="406" t="s">
        <v>258</v>
      </c>
    </row>
    <row r="702" spans="2:51" s="406" customFormat="1" ht="15.75" customHeight="1">
      <c r="B702" s="363"/>
      <c r="D702" s="361" t="s">
        <v>347</v>
      </c>
      <c r="E702" s="364"/>
      <c r="F702" s="365" t="s">
        <v>1293</v>
      </c>
      <c r="H702" s="364"/>
      <c r="L702" s="363"/>
      <c r="M702" s="366"/>
      <c r="T702" s="367"/>
      <c r="AT702" s="364" t="s">
        <v>347</v>
      </c>
      <c r="AU702" s="364" t="s">
        <v>258</v>
      </c>
      <c r="AV702" s="364" t="s">
        <v>332</v>
      </c>
      <c r="AW702" s="364" t="s">
        <v>299</v>
      </c>
      <c r="AX702" s="364" t="s">
        <v>333</v>
      </c>
      <c r="AY702" s="364" t="s">
        <v>334</v>
      </c>
    </row>
    <row r="703" spans="2:51" s="406" customFormat="1" ht="15.75" customHeight="1">
      <c r="B703" s="363"/>
      <c r="D703" s="361" t="s">
        <v>347</v>
      </c>
      <c r="E703" s="364"/>
      <c r="F703" s="365" t="s">
        <v>1294</v>
      </c>
      <c r="H703" s="364"/>
      <c r="L703" s="363"/>
      <c r="M703" s="366"/>
      <c r="T703" s="367"/>
      <c r="AT703" s="364" t="s">
        <v>347</v>
      </c>
      <c r="AU703" s="364" t="s">
        <v>258</v>
      </c>
      <c r="AV703" s="364" t="s">
        <v>332</v>
      </c>
      <c r="AW703" s="364" t="s">
        <v>299</v>
      </c>
      <c r="AX703" s="364" t="s">
        <v>333</v>
      </c>
      <c r="AY703" s="364" t="s">
        <v>334</v>
      </c>
    </row>
    <row r="704" spans="2:51" s="406" customFormat="1" ht="15.75" customHeight="1">
      <c r="B704" s="363"/>
      <c r="D704" s="361" t="s">
        <v>347</v>
      </c>
      <c r="E704" s="364"/>
      <c r="F704" s="365" t="s">
        <v>1348</v>
      </c>
      <c r="H704" s="364"/>
      <c r="L704" s="363"/>
      <c r="M704" s="366"/>
      <c r="T704" s="367"/>
      <c r="AT704" s="364" t="s">
        <v>347</v>
      </c>
      <c r="AU704" s="364" t="s">
        <v>258</v>
      </c>
      <c r="AV704" s="364" t="s">
        <v>332</v>
      </c>
      <c r="AW704" s="364" t="s">
        <v>299</v>
      </c>
      <c r="AX704" s="364" t="s">
        <v>333</v>
      </c>
      <c r="AY704" s="364" t="s">
        <v>334</v>
      </c>
    </row>
    <row r="705" spans="2:51" s="406" customFormat="1" ht="15.75" customHeight="1">
      <c r="B705" s="368"/>
      <c r="D705" s="361" t="s">
        <v>347</v>
      </c>
      <c r="E705" s="369"/>
      <c r="F705" s="370" t="s">
        <v>2259</v>
      </c>
      <c r="H705" s="371">
        <v>0.305</v>
      </c>
      <c r="L705" s="368"/>
      <c r="M705" s="372"/>
      <c r="T705" s="373"/>
      <c r="AT705" s="369" t="s">
        <v>347</v>
      </c>
      <c r="AU705" s="369" t="s">
        <v>258</v>
      </c>
      <c r="AV705" s="369" t="s">
        <v>258</v>
      </c>
      <c r="AW705" s="369" t="s">
        <v>299</v>
      </c>
      <c r="AX705" s="369" t="s">
        <v>333</v>
      </c>
      <c r="AY705" s="369" t="s">
        <v>334</v>
      </c>
    </row>
    <row r="706" spans="2:51" s="406" customFormat="1" ht="15.75" customHeight="1">
      <c r="B706" s="374"/>
      <c r="D706" s="361" t="s">
        <v>347</v>
      </c>
      <c r="E706" s="375"/>
      <c r="F706" s="376" t="s">
        <v>352</v>
      </c>
      <c r="H706" s="377">
        <v>0.305</v>
      </c>
      <c r="L706" s="374"/>
      <c r="M706" s="378"/>
      <c r="T706" s="379"/>
      <c r="AT706" s="375" t="s">
        <v>347</v>
      </c>
      <c r="AU706" s="375" t="s">
        <v>258</v>
      </c>
      <c r="AV706" s="375" t="s">
        <v>341</v>
      </c>
      <c r="AW706" s="375" t="s">
        <v>299</v>
      </c>
      <c r="AX706" s="375" t="s">
        <v>332</v>
      </c>
      <c r="AY706" s="375" t="s">
        <v>334</v>
      </c>
    </row>
    <row r="707" spans="2:65" s="406" customFormat="1" ht="15.75" customHeight="1">
      <c r="B707" s="281"/>
      <c r="C707" s="386" t="s">
        <v>791</v>
      </c>
      <c r="D707" s="386" t="s">
        <v>1090</v>
      </c>
      <c r="E707" s="387" t="s">
        <v>1709</v>
      </c>
      <c r="F707" s="507" t="s">
        <v>1708</v>
      </c>
      <c r="G707" s="389" t="s">
        <v>578</v>
      </c>
      <c r="H707" s="390">
        <v>0.036</v>
      </c>
      <c r="I707" s="426"/>
      <c r="J707" s="391">
        <f>ROUND($I$707*$H$707,2)</f>
        <v>0</v>
      </c>
      <c r="K707" s="388" t="s">
        <v>340</v>
      </c>
      <c r="L707" s="392"/>
      <c r="M707" s="425"/>
      <c r="N707" s="393" t="s">
        <v>287</v>
      </c>
      <c r="P707" s="354">
        <f>$O$707*$H$707</f>
        <v>0</v>
      </c>
      <c r="Q707" s="354">
        <v>1</v>
      </c>
      <c r="R707" s="354">
        <f>$Q$707*$H$707</f>
        <v>0.036</v>
      </c>
      <c r="S707" s="354">
        <v>0</v>
      </c>
      <c r="T707" s="355">
        <f>$S$707*$H$707</f>
        <v>0</v>
      </c>
      <c r="AR707" s="409" t="s">
        <v>402</v>
      </c>
      <c r="AT707" s="409" t="s">
        <v>1090</v>
      </c>
      <c r="AU707" s="409" t="s">
        <v>258</v>
      </c>
      <c r="AY707" s="406" t="s">
        <v>334</v>
      </c>
      <c r="BE707" s="356">
        <f>IF($N$707="základní",$J$707,0)</f>
        <v>0</v>
      </c>
      <c r="BF707" s="356">
        <f>IF($N$707="snížená",$J$707,0)</f>
        <v>0</v>
      </c>
      <c r="BG707" s="356">
        <f>IF($N$707="zákl. přenesená",$J$707,0)</f>
        <v>0</v>
      </c>
      <c r="BH707" s="356">
        <f>IF($N$707="sníž. přenesená",$J$707,0)</f>
        <v>0</v>
      </c>
      <c r="BI707" s="356">
        <f>IF($N$707="nulová",$J$707,0)</f>
        <v>0</v>
      </c>
      <c r="BJ707" s="409" t="s">
        <v>332</v>
      </c>
      <c r="BK707" s="356">
        <f>ROUND($I$707*$H$707,2)</f>
        <v>0</v>
      </c>
      <c r="BL707" s="409" t="s">
        <v>341</v>
      </c>
      <c r="BM707" s="409" t="s">
        <v>2258</v>
      </c>
    </row>
    <row r="708" spans="2:47" s="406" customFormat="1" ht="16.5" customHeight="1">
      <c r="B708" s="281"/>
      <c r="D708" s="357" t="s">
        <v>343</v>
      </c>
      <c r="F708" s="358" t="s">
        <v>1706</v>
      </c>
      <c r="L708" s="281"/>
      <c r="M708" s="359"/>
      <c r="T708" s="360"/>
      <c r="AT708" s="406" t="s">
        <v>343</v>
      </c>
      <c r="AU708" s="406" t="s">
        <v>258</v>
      </c>
    </row>
    <row r="709" spans="2:47" s="406" customFormat="1" ht="30.75" customHeight="1">
      <c r="B709" s="281"/>
      <c r="D709" s="361" t="s">
        <v>435</v>
      </c>
      <c r="F709" s="362" t="s">
        <v>2257</v>
      </c>
      <c r="L709" s="281"/>
      <c r="M709" s="359"/>
      <c r="T709" s="360"/>
      <c r="AT709" s="406" t="s">
        <v>435</v>
      </c>
      <c r="AU709" s="406" t="s">
        <v>258</v>
      </c>
    </row>
    <row r="710" spans="2:51" s="406" customFormat="1" ht="15.75" customHeight="1">
      <c r="B710" s="363"/>
      <c r="D710" s="361" t="s">
        <v>347</v>
      </c>
      <c r="E710" s="364"/>
      <c r="F710" s="365" t="s">
        <v>1293</v>
      </c>
      <c r="H710" s="364"/>
      <c r="L710" s="363"/>
      <c r="M710" s="366"/>
      <c r="T710" s="367"/>
      <c r="AT710" s="364" t="s">
        <v>347</v>
      </c>
      <c r="AU710" s="364" t="s">
        <v>258</v>
      </c>
      <c r="AV710" s="364" t="s">
        <v>332</v>
      </c>
      <c r="AW710" s="364" t="s">
        <v>299</v>
      </c>
      <c r="AX710" s="364" t="s">
        <v>333</v>
      </c>
      <c r="AY710" s="364" t="s">
        <v>334</v>
      </c>
    </row>
    <row r="711" spans="2:51" s="406" customFormat="1" ht="15.75" customHeight="1">
      <c r="B711" s="363"/>
      <c r="D711" s="361" t="s">
        <v>347</v>
      </c>
      <c r="E711" s="364"/>
      <c r="F711" s="365" t="s">
        <v>1294</v>
      </c>
      <c r="H711" s="364"/>
      <c r="L711" s="363"/>
      <c r="M711" s="366"/>
      <c r="T711" s="367"/>
      <c r="AT711" s="364" t="s">
        <v>347</v>
      </c>
      <c r="AU711" s="364" t="s">
        <v>258</v>
      </c>
      <c r="AV711" s="364" t="s">
        <v>332</v>
      </c>
      <c r="AW711" s="364" t="s">
        <v>299</v>
      </c>
      <c r="AX711" s="364" t="s">
        <v>333</v>
      </c>
      <c r="AY711" s="364" t="s">
        <v>334</v>
      </c>
    </row>
    <row r="712" spans="2:51" s="406" customFormat="1" ht="15.75" customHeight="1">
      <c r="B712" s="363"/>
      <c r="D712" s="361" t="s">
        <v>347</v>
      </c>
      <c r="E712" s="364"/>
      <c r="F712" s="365" t="s">
        <v>1406</v>
      </c>
      <c r="H712" s="364"/>
      <c r="L712" s="363"/>
      <c r="M712" s="366"/>
      <c r="T712" s="367"/>
      <c r="AT712" s="364" t="s">
        <v>347</v>
      </c>
      <c r="AU712" s="364" t="s">
        <v>258</v>
      </c>
      <c r="AV712" s="364" t="s">
        <v>332</v>
      </c>
      <c r="AW712" s="364" t="s">
        <v>299</v>
      </c>
      <c r="AX712" s="364" t="s">
        <v>333</v>
      </c>
      <c r="AY712" s="364" t="s">
        <v>334</v>
      </c>
    </row>
    <row r="713" spans="2:51" s="406" customFormat="1" ht="15.75" customHeight="1">
      <c r="B713" s="368"/>
      <c r="D713" s="361" t="s">
        <v>347</v>
      </c>
      <c r="E713" s="369"/>
      <c r="F713" s="370" t="s">
        <v>2256</v>
      </c>
      <c r="H713" s="371">
        <v>0.036</v>
      </c>
      <c r="L713" s="368"/>
      <c r="M713" s="372"/>
      <c r="T713" s="373"/>
      <c r="AT713" s="369" t="s">
        <v>347</v>
      </c>
      <c r="AU713" s="369" t="s">
        <v>258</v>
      </c>
      <c r="AV713" s="369" t="s">
        <v>258</v>
      </c>
      <c r="AW713" s="369" t="s">
        <v>299</v>
      </c>
      <c r="AX713" s="369" t="s">
        <v>333</v>
      </c>
      <c r="AY713" s="369" t="s">
        <v>334</v>
      </c>
    </row>
    <row r="714" spans="2:51" s="406" customFormat="1" ht="15.75" customHeight="1">
      <c r="B714" s="380"/>
      <c r="D714" s="361" t="s">
        <v>347</v>
      </c>
      <c r="E714" s="381"/>
      <c r="F714" s="382" t="s">
        <v>519</v>
      </c>
      <c r="H714" s="383">
        <v>0.036</v>
      </c>
      <c r="L714" s="380"/>
      <c r="M714" s="384"/>
      <c r="T714" s="385"/>
      <c r="AT714" s="381" t="s">
        <v>347</v>
      </c>
      <c r="AU714" s="381" t="s">
        <v>258</v>
      </c>
      <c r="AV714" s="381" t="s">
        <v>363</v>
      </c>
      <c r="AW714" s="381" t="s">
        <v>299</v>
      </c>
      <c r="AX714" s="381" t="s">
        <v>333</v>
      </c>
      <c r="AY714" s="381" t="s">
        <v>334</v>
      </c>
    </row>
    <row r="715" spans="2:51" s="406" customFormat="1" ht="15.75" customHeight="1">
      <c r="B715" s="374"/>
      <c r="D715" s="361" t="s">
        <v>347</v>
      </c>
      <c r="E715" s="375"/>
      <c r="F715" s="376" t="s">
        <v>352</v>
      </c>
      <c r="H715" s="377">
        <v>0.036</v>
      </c>
      <c r="L715" s="374"/>
      <c r="M715" s="378"/>
      <c r="T715" s="379"/>
      <c r="AT715" s="375" t="s">
        <v>347</v>
      </c>
      <c r="AU715" s="375" t="s">
        <v>258</v>
      </c>
      <c r="AV715" s="375" t="s">
        <v>341</v>
      </c>
      <c r="AW715" s="375" t="s">
        <v>299</v>
      </c>
      <c r="AX715" s="375" t="s">
        <v>332</v>
      </c>
      <c r="AY715" s="375" t="s">
        <v>334</v>
      </c>
    </row>
    <row r="716" spans="2:65" s="406" customFormat="1" ht="15.75" customHeight="1">
      <c r="B716" s="281"/>
      <c r="C716" s="386" t="s">
        <v>796</v>
      </c>
      <c r="D716" s="386" t="s">
        <v>1090</v>
      </c>
      <c r="E716" s="387" t="s">
        <v>2255</v>
      </c>
      <c r="F716" s="507" t="s">
        <v>2254</v>
      </c>
      <c r="G716" s="389" t="s">
        <v>578</v>
      </c>
      <c r="H716" s="390">
        <v>0.173</v>
      </c>
      <c r="I716" s="426"/>
      <c r="J716" s="391">
        <f>ROUND($I$716*$H$716,2)</f>
        <v>0</v>
      </c>
      <c r="K716" s="388" t="s">
        <v>340</v>
      </c>
      <c r="L716" s="392"/>
      <c r="M716" s="425"/>
      <c r="N716" s="393" t="s">
        <v>287</v>
      </c>
      <c r="P716" s="354">
        <f>$O$716*$H$716</f>
        <v>0</v>
      </c>
      <c r="Q716" s="354">
        <v>1</v>
      </c>
      <c r="R716" s="354">
        <f>$Q$716*$H$716</f>
        <v>0.173</v>
      </c>
      <c r="S716" s="354">
        <v>0</v>
      </c>
      <c r="T716" s="355">
        <f>$S$716*$H$716</f>
        <v>0</v>
      </c>
      <c r="AR716" s="409" t="s">
        <v>402</v>
      </c>
      <c r="AT716" s="409" t="s">
        <v>1090</v>
      </c>
      <c r="AU716" s="409" t="s">
        <v>258</v>
      </c>
      <c r="AY716" s="406" t="s">
        <v>334</v>
      </c>
      <c r="BE716" s="356">
        <f>IF($N$716="základní",$J$716,0)</f>
        <v>0</v>
      </c>
      <c r="BF716" s="356">
        <f>IF($N$716="snížená",$J$716,0)</f>
        <v>0</v>
      </c>
      <c r="BG716" s="356">
        <f>IF($N$716="zákl. přenesená",$J$716,0)</f>
        <v>0</v>
      </c>
      <c r="BH716" s="356">
        <f>IF($N$716="sníž. přenesená",$J$716,0)</f>
        <v>0</v>
      </c>
      <c r="BI716" s="356">
        <f>IF($N$716="nulová",$J$716,0)</f>
        <v>0</v>
      </c>
      <c r="BJ716" s="409" t="s">
        <v>332</v>
      </c>
      <c r="BK716" s="356">
        <f>ROUND($I$716*$H$716,2)</f>
        <v>0</v>
      </c>
      <c r="BL716" s="409" t="s">
        <v>341</v>
      </c>
      <c r="BM716" s="409" t="s">
        <v>2253</v>
      </c>
    </row>
    <row r="717" spans="2:47" s="406" customFormat="1" ht="16.5" customHeight="1">
      <c r="B717" s="281"/>
      <c r="D717" s="357" t="s">
        <v>343</v>
      </c>
      <c r="F717" s="358" t="s">
        <v>2252</v>
      </c>
      <c r="L717" s="281"/>
      <c r="M717" s="359"/>
      <c r="T717" s="360"/>
      <c r="AT717" s="406" t="s">
        <v>343</v>
      </c>
      <c r="AU717" s="406" t="s">
        <v>258</v>
      </c>
    </row>
    <row r="718" spans="2:47" s="406" customFormat="1" ht="30.75" customHeight="1">
      <c r="B718" s="281"/>
      <c r="D718" s="361" t="s">
        <v>435</v>
      </c>
      <c r="F718" s="362" t="s">
        <v>2251</v>
      </c>
      <c r="L718" s="281"/>
      <c r="M718" s="359"/>
      <c r="T718" s="360"/>
      <c r="AT718" s="406" t="s">
        <v>435</v>
      </c>
      <c r="AU718" s="406" t="s">
        <v>258</v>
      </c>
    </row>
    <row r="719" spans="2:51" s="406" customFormat="1" ht="15.75" customHeight="1">
      <c r="B719" s="363"/>
      <c r="D719" s="361" t="s">
        <v>347</v>
      </c>
      <c r="E719" s="364"/>
      <c r="F719" s="365" t="s">
        <v>1293</v>
      </c>
      <c r="H719" s="364"/>
      <c r="L719" s="363"/>
      <c r="M719" s="366"/>
      <c r="T719" s="367"/>
      <c r="AT719" s="364" t="s">
        <v>347</v>
      </c>
      <c r="AU719" s="364" t="s">
        <v>258</v>
      </c>
      <c r="AV719" s="364" t="s">
        <v>332</v>
      </c>
      <c r="AW719" s="364" t="s">
        <v>299</v>
      </c>
      <c r="AX719" s="364" t="s">
        <v>333</v>
      </c>
      <c r="AY719" s="364" t="s">
        <v>334</v>
      </c>
    </row>
    <row r="720" spans="2:51" s="406" customFormat="1" ht="15.75" customHeight="1">
      <c r="B720" s="363"/>
      <c r="D720" s="361" t="s">
        <v>347</v>
      </c>
      <c r="E720" s="364"/>
      <c r="F720" s="365" t="s">
        <v>1294</v>
      </c>
      <c r="H720" s="364"/>
      <c r="L720" s="363"/>
      <c r="M720" s="366"/>
      <c r="T720" s="367"/>
      <c r="AT720" s="364" t="s">
        <v>347</v>
      </c>
      <c r="AU720" s="364" t="s">
        <v>258</v>
      </c>
      <c r="AV720" s="364" t="s">
        <v>332</v>
      </c>
      <c r="AW720" s="364" t="s">
        <v>299</v>
      </c>
      <c r="AX720" s="364" t="s">
        <v>333</v>
      </c>
      <c r="AY720" s="364" t="s">
        <v>334</v>
      </c>
    </row>
    <row r="721" spans="2:51" s="406" customFormat="1" ht="15.75" customHeight="1">
      <c r="B721" s="368"/>
      <c r="D721" s="361" t="s">
        <v>347</v>
      </c>
      <c r="E721" s="369"/>
      <c r="F721" s="370" t="s">
        <v>2250</v>
      </c>
      <c r="H721" s="371">
        <v>0.04</v>
      </c>
      <c r="L721" s="368"/>
      <c r="M721" s="372"/>
      <c r="T721" s="373"/>
      <c r="AT721" s="369" t="s">
        <v>347</v>
      </c>
      <c r="AU721" s="369" t="s">
        <v>258</v>
      </c>
      <c r="AV721" s="369" t="s">
        <v>258</v>
      </c>
      <c r="AW721" s="369" t="s">
        <v>299</v>
      </c>
      <c r="AX721" s="369" t="s">
        <v>333</v>
      </c>
      <c r="AY721" s="369" t="s">
        <v>334</v>
      </c>
    </row>
    <row r="722" spans="2:51" s="406" customFormat="1" ht="15.75" customHeight="1">
      <c r="B722" s="368"/>
      <c r="D722" s="361" t="s">
        <v>347</v>
      </c>
      <c r="E722" s="369"/>
      <c r="F722" s="370" t="s">
        <v>2249</v>
      </c>
      <c r="H722" s="371">
        <v>0.093</v>
      </c>
      <c r="L722" s="368"/>
      <c r="M722" s="372"/>
      <c r="T722" s="373"/>
      <c r="AT722" s="369" t="s">
        <v>347</v>
      </c>
      <c r="AU722" s="369" t="s">
        <v>258</v>
      </c>
      <c r="AV722" s="369" t="s">
        <v>258</v>
      </c>
      <c r="AW722" s="369" t="s">
        <v>299</v>
      </c>
      <c r="AX722" s="369" t="s">
        <v>333</v>
      </c>
      <c r="AY722" s="369" t="s">
        <v>334</v>
      </c>
    </row>
    <row r="723" spans="2:51" s="406" customFormat="1" ht="15.75" customHeight="1">
      <c r="B723" s="368"/>
      <c r="D723" s="361" t="s">
        <v>347</v>
      </c>
      <c r="E723" s="369"/>
      <c r="F723" s="370" t="s">
        <v>2248</v>
      </c>
      <c r="H723" s="371">
        <v>0.04</v>
      </c>
      <c r="L723" s="368"/>
      <c r="M723" s="372"/>
      <c r="T723" s="373"/>
      <c r="AT723" s="369" t="s">
        <v>347</v>
      </c>
      <c r="AU723" s="369" t="s">
        <v>258</v>
      </c>
      <c r="AV723" s="369" t="s">
        <v>258</v>
      </c>
      <c r="AW723" s="369" t="s">
        <v>299</v>
      </c>
      <c r="AX723" s="369" t="s">
        <v>333</v>
      </c>
      <c r="AY723" s="369" t="s">
        <v>334</v>
      </c>
    </row>
    <row r="724" spans="2:51" s="406" customFormat="1" ht="15.75" customHeight="1">
      <c r="B724" s="374"/>
      <c r="D724" s="361" t="s">
        <v>347</v>
      </c>
      <c r="E724" s="375"/>
      <c r="F724" s="376" t="s">
        <v>352</v>
      </c>
      <c r="H724" s="377">
        <v>0.173</v>
      </c>
      <c r="L724" s="374"/>
      <c r="M724" s="378"/>
      <c r="T724" s="379"/>
      <c r="AT724" s="375" t="s">
        <v>347</v>
      </c>
      <c r="AU724" s="375" t="s">
        <v>258</v>
      </c>
      <c r="AV724" s="375" t="s">
        <v>341</v>
      </c>
      <c r="AW724" s="375" t="s">
        <v>299</v>
      </c>
      <c r="AX724" s="375" t="s">
        <v>332</v>
      </c>
      <c r="AY724" s="375" t="s">
        <v>334</v>
      </c>
    </row>
    <row r="725" spans="2:65" s="406" customFormat="1" ht="15.75" customHeight="1">
      <c r="B725" s="281"/>
      <c r="C725" s="386" t="s">
        <v>804</v>
      </c>
      <c r="D725" s="386" t="s">
        <v>1090</v>
      </c>
      <c r="E725" s="387" t="s">
        <v>2247</v>
      </c>
      <c r="F725" s="507" t="s">
        <v>2246</v>
      </c>
      <c r="G725" s="389" t="s">
        <v>578</v>
      </c>
      <c r="H725" s="390">
        <v>2.018</v>
      </c>
      <c r="I725" s="426"/>
      <c r="J725" s="391">
        <f>ROUND($I$725*$H$725,2)</f>
        <v>0</v>
      </c>
      <c r="K725" s="388" t="s">
        <v>340</v>
      </c>
      <c r="L725" s="392"/>
      <c r="M725" s="425"/>
      <c r="N725" s="393" t="s">
        <v>287</v>
      </c>
      <c r="P725" s="354">
        <f>$O$725*$H$725</f>
        <v>0</v>
      </c>
      <c r="Q725" s="354">
        <v>1</v>
      </c>
      <c r="R725" s="354">
        <f>$Q$725*$H$725</f>
        <v>2.018</v>
      </c>
      <c r="S725" s="354">
        <v>0</v>
      </c>
      <c r="T725" s="355">
        <f>$S$725*$H$725</f>
        <v>0</v>
      </c>
      <c r="AR725" s="409" t="s">
        <v>402</v>
      </c>
      <c r="AT725" s="409" t="s">
        <v>1090</v>
      </c>
      <c r="AU725" s="409" t="s">
        <v>258</v>
      </c>
      <c r="AY725" s="406" t="s">
        <v>334</v>
      </c>
      <c r="BE725" s="356">
        <f>IF($N$725="základní",$J$725,0)</f>
        <v>0</v>
      </c>
      <c r="BF725" s="356">
        <f>IF($N$725="snížená",$J$725,0)</f>
        <v>0</v>
      </c>
      <c r="BG725" s="356">
        <f>IF($N$725="zákl. přenesená",$J$725,0)</f>
        <v>0</v>
      </c>
      <c r="BH725" s="356">
        <f>IF($N$725="sníž. přenesená",$J$725,0)</f>
        <v>0</v>
      </c>
      <c r="BI725" s="356">
        <f>IF($N$725="nulová",$J$725,0)</f>
        <v>0</v>
      </c>
      <c r="BJ725" s="409" t="s">
        <v>332</v>
      </c>
      <c r="BK725" s="356">
        <f>ROUND($I$725*$H$725,2)</f>
        <v>0</v>
      </c>
      <c r="BL725" s="409" t="s">
        <v>341</v>
      </c>
      <c r="BM725" s="409" t="s">
        <v>2245</v>
      </c>
    </row>
    <row r="726" spans="2:47" s="406" customFormat="1" ht="16.5" customHeight="1">
      <c r="B726" s="281"/>
      <c r="D726" s="357" t="s">
        <v>343</v>
      </c>
      <c r="F726" s="358" t="s">
        <v>2244</v>
      </c>
      <c r="L726" s="281"/>
      <c r="M726" s="359"/>
      <c r="T726" s="360"/>
      <c r="AT726" s="406" t="s">
        <v>343</v>
      </c>
      <c r="AU726" s="406" t="s">
        <v>258</v>
      </c>
    </row>
    <row r="727" spans="2:47" s="406" customFormat="1" ht="30.75" customHeight="1">
      <c r="B727" s="281"/>
      <c r="D727" s="361" t="s">
        <v>435</v>
      </c>
      <c r="F727" s="362" t="s">
        <v>2243</v>
      </c>
      <c r="L727" s="281"/>
      <c r="M727" s="359"/>
      <c r="T727" s="360"/>
      <c r="AT727" s="406" t="s">
        <v>435</v>
      </c>
      <c r="AU727" s="406" t="s">
        <v>258</v>
      </c>
    </row>
    <row r="728" spans="2:51" s="406" customFormat="1" ht="15.75" customHeight="1">
      <c r="B728" s="363"/>
      <c r="D728" s="361" t="s">
        <v>347</v>
      </c>
      <c r="E728" s="364"/>
      <c r="F728" s="365" t="s">
        <v>1293</v>
      </c>
      <c r="H728" s="364"/>
      <c r="L728" s="363"/>
      <c r="M728" s="366"/>
      <c r="T728" s="367"/>
      <c r="AT728" s="364" t="s">
        <v>347</v>
      </c>
      <c r="AU728" s="364" t="s">
        <v>258</v>
      </c>
      <c r="AV728" s="364" t="s">
        <v>332</v>
      </c>
      <c r="AW728" s="364" t="s">
        <v>299</v>
      </c>
      <c r="AX728" s="364" t="s">
        <v>333</v>
      </c>
      <c r="AY728" s="364" t="s">
        <v>334</v>
      </c>
    </row>
    <row r="729" spans="2:51" s="406" customFormat="1" ht="15.75" customHeight="1">
      <c r="B729" s="363"/>
      <c r="D729" s="361" t="s">
        <v>347</v>
      </c>
      <c r="E729" s="364"/>
      <c r="F729" s="365" t="s">
        <v>1294</v>
      </c>
      <c r="H729" s="364"/>
      <c r="L729" s="363"/>
      <c r="M729" s="366"/>
      <c r="T729" s="367"/>
      <c r="AT729" s="364" t="s">
        <v>347</v>
      </c>
      <c r="AU729" s="364" t="s">
        <v>258</v>
      </c>
      <c r="AV729" s="364" t="s">
        <v>332</v>
      </c>
      <c r="AW729" s="364" t="s">
        <v>299</v>
      </c>
      <c r="AX729" s="364" t="s">
        <v>333</v>
      </c>
      <c r="AY729" s="364" t="s">
        <v>334</v>
      </c>
    </row>
    <row r="730" spans="2:51" s="406" customFormat="1" ht="15.75" customHeight="1">
      <c r="B730" s="363"/>
      <c r="D730" s="361" t="s">
        <v>347</v>
      </c>
      <c r="E730" s="364"/>
      <c r="F730" s="365" t="s">
        <v>1410</v>
      </c>
      <c r="H730" s="364"/>
      <c r="L730" s="363"/>
      <c r="M730" s="366"/>
      <c r="T730" s="367"/>
      <c r="AT730" s="364" t="s">
        <v>347</v>
      </c>
      <c r="AU730" s="364" t="s">
        <v>258</v>
      </c>
      <c r="AV730" s="364" t="s">
        <v>332</v>
      </c>
      <c r="AW730" s="364" t="s">
        <v>299</v>
      </c>
      <c r="AX730" s="364" t="s">
        <v>333</v>
      </c>
      <c r="AY730" s="364" t="s">
        <v>334</v>
      </c>
    </row>
    <row r="731" spans="2:51" s="406" customFormat="1" ht="15.75" customHeight="1">
      <c r="B731" s="368"/>
      <c r="D731" s="361" t="s">
        <v>347</v>
      </c>
      <c r="E731" s="369"/>
      <c r="F731" s="370" t="s">
        <v>2242</v>
      </c>
      <c r="H731" s="371">
        <v>0.012</v>
      </c>
      <c r="L731" s="368"/>
      <c r="M731" s="372"/>
      <c r="T731" s="373"/>
      <c r="AT731" s="369" t="s">
        <v>347</v>
      </c>
      <c r="AU731" s="369" t="s">
        <v>258</v>
      </c>
      <c r="AV731" s="369" t="s">
        <v>258</v>
      </c>
      <c r="AW731" s="369" t="s">
        <v>299</v>
      </c>
      <c r="AX731" s="369" t="s">
        <v>333</v>
      </c>
      <c r="AY731" s="369" t="s">
        <v>334</v>
      </c>
    </row>
    <row r="732" spans="2:51" s="406" customFormat="1" ht="15.75" customHeight="1">
      <c r="B732" s="368"/>
      <c r="D732" s="361" t="s">
        <v>347</v>
      </c>
      <c r="E732" s="369"/>
      <c r="F732" s="370" t="s">
        <v>2241</v>
      </c>
      <c r="H732" s="371">
        <v>0.326</v>
      </c>
      <c r="L732" s="368"/>
      <c r="M732" s="372"/>
      <c r="T732" s="373"/>
      <c r="AT732" s="369" t="s">
        <v>347</v>
      </c>
      <c r="AU732" s="369" t="s">
        <v>258</v>
      </c>
      <c r="AV732" s="369" t="s">
        <v>258</v>
      </c>
      <c r="AW732" s="369" t="s">
        <v>299</v>
      </c>
      <c r="AX732" s="369" t="s">
        <v>333</v>
      </c>
      <c r="AY732" s="369" t="s">
        <v>334</v>
      </c>
    </row>
    <row r="733" spans="2:51" s="406" customFormat="1" ht="15.75" customHeight="1">
      <c r="B733" s="368"/>
      <c r="D733" s="361" t="s">
        <v>347</v>
      </c>
      <c r="E733" s="369"/>
      <c r="F733" s="370" t="s">
        <v>2240</v>
      </c>
      <c r="H733" s="371">
        <v>0.337</v>
      </c>
      <c r="L733" s="368"/>
      <c r="M733" s="372"/>
      <c r="T733" s="373"/>
      <c r="AT733" s="369" t="s">
        <v>347</v>
      </c>
      <c r="AU733" s="369" t="s">
        <v>258</v>
      </c>
      <c r="AV733" s="369" t="s">
        <v>258</v>
      </c>
      <c r="AW733" s="369" t="s">
        <v>299</v>
      </c>
      <c r="AX733" s="369" t="s">
        <v>333</v>
      </c>
      <c r="AY733" s="369" t="s">
        <v>334</v>
      </c>
    </row>
    <row r="734" spans="2:51" s="406" customFormat="1" ht="15.75" customHeight="1">
      <c r="B734" s="368"/>
      <c r="D734" s="361" t="s">
        <v>347</v>
      </c>
      <c r="E734" s="369"/>
      <c r="F734" s="370" t="s">
        <v>2239</v>
      </c>
      <c r="H734" s="371">
        <v>0.341</v>
      </c>
      <c r="L734" s="368"/>
      <c r="M734" s="372"/>
      <c r="T734" s="373"/>
      <c r="AT734" s="369" t="s">
        <v>347</v>
      </c>
      <c r="AU734" s="369" t="s">
        <v>258</v>
      </c>
      <c r="AV734" s="369" t="s">
        <v>258</v>
      </c>
      <c r="AW734" s="369" t="s">
        <v>299</v>
      </c>
      <c r="AX734" s="369" t="s">
        <v>333</v>
      </c>
      <c r="AY734" s="369" t="s">
        <v>334</v>
      </c>
    </row>
    <row r="735" spans="2:51" s="406" customFormat="1" ht="15.75" customHeight="1">
      <c r="B735" s="368"/>
      <c r="D735" s="361" t="s">
        <v>347</v>
      </c>
      <c r="E735" s="369"/>
      <c r="F735" s="370" t="s">
        <v>2238</v>
      </c>
      <c r="H735" s="371">
        <v>0.945</v>
      </c>
      <c r="L735" s="368"/>
      <c r="M735" s="372"/>
      <c r="T735" s="373"/>
      <c r="AT735" s="369" t="s">
        <v>347</v>
      </c>
      <c r="AU735" s="369" t="s">
        <v>258</v>
      </c>
      <c r="AV735" s="369" t="s">
        <v>258</v>
      </c>
      <c r="AW735" s="369" t="s">
        <v>299</v>
      </c>
      <c r="AX735" s="369" t="s">
        <v>333</v>
      </c>
      <c r="AY735" s="369" t="s">
        <v>334</v>
      </c>
    </row>
    <row r="736" spans="2:51" s="406" customFormat="1" ht="15.75" customHeight="1">
      <c r="B736" s="368"/>
      <c r="D736" s="361" t="s">
        <v>347</v>
      </c>
      <c r="E736" s="369"/>
      <c r="F736" s="370" t="s">
        <v>2237</v>
      </c>
      <c r="H736" s="371">
        <v>0.057</v>
      </c>
      <c r="L736" s="368"/>
      <c r="M736" s="372"/>
      <c r="T736" s="373"/>
      <c r="AT736" s="369" t="s">
        <v>347</v>
      </c>
      <c r="AU736" s="369" t="s">
        <v>258</v>
      </c>
      <c r="AV736" s="369" t="s">
        <v>258</v>
      </c>
      <c r="AW736" s="369" t="s">
        <v>299</v>
      </c>
      <c r="AX736" s="369" t="s">
        <v>333</v>
      </c>
      <c r="AY736" s="369" t="s">
        <v>334</v>
      </c>
    </row>
    <row r="737" spans="2:51" s="406" customFormat="1" ht="15.75" customHeight="1">
      <c r="B737" s="380"/>
      <c r="D737" s="361" t="s">
        <v>347</v>
      </c>
      <c r="E737" s="381"/>
      <c r="F737" s="382" t="s">
        <v>519</v>
      </c>
      <c r="H737" s="383">
        <v>2.018</v>
      </c>
      <c r="L737" s="380"/>
      <c r="M737" s="384"/>
      <c r="T737" s="385"/>
      <c r="AT737" s="381" t="s">
        <v>347</v>
      </c>
      <c r="AU737" s="381" t="s">
        <v>258</v>
      </c>
      <c r="AV737" s="381" t="s">
        <v>363</v>
      </c>
      <c r="AW737" s="381" t="s">
        <v>299</v>
      </c>
      <c r="AX737" s="381" t="s">
        <v>333</v>
      </c>
      <c r="AY737" s="381" t="s">
        <v>334</v>
      </c>
    </row>
    <row r="738" spans="2:51" s="406" customFormat="1" ht="15.75" customHeight="1">
      <c r="B738" s="374"/>
      <c r="D738" s="361" t="s">
        <v>347</v>
      </c>
      <c r="E738" s="375"/>
      <c r="F738" s="376" t="s">
        <v>352</v>
      </c>
      <c r="H738" s="377">
        <v>2.018</v>
      </c>
      <c r="L738" s="374"/>
      <c r="M738" s="378"/>
      <c r="T738" s="379"/>
      <c r="AT738" s="375" t="s">
        <v>347</v>
      </c>
      <c r="AU738" s="375" t="s">
        <v>258</v>
      </c>
      <c r="AV738" s="375" t="s">
        <v>341</v>
      </c>
      <c r="AW738" s="375" t="s">
        <v>299</v>
      </c>
      <c r="AX738" s="375" t="s">
        <v>332</v>
      </c>
      <c r="AY738" s="375" t="s">
        <v>334</v>
      </c>
    </row>
    <row r="739" spans="2:65" s="406" customFormat="1" ht="15.75" customHeight="1">
      <c r="B739" s="281"/>
      <c r="C739" s="386" t="s">
        <v>810</v>
      </c>
      <c r="D739" s="386" t="s">
        <v>1090</v>
      </c>
      <c r="E739" s="387" t="s">
        <v>2236</v>
      </c>
      <c r="F739" s="507" t="s">
        <v>2235</v>
      </c>
      <c r="G739" s="389" t="s">
        <v>578</v>
      </c>
      <c r="H739" s="390">
        <v>0.05</v>
      </c>
      <c r="I739" s="426"/>
      <c r="J739" s="391">
        <f>ROUND($I$739*$H$739,2)</f>
        <v>0</v>
      </c>
      <c r="K739" s="388" t="s">
        <v>340</v>
      </c>
      <c r="L739" s="392"/>
      <c r="M739" s="425"/>
      <c r="N739" s="393" t="s">
        <v>287</v>
      </c>
      <c r="P739" s="354">
        <f>$O$739*$H$739</f>
        <v>0</v>
      </c>
      <c r="Q739" s="354">
        <v>1</v>
      </c>
      <c r="R739" s="354">
        <f>$Q$739*$H$739</f>
        <v>0.05</v>
      </c>
      <c r="S739" s="354">
        <v>0</v>
      </c>
      <c r="T739" s="355">
        <f>$S$739*$H$739</f>
        <v>0</v>
      </c>
      <c r="AR739" s="409" t="s">
        <v>402</v>
      </c>
      <c r="AT739" s="409" t="s">
        <v>1090</v>
      </c>
      <c r="AU739" s="409" t="s">
        <v>258</v>
      </c>
      <c r="AY739" s="406" t="s">
        <v>334</v>
      </c>
      <c r="BE739" s="356">
        <f>IF($N$739="základní",$J$739,0)</f>
        <v>0</v>
      </c>
      <c r="BF739" s="356">
        <f>IF($N$739="snížená",$J$739,0)</f>
        <v>0</v>
      </c>
      <c r="BG739" s="356">
        <f>IF($N$739="zákl. přenesená",$J$739,0)</f>
        <v>0</v>
      </c>
      <c r="BH739" s="356">
        <f>IF($N$739="sníž. přenesená",$J$739,0)</f>
        <v>0</v>
      </c>
      <c r="BI739" s="356">
        <f>IF($N$739="nulová",$J$739,0)</f>
        <v>0</v>
      </c>
      <c r="BJ739" s="409" t="s">
        <v>332</v>
      </c>
      <c r="BK739" s="356">
        <f>ROUND($I$739*$H$739,2)</f>
        <v>0</v>
      </c>
      <c r="BL739" s="409" t="s">
        <v>341</v>
      </c>
      <c r="BM739" s="409" t="s">
        <v>2234</v>
      </c>
    </row>
    <row r="740" spans="2:47" s="406" customFormat="1" ht="16.5" customHeight="1">
      <c r="B740" s="281"/>
      <c r="D740" s="357" t="s">
        <v>343</v>
      </c>
      <c r="F740" s="358" t="s">
        <v>2233</v>
      </c>
      <c r="L740" s="281"/>
      <c r="M740" s="359"/>
      <c r="T740" s="360"/>
      <c r="AT740" s="406" t="s">
        <v>343</v>
      </c>
      <c r="AU740" s="406" t="s">
        <v>258</v>
      </c>
    </row>
    <row r="741" spans="2:47" s="406" customFormat="1" ht="30.75" customHeight="1">
      <c r="B741" s="281"/>
      <c r="D741" s="361" t="s">
        <v>435</v>
      </c>
      <c r="F741" s="362" t="s">
        <v>2232</v>
      </c>
      <c r="L741" s="281"/>
      <c r="M741" s="359"/>
      <c r="T741" s="360"/>
      <c r="AT741" s="406" t="s">
        <v>435</v>
      </c>
      <c r="AU741" s="406" t="s">
        <v>258</v>
      </c>
    </row>
    <row r="742" spans="2:51" s="406" customFormat="1" ht="15.75" customHeight="1">
      <c r="B742" s="363"/>
      <c r="D742" s="361" t="s">
        <v>347</v>
      </c>
      <c r="E742" s="364"/>
      <c r="F742" s="365" t="s">
        <v>1293</v>
      </c>
      <c r="H742" s="364"/>
      <c r="L742" s="363"/>
      <c r="M742" s="366"/>
      <c r="T742" s="367"/>
      <c r="AT742" s="364" t="s">
        <v>347</v>
      </c>
      <c r="AU742" s="364" t="s">
        <v>258</v>
      </c>
      <c r="AV742" s="364" t="s">
        <v>332</v>
      </c>
      <c r="AW742" s="364" t="s">
        <v>299</v>
      </c>
      <c r="AX742" s="364" t="s">
        <v>333</v>
      </c>
      <c r="AY742" s="364" t="s">
        <v>334</v>
      </c>
    </row>
    <row r="743" spans="2:51" s="406" customFormat="1" ht="15.75" customHeight="1">
      <c r="B743" s="363"/>
      <c r="D743" s="361" t="s">
        <v>347</v>
      </c>
      <c r="E743" s="364"/>
      <c r="F743" s="365" t="s">
        <v>1294</v>
      </c>
      <c r="H743" s="364"/>
      <c r="L743" s="363"/>
      <c r="M743" s="366"/>
      <c r="T743" s="367"/>
      <c r="AT743" s="364" t="s">
        <v>347</v>
      </c>
      <c r="AU743" s="364" t="s">
        <v>258</v>
      </c>
      <c r="AV743" s="364" t="s">
        <v>332</v>
      </c>
      <c r="AW743" s="364" t="s">
        <v>299</v>
      </c>
      <c r="AX743" s="364" t="s">
        <v>333</v>
      </c>
      <c r="AY743" s="364" t="s">
        <v>334</v>
      </c>
    </row>
    <row r="744" spans="2:51" s="406" customFormat="1" ht="15.75" customHeight="1">
      <c r="B744" s="363"/>
      <c r="D744" s="361" t="s">
        <v>347</v>
      </c>
      <c r="E744" s="364"/>
      <c r="F744" s="365" t="s">
        <v>1409</v>
      </c>
      <c r="H744" s="364"/>
      <c r="L744" s="363"/>
      <c r="M744" s="366"/>
      <c r="T744" s="367"/>
      <c r="AT744" s="364" t="s">
        <v>347</v>
      </c>
      <c r="AU744" s="364" t="s">
        <v>258</v>
      </c>
      <c r="AV744" s="364" t="s">
        <v>332</v>
      </c>
      <c r="AW744" s="364" t="s">
        <v>299</v>
      </c>
      <c r="AX744" s="364" t="s">
        <v>333</v>
      </c>
      <c r="AY744" s="364" t="s">
        <v>334</v>
      </c>
    </row>
    <row r="745" spans="2:51" s="406" customFormat="1" ht="15.75" customHeight="1">
      <c r="B745" s="368"/>
      <c r="D745" s="361" t="s">
        <v>347</v>
      </c>
      <c r="E745" s="369"/>
      <c r="F745" s="370" t="s">
        <v>2231</v>
      </c>
      <c r="H745" s="371">
        <v>0.05</v>
      </c>
      <c r="L745" s="368"/>
      <c r="M745" s="372"/>
      <c r="T745" s="373"/>
      <c r="AT745" s="369" t="s">
        <v>347</v>
      </c>
      <c r="AU745" s="369" t="s">
        <v>258</v>
      </c>
      <c r="AV745" s="369" t="s">
        <v>258</v>
      </c>
      <c r="AW745" s="369" t="s">
        <v>299</v>
      </c>
      <c r="AX745" s="369" t="s">
        <v>333</v>
      </c>
      <c r="AY745" s="369" t="s">
        <v>334</v>
      </c>
    </row>
    <row r="746" spans="2:51" s="406" customFormat="1" ht="15.75" customHeight="1">
      <c r="B746" s="380"/>
      <c r="D746" s="361" t="s">
        <v>347</v>
      </c>
      <c r="E746" s="381"/>
      <c r="F746" s="382" t="s">
        <v>519</v>
      </c>
      <c r="H746" s="383">
        <v>0.05</v>
      </c>
      <c r="L746" s="380"/>
      <c r="M746" s="384"/>
      <c r="T746" s="385"/>
      <c r="AT746" s="381" t="s">
        <v>347</v>
      </c>
      <c r="AU746" s="381" t="s">
        <v>258</v>
      </c>
      <c r="AV746" s="381" t="s">
        <v>363</v>
      </c>
      <c r="AW746" s="381" t="s">
        <v>299</v>
      </c>
      <c r="AX746" s="381" t="s">
        <v>333</v>
      </c>
      <c r="AY746" s="381" t="s">
        <v>334</v>
      </c>
    </row>
    <row r="747" spans="2:51" s="406" customFormat="1" ht="15.75" customHeight="1">
      <c r="B747" s="374"/>
      <c r="D747" s="361" t="s">
        <v>347</v>
      </c>
      <c r="E747" s="375"/>
      <c r="F747" s="376" t="s">
        <v>352</v>
      </c>
      <c r="H747" s="377">
        <v>0.05</v>
      </c>
      <c r="L747" s="374"/>
      <c r="M747" s="378"/>
      <c r="T747" s="379"/>
      <c r="AT747" s="375" t="s">
        <v>347</v>
      </c>
      <c r="AU747" s="375" t="s">
        <v>258</v>
      </c>
      <c r="AV747" s="375" t="s">
        <v>341</v>
      </c>
      <c r="AW747" s="375" t="s">
        <v>299</v>
      </c>
      <c r="AX747" s="375" t="s">
        <v>332</v>
      </c>
      <c r="AY747" s="375" t="s">
        <v>334</v>
      </c>
    </row>
    <row r="748" spans="2:65" s="406" customFormat="1" ht="15.75" customHeight="1">
      <c r="B748" s="281"/>
      <c r="C748" s="386" t="s">
        <v>816</v>
      </c>
      <c r="D748" s="386" t="s">
        <v>1090</v>
      </c>
      <c r="E748" s="387" t="s">
        <v>2230</v>
      </c>
      <c r="F748" s="507" t="s">
        <v>2229</v>
      </c>
      <c r="G748" s="389" t="s">
        <v>578</v>
      </c>
      <c r="H748" s="390">
        <v>0.158</v>
      </c>
      <c r="I748" s="426"/>
      <c r="J748" s="391">
        <f>ROUND($I$748*$H$748,2)</f>
        <v>0</v>
      </c>
      <c r="K748" s="388" t="s">
        <v>599</v>
      </c>
      <c r="L748" s="392"/>
      <c r="M748" s="425"/>
      <c r="N748" s="393" t="s">
        <v>287</v>
      </c>
      <c r="P748" s="354">
        <f>$O$748*$H$748</f>
        <v>0</v>
      </c>
      <c r="Q748" s="354">
        <v>1</v>
      </c>
      <c r="R748" s="354">
        <f>$Q$748*$H$748</f>
        <v>0.158</v>
      </c>
      <c r="S748" s="354">
        <v>0</v>
      </c>
      <c r="T748" s="355">
        <f>$S$748*$H$748</f>
        <v>0</v>
      </c>
      <c r="AR748" s="409" t="s">
        <v>402</v>
      </c>
      <c r="AT748" s="409" t="s">
        <v>1090</v>
      </c>
      <c r="AU748" s="409" t="s">
        <v>258</v>
      </c>
      <c r="AY748" s="406" t="s">
        <v>334</v>
      </c>
      <c r="BE748" s="356">
        <f>IF($N$748="základní",$J$748,0)</f>
        <v>0</v>
      </c>
      <c r="BF748" s="356">
        <f>IF($N$748="snížená",$J$748,0)</f>
        <v>0</v>
      </c>
      <c r="BG748" s="356">
        <f>IF($N$748="zákl. přenesená",$J$748,0)</f>
        <v>0</v>
      </c>
      <c r="BH748" s="356">
        <f>IF($N$748="sníž. přenesená",$J$748,0)</f>
        <v>0</v>
      </c>
      <c r="BI748" s="356">
        <f>IF($N$748="nulová",$J$748,0)</f>
        <v>0</v>
      </c>
      <c r="BJ748" s="409" t="s">
        <v>332</v>
      </c>
      <c r="BK748" s="356">
        <f>ROUND($I$748*$H$748,2)</f>
        <v>0</v>
      </c>
      <c r="BL748" s="409" t="s">
        <v>341</v>
      </c>
      <c r="BM748" s="409" t="s">
        <v>2228</v>
      </c>
    </row>
    <row r="749" spans="2:47" s="406" customFormat="1" ht="16.5" customHeight="1">
      <c r="B749" s="281"/>
      <c r="D749" s="357" t="s">
        <v>343</v>
      </c>
      <c r="F749" s="358" t="s">
        <v>2227</v>
      </c>
      <c r="L749" s="281"/>
      <c r="M749" s="359"/>
      <c r="T749" s="360"/>
      <c r="AT749" s="406" t="s">
        <v>343</v>
      </c>
      <c r="AU749" s="406" t="s">
        <v>258</v>
      </c>
    </row>
    <row r="750" spans="2:47" s="406" customFormat="1" ht="30.75" customHeight="1">
      <c r="B750" s="281"/>
      <c r="D750" s="361" t="s">
        <v>435</v>
      </c>
      <c r="F750" s="362" t="s">
        <v>2226</v>
      </c>
      <c r="L750" s="281"/>
      <c r="M750" s="359"/>
      <c r="T750" s="360"/>
      <c r="AT750" s="406" t="s">
        <v>435</v>
      </c>
      <c r="AU750" s="406" t="s">
        <v>258</v>
      </c>
    </row>
    <row r="751" spans="2:51" s="406" customFormat="1" ht="15.75" customHeight="1">
      <c r="B751" s="363"/>
      <c r="D751" s="361" t="s">
        <v>347</v>
      </c>
      <c r="E751" s="364"/>
      <c r="F751" s="365" t="s">
        <v>1293</v>
      </c>
      <c r="H751" s="364"/>
      <c r="L751" s="363"/>
      <c r="M751" s="366"/>
      <c r="T751" s="367"/>
      <c r="AT751" s="364" t="s">
        <v>347</v>
      </c>
      <c r="AU751" s="364" t="s">
        <v>258</v>
      </c>
      <c r="AV751" s="364" t="s">
        <v>332</v>
      </c>
      <c r="AW751" s="364" t="s">
        <v>299</v>
      </c>
      <c r="AX751" s="364" t="s">
        <v>333</v>
      </c>
      <c r="AY751" s="364" t="s">
        <v>334</v>
      </c>
    </row>
    <row r="752" spans="2:51" s="406" customFormat="1" ht="15.75" customHeight="1">
      <c r="B752" s="363"/>
      <c r="D752" s="361" t="s">
        <v>347</v>
      </c>
      <c r="E752" s="364"/>
      <c r="F752" s="365" t="s">
        <v>1294</v>
      </c>
      <c r="H752" s="364"/>
      <c r="L752" s="363"/>
      <c r="M752" s="366"/>
      <c r="T752" s="367"/>
      <c r="AT752" s="364" t="s">
        <v>347</v>
      </c>
      <c r="AU752" s="364" t="s">
        <v>258</v>
      </c>
      <c r="AV752" s="364" t="s">
        <v>332</v>
      </c>
      <c r="AW752" s="364" t="s">
        <v>299</v>
      </c>
      <c r="AX752" s="364" t="s">
        <v>333</v>
      </c>
      <c r="AY752" s="364" t="s">
        <v>334</v>
      </c>
    </row>
    <row r="753" spans="2:51" s="406" customFormat="1" ht="15.75" customHeight="1">
      <c r="B753" s="363"/>
      <c r="D753" s="361" t="s">
        <v>347</v>
      </c>
      <c r="E753" s="364"/>
      <c r="F753" s="365" t="s">
        <v>1408</v>
      </c>
      <c r="H753" s="364"/>
      <c r="L753" s="363"/>
      <c r="M753" s="366"/>
      <c r="T753" s="367"/>
      <c r="AT753" s="364" t="s">
        <v>347</v>
      </c>
      <c r="AU753" s="364" t="s">
        <v>258</v>
      </c>
      <c r="AV753" s="364" t="s">
        <v>332</v>
      </c>
      <c r="AW753" s="364" t="s">
        <v>299</v>
      </c>
      <c r="AX753" s="364" t="s">
        <v>333</v>
      </c>
      <c r="AY753" s="364" t="s">
        <v>334</v>
      </c>
    </row>
    <row r="754" spans="2:51" s="406" customFormat="1" ht="15.75" customHeight="1">
      <c r="B754" s="368"/>
      <c r="D754" s="361" t="s">
        <v>347</v>
      </c>
      <c r="E754" s="369"/>
      <c r="F754" s="370" t="s">
        <v>2225</v>
      </c>
      <c r="H754" s="371">
        <v>0.158</v>
      </c>
      <c r="L754" s="368"/>
      <c r="M754" s="372"/>
      <c r="T754" s="373"/>
      <c r="AT754" s="369" t="s">
        <v>347</v>
      </c>
      <c r="AU754" s="369" t="s">
        <v>258</v>
      </c>
      <c r="AV754" s="369" t="s">
        <v>258</v>
      </c>
      <c r="AW754" s="369" t="s">
        <v>299</v>
      </c>
      <c r="AX754" s="369" t="s">
        <v>333</v>
      </c>
      <c r="AY754" s="369" t="s">
        <v>334</v>
      </c>
    </row>
    <row r="755" spans="2:51" s="406" customFormat="1" ht="15.75" customHeight="1">
      <c r="B755" s="380"/>
      <c r="D755" s="361" t="s">
        <v>347</v>
      </c>
      <c r="E755" s="381"/>
      <c r="F755" s="382" t="s">
        <v>519</v>
      </c>
      <c r="H755" s="383">
        <v>0.158</v>
      </c>
      <c r="L755" s="380"/>
      <c r="M755" s="384"/>
      <c r="T755" s="385"/>
      <c r="AT755" s="381" t="s">
        <v>347</v>
      </c>
      <c r="AU755" s="381" t="s">
        <v>258</v>
      </c>
      <c r="AV755" s="381" t="s">
        <v>363</v>
      </c>
      <c r="AW755" s="381" t="s">
        <v>299</v>
      </c>
      <c r="AX755" s="381" t="s">
        <v>333</v>
      </c>
      <c r="AY755" s="381" t="s">
        <v>334</v>
      </c>
    </row>
    <row r="756" spans="2:51" s="406" customFormat="1" ht="15.75" customHeight="1">
      <c r="B756" s="374"/>
      <c r="D756" s="361" t="s">
        <v>347</v>
      </c>
      <c r="E756" s="375"/>
      <c r="F756" s="376" t="s">
        <v>352</v>
      </c>
      <c r="H756" s="377">
        <v>0.158</v>
      </c>
      <c r="L756" s="374"/>
      <c r="M756" s="378"/>
      <c r="T756" s="379"/>
      <c r="AT756" s="375" t="s">
        <v>347</v>
      </c>
      <c r="AU756" s="375" t="s">
        <v>258</v>
      </c>
      <c r="AV756" s="375" t="s">
        <v>341</v>
      </c>
      <c r="AW756" s="375" t="s">
        <v>299</v>
      </c>
      <c r="AX756" s="375" t="s">
        <v>332</v>
      </c>
      <c r="AY756" s="375" t="s">
        <v>334</v>
      </c>
    </row>
    <row r="757" spans="2:65" s="406" customFormat="1" ht="15.75" customHeight="1">
      <c r="B757" s="281"/>
      <c r="C757" s="347" t="s">
        <v>824</v>
      </c>
      <c r="D757" s="347" t="s">
        <v>336</v>
      </c>
      <c r="E757" s="348" t="s">
        <v>2224</v>
      </c>
      <c r="F757" s="349" t="s">
        <v>2223</v>
      </c>
      <c r="G757" s="350" t="s">
        <v>187</v>
      </c>
      <c r="H757" s="351">
        <v>264</v>
      </c>
      <c r="I757" s="424"/>
      <c r="J757" s="352">
        <f>ROUND($I$757*$H$757,2)</f>
        <v>0</v>
      </c>
      <c r="K757" s="349" t="s">
        <v>340</v>
      </c>
      <c r="L757" s="281"/>
      <c r="M757" s="423"/>
      <c r="N757" s="353" t="s">
        <v>287</v>
      </c>
      <c r="P757" s="354">
        <f>$O$757*$H$757</f>
        <v>0</v>
      </c>
      <c r="Q757" s="354">
        <v>4E-05</v>
      </c>
      <c r="R757" s="354">
        <f>$Q$757*$H$757</f>
        <v>0.010560000000000002</v>
      </c>
      <c r="S757" s="354">
        <v>0</v>
      </c>
      <c r="T757" s="355">
        <f>$S$757*$H$757</f>
        <v>0</v>
      </c>
      <c r="AR757" s="409" t="s">
        <v>341</v>
      </c>
      <c r="AT757" s="409" t="s">
        <v>336</v>
      </c>
      <c r="AU757" s="409" t="s">
        <v>258</v>
      </c>
      <c r="AY757" s="406" t="s">
        <v>334</v>
      </c>
      <c r="BE757" s="356">
        <f>IF($N$757="základní",$J$757,0)</f>
        <v>0</v>
      </c>
      <c r="BF757" s="356">
        <f>IF($N$757="snížená",$J$757,0)</f>
        <v>0</v>
      </c>
      <c r="BG757" s="356">
        <f>IF($N$757="zákl. přenesená",$J$757,0)</f>
        <v>0</v>
      </c>
      <c r="BH757" s="356">
        <f>IF($N$757="sníž. přenesená",$J$757,0)</f>
        <v>0</v>
      </c>
      <c r="BI757" s="356">
        <f>IF($N$757="nulová",$J$757,0)</f>
        <v>0</v>
      </c>
      <c r="BJ757" s="409" t="s">
        <v>332</v>
      </c>
      <c r="BK757" s="356">
        <f>ROUND($I$757*$H$757,2)</f>
        <v>0</v>
      </c>
      <c r="BL757" s="409" t="s">
        <v>341</v>
      </c>
      <c r="BM757" s="409" t="s">
        <v>2222</v>
      </c>
    </row>
    <row r="758" spans="2:47" s="406" customFormat="1" ht="27" customHeight="1">
      <c r="B758" s="281"/>
      <c r="D758" s="357" t="s">
        <v>343</v>
      </c>
      <c r="F758" s="358" t="s">
        <v>2221</v>
      </c>
      <c r="L758" s="281"/>
      <c r="M758" s="359"/>
      <c r="T758" s="360"/>
      <c r="AT758" s="406" t="s">
        <v>343</v>
      </c>
      <c r="AU758" s="406" t="s">
        <v>258</v>
      </c>
    </row>
    <row r="759" spans="2:47" s="406" customFormat="1" ht="84.75" customHeight="1">
      <c r="B759" s="281"/>
      <c r="D759" s="361" t="s">
        <v>345</v>
      </c>
      <c r="F759" s="362" t="s">
        <v>2220</v>
      </c>
      <c r="L759" s="281"/>
      <c r="M759" s="359"/>
      <c r="T759" s="360"/>
      <c r="AT759" s="406" t="s">
        <v>345</v>
      </c>
      <c r="AU759" s="406" t="s">
        <v>258</v>
      </c>
    </row>
    <row r="760" spans="2:51" s="406" customFormat="1" ht="15.75" customHeight="1">
      <c r="B760" s="363"/>
      <c r="D760" s="361" t="s">
        <v>347</v>
      </c>
      <c r="E760" s="364"/>
      <c r="F760" s="365" t="s">
        <v>2219</v>
      </c>
      <c r="H760" s="364"/>
      <c r="L760" s="363"/>
      <c r="M760" s="366"/>
      <c r="T760" s="367"/>
      <c r="AT760" s="364" t="s">
        <v>347</v>
      </c>
      <c r="AU760" s="364" t="s">
        <v>258</v>
      </c>
      <c r="AV760" s="364" t="s">
        <v>332</v>
      </c>
      <c r="AW760" s="364" t="s">
        <v>299</v>
      </c>
      <c r="AX760" s="364" t="s">
        <v>333</v>
      </c>
      <c r="AY760" s="364" t="s">
        <v>334</v>
      </c>
    </row>
    <row r="761" spans="2:51" s="406" customFormat="1" ht="15.75" customHeight="1">
      <c r="B761" s="368"/>
      <c r="D761" s="361" t="s">
        <v>347</v>
      </c>
      <c r="E761" s="369"/>
      <c r="F761" s="370" t="s">
        <v>2218</v>
      </c>
      <c r="H761" s="371">
        <v>132</v>
      </c>
      <c r="L761" s="368"/>
      <c r="M761" s="372"/>
      <c r="T761" s="373"/>
      <c r="AT761" s="369" t="s">
        <v>347</v>
      </c>
      <c r="AU761" s="369" t="s">
        <v>258</v>
      </c>
      <c r="AV761" s="369" t="s">
        <v>258</v>
      </c>
      <c r="AW761" s="369" t="s">
        <v>299</v>
      </c>
      <c r="AX761" s="369" t="s">
        <v>333</v>
      </c>
      <c r="AY761" s="369" t="s">
        <v>334</v>
      </c>
    </row>
    <row r="762" spans="2:51" s="406" customFormat="1" ht="15.75" customHeight="1">
      <c r="B762" s="368"/>
      <c r="D762" s="361" t="s">
        <v>347</v>
      </c>
      <c r="E762" s="369"/>
      <c r="F762" s="370" t="s">
        <v>2217</v>
      </c>
      <c r="H762" s="371">
        <v>132</v>
      </c>
      <c r="L762" s="368"/>
      <c r="M762" s="372"/>
      <c r="T762" s="373"/>
      <c r="AT762" s="369" t="s">
        <v>347</v>
      </c>
      <c r="AU762" s="369" t="s">
        <v>258</v>
      </c>
      <c r="AV762" s="369" t="s">
        <v>258</v>
      </c>
      <c r="AW762" s="369" t="s">
        <v>299</v>
      </c>
      <c r="AX762" s="369" t="s">
        <v>333</v>
      </c>
      <c r="AY762" s="369" t="s">
        <v>334</v>
      </c>
    </row>
    <row r="763" spans="2:51" s="406" customFormat="1" ht="15.75" customHeight="1">
      <c r="B763" s="374"/>
      <c r="D763" s="361" t="s">
        <v>347</v>
      </c>
      <c r="E763" s="375"/>
      <c r="F763" s="376" t="s">
        <v>352</v>
      </c>
      <c r="H763" s="377">
        <v>264</v>
      </c>
      <c r="L763" s="374"/>
      <c r="M763" s="378"/>
      <c r="T763" s="379"/>
      <c r="AT763" s="375" t="s">
        <v>347</v>
      </c>
      <c r="AU763" s="375" t="s">
        <v>258</v>
      </c>
      <c r="AV763" s="375" t="s">
        <v>341</v>
      </c>
      <c r="AW763" s="375" t="s">
        <v>299</v>
      </c>
      <c r="AX763" s="375" t="s">
        <v>332</v>
      </c>
      <c r="AY763" s="375" t="s">
        <v>334</v>
      </c>
    </row>
    <row r="764" spans="2:65" s="406" customFormat="1" ht="15.75" customHeight="1">
      <c r="B764" s="281"/>
      <c r="C764" s="347" t="s">
        <v>829</v>
      </c>
      <c r="D764" s="347" t="s">
        <v>336</v>
      </c>
      <c r="E764" s="348" t="s">
        <v>2216</v>
      </c>
      <c r="F764" s="349" t="s">
        <v>2215</v>
      </c>
      <c r="G764" s="350" t="s">
        <v>113</v>
      </c>
      <c r="H764" s="351">
        <v>2</v>
      </c>
      <c r="I764" s="424"/>
      <c r="J764" s="352">
        <f>ROUND($I$764*$H$764,2)</f>
        <v>0</v>
      </c>
      <c r="K764" s="349" t="s">
        <v>599</v>
      </c>
      <c r="L764" s="281"/>
      <c r="M764" s="423"/>
      <c r="N764" s="353" t="s">
        <v>287</v>
      </c>
      <c r="P764" s="354">
        <f>$O$764*$H$764</f>
        <v>0</v>
      </c>
      <c r="Q764" s="354">
        <v>0.01804</v>
      </c>
      <c r="R764" s="354">
        <f>$Q$764*$H$764</f>
        <v>0.03608</v>
      </c>
      <c r="S764" s="354">
        <v>0</v>
      </c>
      <c r="T764" s="355">
        <f>$S$764*$H$764</f>
        <v>0</v>
      </c>
      <c r="AR764" s="409" t="s">
        <v>341</v>
      </c>
      <c r="AT764" s="409" t="s">
        <v>336</v>
      </c>
      <c r="AU764" s="409" t="s">
        <v>258</v>
      </c>
      <c r="AY764" s="406" t="s">
        <v>334</v>
      </c>
      <c r="BE764" s="356">
        <f>IF($N$764="základní",$J$764,0)</f>
        <v>0</v>
      </c>
      <c r="BF764" s="356">
        <f>IF($N$764="snížená",$J$764,0)</f>
        <v>0</v>
      </c>
      <c r="BG764" s="356">
        <f>IF($N$764="zákl. přenesená",$J$764,0)</f>
        <v>0</v>
      </c>
      <c r="BH764" s="356">
        <f>IF($N$764="sníž. přenesená",$J$764,0)</f>
        <v>0</v>
      </c>
      <c r="BI764" s="356">
        <f>IF($N$764="nulová",$J$764,0)</f>
        <v>0</v>
      </c>
      <c r="BJ764" s="409" t="s">
        <v>332</v>
      </c>
      <c r="BK764" s="356">
        <f>ROUND($I$764*$H$764,2)</f>
        <v>0</v>
      </c>
      <c r="BL764" s="409" t="s">
        <v>341</v>
      </c>
      <c r="BM764" s="409" t="s">
        <v>2214</v>
      </c>
    </row>
    <row r="765" spans="2:47" s="406" customFormat="1" ht="16.5" customHeight="1">
      <c r="B765" s="281"/>
      <c r="D765" s="357" t="s">
        <v>343</v>
      </c>
      <c r="F765" s="358" t="s">
        <v>2213</v>
      </c>
      <c r="L765" s="281"/>
      <c r="M765" s="359"/>
      <c r="T765" s="360"/>
      <c r="AT765" s="406" t="s">
        <v>343</v>
      </c>
      <c r="AU765" s="406" t="s">
        <v>258</v>
      </c>
    </row>
    <row r="766" spans="2:51" s="406" customFormat="1" ht="15.75" customHeight="1">
      <c r="B766" s="363"/>
      <c r="D766" s="361" t="s">
        <v>347</v>
      </c>
      <c r="E766" s="364"/>
      <c r="F766" s="365" t="s">
        <v>2212</v>
      </c>
      <c r="H766" s="364"/>
      <c r="L766" s="363"/>
      <c r="M766" s="366"/>
      <c r="T766" s="367"/>
      <c r="AT766" s="364" t="s">
        <v>347</v>
      </c>
      <c r="AU766" s="364" t="s">
        <v>258</v>
      </c>
      <c r="AV766" s="364" t="s">
        <v>332</v>
      </c>
      <c r="AW766" s="364" t="s">
        <v>299</v>
      </c>
      <c r="AX766" s="364" t="s">
        <v>333</v>
      </c>
      <c r="AY766" s="364" t="s">
        <v>334</v>
      </c>
    </row>
    <row r="767" spans="2:51" s="406" customFormat="1" ht="15.75" customHeight="1">
      <c r="B767" s="368"/>
      <c r="D767" s="361" t="s">
        <v>347</v>
      </c>
      <c r="E767" s="369"/>
      <c r="F767" s="370" t="s">
        <v>2211</v>
      </c>
      <c r="H767" s="371">
        <v>2</v>
      </c>
      <c r="L767" s="368"/>
      <c r="M767" s="372"/>
      <c r="T767" s="373"/>
      <c r="AT767" s="369" t="s">
        <v>347</v>
      </c>
      <c r="AU767" s="369" t="s">
        <v>258</v>
      </c>
      <c r="AV767" s="369" t="s">
        <v>258</v>
      </c>
      <c r="AW767" s="369" t="s">
        <v>299</v>
      </c>
      <c r="AX767" s="369" t="s">
        <v>333</v>
      </c>
      <c r="AY767" s="369" t="s">
        <v>334</v>
      </c>
    </row>
    <row r="768" spans="2:51" s="406" customFormat="1" ht="15.75" customHeight="1">
      <c r="B768" s="374"/>
      <c r="D768" s="361" t="s">
        <v>347</v>
      </c>
      <c r="E768" s="375"/>
      <c r="F768" s="376" t="s">
        <v>352</v>
      </c>
      <c r="H768" s="377">
        <v>2</v>
      </c>
      <c r="L768" s="374"/>
      <c r="M768" s="378"/>
      <c r="T768" s="379"/>
      <c r="AT768" s="375" t="s">
        <v>347</v>
      </c>
      <c r="AU768" s="375" t="s">
        <v>258</v>
      </c>
      <c r="AV768" s="375" t="s">
        <v>341</v>
      </c>
      <c r="AW768" s="375" t="s">
        <v>299</v>
      </c>
      <c r="AX768" s="375" t="s">
        <v>332</v>
      </c>
      <c r="AY768" s="375" t="s">
        <v>334</v>
      </c>
    </row>
    <row r="769" spans="2:51" s="406" customFormat="1" ht="15.75" customHeight="1">
      <c r="B769" s="363"/>
      <c r="D769" s="361" t="s">
        <v>347</v>
      </c>
      <c r="E769" s="364"/>
      <c r="F769" s="365" t="s">
        <v>2947</v>
      </c>
      <c r="H769" s="364"/>
      <c r="L769" s="363"/>
      <c r="M769" s="366"/>
      <c r="T769" s="367"/>
      <c r="AT769" s="364" t="s">
        <v>347</v>
      </c>
      <c r="AU769" s="364" t="s">
        <v>258</v>
      </c>
      <c r="AV769" s="364" t="s">
        <v>332</v>
      </c>
      <c r="AW769" s="364" t="s">
        <v>299</v>
      </c>
      <c r="AX769" s="364" t="s">
        <v>333</v>
      </c>
      <c r="AY769" s="364" t="s">
        <v>334</v>
      </c>
    </row>
    <row r="770" spans="2:65" s="406" customFormat="1" ht="15.75" customHeight="1">
      <c r="B770" s="281"/>
      <c r="C770" s="347" t="s">
        <v>836</v>
      </c>
      <c r="D770" s="347" t="s">
        <v>336</v>
      </c>
      <c r="E770" s="348" t="s">
        <v>805</v>
      </c>
      <c r="F770" s="349" t="s">
        <v>806</v>
      </c>
      <c r="G770" s="350" t="s">
        <v>339</v>
      </c>
      <c r="H770" s="351">
        <v>1071.284</v>
      </c>
      <c r="I770" s="424"/>
      <c r="J770" s="352">
        <f>ROUND($I$770*$H$770,2)</f>
        <v>0</v>
      </c>
      <c r="K770" s="349" t="s">
        <v>340</v>
      </c>
      <c r="L770" s="281"/>
      <c r="M770" s="423"/>
      <c r="N770" s="353" t="s">
        <v>287</v>
      </c>
      <c r="P770" s="354">
        <f>$O$770*$H$770</f>
        <v>0</v>
      </c>
      <c r="Q770" s="354">
        <v>0</v>
      </c>
      <c r="R770" s="354">
        <f>$Q$770*$H$770</f>
        <v>0</v>
      </c>
      <c r="S770" s="354">
        <v>0.065</v>
      </c>
      <c r="T770" s="355">
        <f>$S$770*$H$770</f>
        <v>69.63346000000001</v>
      </c>
      <c r="AR770" s="409" t="s">
        <v>341</v>
      </c>
      <c r="AT770" s="409" t="s">
        <v>336</v>
      </c>
      <c r="AU770" s="409" t="s">
        <v>258</v>
      </c>
      <c r="AY770" s="406" t="s">
        <v>334</v>
      </c>
      <c r="BE770" s="356">
        <f>IF($N$770="základní",$J$770,0)</f>
        <v>0</v>
      </c>
      <c r="BF770" s="356">
        <f>IF($N$770="snížená",$J$770,0)</f>
        <v>0</v>
      </c>
      <c r="BG770" s="356">
        <f>IF($N$770="zákl. přenesená",$J$770,0)</f>
        <v>0</v>
      </c>
      <c r="BH770" s="356">
        <f>IF($N$770="sníž. přenesená",$J$770,0)</f>
        <v>0</v>
      </c>
      <c r="BI770" s="356">
        <f>IF($N$770="nulová",$J$770,0)</f>
        <v>0</v>
      </c>
      <c r="BJ770" s="409" t="s">
        <v>332</v>
      </c>
      <c r="BK770" s="356">
        <f>ROUND($I$770*$H$770,2)</f>
        <v>0</v>
      </c>
      <c r="BL770" s="409" t="s">
        <v>341</v>
      </c>
      <c r="BM770" s="409" t="s">
        <v>2210</v>
      </c>
    </row>
    <row r="771" spans="2:47" s="406" customFormat="1" ht="16.5" customHeight="1">
      <c r="B771" s="281"/>
      <c r="D771" s="357" t="s">
        <v>343</v>
      </c>
      <c r="F771" s="358" t="s">
        <v>808</v>
      </c>
      <c r="L771" s="281"/>
      <c r="M771" s="359"/>
      <c r="T771" s="360"/>
      <c r="AT771" s="406" t="s">
        <v>343</v>
      </c>
      <c r="AU771" s="406" t="s">
        <v>258</v>
      </c>
    </row>
    <row r="772" spans="2:47" s="406" customFormat="1" ht="57.75" customHeight="1">
      <c r="B772" s="281"/>
      <c r="D772" s="361" t="s">
        <v>345</v>
      </c>
      <c r="F772" s="362" t="s">
        <v>801</v>
      </c>
      <c r="L772" s="281"/>
      <c r="M772" s="359"/>
      <c r="T772" s="360"/>
      <c r="AT772" s="406" t="s">
        <v>345</v>
      </c>
      <c r="AU772" s="406" t="s">
        <v>258</v>
      </c>
    </row>
    <row r="773" spans="2:51" s="406" customFormat="1" ht="15.75" customHeight="1">
      <c r="B773" s="363"/>
      <c r="D773" s="361" t="s">
        <v>347</v>
      </c>
      <c r="E773" s="364"/>
      <c r="F773" s="365" t="s">
        <v>771</v>
      </c>
      <c r="H773" s="364"/>
      <c r="L773" s="363"/>
      <c r="M773" s="366"/>
      <c r="T773" s="367"/>
      <c r="AT773" s="364" t="s">
        <v>347</v>
      </c>
      <c r="AU773" s="364" t="s">
        <v>258</v>
      </c>
      <c r="AV773" s="364" t="s">
        <v>332</v>
      </c>
      <c r="AW773" s="364" t="s">
        <v>299</v>
      </c>
      <c r="AX773" s="364" t="s">
        <v>333</v>
      </c>
      <c r="AY773" s="364" t="s">
        <v>334</v>
      </c>
    </row>
    <row r="774" spans="2:51" s="406" customFormat="1" ht="15.75" customHeight="1">
      <c r="B774" s="363"/>
      <c r="D774" s="361" t="s">
        <v>347</v>
      </c>
      <c r="E774" s="364"/>
      <c r="F774" s="365" t="s">
        <v>2162</v>
      </c>
      <c r="H774" s="364"/>
      <c r="L774" s="363"/>
      <c r="M774" s="366"/>
      <c r="T774" s="367"/>
      <c r="AT774" s="364" t="s">
        <v>347</v>
      </c>
      <c r="AU774" s="364" t="s">
        <v>258</v>
      </c>
      <c r="AV774" s="364" t="s">
        <v>332</v>
      </c>
      <c r="AW774" s="364" t="s">
        <v>299</v>
      </c>
      <c r="AX774" s="364" t="s">
        <v>333</v>
      </c>
      <c r="AY774" s="364" t="s">
        <v>334</v>
      </c>
    </row>
    <row r="775" spans="2:51" s="406" customFormat="1" ht="15.75" customHeight="1">
      <c r="B775" s="363"/>
      <c r="D775" s="361" t="s">
        <v>347</v>
      </c>
      <c r="E775" s="364"/>
      <c r="F775" s="365" t="s">
        <v>809</v>
      </c>
      <c r="H775" s="364"/>
      <c r="L775" s="363"/>
      <c r="M775" s="366"/>
      <c r="T775" s="367"/>
      <c r="AT775" s="364" t="s">
        <v>347</v>
      </c>
      <c r="AU775" s="364" t="s">
        <v>258</v>
      </c>
      <c r="AV775" s="364" t="s">
        <v>332</v>
      </c>
      <c r="AW775" s="364" t="s">
        <v>299</v>
      </c>
      <c r="AX775" s="364" t="s">
        <v>333</v>
      </c>
      <c r="AY775" s="364" t="s">
        <v>334</v>
      </c>
    </row>
    <row r="776" spans="2:51" s="406" customFormat="1" ht="15.75" customHeight="1">
      <c r="B776" s="363"/>
      <c r="D776" s="361" t="s">
        <v>347</v>
      </c>
      <c r="E776" s="364"/>
      <c r="F776" s="365" t="s">
        <v>425</v>
      </c>
      <c r="H776" s="364"/>
      <c r="L776" s="363"/>
      <c r="M776" s="366"/>
      <c r="T776" s="367"/>
      <c r="AT776" s="364" t="s">
        <v>347</v>
      </c>
      <c r="AU776" s="364" t="s">
        <v>258</v>
      </c>
      <c r="AV776" s="364" t="s">
        <v>332</v>
      </c>
      <c r="AW776" s="364" t="s">
        <v>299</v>
      </c>
      <c r="AX776" s="364" t="s">
        <v>333</v>
      </c>
      <c r="AY776" s="364" t="s">
        <v>334</v>
      </c>
    </row>
    <row r="777" spans="2:51" s="406" customFormat="1" ht="15.75" customHeight="1">
      <c r="B777" s="368"/>
      <c r="D777" s="361" t="s">
        <v>347</v>
      </c>
      <c r="E777" s="369"/>
      <c r="F777" s="370" t="s">
        <v>426</v>
      </c>
      <c r="H777" s="371">
        <v>535.642</v>
      </c>
      <c r="L777" s="368"/>
      <c r="M777" s="372"/>
      <c r="T777" s="373"/>
      <c r="AT777" s="369" t="s">
        <v>347</v>
      </c>
      <c r="AU777" s="369" t="s">
        <v>258</v>
      </c>
      <c r="AV777" s="369" t="s">
        <v>258</v>
      </c>
      <c r="AW777" s="369" t="s">
        <v>299</v>
      </c>
      <c r="AX777" s="369" t="s">
        <v>333</v>
      </c>
      <c r="AY777" s="369" t="s">
        <v>334</v>
      </c>
    </row>
    <row r="778" spans="2:51" s="406" customFormat="1" ht="15.75" customHeight="1">
      <c r="B778" s="363"/>
      <c r="D778" s="361" t="s">
        <v>347</v>
      </c>
      <c r="E778" s="364"/>
      <c r="F778" s="365" t="s">
        <v>428</v>
      </c>
      <c r="H778" s="364"/>
      <c r="L778" s="363"/>
      <c r="M778" s="366"/>
      <c r="T778" s="367"/>
      <c r="AT778" s="364" t="s">
        <v>347</v>
      </c>
      <c r="AU778" s="364" t="s">
        <v>258</v>
      </c>
      <c r="AV778" s="364" t="s">
        <v>332</v>
      </c>
      <c r="AW778" s="364" t="s">
        <v>299</v>
      </c>
      <c r="AX778" s="364" t="s">
        <v>333</v>
      </c>
      <c r="AY778" s="364" t="s">
        <v>334</v>
      </c>
    </row>
    <row r="779" spans="2:51" s="406" customFormat="1" ht="15.75" customHeight="1">
      <c r="B779" s="368"/>
      <c r="D779" s="361" t="s">
        <v>347</v>
      </c>
      <c r="E779" s="369"/>
      <c r="F779" s="370" t="s">
        <v>426</v>
      </c>
      <c r="H779" s="371">
        <v>535.642</v>
      </c>
      <c r="L779" s="368"/>
      <c r="M779" s="372"/>
      <c r="T779" s="373"/>
      <c r="AT779" s="369" t="s">
        <v>347</v>
      </c>
      <c r="AU779" s="369" t="s">
        <v>258</v>
      </c>
      <c r="AV779" s="369" t="s">
        <v>258</v>
      </c>
      <c r="AW779" s="369" t="s">
        <v>299</v>
      </c>
      <c r="AX779" s="369" t="s">
        <v>333</v>
      </c>
      <c r="AY779" s="369" t="s">
        <v>334</v>
      </c>
    </row>
    <row r="780" spans="2:51" s="406" customFormat="1" ht="15.75" customHeight="1">
      <c r="B780" s="374"/>
      <c r="D780" s="361" t="s">
        <v>347</v>
      </c>
      <c r="E780" s="375"/>
      <c r="F780" s="376" t="s">
        <v>352</v>
      </c>
      <c r="H780" s="377">
        <v>1071.284</v>
      </c>
      <c r="L780" s="374"/>
      <c r="M780" s="378"/>
      <c r="T780" s="379"/>
      <c r="AT780" s="375" t="s">
        <v>347</v>
      </c>
      <c r="AU780" s="375" t="s">
        <v>258</v>
      </c>
      <c r="AV780" s="375" t="s">
        <v>341</v>
      </c>
      <c r="AW780" s="375" t="s">
        <v>299</v>
      </c>
      <c r="AX780" s="375" t="s">
        <v>332</v>
      </c>
      <c r="AY780" s="375" t="s">
        <v>334</v>
      </c>
    </row>
    <row r="781" spans="2:65" s="406" customFormat="1" ht="15.75" customHeight="1">
      <c r="B781" s="281"/>
      <c r="C781" s="347" t="s">
        <v>842</v>
      </c>
      <c r="D781" s="347" t="s">
        <v>336</v>
      </c>
      <c r="E781" s="348" t="s">
        <v>2209</v>
      </c>
      <c r="F781" s="349" t="s">
        <v>2207</v>
      </c>
      <c r="G781" s="350" t="s">
        <v>339</v>
      </c>
      <c r="H781" s="351">
        <v>17</v>
      </c>
      <c r="I781" s="424"/>
      <c r="J781" s="352">
        <f>ROUND($I$781*$H$781,2)</f>
        <v>0</v>
      </c>
      <c r="K781" s="349" t="s">
        <v>340</v>
      </c>
      <c r="L781" s="281"/>
      <c r="M781" s="423"/>
      <c r="N781" s="353" t="s">
        <v>287</v>
      </c>
      <c r="P781" s="354">
        <f>$O$781*$H$781</f>
        <v>0</v>
      </c>
      <c r="Q781" s="354">
        <v>0</v>
      </c>
      <c r="R781" s="354">
        <f>$Q$781*$H$781</f>
        <v>0</v>
      </c>
      <c r="S781" s="354">
        <v>0</v>
      </c>
      <c r="T781" s="355">
        <f>$S$781*$H$781</f>
        <v>0</v>
      </c>
      <c r="AR781" s="409" t="s">
        <v>341</v>
      </c>
      <c r="AT781" s="409" t="s">
        <v>336</v>
      </c>
      <c r="AU781" s="409" t="s">
        <v>258</v>
      </c>
      <c r="AY781" s="406" t="s">
        <v>334</v>
      </c>
      <c r="BE781" s="356">
        <f>IF($N$781="základní",$J$781,0)</f>
        <v>0</v>
      </c>
      <c r="BF781" s="356">
        <f>IF($N$781="snížená",$J$781,0)</f>
        <v>0</v>
      </c>
      <c r="BG781" s="356">
        <f>IF($N$781="zákl. přenesená",$J$781,0)</f>
        <v>0</v>
      </c>
      <c r="BH781" s="356">
        <f>IF($N$781="sníž. přenesená",$J$781,0)</f>
        <v>0</v>
      </c>
      <c r="BI781" s="356">
        <f>IF($N$781="nulová",$J$781,0)</f>
        <v>0</v>
      </c>
      <c r="BJ781" s="409" t="s">
        <v>332</v>
      </c>
      <c r="BK781" s="356">
        <f>ROUND($I$781*$H$781,2)</f>
        <v>0</v>
      </c>
      <c r="BL781" s="409" t="s">
        <v>341</v>
      </c>
      <c r="BM781" s="409" t="s">
        <v>2208</v>
      </c>
    </row>
    <row r="782" spans="2:47" s="406" customFormat="1" ht="16.5" customHeight="1">
      <c r="B782" s="281"/>
      <c r="D782" s="357" t="s">
        <v>343</v>
      </c>
      <c r="F782" s="358" t="s">
        <v>2207</v>
      </c>
      <c r="L782" s="281"/>
      <c r="M782" s="359"/>
      <c r="T782" s="360"/>
      <c r="AT782" s="406" t="s">
        <v>343</v>
      </c>
      <c r="AU782" s="406" t="s">
        <v>258</v>
      </c>
    </row>
    <row r="783" spans="2:47" s="406" customFormat="1" ht="57.75" customHeight="1">
      <c r="B783" s="281"/>
      <c r="D783" s="361" t="s">
        <v>345</v>
      </c>
      <c r="F783" s="362" t="s">
        <v>834</v>
      </c>
      <c r="L783" s="281"/>
      <c r="M783" s="359"/>
      <c r="T783" s="360"/>
      <c r="AT783" s="406" t="s">
        <v>345</v>
      </c>
      <c r="AU783" s="406" t="s">
        <v>258</v>
      </c>
    </row>
    <row r="784" spans="2:51" s="406" customFormat="1" ht="15.75" customHeight="1">
      <c r="B784" s="363"/>
      <c r="D784" s="361" t="s">
        <v>347</v>
      </c>
      <c r="E784" s="364"/>
      <c r="F784" s="365" t="s">
        <v>2014</v>
      </c>
      <c r="H784" s="364"/>
      <c r="L784" s="363"/>
      <c r="M784" s="366"/>
      <c r="T784" s="367"/>
      <c r="AT784" s="364" t="s">
        <v>347</v>
      </c>
      <c r="AU784" s="364" t="s">
        <v>258</v>
      </c>
      <c r="AV784" s="364" t="s">
        <v>332</v>
      </c>
      <c r="AW784" s="364" t="s">
        <v>299</v>
      </c>
      <c r="AX784" s="364" t="s">
        <v>333</v>
      </c>
      <c r="AY784" s="364" t="s">
        <v>334</v>
      </c>
    </row>
    <row r="785" spans="2:51" s="406" customFormat="1" ht="15.75" customHeight="1">
      <c r="B785" s="363"/>
      <c r="D785" s="361" t="s">
        <v>347</v>
      </c>
      <c r="E785" s="364"/>
      <c r="F785" s="365" t="s">
        <v>2022</v>
      </c>
      <c r="H785" s="364"/>
      <c r="L785" s="363"/>
      <c r="M785" s="366"/>
      <c r="T785" s="367"/>
      <c r="AT785" s="364" t="s">
        <v>347</v>
      </c>
      <c r="AU785" s="364" t="s">
        <v>258</v>
      </c>
      <c r="AV785" s="364" t="s">
        <v>332</v>
      </c>
      <c r="AW785" s="364" t="s">
        <v>299</v>
      </c>
      <c r="AX785" s="364" t="s">
        <v>333</v>
      </c>
      <c r="AY785" s="364" t="s">
        <v>334</v>
      </c>
    </row>
    <row r="786" spans="2:51" s="406" customFormat="1" ht="15.75" customHeight="1">
      <c r="B786" s="363"/>
      <c r="D786" s="361" t="s">
        <v>347</v>
      </c>
      <c r="E786" s="364"/>
      <c r="F786" s="365" t="s">
        <v>2010</v>
      </c>
      <c r="H786" s="364"/>
      <c r="L786" s="363"/>
      <c r="M786" s="366"/>
      <c r="T786" s="367"/>
      <c r="AT786" s="364" t="s">
        <v>347</v>
      </c>
      <c r="AU786" s="364" t="s">
        <v>258</v>
      </c>
      <c r="AV786" s="364" t="s">
        <v>332</v>
      </c>
      <c r="AW786" s="364" t="s">
        <v>299</v>
      </c>
      <c r="AX786" s="364" t="s">
        <v>333</v>
      </c>
      <c r="AY786" s="364" t="s">
        <v>334</v>
      </c>
    </row>
    <row r="787" spans="2:51" s="406" customFormat="1" ht="15.75" customHeight="1">
      <c r="B787" s="368"/>
      <c r="D787" s="361" t="s">
        <v>347</v>
      </c>
      <c r="E787" s="369"/>
      <c r="F787" s="370" t="s">
        <v>2111</v>
      </c>
      <c r="H787" s="371">
        <v>8.5</v>
      </c>
      <c r="L787" s="368"/>
      <c r="M787" s="372"/>
      <c r="T787" s="373"/>
      <c r="AT787" s="369" t="s">
        <v>347</v>
      </c>
      <c r="AU787" s="369" t="s">
        <v>258</v>
      </c>
      <c r="AV787" s="369" t="s">
        <v>258</v>
      </c>
      <c r="AW787" s="369" t="s">
        <v>299</v>
      </c>
      <c r="AX787" s="369" t="s">
        <v>333</v>
      </c>
      <c r="AY787" s="369" t="s">
        <v>334</v>
      </c>
    </row>
    <row r="788" spans="2:51" s="406" customFormat="1" ht="15.75" customHeight="1">
      <c r="B788" s="363"/>
      <c r="D788" s="361" t="s">
        <v>347</v>
      </c>
      <c r="E788" s="364"/>
      <c r="F788" s="365" t="s">
        <v>2009</v>
      </c>
      <c r="H788" s="364"/>
      <c r="L788" s="363"/>
      <c r="M788" s="366"/>
      <c r="T788" s="367"/>
      <c r="AT788" s="364" t="s">
        <v>347</v>
      </c>
      <c r="AU788" s="364" t="s">
        <v>258</v>
      </c>
      <c r="AV788" s="364" t="s">
        <v>332</v>
      </c>
      <c r="AW788" s="364" t="s">
        <v>299</v>
      </c>
      <c r="AX788" s="364" t="s">
        <v>333</v>
      </c>
      <c r="AY788" s="364" t="s">
        <v>334</v>
      </c>
    </row>
    <row r="789" spans="2:51" s="406" customFormat="1" ht="15.75" customHeight="1">
      <c r="B789" s="368"/>
      <c r="D789" s="361" t="s">
        <v>347</v>
      </c>
      <c r="E789" s="369"/>
      <c r="F789" s="370" t="s">
        <v>2111</v>
      </c>
      <c r="H789" s="371">
        <v>8.5</v>
      </c>
      <c r="L789" s="368"/>
      <c r="M789" s="372"/>
      <c r="T789" s="373"/>
      <c r="AT789" s="369" t="s">
        <v>347</v>
      </c>
      <c r="AU789" s="369" t="s">
        <v>258</v>
      </c>
      <c r="AV789" s="369" t="s">
        <v>258</v>
      </c>
      <c r="AW789" s="369" t="s">
        <v>299</v>
      </c>
      <c r="AX789" s="369" t="s">
        <v>333</v>
      </c>
      <c r="AY789" s="369" t="s">
        <v>334</v>
      </c>
    </row>
    <row r="790" spans="2:51" s="406" customFormat="1" ht="15.75" customHeight="1">
      <c r="B790" s="374"/>
      <c r="D790" s="361" t="s">
        <v>347</v>
      </c>
      <c r="E790" s="375"/>
      <c r="F790" s="376" t="s">
        <v>352</v>
      </c>
      <c r="H790" s="377">
        <v>17</v>
      </c>
      <c r="L790" s="374"/>
      <c r="M790" s="378"/>
      <c r="T790" s="379"/>
      <c r="AT790" s="375" t="s">
        <v>347</v>
      </c>
      <c r="AU790" s="375" t="s">
        <v>258</v>
      </c>
      <c r="AV790" s="375" t="s">
        <v>341</v>
      </c>
      <c r="AW790" s="375" t="s">
        <v>299</v>
      </c>
      <c r="AX790" s="375" t="s">
        <v>332</v>
      </c>
      <c r="AY790" s="375" t="s">
        <v>334</v>
      </c>
    </row>
    <row r="791" spans="2:65" s="406" customFormat="1" ht="15.75" customHeight="1">
      <c r="B791" s="281"/>
      <c r="C791" s="347" t="s">
        <v>848</v>
      </c>
      <c r="D791" s="347" t="s">
        <v>336</v>
      </c>
      <c r="E791" s="348" t="s">
        <v>2206</v>
      </c>
      <c r="F791" s="349" t="s">
        <v>2205</v>
      </c>
      <c r="G791" s="350" t="s">
        <v>339</v>
      </c>
      <c r="H791" s="351">
        <v>428.514</v>
      </c>
      <c r="I791" s="424"/>
      <c r="J791" s="352">
        <f>ROUND($I$791*$H$791,2)</f>
        <v>0</v>
      </c>
      <c r="K791" s="349" t="s">
        <v>340</v>
      </c>
      <c r="L791" s="281"/>
      <c r="M791" s="423"/>
      <c r="N791" s="353" t="s">
        <v>287</v>
      </c>
      <c r="P791" s="354">
        <f>$O$791*$H$791</f>
        <v>0</v>
      </c>
      <c r="Q791" s="354">
        <v>0.03885</v>
      </c>
      <c r="R791" s="354">
        <f>$Q$791*$H$791</f>
        <v>16.647768900000003</v>
      </c>
      <c r="S791" s="354">
        <v>0</v>
      </c>
      <c r="T791" s="355">
        <f>$S$791*$H$791</f>
        <v>0</v>
      </c>
      <c r="AR791" s="409" t="s">
        <v>341</v>
      </c>
      <c r="AT791" s="409" t="s">
        <v>336</v>
      </c>
      <c r="AU791" s="409" t="s">
        <v>258</v>
      </c>
      <c r="AY791" s="406" t="s">
        <v>334</v>
      </c>
      <c r="BE791" s="356">
        <f>IF($N$791="základní",$J$791,0)</f>
        <v>0</v>
      </c>
      <c r="BF791" s="356">
        <f>IF($N$791="snížená",$J$791,0)</f>
        <v>0</v>
      </c>
      <c r="BG791" s="356">
        <f>IF($N$791="zákl. přenesená",$J$791,0)</f>
        <v>0</v>
      </c>
      <c r="BH791" s="356">
        <f>IF($N$791="sníž. přenesená",$J$791,0)</f>
        <v>0</v>
      </c>
      <c r="BI791" s="356">
        <f>IF($N$791="nulová",$J$791,0)</f>
        <v>0</v>
      </c>
      <c r="BJ791" s="409" t="s">
        <v>332</v>
      </c>
      <c r="BK791" s="356">
        <f>ROUND($I$791*$H$791,2)</f>
        <v>0</v>
      </c>
      <c r="BL791" s="409" t="s">
        <v>341</v>
      </c>
      <c r="BM791" s="409" t="s">
        <v>2204</v>
      </c>
    </row>
    <row r="792" spans="2:47" s="406" customFormat="1" ht="16.5" customHeight="1">
      <c r="B792" s="281"/>
      <c r="D792" s="357" t="s">
        <v>343</v>
      </c>
      <c r="F792" s="358" t="s">
        <v>2203</v>
      </c>
      <c r="L792" s="281"/>
      <c r="M792" s="359"/>
      <c r="T792" s="360"/>
      <c r="AT792" s="406" t="s">
        <v>343</v>
      </c>
      <c r="AU792" s="406" t="s">
        <v>258</v>
      </c>
    </row>
    <row r="793" spans="2:47" s="406" customFormat="1" ht="111.75" customHeight="1">
      <c r="B793" s="281"/>
      <c r="D793" s="361" t="s">
        <v>345</v>
      </c>
      <c r="F793" s="362" t="s">
        <v>2193</v>
      </c>
      <c r="L793" s="281"/>
      <c r="M793" s="359"/>
      <c r="T793" s="360"/>
      <c r="AT793" s="406" t="s">
        <v>345</v>
      </c>
      <c r="AU793" s="406" t="s">
        <v>258</v>
      </c>
    </row>
    <row r="794" spans="2:51" s="406" customFormat="1" ht="15.75" customHeight="1">
      <c r="B794" s="363"/>
      <c r="D794" s="361" t="s">
        <v>347</v>
      </c>
      <c r="E794" s="364"/>
      <c r="F794" s="365" t="s">
        <v>771</v>
      </c>
      <c r="H794" s="364"/>
      <c r="L794" s="363"/>
      <c r="M794" s="366"/>
      <c r="T794" s="367"/>
      <c r="AT794" s="364" t="s">
        <v>347</v>
      </c>
      <c r="AU794" s="364" t="s">
        <v>258</v>
      </c>
      <c r="AV794" s="364" t="s">
        <v>332</v>
      </c>
      <c r="AW794" s="364" t="s">
        <v>299</v>
      </c>
      <c r="AX794" s="364" t="s">
        <v>333</v>
      </c>
      <c r="AY794" s="364" t="s">
        <v>334</v>
      </c>
    </row>
    <row r="795" spans="2:51" s="406" customFormat="1" ht="15.75" customHeight="1">
      <c r="B795" s="363"/>
      <c r="D795" s="361" t="s">
        <v>347</v>
      </c>
      <c r="E795" s="364"/>
      <c r="F795" s="365" t="s">
        <v>2162</v>
      </c>
      <c r="H795" s="364"/>
      <c r="L795" s="363"/>
      <c r="M795" s="366"/>
      <c r="T795" s="367"/>
      <c r="AT795" s="364" t="s">
        <v>347</v>
      </c>
      <c r="AU795" s="364" t="s">
        <v>258</v>
      </c>
      <c r="AV795" s="364" t="s">
        <v>332</v>
      </c>
      <c r="AW795" s="364" t="s">
        <v>299</v>
      </c>
      <c r="AX795" s="364" t="s">
        <v>333</v>
      </c>
      <c r="AY795" s="364" t="s">
        <v>334</v>
      </c>
    </row>
    <row r="796" spans="2:51" s="406" customFormat="1" ht="15.75" customHeight="1">
      <c r="B796" s="363"/>
      <c r="D796" s="361" t="s">
        <v>347</v>
      </c>
      <c r="E796" s="364"/>
      <c r="F796" s="365" t="s">
        <v>2202</v>
      </c>
      <c r="H796" s="364"/>
      <c r="L796" s="363"/>
      <c r="M796" s="366"/>
      <c r="T796" s="367"/>
      <c r="AT796" s="364" t="s">
        <v>347</v>
      </c>
      <c r="AU796" s="364" t="s">
        <v>258</v>
      </c>
      <c r="AV796" s="364" t="s">
        <v>332</v>
      </c>
      <c r="AW796" s="364" t="s">
        <v>299</v>
      </c>
      <c r="AX796" s="364" t="s">
        <v>333</v>
      </c>
      <c r="AY796" s="364" t="s">
        <v>334</v>
      </c>
    </row>
    <row r="797" spans="2:51" s="406" customFormat="1" ht="15.75" customHeight="1">
      <c r="B797" s="363"/>
      <c r="D797" s="361" t="s">
        <v>347</v>
      </c>
      <c r="E797" s="364"/>
      <c r="F797" s="365" t="s">
        <v>425</v>
      </c>
      <c r="H797" s="364"/>
      <c r="L797" s="363"/>
      <c r="M797" s="366"/>
      <c r="T797" s="367"/>
      <c r="AT797" s="364" t="s">
        <v>347</v>
      </c>
      <c r="AU797" s="364" t="s">
        <v>258</v>
      </c>
      <c r="AV797" s="364" t="s">
        <v>332</v>
      </c>
      <c r="AW797" s="364" t="s">
        <v>299</v>
      </c>
      <c r="AX797" s="364" t="s">
        <v>333</v>
      </c>
      <c r="AY797" s="364" t="s">
        <v>334</v>
      </c>
    </row>
    <row r="798" spans="2:51" s="406" customFormat="1" ht="15.75" customHeight="1">
      <c r="B798" s="368"/>
      <c r="D798" s="361" t="s">
        <v>347</v>
      </c>
      <c r="E798" s="369"/>
      <c r="F798" s="370" t="s">
        <v>774</v>
      </c>
      <c r="H798" s="371">
        <v>214.257</v>
      </c>
      <c r="L798" s="368"/>
      <c r="M798" s="372"/>
      <c r="T798" s="373"/>
      <c r="AT798" s="369" t="s">
        <v>347</v>
      </c>
      <c r="AU798" s="369" t="s">
        <v>258</v>
      </c>
      <c r="AV798" s="369" t="s">
        <v>258</v>
      </c>
      <c r="AW798" s="369" t="s">
        <v>299</v>
      </c>
      <c r="AX798" s="369" t="s">
        <v>333</v>
      </c>
      <c r="AY798" s="369" t="s">
        <v>334</v>
      </c>
    </row>
    <row r="799" spans="2:51" s="406" customFormat="1" ht="15.75" customHeight="1">
      <c r="B799" s="363"/>
      <c r="D799" s="361" t="s">
        <v>347</v>
      </c>
      <c r="E799" s="364"/>
      <c r="F799" s="365" t="s">
        <v>428</v>
      </c>
      <c r="H799" s="364"/>
      <c r="L799" s="363"/>
      <c r="M799" s="366"/>
      <c r="T799" s="367"/>
      <c r="AT799" s="364" t="s">
        <v>347</v>
      </c>
      <c r="AU799" s="364" t="s">
        <v>258</v>
      </c>
      <c r="AV799" s="364" t="s">
        <v>332</v>
      </c>
      <c r="AW799" s="364" t="s">
        <v>299</v>
      </c>
      <c r="AX799" s="364" t="s">
        <v>333</v>
      </c>
      <c r="AY799" s="364" t="s">
        <v>334</v>
      </c>
    </row>
    <row r="800" spans="2:51" s="406" customFormat="1" ht="15.75" customHeight="1">
      <c r="B800" s="368"/>
      <c r="D800" s="361" t="s">
        <v>347</v>
      </c>
      <c r="E800" s="369"/>
      <c r="F800" s="370" t="s">
        <v>774</v>
      </c>
      <c r="H800" s="371">
        <v>214.257</v>
      </c>
      <c r="L800" s="368"/>
      <c r="M800" s="372"/>
      <c r="T800" s="373"/>
      <c r="AT800" s="369" t="s">
        <v>347</v>
      </c>
      <c r="AU800" s="369" t="s">
        <v>258</v>
      </c>
      <c r="AV800" s="369" t="s">
        <v>258</v>
      </c>
      <c r="AW800" s="369" t="s">
        <v>299</v>
      </c>
      <c r="AX800" s="369" t="s">
        <v>333</v>
      </c>
      <c r="AY800" s="369" t="s">
        <v>334</v>
      </c>
    </row>
    <row r="801" spans="2:51" s="406" customFormat="1" ht="15.75" customHeight="1">
      <c r="B801" s="374"/>
      <c r="D801" s="361" t="s">
        <v>347</v>
      </c>
      <c r="E801" s="375"/>
      <c r="F801" s="376" t="s">
        <v>352</v>
      </c>
      <c r="H801" s="377">
        <v>428.514</v>
      </c>
      <c r="L801" s="374"/>
      <c r="M801" s="378"/>
      <c r="T801" s="379"/>
      <c r="AT801" s="375" t="s">
        <v>347</v>
      </c>
      <c r="AU801" s="375" t="s">
        <v>258</v>
      </c>
      <c r="AV801" s="375" t="s">
        <v>341</v>
      </c>
      <c r="AW801" s="375" t="s">
        <v>299</v>
      </c>
      <c r="AX801" s="375" t="s">
        <v>332</v>
      </c>
      <c r="AY801" s="375" t="s">
        <v>334</v>
      </c>
    </row>
    <row r="802" spans="2:65" s="406" customFormat="1" ht="15.75" customHeight="1">
      <c r="B802" s="281"/>
      <c r="C802" s="347" t="s">
        <v>854</v>
      </c>
      <c r="D802" s="347" t="s">
        <v>336</v>
      </c>
      <c r="E802" s="348" t="s">
        <v>2201</v>
      </c>
      <c r="F802" s="349" t="s">
        <v>2200</v>
      </c>
      <c r="G802" s="350" t="s">
        <v>339</v>
      </c>
      <c r="H802" s="351">
        <v>2.24</v>
      </c>
      <c r="I802" s="424"/>
      <c r="J802" s="352">
        <f>ROUND($I$802*$H$802,2)</f>
        <v>0</v>
      </c>
      <c r="K802" s="349" t="s">
        <v>340</v>
      </c>
      <c r="L802" s="281"/>
      <c r="M802" s="423"/>
      <c r="N802" s="353" t="s">
        <v>287</v>
      </c>
      <c r="P802" s="354">
        <f>$O$802*$H$802</f>
        <v>0</v>
      </c>
      <c r="Q802" s="354">
        <v>0.03885</v>
      </c>
      <c r="R802" s="354">
        <f>$Q$802*$H$802</f>
        <v>0.08702400000000002</v>
      </c>
      <c r="S802" s="354">
        <v>0</v>
      </c>
      <c r="T802" s="355">
        <f>$S$802*$H$802</f>
        <v>0</v>
      </c>
      <c r="AR802" s="409" t="s">
        <v>341</v>
      </c>
      <c r="AT802" s="409" t="s">
        <v>336</v>
      </c>
      <c r="AU802" s="409" t="s">
        <v>258</v>
      </c>
      <c r="AY802" s="406" t="s">
        <v>334</v>
      </c>
      <c r="BE802" s="356">
        <f>IF($N$802="základní",$J$802,0)</f>
        <v>0</v>
      </c>
      <c r="BF802" s="356">
        <f>IF($N$802="snížená",$J$802,0)</f>
        <v>0</v>
      </c>
      <c r="BG802" s="356">
        <f>IF($N$802="zákl. přenesená",$J$802,0)</f>
        <v>0</v>
      </c>
      <c r="BH802" s="356">
        <f>IF($N$802="sníž. přenesená",$J$802,0)</f>
        <v>0</v>
      </c>
      <c r="BI802" s="356">
        <f>IF($N$802="nulová",$J$802,0)</f>
        <v>0</v>
      </c>
      <c r="BJ802" s="409" t="s">
        <v>332</v>
      </c>
      <c r="BK802" s="356">
        <f>ROUND($I$802*$H$802,2)</f>
        <v>0</v>
      </c>
      <c r="BL802" s="409" t="s">
        <v>341</v>
      </c>
      <c r="BM802" s="409" t="s">
        <v>2199</v>
      </c>
    </row>
    <row r="803" spans="2:47" s="406" customFormat="1" ht="16.5" customHeight="1">
      <c r="B803" s="281"/>
      <c r="D803" s="357" t="s">
        <v>343</v>
      </c>
      <c r="F803" s="358" t="s">
        <v>2198</v>
      </c>
      <c r="L803" s="281"/>
      <c r="M803" s="359"/>
      <c r="T803" s="360"/>
      <c r="AT803" s="406" t="s">
        <v>343</v>
      </c>
      <c r="AU803" s="406" t="s">
        <v>258</v>
      </c>
    </row>
    <row r="804" spans="2:47" s="406" customFormat="1" ht="111.75" customHeight="1">
      <c r="B804" s="281"/>
      <c r="D804" s="361" t="s">
        <v>345</v>
      </c>
      <c r="F804" s="362" t="s">
        <v>2193</v>
      </c>
      <c r="L804" s="281"/>
      <c r="M804" s="359"/>
      <c r="T804" s="360"/>
      <c r="AT804" s="406" t="s">
        <v>345</v>
      </c>
      <c r="AU804" s="406" t="s">
        <v>258</v>
      </c>
    </row>
    <row r="805" spans="2:51" s="406" customFormat="1" ht="15.75" customHeight="1">
      <c r="B805" s="363"/>
      <c r="D805" s="361" t="s">
        <v>347</v>
      </c>
      <c r="E805" s="364"/>
      <c r="F805" s="365" t="s">
        <v>780</v>
      </c>
      <c r="H805" s="364"/>
      <c r="L805" s="363"/>
      <c r="M805" s="366"/>
      <c r="T805" s="367"/>
      <c r="AT805" s="364" t="s">
        <v>347</v>
      </c>
      <c r="AU805" s="364" t="s">
        <v>258</v>
      </c>
      <c r="AV805" s="364" t="s">
        <v>332</v>
      </c>
      <c r="AW805" s="364" t="s">
        <v>299</v>
      </c>
      <c r="AX805" s="364" t="s">
        <v>333</v>
      </c>
      <c r="AY805" s="364" t="s">
        <v>334</v>
      </c>
    </row>
    <row r="806" spans="2:51" s="406" customFormat="1" ht="15.75" customHeight="1">
      <c r="B806" s="363"/>
      <c r="D806" s="361" t="s">
        <v>347</v>
      </c>
      <c r="E806" s="364"/>
      <c r="F806" s="365" t="s">
        <v>2162</v>
      </c>
      <c r="H806" s="364"/>
      <c r="L806" s="363"/>
      <c r="M806" s="366"/>
      <c r="T806" s="367"/>
      <c r="AT806" s="364" t="s">
        <v>347</v>
      </c>
      <c r="AU806" s="364" t="s">
        <v>258</v>
      </c>
      <c r="AV806" s="364" t="s">
        <v>332</v>
      </c>
      <c r="AW806" s="364" t="s">
        <v>299</v>
      </c>
      <c r="AX806" s="364" t="s">
        <v>333</v>
      </c>
      <c r="AY806" s="364" t="s">
        <v>334</v>
      </c>
    </row>
    <row r="807" spans="2:51" s="406" customFormat="1" ht="15.75" customHeight="1">
      <c r="B807" s="363"/>
      <c r="D807" s="361" t="s">
        <v>347</v>
      </c>
      <c r="E807" s="364"/>
      <c r="F807" s="365" t="s">
        <v>2192</v>
      </c>
      <c r="H807" s="364"/>
      <c r="L807" s="363"/>
      <c r="M807" s="366"/>
      <c r="T807" s="367"/>
      <c r="AT807" s="364" t="s">
        <v>347</v>
      </c>
      <c r="AU807" s="364" t="s">
        <v>258</v>
      </c>
      <c r="AV807" s="364" t="s">
        <v>332</v>
      </c>
      <c r="AW807" s="364" t="s">
        <v>299</v>
      </c>
      <c r="AX807" s="364" t="s">
        <v>333</v>
      </c>
      <c r="AY807" s="364" t="s">
        <v>334</v>
      </c>
    </row>
    <row r="808" spans="2:51" s="406" customFormat="1" ht="15.75" customHeight="1">
      <c r="B808" s="368"/>
      <c r="D808" s="361" t="s">
        <v>347</v>
      </c>
      <c r="E808" s="369"/>
      <c r="F808" s="370" t="s">
        <v>2164</v>
      </c>
      <c r="H808" s="371">
        <v>1.6</v>
      </c>
      <c r="L808" s="368"/>
      <c r="M808" s="372"/>
      <c r="T808" s="373"/>
      <c r="AT808" s="369" t="s">
        <v>347</v>
      </c>
      <c r="AU808" s="369" t="s">
        <v>258</v>
      </c>
      <c r="AV808" s="369" t="s">
        <v>258</v>
      </c>
      <c r="AW808" s="369" t="s">
        <v>299</v>
      </c>
      <c r="AX808" s="369" t="s">
        <v>333</v>
      </c>
      <c r="AY808" s="369" t="s">
        <v>334</v>
      </c>
    </row>
    <row r="809" spans="2:51" s="406" customFormat="1" ht="15.75" customHeight="1">
      <c r="B809" s="368"/>
      <c r="D809" s="361" t="s">
        <v>347</v>
      </c>
      <c r="E809" s="369"/>
      <c r="F809" s="370" t="s">
        <v>2191</v>
      </c>
      <c r="H809" s="371">
        <v>0.64</v>
      </c>
      <c r="L809" s="368"/>
      <c r="M809" s="372"/>
      <c r="T809" s="373"/>
      <c r="AT809" s="369" t="s">
        <v>347</v>
      </c>
      <c r="AU809" s="369" t="s">
        <v>258</v>
      </c>
      <c r="AV809" s="369" t="s">
        <v>258</v>
      </c>
      <c r="AW809" s="369" t="s">
        <v>299</v>
      </c>
      <c r="AX809" s="369" t="s">
        <v>333</v>
      </c>
      <c r="AY809" s="369" t="s">
        <v>334</v>
      </c>
    </row>
    <row r="810" spans="2:51" s="406" customFormat="1" ht="15.75" customHeight="1">
      <c r="B810" s="374"/>
      <c r="D810" s="361" t="s">
        <v>347</v>
      </c>
      <c r="E810" s="375"/>
      <c r="F810" s="376" t="s">
        <v>352</v>
      </c>
      <c r="H810" s="377">
        <v>2.24</v>
      </c>
      <c r="L810" s="374"/>
      <c r="M810" s="378"/>
      <c r="T810" s="379"/>
      <c r="AT810" s="375" t="s">
        <v>347</v>
      </c>
      <c r="AU810" s="375" t="s">
        <v>258</v>
      </c>
      <c r="AV810" s="375" t="s">
        <v>341</v>
      </c>
      <c r="AW810" s="375" t="s">
        <v>299</v>
      </c>
      <c r="AX810" s="375" t="s">
        <v>332</v>
      </c>
      <c r="AY810" s="375" t="s">
        <v>334</v>
      </c>
    </row>
    <row r="811" spans="2:65" s="406" customFormat="1" ht="15.75" customHeight="1">
      <c r="B811" s="281"/>
      <c r="C811" s="347" t="s">
        <v>859</v>
      </c>
      <c r="D811" s="347" t="s">
        <v>336</v>
      </c>
      <c r="E811" s="348" t="s">
        <v>2197</v>
      </c>
      <c r="F811" s="349" t="s">
        <v>2196</v>
      </c>
      <c r="G811" s="350" t="s">
        <v>339</v>
      </c>
      <c r="H811" s="351">
        <v>2.24</v>
      </c>
      <c r="I811" s="424"/>
      <c r="J811" s="352">
        <f>ROUND($I$811*$H$811,2)</f>
        <v>0</v>
      </c>
      <c r="K811" s="349" t="s">
        <v>340</v>
      </c>
      <c r="L811" s="281"/>
      <c r="M811" s="423"/>
      <c r="N811" s="353" t="s">
        <v>287</v>
      </c>
      <c r="P811" s="354">
        <f>$O$811*$H$811</f>
        <v>0</v>
      </c>
      <c r="Q811" s="354">
        <v>0</v>
      </c>
      <c r="R811" s="354">
        <f>$Q$811*$H$811</f>
        <v>0</v>
      </c>
      <c r="S811" s="354">
        <v>0</v>
      </c>
      <c r="T811" s="355">
        <f>$S$811*$H$811</f>
        <v>0</v>
      </c>
      <c r="AR811" s="409" t="s">
        <v>341</v>
      </c>
      <c r="AT811" s="409" t="s">
        <v>336</v>
      </c>
      <c r="AU811" s="409" t="s">
        <v>258</v>
      </c>
      <c r="AY811" s="406" t="s">
        <v>334</v>
      </c>
      <c r="BE811" s="356">
        <f>IF($N$811="základní",$J$811,0)</f>
        <v>0</v>
      </c>
      <c r="BF811" s="356">
        <f>IF($N$811="snížená",$J$811,0)</f>
        <v>0</v>
      </c>
      <c r="BG811" s="356">
        <f>IF($N$811="zákl. přenesená",$J$811,0)</f>
        <v>0</v>
      </c>
      <c r="BH811" s="356">
        <f>IF($N$811="sníž. přenesená",$J$811,0)</f>
        <v>0</v>
      </c>
      <c r="BI811" s="356">
        <f>IF($N$811="nulová",$J$811,0)</f>
        <v>0</v>
      </c>
      <c r="BJ811" s="409" t="s">
        <v>332</v>
      </c>
      <c r="BK811" s="356">
        <f>ROUND($I$811*$H$811,2)</f>
        <v>0</v>
      </c>
      <c r="BL811" s="409" t="s">
        <v>341</v>
      </c>
      <c r="BM811" s="409" t="s">
        <v>2195</v>
      </c>
    </row>
    <row r="812" spans="2:47" s="406" customFormat="1" ht="16.5" customHeight="1">
      <c r="B812" s="281"/>
      <c r="D812" s="357" t="s">
        <v>343</v>
      </c>
      <c r="F812" s="358" t="s">
        <v>2194</v>
      </c>
      <c r="L812" s="281"/>
      <c r="M812" s="359"/>
      <c r="T812" s="360"/>
      <c r="AT812" s="406" t="s">
        <v>343</v>
      </c>
      <c r="AU812" s="406" t="s">
        <v>258</v>
      </c>
    </row>
    <row r="813" spans="2:47" s="406" customFormat="1" ht="111.75" customHeight="1">
      <c r="B813" s="281"/>
      <c r="D813" s="361" t="s">
        <v>345</v>
      </c>
      <c r="F813" s="362" t="s">
        <v>2193</v>
      </c>
      <c r="L813" s="281"/>
      <c r="M813" s="359"/>
      <c r="T813" s="360"/>
      <c r="AT813" s="406" t="s">
        <v>345</v>
      </c>
      <c r="AU813" s="406" t="s">
        <v>258</v>
      </c>
    </row>
    <row r="814" spans="2:51" s="406" customFormat="1" ht="15.75" customHeight="1">
      <c r="B814" s="363"/>
      <c r="D814" s="361" t="s">
        <v>347</v>
      </c>
      <c r="E814" s="364"/>
      <c r="F814" s="365" t="s">
        <v>780</v>
      </c>
      <c r="H814" s="364"/>
      <c r="L814" s="363"/>
      <c r="M814" s="366"/>
      <c r="T814" s="367"/>
      <c r="AT814" s="364" t="s">
        <v>347</v>
      </c>
      <c r="AU814" s="364" t="s">
        <v>258</v>
      </c>
      <c r="AV814" s="364" t="s">
        <v>332</v>
      </c>
      <c r="AW814" s="364" t="s">
        <v>299</v>
      </c>
      <c r="AX814" s="364" t="s">
        <v>333</v>
      </c>
      <c r="AY814" s="364" t="s">
        <v>334</v>
      </c>
    </row>
    <row r="815" spans="2:51" s="406" customFormat="1" ht="15.75" customHeight="1">
      <c r="B815" s="363"/>
      <c r="D815" s="361" t="s">
        <v>347</v>
      </c>
      <c r="E815" s="364"/>
      <c r="F815" s="365" t="s">
        <v>2162</v>
      </c>
      <c r="H815" s="364"/>
      <c r="L815" s="363"/>
      <c r="M815" s="366"/>
      <c r="T815" s="367"/>
      <c r="AT815" s="364" t="s">
        <v>347</v>
      </c>
      <c r="AU815" s="364" t="s">
        <v>258</v>
      </c>
      <c r="AV815" s="364" t="s">
        <v>332</v>
      </c>
      <c r="AW815" s="364" t="s">
        <v>299</v>
      </c>
      <c r="AX815" s="364" t="s">
        <v>333</v>
      </c>
      <c r="AY815" s="364" t="s">
        <v>334</v>
      </c>
    </row>
    <row r="816" spans="2:51" s="406" customFormat="1" ht="15.75" customHeight="1">
      <c r="B816" s="363"/>
      <c r="D816" s="361" t="s">
        <v>347</v>
      </c>
      <c r="E816" s="364"/>
      <c r="F816" s="365" t="s">
        <v>2192</v>
      </c>
      <c r="H816" s="364"/>
      <c r="L816" s="363"/>
      <c r="M816" s="366"/>
      <c r="T816" s="367"/>
      <c r="AT816" s="364" t="s">
        <v>347</v>
      </c>
      <c r="AU816" s="364" t="s">
        <v>258</v>
      </c>
      <c r="AV816" s="364" t="s">
        <v>332</v>
      </c>
      <c r="AW816" s="364" t="s">
        <v>299</v>
      </c>
      <c r="AX816" s="364" t="s">
        <v>333</v>
      </c>
      <c r="AY816" s="364" t="s">
        <v>334</v>
      </c>
    </row>
    <row r="817" spans="2:51" s="406" customFormat="1" ht="15.75" customHeight="1">
      <c r="B817" s="368"/>
      <c r="D817" s="361" t="s">
        <v>347</v>
      </c>
      <c r="E817" s="369"/>
      <c r="F817" s="370" t="s">
        <v>2164</v>
      </c>
      <c r="H817" s="371">
        <v>1.6</v>
      </c>
      <c r="L817" s="368"/>
      <c r="M817" s="372"/>
      <c r="T817" s="373"/>
      <c r="AT817" s="369" t="s">
        <v>347</v>
      </c>
      <c r="AU817" s="369" t="s">
        <v>258</v>
      </c>
      <c r="AV817" s="369" t="s">
        <v>258</v>
      </c>
      <c r="AW817" s="369" t="s">
        <v>299</v>
      </c>
      <c r="AX817" s="369" t="s">
        <v>333</v>
      </c>
      <c r="AY817" s="369" t="s">
        <v>334</v>
      </c>
    </row>
    <row r="818" spans="2:51" s="406" customFormat="1" ht="15.75" customHeight="1">
      <c r="B818" s="368"/>
      <c r="D818" s="361" t="s">
        <v>347</v>
      </c>
      <c r="E818" s="369"/>
      <c r="F818" s="370" t="s">
        <v>2191</v>
      </c>
      <c r="H818" s="371">
        <v>0.64</v>
      </c>
      <c r="L818" s="368"/>
      <c r="M818" s="372"/>
      <c r="T818" s="373"/>
      <c r="AT818" s="369" t="s">
        <v>347</v>
      </c>
      <c r="AU818" s="369" t="s">
        <v>258</v>
      </c>
      <c r="AV818" s="369" t="s">
        <v>258</v>
      </c>
      <c r="AW818" s="369" t="s">
        <v>299</v>
      </c>
      <c r="AX818" s="369" t="s">
        <v>333</v>
      </c>
      <c r="AY818" s="369" t="s">
        <v>334</v>
      </c>
    </row>
    <row r="819" spans="2:51" s="406" customFormat="1" ht="15.75" customHeight="1">
      <c r="B819" s="374"/>
      <c r="D819" s="361" t="s">
        <v>347</v>
      </c>
      <c r="E819" s="375"/>
      <c r="F819" s="376" t="s">
        <v>352</v>
      </c>
      <c r="H819" s="377">
        <v>2.24</v>
      </c>
      <c r="L819" s="374"/>
      <c r="M819" s="378"/>
      <c r="T819" s="379"/>
      <c r="AT819" s="375" t="s">
        <v>347</v>
      </c>
      <c r="AU819" s="375" t="s">
        <v>258</v>
      </c>
      <c r="AV819" s="375" t="s">
        <v>341</v>
      </c>
      <c r="AW819" s="375" t="s">
        <v>299</v>
      </c>
      <c r="AX819" s="375" t="s">
        <v>332</v>
      </c>
      <c r="AY819" s="375" t="s">
        <v>334</v>
      </c>
    </row>
    <row r="820" spans="2:65" s="406" customFormat="1" ht="15.75" customHeight="1">
      <c r="B820" s="281"/>
      <c r="C820" s="347" t="s">
        <v>861</v>
      </c>
      <c r="D820" s="347" t="s">
        <v>336</v>
      </c>
      <c r="E820" s="348" t="s">
        <v>2190</v>
      </c>
      <c r="F820" s="349" t="s">
        <v>2188</v>
      </c>
      <c r="G820" s="350" t="s">
        <v>339</v>
      </c>
      <c r="H820" s="351">
        <v>11.2</v>
      </c>
      <c r="I820" s="424"/>
      <c r="J820" s="352">
        <f>ROUND($I$820*$H$820,2)</f>
        <v>0</v>
      </c>
      <c r="K820" s="349" t="s">
        <v>599</v>
      </c>
      <c r="L820" s="281"/>
      <c r="M820" s="423"/>
      <c r="N820" s="353" t="s">
        <v>287</v>
      </c>
      <c r="P820" s="354">
        <f>$O$820*$H$820</f>
        <v>0</v>
      </c>
      <c r="Q820" s="354">
        <v>0.01335</v>
      </c>
      <c r="R820" s="354">
        <f>$Q$820*$H$820</f>
        <v>0.14952</v>
      </c>
      <c r="S820" s="354">
        <v>0</v>
      </c>
      <c r="T820" s="355">
        <f>$S$820*$H$820</f>
        <v>0</v>
      </c>
      <c r="AR820" s="409" t="s">
        <v>341</v>
      </c>
      <c r="AT820" s="409" t="s">
        <v>336</v>
      </c>
      <c r="AU820" s="409" t="s">
        <v>258</v>
      </c>
      <c r="AY820" s="406" t="s">
        <v>334</v>
      </c>
      <c r="BE820" s="356">
        <f>IF($N$820="základní",$J$820,0)</f>
        <v>0</v>
      </c>
      <c r="BF820" s="356">
        <f>IF($N$820="snížená",$J$820,0)</f>
        <v>0</v>
      </c>
      <c r="BG820" s="356">
        <f>IF($N$820="zákl. přenesená",$J$820,0)</f>
        <v>0</v>
      </c>
      <c r="BH820" s="356">
        <f>IF($N$820="sníž. přenesená",$J$820,0)</f>
        <v>0</v>
      </c>
      <c r="BI820" s="356">
        <f>IF($N$820="nulová",$J$820,0)</f>
        <v>0</v>
      </c>
      <c r="BJ820" s="409" t="s">
        <v>332</v>
      </c>
      <c r="BK820" s="356">
        <f>ROUND($I$820*$H$820,2)</f>
        <v>0</v>
      </c>
      <c r="BL820" s="409" t="s">
        <v>341</v>
      </c>
      <c r="BM820" s="409" t="s">
        <v>2189</v>
      </c>
    </row>
    <row r="821" spans="2:47" s="406" customFormat="1" ht="16.5" customHeight="1">
      <c r="B821" s="281"/>
      <c r="D821" s="357" t="s">
        <v>343</v>
      </c>
      <c r="F821" s="358" t="s">
        <v>2188</v>
      </c>
      <c r="L821" s="281"/>
      <c r="M821" s="359"/>
      <c r="T821" s="360"/>
      <c r="AT821" s="406" t="s">
        <v>343</v>
      </c>
      <c r="AU821" s="406" t="s">
        <v>258</v>
      </c>
    </row>
    <row r="822" spans="2:51" s="406" customFormat="1" ht="15.75" customHeight="1">
      <c r="B822" s="363"/>
      <c r="D822" s="361" t="s">
        <v>347</v>
      </c>
      <c r="E822" s="364"/>
      <c r="F822" s="365" t="s">
        <v>780</v>
      </c>
      <c r="H822" s="364"/>
      <c r="L822" s="363"/>
      <c r="M822" s="366"/>
      <c r="T822" s="367"/>
      <c r="AT822" s="364" t="s">
        <v>347</v>
      </c>
      <c r="AU822" s="364" t="s">
        <v>258</v>
      </c>
      <c r="AV822" s="364" t="s">
        <v>332</v>
      </c>
      <c r="AW822" s="364" t="s">
        <v>299</v>
      </c>
      <c r="AX822" s="364" t="s">
        <v>333</v>
      </c>
      <c r="AY822" s="364" t="s">
        <v>334</v>
      </c>
    </row>
    <row r="823" spans="2:51" s="406" customFormat="1" ht="15.75" customHeight="1">
      <c r="B823" s="363"/>
      <c r="D823" s="361" t="s">
        <v>347</v>
      </c>
      <c r="E823" s="364"/>
      <c r="F823" s="365" t="s">
        <v>2162</v>
      </c>
      <c r="H823" s="364"/>
      <c r="L823" s="363"/>
      <c r="M823" s="366"/>
      <c r="T823" s="367"/>
      <c r="AT823" s="364" t="s">
        <v>347</v>
      </c>
      <c r="AU823" s="364" t="s">
        <v>258</v>
      </c>
      <c r="AV823" s="364" t="s">
        <v>332</v>
      </c>
      <c r="AW823" s="364" t="s">
        <v>299</v>
      </c>
      <c r="AX823" s="364" t="s">
        <v>333</v>
      </c>
      <c r="AY823" s="364" t="s">
        <v>334</v>
      </c>
    </row>
    <row r="824" spans="2:51" s="406" customFormat="1" ht="15.75" customHeight="1">
      <c r="B824" s="363"/>
      <c r="D824" s="361" t="s">
        <v>347</v>
      </c>
      <c r="E824" s="364"/>
      <c r="F824" s="365" t="s">
        <v>2177</v>
      </c>
      <c r="H824" s="364"/>
      <c r="L824" s="363"/>
      <c r="M824" s="366"/>
      <c r="T824" s="367"/>
      <c r="AT824" s="364" t="s">
        <v>347</v>
      </c>
      <c r="AU824" s="364" t="s">
        <v>258</v>
      </c>
      <c r="AV824" s="364" t="s">
        <v>332</v>
      </c>
      <c r="AW824" s="364" t="s">
        <v>299</v>
      </c>
      <c r="AX824" s="364" t="s">
        <v>333</v>
      </c>
      <c r="AY824" s="364" t="s">
        <v>334</v>
      </c>
    </row>
    <row r="825" spans="2:51" s="406" customFormat="1" ht="15.75" customHeight="1">
      <c r="B825" s="368"/>
      <c r="D825" s="361" t="s">
        <v>347</v>
      </c>
      <c r="E825" s="369"/>
      <c r="F825" s="370" t="s">
        <v>2182</v>
      </c>
      <c r="H825" s="371">
        <v>8</v>
      </c>
      <c r="L825" s="368"/>
      <c r="M825" s="372"/>
      <c r="T825" s="373"/>
      <c r="AT825" s="369" t="s">
        <v>347</v>
      </c>
      <c r="AU825" s="369" t="s">
        <v>258</v>
      </c>
      <c r="AV825" s="369" t="s">
        <v>258</v>
      </c>
      <c r="AW825" s="369" t="s">
        <v>299</v>
      </c>
      <c r="AX825" s="369" t="s">
        <v>333</v>
      </c>
      <c r="AY825" s="369" t="s">
        <v>334</v>
      </c>
    </row>
    <row r="826" spans="2:51" s="406" customFormat="1" ht="15.75" customHeight="1">
      <c r="B826" s="368"/>
      <c r="D826" s="361" t="s">
        <v>347</v>
      </c>
      <c r="E826" s="369"/>
      <c r="F826" s="370" t="s">
        <v>2181</v>
      </c>
      <c r="H826" s="371">
        <v>3.2</v>
      </c>
      <c r="L826" s="368"/>
      <c r="M826" s="372"/>
      <c r="T826" s="373"/>
      <c r="AT826" s="369" t="s">
        <v>347</v>
      </c>
      <c r="AU826" s="369" t="s">
        <v>258</v>
      </c>
      <c r="AV826" s="369" t="s">
        <v>258</v>
      </c>
      <c r="AW826" s="369" t="s">
        <v>299</v>
      </c>
      <c r="AX826" s="369" t="s">
        <v>333</v>
      </c>
      <c r="AY826" s="369" t="s">
        <v>334</v>
      </c>
    </row>
    <row r="827" spans="2:51" s="406" customFormat="1" ht="15.75" customHeight="1">
      <c r="B827" s="374"/>
      <c r="D827" s="361" t="s">
        <v>347</v>
      </c>
      <c r="E827" s="375"/>
      <c r="F827" s="376" t="s">
        <v>352</v>
      </c>
      <c r="H827" s="377">
        <v>11.2</v>
      </c>
      <c r="L827" s="374"/>
      <c r="M827" s="378"/>
      <c r="T827" s="379"/>
      <c r="AT827" s="375" t="s">
        <v>347</v>
      </c>
      <c r="AU827" s="375" t="s">
        <v>258</v>
      </c>
      <c r="AV827" s="375" t="s">
        <v>341</v>
      </c>
      <c r="AW827" s="375" t="s">
        <v>299</v>
      </c>
      <c r="AX827" s="375" t="s">
        <v>332</v>
      </c>
      <c r="AY827" s="375" t="s">
        <v>334</v>
      </c>
    </row>
    <row r="828" spans="2:65" s="406" customFormat="1" ht="15.75" customHeight="1">
      <c r="B828" s="281"/>
      <c r="C828" s="347" t="s">
        <v>867</v>
      </c>
      <c r="D828" s="347" t="s">
        <v>336</v>
      </c>
      <c r="E828" s="348" t="s">
        <v>2187</v>
      </c>
      <c r="F828" s="349" t="s">
        <v>2186</v>
      </c>
      <c r="G828" s="350" t="s">
        <v>339</v>
      </c>
      <c r="H828" s="351">
        <v>11.2</v>
      </c>
      <c r="I828" s="424"/>
      <c r="J828" s="352">
        <f>ROUND($I$828*$H$828,2)</f>
        <v>0</v>
      </c>
      <c r="K828" s="349" t="s">
        <v>340</v>
      </c>
      <c r="L828" s="281"/>
      <c r="M828" s="423"/>
      <c r="N828" s="353" t="s">
        <v>287</v>
      </c>
      <c r="P828" s="354">
        <f>$O$828*$H$828</f>
        <v>0</v>
      </c>
      <c r="Q828" s="354">
        <v>0</v>
      </c>
      <c r="R828" s="354">
        <f>$Q$828*$H$828</f>
        <v>0</v>
      </c>
      <c r="S828" s="354">
        <v>0</v>
      </c>
      <c r="T828" s="355">
        <f>$S$828*$H$828</f>
        <v>0</v>
      </c>
      <c r="AR828" s="409" t="s">
        <v>341</v>
      </c>
      <c r="AT828" s="409" t="s">
        <v>336</v>
      </c>
      <c r="AU828" s="409" t="s">
        <v>258</v>
      </c>
      <c r="AY828" s="406" t="s">
        <v>334</v>
      </c>
      <c r="BE828" s="356">
        <f>IF($N$828="základní",$J$828,0)</f>
        <v>0</v>
      </c>
      <c r="BF828" s="356">
        <f>IF($N$828="snížená",$J$828,0)</f>
        <v>0</v>
      </c>
      <c r="BG828" s="356">
        <f>IF($N$828="zákl. přenesená",$J$828,0)</f>
        <v>0</v>
      </c>
      <c r="BH828" s="356">
        <f>IF($N$828="sníž. přenesená",$J$828,0)</f>
        <v>0</v>
      </c>
      <c r="BI828" s="356">
        <f>IF($N$828="nulová",$J$828,0)</f>
        <v>0</v>
      </c>
      <c r="BJ828" s="409" t="s">
        <v>332</v>
      </c>
      <c r="BK828" s="356">
        <f>ROUND($I$828*$H$828,2)</f>
        <v>0</v>
      </c>
      <c r="BL828" s="409" t="s">
        <v>341</v>
      </c>
      <c r="BM828" s="409" t="s">
        <v>2185</v>
      </c>
    </row>
    <row r="829" spans="2:47" s="406" customFormat="1" ht="16.5" customHeight="1">
      <c r="B829" s="281"/>
      <c r="D829" s="357" t="s">
        <v>343</v>
      </c>
      <c r="F829" s="358" t="s">
        <v>2184</v>
      </c>
      <c r="L829" s="281"/>
      <c r="M829" s="359"/>
      <c r="T829" s="360"/>
      <c r="AT829" s="406" t="s">
        <v>343</v>
      </c>
      <c r="AU829" s="406" t="s">
        <v>258</v>
      </c>
    </row>
    <row r="830" spans="2:47" s="406" customFormat="1" ht="30.75" customHeight="1">
      <c r="B830" s="281"/>
      <c r="D830" s="361" t="s">
        <v>345</v>
      </c>
      <c r="F830" s="362" t="s">
        <v>2183</v>
      </c>
      <c r="L830" s="281"/>
      <c r="M830" s="359"/>
      <c r="T830" s="360"/>
      <c r="AT830" s="406" t="s">
        <v>345</v>
      </c>
      <c r="AU830" s="406" t="s">
        <v>258</v>
      </c>
    </row>
    <row r="831" spans="2:51" s="406" customFormat="1" ht="15.75" customHeight="1">
      <c r="B831" s="363"/>
      <c r="D831" s="361" t="s">
        <v>347</v>
      </c>
      <c r="E831" s="364"/>
      <c r="F831" s="365" t="s">
        <v>780</v>
      </c>
      <c r="H831" s="364"/>
      <c r="L831" s="363"/>
      <c r="M831" s="366"/>
      <c r="T831" s="367"/>
      <c r="AT831" s="364" t="s">
        <v>347</v>
      </c>
      <c r="AU831" s="364" t="s">
        <v>258</v>
      </c>
      <c r="AV831" s="364" t="s">
        <v>332</v>
      </c>
      <c r="AW831" s="364" t="s">
        <v>299</v>
      </c>
      <c r="AX831" s="364" t="s">
        <v>333</v>
      </c>
      <c r="AY831" s="364" t="s">
        <v>334</v>
      </c>
    </row>
    <row r="832" spans="2:51" s="406" customFormat="1" ht="15.75" customHeight="1">
      <c r="B832" s="363"/>
      <c r="D832" s="361" t="s">
        <v>347</v>
      </c>
      <c r="E832" s="364"/>
      <c r="F832" s="365" t="s">
        <v>2162</v>
      </c>
      <c r="H832" s="364"/>
      <c r="L832" s="363"/>
      <c r="M832" s="366"/>
      <c r="T832" s="367"/>
      <c r="AT832" s="364" t="s">
        <v>347</v>
      </c>
      <c r="AU832" s="364" t="s">
        <v>258</v>
      </c>
      <c r="AV832" s="364" t="s">
        <v>332</v>
      </c>
      <c r="AW832" s="364" t="s">
        <v>299</v>
      </c>
      <c r="AX832" s="364" t="s">
        <v>333</v>
      </c>
      <c r="AY832" s="364" t="s">
        <v>334</v>
      </c>
    </row>
    <row r="833" spans="2:51" s="406" customFormat="1" ht="15.75" customHeight="1">
      <c r="B833" s="363"/>
      <c r="D833" s="361" t="s">
        <v>347</v>
      </c>
      <c r="E833" s="364"/>
      <c r="F833" s="365" t="s">
        <v>2177</v>
      </c>
      <c r="H833" s="364"/>
      <c r="L833" s="363"/>
      <c r="M833" s="366"/>
      <c r="T833" s="367"/>
      <c r="AT833" s="364" t="s">
        <v>347</v>
      </c>
      <c r="AU833" s="364" t="s">
        <v>258</v>
      </c>
      <c r="AV833" s="364" t="s">
        <v>332</v>
      </c>
      <c r="AW833" s="364" t="s">
        <v>299</v>
      </c>
      <c r="AX833" s="364" t="s">
        <v>333</v>
      </c>
      <c r="AY833" s="364" t="s">
        <v>334</v>
      </c>
    </row>
    <row r="834" spans="2:51" s="406" customFormat="1" ht="15.75" customHeight="1">
      <c r="B834" s="368"/>
      <c r="D834" s="361" t="s">
        <v>347</v>
      </c>
      <c r="E834" s="369"/>
      <c r="F834" s="370" t="s">
        <v>2182</v>
      </c>
      <c r="H834" s="371">
        <v>8</v>
      </c>
      <c r="L834" s="368"/>
      <c r="M834" s="372"/>
      <c r="T834" s="373"/>
      <c r="AT834" s="369" t="s">
        <v>347</v>
      </c>
      <c r="AU834" s="369" t="s">
        <v>258</v>
      </c>
      <c r="AV834" s="369" t="s">
        <v>258</v>
      </c>
      <c r="AW834" s="369" t="s">
        <v>299</v>
      </c>
      <c r="AX834" s="369" t="s">
        <v>333</v>
      </c>
      <c r="AY834" s="369" t="s">
        <v>334</v>
      </c>
    </row>
    <row r="835" spans="2:51" s="406" customFormat="1" ht="15.75" customHeight="1">
      <c r="B835" s="368"/>
      <c r="D835" s="361" t="s">
        <v>347</v>
      </c>
      <c r="E835" s="369"/>
      <c r="F835" s="370" t="s">
        <v>2181</v>
      </c>
      <c r="H835" s="371">
        <v>3.2</v>
      </c>
      <c r="L835" s="368"/>
      <c r="M835" s="372"/>
      <c r="T835" s="373"/>
      <c r="AT835" s="369" t="s">
        <v>347</v>
      </c>
      <c r="AU835" s="369" t="s">
        <v>258</v>
      </c>
      <c r="AV835" s="369" t="s">
        <v>258</v>
      </c>
      <c r="AW835" s="369" t="s">
        <v>299</v>
      </c>
      <c r="AX835" s="369" t="s">
        <v>333</v>
      </c>
      <c r="AY835" s="369" t="s">
        <v>334</v>
      </c>
    </row>
    <row r="836" spans="2:51" s="406" customFormat="1" ht="15.75" customHeight="1">
      <c r="B836" s="374"/>
      <c r="D836" s="361" t="s">
        <v>347</v>
      </c>
      <c r="E836" s="375"/>
      <c r="F836" s="376" t="s">
        <v>352</v>
      </c>
      <c r="H836" s="377">
        <v>11.2</v>
      </c>
      <c r="L836" s="374"/>
      <c r="M836" s="378"/>
      <c r="T836" s="379"/>
      <c r="AT836" s="375" t="s">
        <v>347</v>
      </c>
      <c r="AU836" s="375" t="s">
        <v>258</v>
      </c>
      <c r="AV836" s="375" t="s">
        <v>341</v>
      </c>
      <c r="AW836" s="375" t="s">
        <v>299</v>
      </c>
      <c r="AX836" s="375" t="s">
        <v>332</v>
      </c>
      <c r="AY836" s="375" t="s">
        <v>334</v>
      </c>
    </row>
    <row r="837" spans="2:65" s="406" customFormat="1" ht="15.75" customHeight="1">
      <c r="B837" s="281"/>
      <c r="C837" s="347" t="s">
        <v>875</v>
      </c>
      <c r="D837" s="347" t="s">
        <v>336</v>
      </c>
      <c r="E837" s="348" t="s">
        <v>2180</v>
      </c>
      <c r="F837" s="349" t="s">
        <v>2178</v>
      </c>
      <c r="G837" s="350" t="s">
        <v>339</v>
      </c>
      <c r="H837" s="351">
        <v>1071.284</v>
      </c>
      <c r="I837" s="424"/>
      <c r="J837" s="352">
        <f>ROUND($I$837*$H$837,2)</f>
        <v>0</v>
      </c>
      <c r="K837" s="349" t="s">
        <v>599</v>
      </c>
      <c r="L837" s="281"/>
      <c r="M837" s="423"/>
      <c r="N837" s="353" t="s">
        <v>287</v>
      </c>
      <c r="P837" s="354">
        <f>$O$837*$H$837</f>
        <v>0</v>
      </c>
      <c r="Q837" s="354">
        <v>0.0089</v>
      </c>
      <c r="R837" s="354">
        <f>$Q$837*$H$837</f>
        <v>9.5344276</v>
      </c>
      <c r="S837" s="354">
        <v>0</v>
      </c>
      <c r="T837" s="355">
        <f>$S$837*$H$837</f>
        <v>0</v>
      </c>
      <c r="AR837" s="409" t="s">
        <v>341</v>
      </c>
      <c r="AT837" s="409" t="s">
        <v>336</v>
      </c>
      <c r="AU837" s="409" t="s">
        <v>258</v>
      </c>
      <c r="AY837" s="406" t="s">
        <v>334</v>
      </c>
      <c r="BE837" s="356">
        <f>IF($N$837="základní",$J$837,0)</f>
        <v>0</v>
      </c>
      <c r="BF837" s="356">
        <f>IF($N$837="snížená",$J$837,0)</f>
        <v>0</v>
      </c>
      <c r="BG837" s="356">
        <f>IF($N$837="zákl. přenesená",$J$837,0)</f>
        <v>0</v>
      </c>
      <c r="BH837" s="356">
        <f>IF($N$837="sníž. přenesená",$J$837,0)</f>
        <v>0</v>
      </c>
      <c r="BI837" s="356">
        <f>IF($N$837="nulová",$J$837,0)</f>
        <v>0</v>
      </c>
      <c r="BJ837" s="409" t="s">
        <v>332</v>
      </c>
      <c r="BK837" s="356">
        <f>ROUND($I$837*$H$837,2)</f>
        <v>0</v>
      </c>
      <c r="BL837" s="409" t="s">
        <v>341</v>
      </c>
      <c r="BM837" s="409" t="s">
        <v>2179</v>
      </c>
    </row>
    <row r="838" spans="2:47" s="406" customFormat="1" ht="16.5" customHeight="1">
      <c r="B838" s="281"/>
      <c r="D838" s="357" t="s">
        <v>343</v>
      </c>
      <c r="F838" s="358" t="s">
        <v>2178</v>
      </c>
      <c r="L838" s="281"/>
      <c r="M838" s="359"/>
      <c r="T838" s="360"/>
      <c r="AT838" s="406" t="s">
        <v>343</v>
      </c>
      <c r="AU838" s="406" t="s">
        <v>258</v>
      </c>
    </row>
    <row r="839" spans="2:51" s="406" customFormat="1" ht="15.75" customHeight="1">
      <c r="B839" s="363"/>
      <c r="D839" s="361" t="s">
        <v>347</v>
      </c>
      <c r="E839" s="364"/>
      <c r="F839" s="365" t="s">
        <v>771</v>
      </c>
      <c r="H839" s="364"/>
      <c r="L839" s="363"/>
      <c r="M839" s="366"/>
      <c r="T839" s="367"/>
      <c r="AT839" s="364" t="s">
        <v>347</v>
      </c>
      <c r="AU839" s="364" t="s">
        <v>258</v>
      </c>
      <c r="AV839" s="364" t="s">
        <v>332</v>
      </c>
      <c r="AW839" s="364" t="s">
        <v>299</v>
      </c>
      <c r="AX839" s="364" t="s">
        <v>333</v>
      </c>
      <c r="AY839" s="364" t="s">
        <v>334</v>
      </c>
    </row>
    <row r="840" spans="2:51" s="406" customFormat="1" ht="15.75" customHeight="1">
      <c r="B840" s="363"/>
      <c r="D840" s="361" t="s">
        <v>347</v>
      </c>
      <c r="E840" s="364"/>
      <c r="F840" s="365" t="s">
        <v>2162</v>
      </c>
      <c r="H840" s="364"/>
      <c r="L840" s="363"/>
      <c r="M840" s="366"/>
      <c r="T840" s="367"/>
      <c r="AT840" s="364" t="s">
        <v>347</v>
      </c>
      <c r="AU840" s="364" t="s">
        <v>258</v>
      </c>
      <c r="AV840" s="364" t="s">
        <v>332</v>
      </c>
      <c r="AW840" s="364" t="s">
        <v>299</v>
      </c>
      <c r="AX840" s="364" t="s">
        <v>333</v>
      </c>
      <c r="AY840" s="364" t="s">
        <v>334</v>
      </c>
    </row>
    <row r="841" spans="2:51" s="406" customFormat="1" ht="15.75" customHeight="1">
      <c r="B841" s="363"/>
      <c r="D841" s="361" t="s">
        <v>347</v>
      </c>
      <c r="E841" s="364"/>
      <c r="F841" s="365" t="s">
        <v>2177</v>
      </c>
      <c r="H841" s="364"/>
      <c r="L841" s="363"/>
      <c r="M841" s="366"/>
      <c r="T841" s="367"/>
      <c r="AT841" s="364" t="s">
        <v>347</v>
      </c>
      <c r="AU841" s="364" t="s">
        <v>258</v>
      </c>
      <c r="AV841" s="364" t="s">
        <v>332</v>
      </c>
      <c r="AW841" s="364" t="s">
        <v>299</v>
      </c>
      <c r="AX841" s="364" t="s">
        <v>333</v>
      </c>
      <c r="AY841" s="364" t="s">
        <v>334</v>
      </c>
    </row>
    <row r="842" spans="2:51" s="406" customFormat="1" ht="15.75" customHeight="1">
      <c r="B842" s="363"/>
      <c r="D842" s="361" t="s">
        <v>347</v>
      </c>
      <c r="E842" s="364"/>
      <c r="F842" s="365" t="s">
        <v>425</v>
      </c>
      <c r="H842" s="364"/>
      <c r="L842" s="363"/>
      <c r="M842" s="366"/>
      <c r="T842" s="367"/>
      <c r="AT842" s="364" t="s">
        <v>347</v>
      </c>
      <c r="AU842" s="364" t="s">
        <v>258</v>
      </c>
      <c r="AV842" s="364" t="s">
        <v>332</v>
      </c>
      <c r="AW842" s="364" t="s">
        <v>299</v>
      </c>
      <c r="AX842" s="364" t="s">
        <v>333</v>
      </c>
      <c r="AY842" s="364" t="s">
        <v>334</v>
      </c>
    </row>
    <row r="843" spans="2:51" s="406" customFormat="1" ht="15.75" customHeight="1">
      <c r="B843" s="368"/>
      <c r="D843" s="361" t="s">
        <v>347</v>
      </c>
      <c r="E843" s="369"/>
      <c r="F843" s="370" t="s">
        <v>426</v>
      </c>
      <c r="H843" s="371">
        <v>535.642</v>
      </c>
      <c r="L843" s="368"/>
      <c r="M843" s="372"/>
      <c r="T843" s="373"/>
      <c r="AT843" s="369" t="s">
        <v>347</v>
      </c>
      <c r="AU843" s="369" t="s">
        <v>258</v>
      </c>
      <c r="AV843" s="369" t="s">
        <v>258</v>
      </c>
      <c r="AW843" s="369" t="s">
        <v>299</v>
      </c>
      <c r="AX843" s="369" t="s">
        <v>333</v>
      </c>
      <c r="AY843" s="369" t="s">
        <v>334</v>
      </c>
    </row>
    <row r="844" spans="2:51" s="406" customFormat="1" ht="15.75" customHeight="1">
      <c r="B844" s="363"/>
      <c r="D844" s="361" t="s">
        <v>347</v>
      </c>
      <c r="E844" s="364"/>
      <c r="F844" s="365" t="s">
        <v>428</v>
      </c>
      <c r="H844" s="364"/>
      <c r="L844" s="363"/>
      <c r="M844" s="366"/>
      <c r="T844" s="367"/>
      <c r="AT844" s="364" t="s">
        <v>347</v>
      </c>
      <c r="AU844" s="364" t="s">
        <v>258</v>
      </c>
      <c r="AV844" s="364" t="s">
        <v>332</v>
      </c>
      <c r="AW844" s="364" t="s">
        <v>299</v>
      </c>
      <c r="AX844" s="364" t="s">
        <v>333</v>
      </c>
      <c r="AY844" s="364" t="s">
        <v>334</v>
      </c>
    </row>
    <row r="845" spans="2:51" s="406" customFormat="1" ht="15.75" customHeight="1">
      <c r="B845" s="368"/>
      <c r="D845" s="361" t="s">
        <v>347</v>
      </c>
      <c r="E845" s="369"/>
      <c r="F845" s="370" t="s">
        <v>426</v>
      </c>
      <c r="H845" s="371">
        <v>535.642</v>
      </c>
      <c r="L845" s="368"/>
      <c r="M845" s="372"/>
      <c r="T845" s="373"/>
      <c r="AT845" s="369" t="s">
        <v>347</v>
      </c>
      <c r="AU845" s="369" t="s">
        <v>258</v>
      </c>
      <c r="AV845" s="369" t="s">
        <v>258</v>
      </c>
      <c r="AW845" s="369" t="s">
        <v>299</v>
      </c>
      <c r="AX845" s="369" t="s">
        <v>333</v>
      </c>
      <c r="AY845" s="369" t="s">
        <v>334</v>
      </c>
    </row>
    <row r="846" spans="2:51" s="406" customFormat="1" ht="15.75" customHeight="1">
      <c r="B846" s="374"/>
      <c r="D846" s="361" t="s">
        <v>347</v>
      </c>
      <c r="E846" s="375"/>
      <c r="F846" s="376" t="s">
        <v>352</v>
      </c>
      <c r="H846" s="377">
        <v>1071.284</v>
      </c>
      <c r="L846" s="374"/>
      <c r="M846" s="378"/>
      <c r="T846" s="379"/>
      <c r="AT846" s="375" t="s">
        <v>347</v>
      </c>
      <c r="AU846" s="375" t="s">
        <v>258</v>
      </c>
      <c r="AV846" s="375" t="s">
        <v>341</v>
      </c>
      <c r="AW846" s="375" t="s">
        <v>299</v>
      </c>
      <c r="AX846" s="375" t="s">
        <v>332</v>
      </c>
      <c r="AY846" s="375" t="s">
        <v>334</v>
      </c>
    </row>
    <row r="847" spans="2:65" s="406" customFormat="1" ht="15.75" customHeight="1">
      <c r="B847" s="281"/>
      <c r="C847" s="347" t="s">
        <v>882</v>
      </c>
      <c r="D847" s="347" t="s">
        <v>336</v>
      </c>
      <c r="E847" s="348" t="s">
        <v>2174</v>
      </c>
      <c r="F847" s="349" t="s">
        <v>2173</v>
      </c>
      <c r="G847" s="350" t="s">
        <v>339</v>
      </c>
      <c r="H847" s="351">
        <v>428.514</v>
      </c>
      <c r="I847" s="424"/>
      <c r="J847" s="352">
        <f>ROUND($I$847*$H$847,2)</f>
        <v>0</v>
      </c>
      <c r="K847" s="349" t="s">
        <v>340</v>
      </c>
      <c r="L847" s="281"/>
      <c r="M847" s="423"/>
      <c r="N847" s="353" t="s">
        <v>287</v>
      </c>
      <c r="P847" s="354">
        <f>$O$847*$H$847</f>
        <v>0</v>
      </c>
      <c r="Q847" s="354">
        <v>0.00099</v>
      </c>
      <c r="R847" s="354">
        <f>$Q$847*$H$847</f>
        <v>0.42422886</v>
      </c>
      <c r="S847" s="354">
        <v>0</v>
      </c>
      <c r="T847" s="355">
        <f>$S$847*$H$847</f>
        <v>0</v>
      </c>
      <c r="AR847" s="409" t="s">
        <v>341</v>
      </c>
      <c r="AT847" s="409" t="s">
        <v>336</v>
      </c>
      <c r="AU847" s="409" t="s">
        <v>258</v>
      </c>
      <c r="AY847" s="406" t="s">
        <v>334</v>
      </c>
      <c r="BE847" s="356">
        <f>IF($N$847="základní",$J$847,0)</f>
        <v>0</v>
      </c>
      <c r="BF847" s="356">
        <f>IF($N$847="snížená",$J$847,0)</f>
        <v>0</v>
      </c>
      <c r="BG847" s="356">
        <f>IF($N$847="zákl. přenesená",$J$847,0)</f>
        <v>0</v>
      </c>
      <c r="BH847" s="356">
        <f>IF($N$847="sníž. přenesená",$J$847,0)</f>
        <v>0</v>
      </c>
      <c r="BI847" s="356">
        <f>IF($N$847="nulová",$J$847,0)</f>
        <v>0</v>
      </c>
      <c r="BJ847" s="409" t="s">
        <v>332</v>
      </c>
      <c r="BK847" s="356">
        <f>ROUND($I$847*$H$847,2)</f>
        <v>0</v>
      </c>
      <c r="BL847" s="409" t="s">
        <v>341</v>
      </c>
      <c r="BM847" s="409" t="s">
        <v>2176</v>
      </c>
    </row>
    <row r="848" spans="2:47" s="406" customFormat="1" ht="16.5" customHeight="1">
      <c r="B848" s="281"/>
      <c r="D848" s="357" t="s">
        <v>343</v>
      </c>
      <c r="F848" s="358" t="s">
        <v>2171</v>
      </c>
      <c r="L848" s="281"/>
      <c r="M848" s="359"/>
      <c r="T848" s="360"/>
      <c r="AT848" s="406" t="s">
        <v>343</v>
      </c>
      <c r="AU848" s="406" t="s">
        <v>258</v>
      </c>
    </row>
    <row r="849" spans="2:47" s="406" customFormat="1" ht="44.25" customHeight="1">
      <c r="B849" s="281"/>
      <c r="D849" s="361" t="s">
        <v>345</v>
      </c>
      <c r="F849" s="362" t="s">
        <v>2166</v>
      </c>
      <c r="L849" s="281"/>
      <c r="M849" s="359"/>
      <c r="T849" s="360"/>
      <c r="AT849" s="406" t="s">
        <v>345</v>
      </c>
      <c r="AU849" s="406" t="s">
        <v>258</v>
      </c>
    </row>
    <row r="850" spans="2:51" s="406" customFormat="1" ht="15.75" customHeight="1">
      <c r="B850" s="363"/>
      <c r="D850" s="361" t="s">
        <v>347</v>
      </c>
      <c r="E850" s="364"/>
      <c r="F850" s="365" t="s">
        <v>771</v>
      </c>
      <c r="H850" s="364"/>
      <c r="L850" s="363"/>
      <c r="M850" s="366"/>
      <c r="T850" s="367"/>
      <c r="AT850" s="364" t="s">
        <v>347</v>
      </c>
      <c r="AU850" s="364" t="s">
        <v>258</v>
      </c>
      <c r="AV850" s="364" t="s">
        <v>332</v>
      </c>
      <c r="AW850" s="364" t="s">
        <v>299</v>
      </c>
      <c r="AX850" s="364" t="s">
        <v>333</v>
      </c>
      <c r="AY850" s="364" t="s">
        <v>334</v>
      </c>
    </row>
    <row r="851" spans="2:51" s="406" customFormat="1" ht="15.75" customHeight="1">
      <c r="B851" s="363"/>
      <c r="D851" s="361" t="s">
        <v>347</v>
      </c>
      <c r="E851" s="364"/>
      <c r="F851" s="365" t="s">
        <v>2162</v>
      </c>
      <c r="H851" s="364"/>
      <c r="L851" s="363"/>
      <c r="M851" s="366"/>
      <c r="T851" s="367"/>
      <c r="AT851" s="364" t="s">
        <v>347</v>
      </c>
      <c r="AU851" s="364" t="s">
        <v>258</v>
      </c>
      <c r="AV851" s="364" t="s">
        <v>332</v>
      </c>
      <c r="AW851" s="364" t="s">
        <v>299</v>
      </c>
      <c r="AX851" s="364" t="s">
        <v>333</v>
      </c>
      <c r="AY851" s="364" t="s">
        <v>334</v>
      </c>
    </row>
    <row r="852" spans="2:51" s="406" customFormat="1" ht="15.75" customHeight="1">
      <c r="B852" s="363"/>
      <c r="D852" s="361" t="s">
        <v>347</v>
      </c>
      <c r="E852" s="364"/>
      <c r="F852" s="365" t="s">
        <v>2175</v>
      </c>
      <c r="H852" s="364"/>
      <c r="L852" s="363"/>
      <c r="M852" s="366"/>
      <c r="T852" s="367"/>
      <c r="AT852" s="364" t="s">
        <v>347</v>
      </c>
      <c r="AU852" s="364" t="s">
        <v>258</v>
      </c>
      <c r="AV852" s="364" t="s">
        <v>332</v>
      </c>
      <c r="AW852" s="364" t="s">
        <v>299</v>
      </c>
      <c r="AX852" s="364" t="s">
        <v>333</v>
      </c>
      <c r="AY852" s="364" t="s">
        <v>334</v>
      </c>
    </row>
    <row r="853" spans="2:51" s="406" customFormat="1" ht="15.75" customHeight="1">
      <c r="B853" s="363"/>
      <c r="D853" s="361" t="s">
        <v>347</v>
      </c>
      <c r="E853" s="364"/>
      <c r="F853" s="365" t="s">
        <v>425</v>
      </c>
      <c r="H853" s="364"/>
      <c r="L853" s="363"/>
      <c r="M853" s="366"/>
      <c r="T853" s="367"/>
      <c r="AT853" s="364" t="s">
        <v>347</v>
      </c>
      <c r="AU853" s="364" t="s">
        <v>258</v>
      </c>
      <c r="AV853" s="364" t="s">
        <v>332</v>
      </c>
      <c r="AW853" s="364" t="s">
        <v>299</v>
      </c>
      <c r="AX853" s="364" t="s">
        <v>333</v>
      </c>
      <c r="AY853" s="364" t="s">
        <v>334</v>
      </c>
    </row>
    <row r="854" spans="2:51" s="406" customFormat="1" ht="15.75" customHeight="1">
      <c r="B854" s="368"/>
      <c r="D854" s="361" t="s">
        <v>347</v>
      </c>
      <c r="E854" s="369"/>
      <c r="F854" s="370" t="s">
        <v>774</v>
      </c>
      <c r="H854" s="371">
        <v>214.257</v>
      </c>
      <c r="L854" s="368"/>
      <c r="M854" s="372"/>
      <c r="T854" s="373"/>
      <c r="AT854" s="369" t="s">
        <v>347</v>
      </c>
      <c r="AU854" s="369" t="s">
        <v>258</v>
      </c>
      <c r="AV854" s="369" t="s">
        <v>258</v>
      </c>
      <c r="AW854" s="369" t="s">
        <v>299</v>
      </c>
      <c r="AX854" s="369" t="s">
        <v>333</v>
      </c>
      <c r="AY854" s="369" t="s">
        <v>334</v>
      </c>
    </row>
    <row r="855" spans="2:51" s="406" customFormat="1" ht="15.75" customHeight="1">
      <c r="B855" s="363"/>
      <c r="D855" s="361" t="s">
        <v>347</v>
      </c>
      <c r="E855" s="364"/>
      <c r="F855" s="365" t="s">
        <v>428</v>
      </c>
      <c r="H855" s="364"/>
      <c r="L855" s="363"/>
      <c r="M855" s="366"/>
      <c r="T855" s="367"/>
      <c r="AT855" s="364" t="s">
        <v>347</v>
      </c>
      <c r="AU855" s="364" t="s">
        <v>258</v>
      </c>
      <c r="AV855" s="364" t="s">
        <v>332</v>
      </c>
      <c r="AW855" s="364" t="s">
        <v>299</v>
      </c>
      <c r="AX855" s="364" t="s">
        <v>333</v>
      </c>
      <c r="AY855" s="364" t="s">
        <v>334</v>
      </c>
    </row>
    <row r="856" spans="2:51" s="406" customFormat="1" ht="15.75" customHeight="1">
      <c r="B856" s="368"/>
      <c r="D856" s="361" t="s">
        <v>347</v>
      </c>
      <c r="E856" s="369"/>
      <c r="F856" s="370" t="s">
        <v>774</v>
      </c>
      <c r="H856" s="371">
        <v>214.257</v>
      </c>
      <c r="L856" s="368"/>
      <c r="M856" s="372"/>
      <c r="T856" s="373"/>
      <c r="AT856" s="369" t="s">
        <v>347</v>
      </c>
      <c r="AU856" s="369" t="s">
        <v>258</v>
      </c>
      <c r="AV856" s="369" t="s">
        <v>258</v>
      </c>
      <c r="AW856" s="369" t="s">
        <v>299</v>
      </c>
      <c r="AX856" s="369" t="s">
        <v>333</v>
      </c>
      <c r="AY856" s="369" t="s">
        <v>334</v>
      </c>
    </row>
    <row r="857" spans="2:51" s="406" customFormat="1" ht="15.75" customHeight="1">
      <c r="B857" s="374"/>
      <c r="D857" s="361" t="s">
        <v>347</v>
      </c>
      <c r="E857" s="375"/>
      <c r="F857" s="376" t="s">
        <v>352</v>
      </c>
      <c r="H857" s="377">
        <v>428.514</v>
      </c>
      <c r="L857" s="374"/>
      <c r="M857" s="378"/>
      <c r="T857" s="379"/>
      <c r="AT857" s="375" t="s">
        <v>347</v>
      </c>
      <c r="AU857" s="375" t="s">
        <v>258</v>
      </c>
      <c r="AV857" s="375" t="s">
        <v>341</v>
      </c>
      <c r="AW857" s="375" t="s">
        <v>299</v>
      </c>
      <c r="AX857" s="375" t="s">
        <v>332</v>
      </c>
      <c r="AY857" s="375" t="s">
        <v>334</v>
      </c>
    </row>
    <row r="858" spans="2:65" s="406" customFormat="1" ht="15.75" customHeight="1">
      <c r="B858" s="281"/>
      <c r="C858" s="347" t="s">
        <v>890</v>
      </c>
      <c r="D858" s="347" t="s">
        <v>336</v>
      </c>
      <c r="E858" s="348" t="s">
        <v>2174</v>
      </c>
      <c r="F858" s="349" t="s">
        <v>2173</v>
      </c>
      <c r="G858" s="350" t="s">
        <v>339</v>
      </c>
      <c r="H858" s="351">
        <v>2.24</v>
      </c>
      <c r="I858" s="424"/>
      <c r="J858" s="352">
        <f>ROUND($I$858*$H$858,2)</f>
        <v>0</v>
      </c>
      <c r="K858" s="349" t="s">
        <v>340</v>
      </c>
      <c r="L858" s="281"/>
      <c r="M858" s="423"/>
      <c r="N858" s="353" t="s">
        <v>287</v>
      </c>
      <c r="P858" s="354">
        <f>$O$858*$H$858</f>
        <v>0</v>
      </c>
      <c r="Q858" s="354">
        <v>0.00099</v>
      </c>
      <c r="R858" s="354">
        <f>$Q$858*$H$858</f>
        <v>0.0022176</v>
      </c>
      <c r="S858" s="354">
        <v>0</v>
      </c>
      <c r="T858" s="355">
        <f>$S$858*$H$858</f>
        <v>0</v>
      </c>
      <c r="AR858" s="409" t="s">
        <v>341</v>
      </c>
      <c r="AT858" s="409" t="s">
        <v>336</v>
      </c>
      <c r="AU858" s="409" t="s">
        <v>258</v>
      </c>
      <c r="AY858" s="406" t="s">
        <v>334</v>
      </c>
      <c r="BE858" s="356">
        <f>IF($N$858="základní",$J$858,0)</f>
        <v>0</v>
      </c>
      <c r="BF858" s="356">
        <f>IF($N$858="snížená",$J$858,0)</f>
        <v>0</v>
      </c>
      <c r="BG858" s="356">
        <f>IF($N$858="zákl. přenesená",$J$858,0)</f>
        <v>0</v>
      </c>
      <c r="BH858" s="356">
        <f>IF($N$858="sníž. přenesená",$J$858,0)</f>
        <v>0</v>
      </c>
      <c r="BI858" s="356">
        <f>IF($N$858="nulová",$J$858,0)</f>
        <v>0</v>
      </c>
      <c r="BJ858" s="409" t="s">
        <v>332</v>
      </c>
      <c r="BK858" s="356">
        <f>ROUND($I$858*$H$858,2)</f>
        <v>0</v>
      </c>
      <c r="BL858" s="409" t="s">
        <v>341</v>
      </c>
      <c r="BM858" s="409" t="s">
        <v>2172</v>
      </c>
    </row>
    <row r="859" spans="2:47" s="406" customFormat="1" ht="16.5" customHeight="1">
      <c r="B859" s="281"/>
      <c r="D859" s="357" t="s">
        <v>343</v>
      </c>
      <c r="F859" s="358" t="s">
        <v>2171</v>
      </c>
      <c r="L859" s="281"/>
      <c r="M859" s="359"/>
      <c r="T859" s="360"/>
      <c r="AT859" s="406" t="s">
        <v>343</v>
      </c>
      <c r="AU859" s="406" t="s">
        <v>258</v>
      </c>
    </row>
    <row r="860" spans="2:47" s="406" customFormat="1" ht="44.25" customHeight="1">
      <c r="B860" s="281"/>
      <c r="D860" s="361" t="s">
        <v>345</v>
      </c>
      <c r="F860" s="362" t="s">
        <v>2166</v>
      </c>
      <c r="L860" s="281"/>
      <c r="M860" s="359"/>
      <c r="T860" s="360"/>
      <c r="AT860" s="406" t="s">
        <v>345</v>
      </c>
      <c r="AU860" s="406" t="s">
        <v>258</v>
      </c>
    </row>
    <row r="861" spans="2:51" s="406" customFormat="1" ht="15.75" customHeight="1">
      <c r="B861" s="363"/>
      <c r="D861" s="361" t="s">
        <v>347</v>
      </c>
      <c r="E861" s="364"/>
      <c r="F861" s="365" t="s">
        <v>780</v>
      </c>
      <c r="H861" s="364"/>
      <c r="L861" s="363"/>
      <c r="M861" s="366"/>
      <c r="T861" s="367"/>
      <c r="AT861" s="364" t="s">
        <v>347</v>
      </c>
      <c r="AU861" s="364" t="s">
        <v>258</v>
      </c>
      <c r="AV861" s="364" t="s">
        <v>332</v>
      </c>
      <c r="AW861" s="364" t="s">
        <v>299</v>
      </c>
      <c r="AX861" s="364" t="s">
        <v>333</v>
      </c>
      <c r="AY861" s="364" t="s">
        <v>334</v>
      </c>
    </row>
    <row r="862" spans="2:51" s="406" customFormat="1" ht="15.75" customHeight="1">
      <c r="B862" s="363"/>
      <c r="D862" s="361" t="s">
        <v>347</v>
      </c>
      <c r="E862" s="364"/>
      <c r="F862" s="365" t="s">
        <v>2162</v>
      </c>
      <c r="H862" s="364"/>
      <c r="L862" s="363"/>
      <c r="M862" s="366"/>
      <c r="T862" s="367"/>
      <c r="AT862" s="364" t="s">
        <v>347</v>
      </c>
      <c r="AU862" s="364" t="s">
        <v>258</v>
      </c>
      <c r="AV862" s="364" t="s">
        <v>332</v>
      </c>
      <c r="AW862" s="364" t="s">
        <v>299</v>
      </c>
      <c r="AX862" s="364" t="s">
        <v>333</v>
      </c>
      <c r="AY862" s="364" t="s">
        <v>334</v>
      </c>
    </row>
    <row r="863" spans="2:51" s="406" customFormat="1" ht="15.75" customHeight="1">
      <c r="B863" s="363"/>
      <c r="D863" s="361" t="s">
        <v>347</v>
      </c>
      <c r="E863" s="364"/>
      <c r="F863" s="365" t="s">
        <v>2165</v>
      </c>
      <c r="H863" s="364"/>
      <c r="L863" s="363"/>
      <c r="M863" s="366"/>
      <c r="T863" s="367"/>
      <c r="AT863" s="364" t="s">
        <v>347</v>
      </c>
      <c r="AU863" s="364" t="s">
        <v>258</v>
      </c>
      <c r="AV863" s="364" t="s">
        <v>332</v>
      </c>
      <c r="AW863" s="364" t="s">
        <v>299</v>
      </c>
      <c r="AX863" s="364" t="s">
        <v>333</v>
      </c>
      <c r="AY863" s="364" t="s">
        <v>334</v>
      </c>
    </row>
    <row r="864" spans="2:51" s="406" customFormat="1" ht="15.75" customHeight="1">
      <c r="B864" s="368"/>
      <c r="D864" s="361" t="s">
        <v>347</v>
      </c>
      <c r="E864" s="369"/>
      <c r="F864" s="370" t="s">
        <v>2164</v>
      </c>
      <c r="H864" s="371">
        <v>1.6</v>
      </c>
      <c r="L864" s="368"/>
      <c r="M864" s="372"/>
      <c r="T864" s="373"/>
      <c r="AT864" s="369" t="s">
        <v>347</v>
      </c>
      <c r="AU864" s="369" t="s">
        <v>258</v>
      </c>
      <c r="AV864" s="369" t="s">
        <v>258</v>
      </c>
      <c r="AW864" s="369" t="s">
        <v>299</v>
      </c>
      <c r="AX864" s="369" t="s">
        <v>333</v>
      </c>
      <c r="AY864" s="369" t="s">
        <v>334</v>
      </c>
    </row>
    <row r="865" spans="2:51" s="406" customFormat="1" ht="15.75" customHeight="1">
      <c r="B865" s="368"/>
      <c r="D865" s="361" t="s">
        <v>347</v>
      </c>
      <c r="E865" s="369"/>
      <c r="F865" s="370" t="s">
        <v>783</v>
      </c>
      <c r="H865" s="371">
        <v>0.64</v>
      </c>
      <c r="L865" s="368"/>
      <c r="M865" s="372"/>
      <c r="T865" s="373"/>
      <c r="AT865" s="369" t="s">
        <v>347</v>
      </c>
      <c r="AU865" s="369" t="s">
        <v>258</v>
      </c>
      <c r="AV865" s="369" t="s">
        <v>258</v>
      </c>
      <c r="AW865" s="369" t="s">
        <v>299</v>
      </c>
      <c r="AX865" s="369" t="s">
        <v>333</v>
      </c>
      <c r="AY865" s="369" t="s">
        <v>334</v>
      </c>
    </row>
    <row r="866" spans="2:51" s="406" customFormat="1" ht="15.75" customHeight="1">
      <c r="B866" s="374"/>
      <c r="D866" s="361" t="s">
        <v>347</v>
      </c>
      <c r="E866" s="375"/>
      <c r="F866" s="376" t="s">
        <v>352</v>
      </c>
      <c r="H866" s="377">
        <v>2.24</v>
      </c>
      <c r="L866" s="374"/>
      <c r="M866" s="378"/>
      <c r="T866" s="379"/>
      <c r="AT866" s="375" t="s">
        <v>347</v>
      </c>
      <c r="AU866" s="375" t="s">
        <v>258</v>
      </c>
      <c r="AV866" s="375" t="s">
        <v>341</v>
      </c>
      <c r="AW866" s="375" t="s">
        <v>299</v>
      </c>
      <c r="AX866" s="375" t="s">
        <v>332</v>
      </c>
      <c r="AY866" s="375" t="s">
        <v>334</v>
      </c>
    </row>
    <row r="867" spans="2:65" s="406" customFormat="1" ht="15.75" customHeight="1">
      <c r="B867" s="281"/>
      <c r="C867" s="347" t="s">
        <v>898</v>
      </c>
      <c r="D867" s="347" t="s">
        <v>336</v>
      </c>
      <c r="E867" s="348" t="s">
        <v>2170</v>
      </c>
      <c r="F867" s="349" t="s">
        <v>2169</v>
      </c>
      <c r="G867" s="350" t="s">
        <v>339</v>
      </c>
      <c r="H867" s="351">
        <v>2.24</v>
      </c>
      <c r="I867" s="424"/>
      <c r="J867" s="352">
        <f>ROUND($I$867*$H$867,2)</f>
        <v>0</v>
      </c>
      <c r="K867" s="349" t="s">
        <v>340</v>
      </c>
      <c r="L867" s="281"/>
      <c r="M867" s="423"/>
      <c r="N867" s="353" t="s">
        <v>287</v>
      </c>
      <c r="P867" s="354">
        <f>$O$867*$H$867</f>
        <v>0</v>
      </c>
      <c r="Q867" s="354">
        <v>0</v>
      </c>
      <c r="R867" s="354">
        <f>$Q$867*$H$867</f>
        <v>0</v>
      </c>
      <c r="S867" s="354">
        <v>0</v>
      </c>
      <c r="T867" s="355">
        <f>$S$867*$H$867</f>
        <v>0</v>
      </c>
      <c r="AR867" s="409" t="s">
        <v>341</v>
      </c>
      <c r="AT867" s="409" t="s">
        <v>336</v>
      </c>
      <c r="AU867" s="409" t="s">
        <v>258</v>
      </c>
      <c r="AY867" s="406" t="s">
        <v>334</v>
      </c>
      <c r="BE867" s="356">
        <f>IF($N$867="základní",$J$867,0)</f>
        <v>0</v>
      </c>
      <c r="BF867" s="356">
        <f>IF($N$867="snížená",$J$867,0)</f>
        <v>0</v>
      </c>
      <c r="BG867" s="356">
        <f>IF($N$867="zákl. přenesená",$J$867,0)</f>
        <v>0</v>
      </c>
      <c r="BH867" s="356">
        <f>IF($N$867="sníž. přenesená",$J$867,0)</f>
        <v>0</v>
      </c>
      <c r="BI867" s="356">
        <f>IF($N$867="nulová",$J$867,0)</f>
        <v>0</v>
      </c>
      <c r="BJ867" s="409" t="s">
        <v>332</v>
      </c>
      <c r="BK867" s="356">
        <f>ROUND($I$867*$H$867,2)</f>
        <v>0</v>
      </c>
      <c r="BL867" s="409" t="s">
        <v>341</v>
      </c>
      <c r="BM867" s="409" t="s">
        <v>2168</v>
      </c>
    </row>
    <row r="868" spans="2:47" s="406" customFormat="1" ht="16.5" customHeight="1">
      <c r="B868" s="281"/>
      <c r="D868" s="357" t="s">
        <v>343</v>
      </c>
      <c r="F868" s="358" t="s">
        <v>2167</v>
      </c>
      <c r="L868" s="281"/>
      <c r="M868" s="359"/>
      <c r="T868" s="360"/>
      <c r="AT868" s="406" t="s">
        <v>343</v>
      </c>
      <c r="AU868" s="406" t="s">
        <v>258</v>
      </c>
    </row>
    <row r="869" spans="2:47" s="406" customFormat="1" ht="44.25" customHeight="1">
      <c r="B869" s="281"/>
      <c r="D869" s="361" t="s">
        <v>345</v>
      </c>
      <c r="F869" s="362" t="s">
        <v>2166</v>
      </c>
      <c r="L869" s="281"/>
      <c r="M869" s="359"/>
      <c r="T869" s="360"/>
      <c r="AT869" s="406" t="s">
        <v>345</v>
      </c>
      <c r="AU869" s="406" t="s">
        <v>258</v>
      </c>
    </row>
    <row r="870" spans="2:51" s="406" customFormat="1" ht="15.75" customHeight="1">
      <c r="B870" s="363"/>
      <c r="D870" s="361" t="s">
        <v>347</v>
      </c>
      <c r="E870" s="364"/>
      <c r="F870" s="365" t="s">
        <v>780</v>
      </c>
      <c r="H870" s="364"/>
      <c r="L870" s="363"/>
      <c r="M870" s="366"/>
      <c r="T870" s="367"/>
      <c r="AT870" s="364" t="s">
        <v>347</v>
      </c>
      <c r="AU870" s="364" t="s">
        <v>258</v>
      </c>
      <c r="AV870" s="364" t="s">
        <v>332</v>
      </c>
      <c r="AW870" s="364" t="s">
        <v>299</v>
      </c>
      <c r="AX870" s="364" t="s">
        <v>333</v>
      </c>
      <c r="AY870" s="364" t="s">
        <v>334</v>
      </c>
    </row>
    <row r="871" spans="2:51" s="406" customFormat="1" ht="15.75" customHeight="1">
      <c r="B871" s="363"/>
      <c r="D871" s="361" t="s">
        <v>347</v>
      </c>
      <c r="E871" s="364"/>
      <c r="F871" s="365" t="s">
        <v>2162</v>
      </c>
      <c r="H871" s="364"/>
      <c r="L871" s="363"/>
      <c r="M871" s="366"/>
      <c r="T871" s="367"/>
      <c r="AT871" s="364" t="s">
        <v>347</v>
      </c>
      <c r="AU871" s="364" t="s">
        <v>258</v>
      </c>
      <c r="AV871" s="364" t="s">
        <v>332</v>
      </c>
      <c r="AW871" s="364" t="s">
        <v>299</v>
      </c>
      <c r="AX871" s="364" t="s">
        <v>333</v>
      </c>
      <c r="AY871" s="364" t="s">
        <v>334</v>
      </c>
    </row>
    <row r="872" spans="2:51" s="406" customFormat="1" ht="15.75" customHeight="1">
      <c r="B872" s="363"/>
      <c r="D872" s="361" t="s">
        <v>347</v>
      </c>
      <c r="E872" s="364"/>
      <c r="F872" s="365" t="s">
        <v>2165</v>
      </c>
      <c r="H872" s="364"/>
      <c r="L872" s="363"/>
      <c r="M872" s="366"/>
      <c r="T872" s="367"/>
      <c r="AT872" s="364" t="s">
        <v>347</v>
      </c>
      <c r="AU872" s="364" t="s">
        <v>258</v>
      </c>
      <c r="AV872" s="364" t="s">
        <v>332</v>
      </c>
      <c r="AW872" s="364" t="s">
        <v>299</v>
      </c>
      <c r="AX872" s="364" t="s">
        <v>333</v>
      </c>
      <c r="AY872" s="364" t="s">
        <v>334</v>
      </c>
    </row>
    <row r="873" spans="2:51" s="406" customFormat="1" ht="15.75" customHeight="1">
      <c r="B873" s="368"/>
      <c r="D873" s="361" t="s">
        <v>347</v>
      </c>
      <c r="E873" s="369"/>
      <c r="F873" s="370" t="s">
        <v>2164</v>
      </c>
      <c r="H873" s="371">
        <v>1.6</v>
      </c>
      <c r="L873" s="368"/>
      <c r="M873" s="372"/>
      <c r="T873" s="373"/>
      <c r="AT873" s="369" t="s">
        <v>347</v>
      </c>
      <c r="AU873" s="369" t="s">
        <v>258</v>
      </c>
      <c r="AV873" s="369" t="s">
        <v>258</v>
      </c>
      <c r="AW873" s="369" t="s">
        <v>299</v>
      </c>
      <c r="AX873" s="369" t="s">
        <v>333</v>
      </c>
      <c r="AY873" s="369" t="s">
        <v>334</v>
      </c>
    </row>
    <row r="874" spans="2:51" s="406" customFormat="1" ht="15.75" customHeight="1">
      <c r="B874" s="368"/>
      <c r="D874" s="361" t="s">
        <v>347</v>
      </c>
      <c r="E874" s="369"/>
      <c r="F874" s="370" t="s">
        <v>783</v>
      </c>
      <c r="H874" s="371">
        <v>0.64</v>
      </c>
      <c r="L874" s="368"/>
      <c r="M874" s="372"/>
      <c r="T874" s="373"/>
      <c r="AT874" s="369" t="s">
        <v>347</v>
      </c>
      <c r="AU874" s="369" t="s">
        <v>258</v>
      </c>
      <c r="AV874" s="369" t="s">
        <v>258</v>
      </c>
      <c r="AW874" s="369" t="s">
        <v>299</v>
      </c>
      <c r="AX874" s="369" t="s">
        <v>333</v>
      </c>
      <c r="AY874" s="369" t="s">
        <v>334</v>
      </c>
    </row>
    <row r="875" spans="2:51" s="406" customFormat="1" ht="15.75" customHeight="1">
      <c r="B875" s="374"/>
      <c r="D875" s="361" t="s">
        <v>347</v>
      </c>
      <c r="E875" s="375"/>
      <c r="F875" s="376" t="s">
        <v>352</v>
      </c>
      <c r="H875" s="377">
        <v>2.24</v>
      </c>
      <c r="L875" s="374"/>
      <c r="M875" s="378"/>
      <c r="T875" s="379"/>
      <c r="AT875" s="375" t="s">
        <v>347</v>
      </c>
      <c r="AU875" s="375" t="s">
        <v>258</v>
      </c>
      <c r="AV875" s="375" t="s">
        <v>341</v>
      </c>
      <c r="AW875" s="375" t="s">
        <v>299</v>
      </c>
      <c r="AX875" s="375" t="s">
        <v>332</v>
      </c>
      <c r="AY875" s="375" t="s">
        <v>334</v>
      </c>
    </row>
    <row r="876" spans="2:65" s="406" customFormat="1" ht="15.75" customHeight="1">
      <c r="B876" s="281"/>
      <c r="C876" s="347" t="s">
        <v>906</v>
      </c>
      <c r="D876" s="347" t="s">
        <v>336</v>
      </c>
      <c r="E876" s="348" t="s">
        <v>883</v>
      </c>
      <c r="F876" s="349" t="s">
        <v>884</v>
      </c>
      <c r="G876" s="350" t="s">
        <v>339</v>
      </c>
      <c r="H876" s="351">
        <v>1071.284</v>
      </c>
      <c r="I876" s="424"/>
      <c r="J876" s="352">
        <f>ROUND($I$876*$H$876,2)</f>
        <v>0</v>
      </c>
      <c r="K876" s="349" t="s">
        <v>599</v>
      </c>
      <c r="L876" s="281"/>
      <c r="M876" s="423"/>
      <c r="N876" s="353" t="s">
        <v>287</v>
      </c>
      <c r="P876" s="354">
        <f>$O$876*$H$876</f>
        <v>0</v>
      </c>
      <c r="Q876" s="354">
        <v>0</v>
      </c>
      <c r="R876" s="354">
        <f>$Q$876*$H$876</f>
        <v>0</v>
      </c>
      <c r="S876" s="354">
        <v>0</v>
      </c>
      <c r="T876" s="355">
        <f>$S$876*$H$876</f>
        <v>0</v>
      </c>
      <c r="AR876" s="409" t="s">
        <v>341</v>
      </c>
      <c r="AT876" s="409" t="s">
        <v>336</v>
      </c>
      <c r="AU876" s="409" t="s">
        <v>258</v>
      </c>
      <c r="AY876" s="406" t="s">
        <v>334</v>
      </c>
      <c r="BE876" s="356">
        <f>IF($N$876="základní",$J$876,0)</f>
        <v>0</v>
      </c>
      <c r="BF876" s="356">
        <f>IF($N$876="snížená",$J$876,0)</f>
        <v>0</v>
      </c>
      <c r="BG876" s="356">
        <f>IF($N$876="zákl. přenesená",$J$876,0)</f>
        <v>0</v>
      </c>
      <c r="BH876" s="356">
        <f>IF($N$876="sníž. přenesená",$J$876,0)</f>
        <v>0</v>
      </c>
      <c r="BI876" s="356">
        <f>IF($N$876="nulová",$J$876,0)</f>
        <v>0</v>
      </c>
      <c r="BJ876" s="409" t="s">
        <v>332</v>
      </c>
      <c r="BK876" s="356">
        <f>ROUND($I$876*$H$876,2)</f>
        <v>0</v>
      </c>
      <c r="BL876" s="409" t="s">
        <v>341</v>
      </c>
      <c r="BM876" s="409" t="s">
        <v>2163</v>
      </c>
    </row>
    <row r="877" spans="2:47" s="406" customFormat="1" ht="16.5" customHeight="1">
      <c r="B877" s="281"/>
      <c r="D877" s="357" t="s">
        <v>343</v>
      </c>
      <c r="F877" s="358" t="s">
        <v>884</v>
      </c>
      <c r="L877" s="281"/>
      <c r="M877" s="359"/>
      <c r="T877" s="360"/>
      <c r="AT877" s="406" t="s">
        <v>343</v>
      </c>
      <c r="AU877" s="406" t="s">
        <v>258</v>
      </c>
    </row>
    <row r="878" spans="2:51" s="406" customFormat="1" ht="15.75" customHeight="1">
      <c r="B878" s="363"/>
      <c r="D878" s="361" t="s">
        <v>347</v>
      </c>
      <c r="E878" s="364"/>
      <c r="F878" s="365" t="s">
        <v>771</v>
      </c>
      <c r="H878" s="364"/>
      <c r="L878" s="363"/>
      <c r="M878" s="366"/>
      <c r="T878" s="367"/>
      <c r="AT878" s="364" t="s">
        <v>347</v>
      </c>
      <c r="AU878" s="364" t="s">
        <v>258</v>
      </c>
      <c r="AV878" s="364" t="s">
        <v>332</v>
      </c>
      <c r="AW878" s="364" t="s">
        <v>299</v>
      </c>
      <c r="AX878" s="364" t="s">
        <v>333</v>
      </c>
      <c r="AY878" s="364" t="s">
        <v>334</v>
      </c>
    </row>
    <row r="879" spans="2:51" s="406" customFormat="1" ht="15.75" customHeight="1">
      <c r="B879" s="363"/>
      <c r="D879" s="361" t="s">
        <v>347</v>
      </c>
      <c r="E879" s="364"/>
      <c r="F879" s="365" t="s">
        <v>2162</v>
      </c>
      <c r="H879" s="364"/>
      <c r="L879" s="363"/>
      <c r="M879" s="366"/>
      <c r="T879" s="367"/>
      <c r="AT879" s="364" t="s">
        <v>347</v>
      </c>
      <c r="AU879" s="364" t="s">
        <v>258</v>
      </c>
      <c r="AV879" s="364" t="s">
        <v>332</v>
      </c>
      <c r="AW879" s="364" t="s">
        <v>299</v>
      </c>
      <c r="AX879" s="364" t="s">
        <v>333</v>
      </c>
      <c r="AY879" s="364" t="s">
        <v>334</v>
      </c>
    </row>
    <row r="880" spans="2:51" s="406" customFormat="1" ht="15.75" customHeight="1">
      <c r="B880" s="363"/>
      <c r="D880" s="361" t="s">
        <v>347</v>
      </c>
      <c r="E880" s="364"/>
      <c r="F880" s="365" t="s">
        <v>886</v>
      </c>
      <c r="H880" s="364"/>
      <c r="L880" s="363"/>
      <c r="M880" s="366"/>
      <c r="T880" s="367"/>
      <c r="AT880" s="364" t="s">
        <v>347</v>
      </c>
      <c r="AU880" s="364" t="s">
        <v>258</v>
      </c>
      <c r="AV880" s="364" t="s">
        <v>332</v>
      </c>
      <c r="AW880" s="364" t="s">
        <v>299</v>
      </c>
      <c r="AX880" s="364" t="s">
        <v>333</v>
      </c>
      <c r="AY880" s="364" t="s">
        <v>334</v>
      </c>
    </row>
    <row r="881" spans="2:51" s="406" customFormat="1" ht="15.75" customHeight="1">
      <c r="B881" s="363"/>
      <c r="D881" s="361" t="s">
        <v>347</v>
      </c>
      <c r="E881" s="364"/>
      <c r="F881" s="365" t="s">
        <v>2161</v>
      </c>
      <c r="H881" s="364"/>
      <c r="L881" s="363"/>
      <c r="M881" s="366"/>
      <c r="T881" s="367"/>
      <c r="AT881" s="364" t="s">
        <v>347</v>
      </c>
      <c r="AU881" s="364" t="s">
        <v>258</v>
      </c>
      <c r="AV881" s="364" t="s">
        <v>332</v>
      </c>
      <c r="AW881" s="364" t="s">
        <v>299</v>
      </c>
      <c r="AX881" s="364" t="s">
        <v>333</v>
      </c>
      <c r="AY881" s="364" t="s">
        <v>334</v>
      </c>
    </row>
    <row r="882" spans="2:51" s="406" customFormat="1" ht="15.75" customHeight="1">
      <c r="B882" s="363"/>
      <c r="D882" s="361" t="s">
        <v>347</v>
      </c>
      <c r="E882" s="364"/>
      <c r="F882" s="365" t="s">
        <v>425</v>
      </c>
      <c r="H882" s="364"/>
      <c r="L882" s="363"/>
      <c r="M882" s="366"/>
      <c r="T882" s="367"/>
      <c r="AT882" s="364" t="s">
        <v>347</v>
      </c>
      <c r="AU882" s="364" t="s">
        <v>258</v>
      </c>
      <c r="AV882" s="364" t="s">
        <v>332</v>
      </c>
      <c r="AW882" s="364" t="s">
        <v>299</v>
      </c>
      <c r="AX882" s="364" t="s">
        <v>333</v>
      </c>
      <c r="AY882" s="364" t="s">
        <v>334</v>
      </c>
    </row>
    <row r="883" spans="2:51" s="406" customFormat="1" ht="15.75" customHeight="1">
      <c r="B883" s="368"/>
      <c r="D883" s="361" t="s">
        <v>347</v>
      </c>
      <c r="E883" s="369"/>
      <c r="F883" s="370" t="s">
        <v>426</v>
      </c>
      <c r="H883" s="371">
        <v>535.642</v>
      </c>
      <c r="L883" s="368"/>
      <c r="M883" s="372"/>
      <c r="T883" s="373"/>
      <c r="AT883" s="369" t="s">
        <v>347</v>
      </c>
      <c r="AU883" s="369" t="s">
        <v>258</v>
      </c>
      <c r="AV883" s="369" t="s">
        <v>258</v>
      </c>
      <c r="AW883" s="369" t="s">
        <v>299</v>
      </c>
      <c r="AX883" s="369" t="s">
        <v>333</v>
      </c>
      <c r="AY883" s="369" t="s">
        <v>334</v>
      </c>
    </row>
    <row r="884" spans="2:51" s="406" customFormat="1" ht="15.75" customHeight="1">
      <c r="B884" s="363"/>
      <c r="D884" s="361" t="s">
        <v>347</v>
      </c>
      <c r="E884" s="364"/>
      <c r="F884" s="365" t="s">
        <v>428</v>
      </c>
      <c r="H884" s="364"/>
      <c r="L884" s="363"/>
      <c r="M884" s="366"/>
      <c r="T884" s="367"/>
      <c r="AT884" s="364" t="s">
        <v>347</v>
      </c>
      <c r="AU884" s="364" t="s">
        <v>258</v>
      </c>
      <c r="AV884" s="364" t="s">
        <v>332</v>
      </c>
      <c r="AW884" s="364" t="s">
        <v>299</v>
      </c>
      <c r="AX884" s="364" t="s">
        <v>333</v>
      </c>
      <c r="AY884" s="364" t="s">
        <v>334</v>
      </c>
    </row>
    <row r="885" spans="2:51" s="406" customFormat="1" ht="15.75" customHeight="1">
      <c r="B885" s="368"/>
      <c r="D885" s="361" t="s">
        <v>347</v>
      </c>
      <c r="E885" s="369"/>
      <c r="F885" s="370" t="s">
        <v>426</v>
      </c>
      <c r="H885" s="371">
        <v>535.642</v>
      </c>
      <c r="L885" s="368"/>
      <c r="M885" s="372"/>
      <c r="T885" s="373"/>
      <c r="AT885" s="369" t="s">
        <v>347</v>
      </c>
      <c r="AU885" s="369" t="s">
        <v>258</v>
      </c>
      <c r="AV885" s="369" t="s">
        <v>258</v>
      </c>
      <c r="AW885" s="369" t="s">
        <v>299</v>
      </c>
      <c r="AX885" s="369" t="s">
        <v>333</v>
      </c>
      <c r="AY885" s="369" t="s">
        <v>334</v>
      </c>
    </row>
    <row r="886" spans="2:51" s="406" customFormat="1" ht="15.75" customHeight="1">
      <c r="B886" s="374"/>
      <c r="D886" s="361" t="s">
        <v>347</v>
      </c>
      <c r="E886" s="375"/>
      <c r="F886" s="376" t="s">
        <v>352</v>
      </c>
      <c r="H886" s="377">
        <v>1071.284</v>
      </c>
      <c r="L886" s="374"/>
      <c r="M886" s="378"/>
      <c r="T886" s="379"/>
      <c r="AT886" s="375" t="s">
        <v>347</v>
      </c>
      <c r="AU886" s="375" t="s">
        <v>258</v>
      </c>
      <c r="AV886" s="375" t="s">
        <v>341</v>
      </c>
      <c r="AW886" s="375" t="s">
        <v>299</v>
      </c>
      <c r="AX886" s="375" t="s">
        <v>332</v>
      </c>
      <c r="AY886" s="375" t="s">
        <v>334</v>
      </c>
    </row>
    <row r="887" spans="2:63" s="337" customFormat="1" ht="30.75" customHeight="1">
      <c r="B887" s="336"/>
      <c r="D887" s="338" t="s">
        <v>329</v>
      </c>
      <c r="E887" s="345" t="s">
        <v>896</v>
      </c>
      <c r="F887" s="345" t="s">
        <v>897</v>
      </c>
      <c r="J887" s="346">
        <f>$BK$887</f>
        <v>0</v>
      </c>
      <c r="L887" s="336"/>
      <c r="M887" s="341"/>
      <c r="P887" s="342">
        <f>SUM($P$888:$P$914)</f>
        <v>0</v>
      </c>
      <c r="R887" s="342">
        <f>SUM($R$888:$R$914)</f>
        <v>0</v>
      </c>
      <c r="T887" s="343">
        <f>SUM($T$888:$T$914)</f>
        <v>0</v>
      </c>
      <c r="AR887" s="338" t="s">
        <v>332</v>
      </c>
      <c r="AT887" s="338" t="s">
        <v>329</v>
      </c>
      <c r="AU887" s="338" t="s">
        <v>332</v>
      </c>
      <c r="AY887" s="338" t="s">
        <v>334</v>
      </c>
      <c r="BK887" s="344">
        <f>SUM($BK$888:$BK$914)</f>
        <v>0</v>
      </c>
    </row>
    <row r="888" spans="2:65" s="406" customFormat="1" ht="15.75" customHeight="1">
      <c r="B888" s="281"/>
      <c r="C888" s="347" t="s">
        <v>914</v>
      </c>
      <c r="D888" s="347" t="s">
        <v>336</v>
      </c>
      <c r="E888" s="348" t="s">
        <v>963</v>
      </c>
      <c r="F888" s="349" t="s">
        <v>964</v>
      </c>
      <c r="G888" s="350" t="s">
        <v>578</v>
      </c>
      <c r="H888" s="351">
        <v>4.211</v>
      </c>
      <c r="I888" s="424"/>
      <c r="J888" s="352">
        <f>ROUND($I$888*$H$888,2)</f>
        <v>0</v>
      </c>
      <c r="K888" s="349" t="s">
        <v>340</v>
      </c>
      <c r="L888" s="281"/>
      <c r="M888" s="423"/>
      <c r="N888" s="353" t="s">
        <v>287</v>
      </c>
      <c r="P888" s="354">
        <f>$O$888*$H$888</f>
        <v>0</v>
      </c>
      <c r="Q888" s="354">
        <v>0</v>
      </c>
      <c r="R888" s="354">
        <f>$Q$888*$H$888</f>
        <v>0</v>
      </c>
      <c r="S888" s="354">
        <v>0</v>
      </c>
      <c r="T888" s="355">
        <f>$S$888*$H$888</f>
        <v>0</v>
      </c>
      <c r="AR888" s="409" t="s">
        <v>341</v>
      </c>
      <c r="AT888" s="409" t="s">
        <v>336</v>
      </c>
      <c r="AU888" s="409" t="s">
        <v>258</v>
      </c>
      <c r="AY888" s="406" t="s">
        <v>334</v>
      </c>
      <c r="BE888" s="356">
        <f>IF($N$888="základní",$J$888,0)</f>
        <v>0</v>
      </c>
      <c r="BF888" s="356">
        <f>IF($N$888="snížená",$J$888,0)</f>
        <v>0</v>
      </c>
      <c r="BG888" s="356">
        <f>IF($N$888="zákl. přenesená",$J$888,0)</f>
        <v>0</v>
      </c>
      <c r="BH888" s="356">
        <f>IF($N$888="sníž. přenesená",$J$888,0)</f>
        <v>0</v>
      </c>
      <c r="BI888" s="356">
        <f>IF($N$888="nulová",$J$888,0)</f>
        <v>0</v>
      </c>
      <c r="BJ888" s="409" t="s">
        <v>332</v>
      </c>
      <c r="BK888" s="356">
        <f>ROUND($I$888*$H$888,2)</f>
        <v>0</v>
      </c>
      <c r="BL888" s="409" t="s">
        <v>341</v>
      </c>
      <c r="BM888" s="409" t="s">
        <v>2160</v>
      </c>
    </row>
    <row r="889" spans="2:47" s="406" customFormat="1" ht="16.5" customHeight="1">
      <c r="B889" s="281"/>
      <c r="D889" s="357" t="s">
        <v>343</v>
      </c>
      <c r="F889" s="358" t="s">
        <v>966</v>
      </c>
      <c r="L889" s="281"/>
      <c r="M889" s="359"/>
      <c r="T889" s="360"/>
      <c r="AT889" s="406" t="s">
        <v>343</v>
      </c>
      <c r="AU889" s="406" t="s">
        <v>258</v>
      </c>
    </row>
    <row r="890" spans="2:47" s="406" customFormat="1" ht="84.75" customHeight="1">
      <c r="B890" s="281"/>
      <c r="D890" s="361" t="s">
        <v>345</v>
      </c>
      <c r="F890" s="362" t="s">
        <v>967</v>
      </c>
      <c r="L890" s="281"/>
      <c r="M890" s="359"/>
      <c r="T890" s="360"/>
      <c r="AT890" s="406" t="s">
        <v>345</v>
      </c>
      <c r="AU890" s="406" t="s">
        <v>258</v>
      </c>
    </row>
    <row r="891" spans="2:51" s="406" customFormat="1" ht="15.75" customHeight="1">
      <c r="B891" s="363"/>
      <c r="D891" s="361" t="s">
        <v>347</v>
      </c>
      <c r="E891" s="364"/>
      <c r="F891" s="365" t="s">
        <v>2159</v>
      </c>
      <c r="H891" s="364"/>
      <c r="L891" s="363"/>
      <c r="M891" s="366"/>
      <c r="T891" s="367"/>
      <c r="AT891" s="364" t="s">
        <v>347</v>
      </c>
      <c r="AU891" s="364" t="s">
        <v>258</v>
      </c>
      <c r="AV891" s="364" t="s">
        <v>332</v>
      </c>
      <c r="AW891" s="364" t="s">
        <v>299</v>
      </c>
      <c r="AX891" s="364" t="s">
        <v>333</v>
      </c>
      <c r="AY891" s="364" t="s">
        <v>334</v>
      </c>
    </row>
    <row r="892" spans="2:51" s="406" customFormat="1" ht="15.75" customHeight="1">
      <c r="B892" s="368"/>
      <c r="D892" s="361" t="s">
        <v>347</v>
      </c>
      <c r="E892" s="369"/>
      <c r="F892" s="370" t="s">
        <v>2154</v>
      </c>
      <c r="H892" s="371">
        <v>4.211</v>
      </c>
      <c r="L892" s="368"/>
      <c r="M892" s="372"/>
      <c r="T892" s="373"/>
      <c r="AT892" s="369" t="s">
        <v>347</v>
      </c>
      <c r="AU892" s="369" t="s">
        <v>258</v>
      </c>
      <c r="AV892" s="369" t="s">
        <v>258</v>
      </c>
      <c r="AW892" s="369" t="s">
        <v>299</v>
      </c>
      <c r="AX892" s="369" t="s">
        <v>333</v>
      </c>
      <c r="AY892" s="369" t="s">
        <v>334</v>
      </c>
    </row>
    <row r="893" spans="2:51" s="406" customFormat="1" ht="15.75" customHeight="1">
      <c r="B893" s="374"/>
      <c r="D893" s="361" t="s">
        <v>347</v>
      </c>
      <c r="E893" s="375"/>
      <c r="F893" s="376" t="s">
        <v>352</v>
      </c>
      <c r="H893" s="377">
        <v>4.211</v>
      </c>
      <c r="L893" s="374"/>
      <c r="M893" s="378"/>
      <c r="T893" s="379"/>
      <c r="AT893" s="375" t="s">
        <v>347</v>
      </c>
      <c r="AU893" s="375" t="s">
        <v>258</v>
      </c>
      <c r="AV893" s="375" t="s">
        <v>341</v>
      </c>
      <c r="AW893" s="375" t="s">
        <v>299</v>
      </c>
      <c r="AX893" s="375" t="s">
        <v>332</v>
      </c>
      <c r="AY893" s="375" t="s">
        <v>334</v>
      </c>
    </row>
    <row r="894" spans="2:51" s="406" customFormat="1" ht="15.75" customHeight="1">
      <c r="B894" s="363"/>
      <c r="D894" s="361" t="s">
        <v>347</v>
      </c>
      <c r="E894" s="364"/>
      <c r="F894" s="365" t="s">
        <v>970</v>
      </c>
      <c r="H894" s="364"/>
      <c r="L894" s="363"/>
      <c r="M894" s="366"/>
      <c r="T894" s="367"/>
      <c r="AT894" s="364" t="s">
        <v>347</v>
      </c>
      <c r="AU894" s="364" t="s">
        <v>258</v>
      </c>
      <c r="AV894" s="364" t="s">
        <v>332</v>
      </c>
      <c r="AW894" s="364" t="s">
        <v>299</v>
      </c>
      <c r="AX894" s="364" t="s">
        <v>333</v>
      </c>
      <c r="AY894" s="364" t="s">
        <v>334</v>
      </c>
    </row>
    <row r="895" spans="2:65" s="406" customFormat="1" ht="15.75" customHeight="1">
      <c r="B895" s="281"/>
      <c r="C895" s="347" t="s">
        <v>923</v>
      </c>
      <c r="D895" s="347" t="s">
        <v>336</v>
      </c>
      <c r="E895" s="348" t="s">
        <v>972</v>
      </c>
      <c r="F895" s="349" t="s">
        <v>973</v>
      </c>
      <c r="G895" s="350" t="s">
        <v>578</v>
      </c>
      <c r="H895" s="351">
        <v>2.152</v>
      </c>
      <c r="I895" s="424"/>
      <c r="J895" s="352">
        <f>ROUND($I$895*$H$895,2)</f>
        <v>0</v>
      </c>
      <c r="K895" s="349" t="s">
        <v>599</v>
      </c>
      <c r="L895" s="281"/>
      <c r="M895" s="423"/>
      <c r="N895" s="353" t="s">
        <v>287</v>
      </c>
      <c r="P895" s="354">
        <f>$O$895*$H$895</f>
        <v>0</v>
      </c>
      <c r="Q895" s="354">
        <v>0</v>
      </c>
      <c r="R895" s="354">
        <f>$Q$895*$H$895</f>
        <v>0</v>
      </c>
      <c r="S895" s="354">
        <v>0</v>
      </c>
      <c r="T895" s="355">
        <f>$S$895*$H$895</f>
        <v>0</v>
      </c>
      <c r="AR895" s="409" t="s">
        <v>341</v>
      </c>
      <c r="AT895" s="409" t="s">
        <v>336</v>
      </c>
      <c r="AU895" s="409" t="s">
        <v>258</v>
      </c>
      <c r="AY895" s="406" t="s">
        <v>334</v>
      </c>
      <c r="BE895" s="356">
        <f>IF($N$895="základní",$J$895,0)</f>
        <v>0</v>
      </c>
      <c r="BF895" s="356">
        <f>IF($N$895="snížená",$J$895,0)</f>
        <v>0</v>
      </c>
      <c r="BG895" s="356">
        <f>IF($N$895="zákl. přenesená",$J$895,0)</f>
        <v>0</v>
      </c>
      <c r="BH895" s="356">
        <f>IF($N$895="sníž. přenesená",$J$895,0)</f>
        <v>0</v>
      </c>
      <c r="BI895" s="356">
        <f>IF($N$895="nulová",$J$895,0)</f>
        <v>0</v>
      </c>
      <c r="BJ895" s="409" t="s">
        <v>332</v>
      </c>
      <c r="BK895" s="356">
        <f>ROUND($I$895*$H$895,2)</f>
        <v>0</v>
      </c>
      <c r="BL895" s="409" t="s">
        <v>341</v>
      </c>
      <c r="BM895" s="409" t="s">
        <v>2158</v>
      </c>
    </row>
    <row r="896" spans="2:47" s="406" customFormat="1" ht="16.5" customHeight="1">
      <c r="B896" s="281"/>
      <c r="D896" s="357" t="s">
        <v>343</v>
      </c>
      <c r="F896" s="358" t="s">
        <v>966</v>
      </c>
      <c r="L896" s="281"/>
      <c r="M896" s="359"/>
      <c r="T896" s="360"/>
      <c r="AT896" s="406" t="s">
        <v>343</v>
      </c>
      <c r="AU896" s="406" t="s">
        <v>258</v>
      </c>
    </row>
    <row r="897" spans="2:51" s="406" customFormat="1" ht="15.75" customHeight="1">
      <c r="B897" s="363"/>
      <c r="D897" s="361" t="s">
        <v>347</v>
      </c>
      <c r="E897" s="364"/>
      <c r="F897" s="365" t="s">
        <v>2157</v>
      </c>
      <c r="H897" s="364"/>
      <c r="L897" s="363"/>
      <c r="M897" s="366"/>
      <c r="T897" s="367"/>
      <c r="AT897" s="364" t="s">
        <v>347</v>
      </c>
      <c r="AU897" s="364" t="s">
        <v>258</v>
      </c>
      <c r="AV897" s="364" t="s">
        <v>332</v>
      </c>
      <c r="AW897" s="364" t="s">
        <v>299</v>
      </c>
      <c r="AX897" s="364" t="s">
        <v>333</v>
      </c>
      <c r="AY897" s="364" t="s">
        <v>334</v>
      </c>
    </row>
    <row r="898" spans="2:51" s="406" customFormat="1" ht="15.75" customHeight="1">
      <c r="B898" s="368"/>
      <c r="D898" s="361" t="s">
        <v>347</v>
      </c>
      <c r="E898" s="369"/>
      <c r="F898" s="370" t="s">
        <v>976</v>
      </c>
      <c r="H898" s="371">
        <v>2.152</v>
      </c>
      <c r="L898" s="368"/>
      <c r="M898" s="372"/>
      <c r="T898" s="373"/>
      <c r="AT898" s="369" t="s">
        <v>347</v>
      </c>
      <c r="AU898" s="369" t="s">
        <v>258</v>
      </c>
      <c r="AV898" s="369" t="s">
        <v>258</v>
      </c>
      <c r="AW898" s="369" t="s">
        <v>299</v>
      </c>
      <c r="AX898" s="369" t="s">
        <v>333</v>
      </c>
      <c r="AY898" s="369" t="s">
        <v>334</v>
      </c>
    </row>
    <row r="899" spans="2:51" s="406" customFormat="1" ht="15.75" customHeight="1">
      <c r="B899" s="374"/>
      <c r="D899" s="361" t="s">
        <v>347</v>
      </c>
      <c r="E899" s="375"/>
      <c r="F899" s="376" t="s">
        <v>352</v>
      </c>
      <c r="H899" s="377">
        <v>2.152</v>
      </c>
      <c r="L899" s="374"/>
      <c r="M899" s="378"/>
      <c r="T899" s="379"/>
      <c r="AT899" s="375" t="s">
        <v>347</v>
      </c>
      <c r="AU899" s="375" t="s">
        <v>258</v>
      </c>
      <c r="AV899" s="375" t="s">
        <v>341</v>
      </c>
      <c r="AW899" s="375" t="s">
        <v>299</v>
      </c>
      <c r="AX899" s="375" t="s">
        <v>332</v>
      </c>
      <c r="AY899" s="375" t="s">
        <v>334</v>
      </c>
    </row>
    <row r="900" spans="2:51" s="406" customFormat="1" ht="15.75" customHeight="1">
      <c r="B900" s="363"/>
      <c r="D900" s="361" t="s">
        <v>347</v>
      </c>
      <c r="E900" s="364"/>
      <c r="F900" s="365" t="s">
        <v>977</v>
      </c>
      <c r="H900" s="364"/>
      <c r="L900" s="363"/>
      <c r="M900" s="366"/>
      <c r="T900" s="367"/>
      <c r="AT900" s="364" t="s">
        <v>347</v>
      </c>
      <c r="AU900" s="364" t="s">
        <v>258</v>
      </c>
      <c r="AV900" s="364" t="s">
        <v>332</v>
      </c>
      <c r="AW900" s="364" t="s">
        <v>299</v>
      </c>
      <c r="AX900" s="364" t="s">
        <v>333</v>
      </c>
      <c r="AY900" s="364" t="s">
        <v>334</v>
      </c>
    </row>
    <row r="901" spans="2:51" s="406" customFormat="1" ht="15.75" customHeight="1">
      <c r="B901" s="363"/>
      <c r="D901" s="361" t="s">
        <v>347</v>
      </c>
      <c r="E901" s="364"/>
      <c r="F901" s="365" t="s">
        <v>2948</v>
      </c>
      <c r="H901" s="364"/>
      <c r="L901" s="363"/>
      <c r="M901" s="366"/>
      <c r="T901" s="367"/>
      <c r="AT901" s="364" t="s">
        <v>347</v>
      </c>
      <c r="AU901" s="364" t="s">
        <v>258</v>
      </c>
      <c r="AV901" s="364" t="s">
        <v>332</v>
      </c>
      <c r="AW901" s="364" t="s">
        <v>299</v>
      </c>
      <c r="AX901" s="364" t="s">
        <v>333</v>
      </c>
      <c r="AY901" s="364" t="s">
        <v>334</v>
      </c>
    </row>
    <row r="902" spans="2:65" s="406" customFormat="1" ht="15.75" customHeight="1">
      <c r="B902" s="281"/>
      <c r="C902" s="347" t="s">
        <v>934</v>
      </c>
      <c r="D902" s="347" t="s">
        <v>336</v>
      </c>
      <c r="E902" s="348" t="s">
        <v>979</v>
      </c>
      <c r="F902" s="349" t="s">
        <v>980</v>
      </c>
      <c r="G902" s="350" t="s">
        <v>578</v>
      </c>
      <c r="H902" s="351">
        <v>4.211</v>
      </c>
      <c r="I902" s="424"/>
      <c r="J902" s="352">
        <f>ROUND($I$902*$H$902,2)</f>
        <v>0</v>
      </c>
      <c r="K902" s="349" t="s">
        <v>340</v>
      </c>
      <c r="L902" s="281"/>
      <c r="M902" s="423"/>
      <c r="N902" s="353" t="s">
        <v>287</v>
      </c>
      <c r="P902" s="354">
        <f>$O$902*$H$902</f>
        <v>0</v>
      </c>
      <c r="Q902" s="354">
        <v>0</v>
      </c>
      <c r="R902" s="354">
        <f>$Q$902*$H$902</f>
        <v>0</v>
      </c>
      <c r="S902" s="354">
        <v>0</v>
      </c>
      <c r="T902" s="355">
        <f>$S$902*$H$902</f>
        <v>0</v>
      </c>
      <c r="AR902" s="409" t="s">
        <v>341</v>
      </c>
      <c r="AT902" s="409" t="s">
        <v>336</v>
      </c>
      <c r="AU902" s="409" t="s">
        <v>258</v>
      </c>
      <c r="AY902" s="406" t="s">
        <v>334</v>
      </c>
      <c r="BE902" s="356">
        <f>IF($N$902="základní",$J$902,0)</f>
        <v>0</v>
      </c>
      <c r="BF902" s="356">
        <f>IF($N$902="snížená",$J$902,0)</f>
        <v>0</v>
      </c>
      <c r="BG902" s="356">
        <f>IF($N$902="zákl. přenesená",$J$902,0)</f>
        <v>0</v>
      </c>
      <c r="BH902" s="356">
        <f>IF($N$902="sníž. přenesená",$J$902,0)</f>
        <v>0</v>
      </c>
      <c r="BI902" s="356">
        <f>IF($N$902="nulová",$J$902,0)</f>
        <v>0</v>
      </c>
      <c r="BJ902" s="409" t="s">
        <v>332</v>
      </c>
      <c r="BK902" s="356">
        <f>ROUND($I$902*$H$902,2)</f>
        <v>0</v>
      </c>
      <c r="BL902" s="409" t="s">
        <v>341</v>
      </c>
      <c r="BM902" s="409" t="s">
        <v>2156</v>
      </c>
    </row>
    <row r="903" spans="2:47" s="406" customFormat="1" ht="16.5" customHeight="1">
      <c r="B903" s="281"/>
      <c r="D903" s="357" t="s">
        <v>343</v>
      </c>
      <c r="F903" s="358" t="s">
        <v>982</v>
      </c>
      <c r="L903" s="281"/>
      <c r="M903" s="359"/>
      <c r="T903" s="360"/>
      <c r="AT903" s="406" t="s">
        <v>343</v>
      </c>
      <c r="AU903" s="406" t="s">
        <v>258</v>
      </c>
    </row>
    <row r="904" spans="2:47" s="406" customFormat="1" ht="44.25" customHeight="1">
      <c r="B904" s="281"/>
      <c r="D904" s="361" t="s">
        <v>345</v>
      </c>
      <c r="F904" s="362" t="s">
        <v>983</v>
      </c>
      <c r="L904" s="281"/>
      <c r="M904" s="359"/>
      <c r="T904" s="360"/>
      <c r="AT904" s="406" t="s">
        <v>345</v>
      </c>
      <c r="AU904" s="406" t="s">
        <v>258</v>
      </c>
    </row>
    <row r="905" spans="2:51" s="406" customFormat="1" ht="15.75" customHeight="1">
      <c r="B905" s="363"/>
      <c r="D905" s="361" t="s">
        <v>347</v>
      </c>
      <c r="E905" s="364"/>
      <c r="F905" s="365" t="s">
        <v>2155</v>
      </c>
      <c r="H905" s="364"/>
      <c r="L905" s="363"/>
      <c r="M905" s="366"/>
      <c r="T905" s="367"/>
      <c r="AT905" s="364" t="s">
        <v>347</v>
      </c>
      <c r="AU905" s="364" t="s">
        <v>258</v>
      </c>
      <c r="AV905" s="364" t="s">
        <v>332</v>
      </c>
      <c r="AW905" s="364" t="s">
        <v>299</v>
      </c>
      <c r="AX905" s="364" t="s">
        <v>333</v>
      </c>
      <c r="AY905" s="364" t="s">
        <v>334</v>
      </c>
    </row>
    <row r="906" spans="2:51" s="406" customFormat="1" ht="15.75" customHeight="1">
      <c r="B906" s="368"/>
      <c r="D906" s="361" t="s">
        <v>347</v>
      </c>
      <c r="E906" s="369"/>
      <c r="F906" s="370" t="s">
        <v>2154</v>
      </c>
      <c r="H906" s="371">
        <v>4.211</v>
      </c>
      <c r="L906" s="368"/>
      <c r="M906" s="372"/>
      <c r="T906" s="373"/>
      <c r="AT906" s="369" t="s">
        <v>347</v>
      </c>
      <c r="AU906" s="369" t="s">
        <v>258</v>
      </c>
      <c r="AV906" s="369" t="s">
        <v>258</v>
      </c>
      <c r="AW906" s="369" t="s">
        <v>299</v>
      </c>
      <c r="AX906" s="369" t="s">
        <v>333</v>
      </c>
      <c r="AY906" s="369" t="s">
        <v>334</v>
      </c>
    </row>
    <row r="907" spans="2:51" s="406" customFormat="1" ht="15.75" customHeight="1">
      <c r="B907" s="374"/>
      <c r="D907" s="361" t="s">
        <v>347</v>
      </c>
      <c r="E907" s="375"/>
      <c r="F907" s="376" t="s">
        <v>352</v>
      </c>
      <c r="H907" s="377">
        <v>4.211</v>
      </c>
      <c r="L907" s="374"/>
      <c r="M907" s="378"/>
      <c r="T907" s="379"/>
      <c r="AT907" s="375" t="s">
        <v>347</v>
      </c>
      <c r="AU907" s="375" t="s">
        <v>258</v>
      </c>
      <c r="AV907" s="375" t="s">
        <v>341</v>
      </c>
      <c r="AW907" s="375" t="s">
        <v>299</v>
      </c>
      <c r="AX907" s="375" t="s">
        <v>332</v>
      </c>
      <c r="AY907" s="375" t="s">
        <v>334</v>
      </c>
    </row>
    <row r="908" spans="2:51" s="406" customFormat="1" ht="15.75" customHeight="1">
      <c r="B908" s="363"/>
      <c r="D908" s="361" t="s">
        <v>347</v>
      </c>
      <c r="E908" s="364"/>
      <c r="F908" s="365" t="s">
        <v>970</v>
      </c>
      <c r="H908" s="364"/>
      <c r="L908" s="363"/>
      <c r="M908" s="366"/>
      <c r="T908" s="367"/>
      <c r="AT908" s="364" t="s">
        <v>347</v>
      </c>
      <c r="AU908" s="364" t="s">
        <v>258</v>
      </c>
      <c r="AV908" s="364" t="s">
        <v>332</v>
      </c>
      <c r="AW908" s="364" t="s">
        <v>299</v>
      </c>
      <c r="AX908" s="364" t="s">
        <v>333</v>
      </c>
      <c r="AY908" s="364" t="s">
        <v>334</v>
      </c>
    </row>
    <row r="909" spans="2:65" s="406" customFormat="1" ht="15.75" customHeight="1">
      <c r="B909" s="281"/>
      <c r="C909" s="347" t="s">
        <v>942</v>
      </c>
      <c r="D909" s="347" t="s">
        <v>336</v>
      </c>
      <c r="E909" s="348" t="s">
        <v>986</v>
      </c>
      <c r="F909" s="349" t="s">
        <v>987</v>
      </c>
      <c r="G909" s="350" t="s">
        <v>578</v>
      </c>
      <c r="H909" s="351">
        <v>2.152</v>
      </c>
      <c r="I909" s="424"/>
      <c r="J909" s="352">
        <f>ROUND($I$909*$H$909,2)</f>
        <v>0</v>
      </c>
      <c r="K909" s="349" t="s">
        <v>599</v>
      </c>
      <c r="L909" s="281"/>
      <c r="M909" s="423"/>
      <c r="N909" s="353" t="s">
        <v>287</v>
      </c>
      <c r="P909" s="354">
        <f>$O$909*$H$909</f>
        <v>0</v>
      </c>
      <c r="Q909" s="354">
        <v>0</v>
      </c>
      <c r="R909" s="354">
        <f>$Q$909*$H$909</f>
        <v>0</v>
      </c>
      <c r="S909" s="354">
        <v>0</v>
      </c>
      <c r="T909" s="355">
        <f>$S$909*$H$909</f>
        <v>0</v>
      </c>
      <c r="AR909" s="409" t="s">
        <v>341</v>
      </c>
      <c r="AT909" s="409" t="s">
        <v>336</v>
      </c>
      <c r="AU909" s="409" t="s">
        <v>258</v>
      </c>
      <c r="AY909" s="406" t="s">
        <v>334</v>
      </c>
      <c r="BE909" s="356">
        <f>IF($N$909="základní",$J$909,0)</f>
        <v>0</v>
      </c>
      <c r="BF909" s="356">
        <f>IF($N$909="snížená",$J$909,0)</f>
        <v>0</v>
      </c>
      <c r="BG909" s="356">
        <f>IF($N$909="zákl. přenesená",$J$909,0)</f>
        <v>0</v>
      </c>
      <c r="BH909" s="356">
        <f>IF($N$909="sníž. přenesená",$J$909,0)</f>
        <v>0</v>
      </c>
      <c r="BI909" s="356">
        <f>IF($N$909="nulová",$J$909,0)</f>
        <v>0</v>
      </c>
      <c r="BJ909" s="409" t="s">
        <v>332</v>
      </c>
      <c r="BK909" s="356">
        <f>ROUND($I$909*$H$909,2)</f>
        <v>0</v>
      </c>
      <c r="BL909" s="409" t="s">
        <v>341</v>
      </c>
      <c r="BM909" s="409" t="s">
        <v>2153</v>
      </c>
    </row>
    <row r="910" spans="2:47" s="406" customFormat="1" ht="16.5" customHeight="1">
      <c r="B910" s="281"/>
      <c r="D910" s="357" t="s">
        <v>343</v>
      </c>
      <c r="F910" s="358" t="s">
        <v>982</v>
      </c>
      <c r="L910" s="281"/>
      <c r="M910" s="359"/>
      <c r="T910" s="360"/>
      <c r="AT910" s="406" t="s">
        <v>343</v>
      </c>
      <c r="AU910" s="406" t="s">
        <v>258</v>
      </c>
    </row>
    <row r="911" spans="2:51" s="406" customFormat="1" ht="15.75" customHeight="1">
      <c r="B911" s="363"/>
      <c r="D911" s="361" t="s">
        <v>347</v>
      </c>
      <c r="E911" s="364"/>
      <c r="F911" s="365" t="s">
        <v>2152</v>
      </c>
      <c r="H911" s="364"/>
      <c r="L911" s="363"/>
      <c r="M911" s="366"/>
      <c r="T911" s="367"/>
      <c r="AT911" s="364" t="s">
        <v>347</v>
      </c>
      <c r="AU911" s="364" t="s">
        <v>258</v>
      </c>
      <c r="AV911" s="364" t="s">
        <v>332</v>
      </c>
      <c r="AW911" s="364" t="s">
        <v>299</v>
      </c>
      <c r="AX911" s="364" t="s">
        <v>333</v>
      </c>
      <c r="AY911" s="364" t="s">
        <v>334</v>
      </c>
    </row>
    <row r="912" spans="2:51" s="406" customFormat="1" ht="15.75" customHeight="1">
      <c r="B912" s="368"/>
      <c r="D912" s="361" t="s">
        <v>347</v>
      </c>
      <c r="E912" s="369"/>
      <c r="F912" s="370" t="s">
        <v>976</v>
      </c>
      <c r="H912" s="371">
        <v>2.152</v>
      </c>
      <c r="L912" s="368"/>
      <c r="M912" s="372"/>
      <c r="T912" s="373"/>
      <c r="AT912" s="369" t="s">
        <v>347</v>
      </c>
      <c r="AU912" s="369" t="s">
        <v>258</v>
      </c>
      <c r="AV912" s="369" t="s">
        <v>258</v>
      </c>
      <c r="AW912" s="369" t="s">
        <v>299</v>
      </c>
      <c r="AX912" s="369" t="s">
        <v>333</v>
      </c>
      <c r="AY912" s="369" t="s">
        <v>334</v>
      </c>
    </row>
    <row r="913" spans="2:51" s="406" customFormat="1" ht="15.75" customHeight="1">
      <c r="B913" s="374"/>
      <c r="D913" s="361" t="s">
        <v>347</v>
      </c>
      <c r="E913" s="375"/>
      <c r="F913" s="376" t="s">
        <v>352</v>
      </c>
      <c r="H913" s="377">
        <v>2.152</v>
      </c>
      <c r="L913" s="374"/>
      <c r="M913" s="378"/>
      <c r="T913" s="379"/>
      <c r="AT913" s="375" t="s">
        <v>347</v>
      </c>
      <c r="AU913" s="375" t="s">
        <v>258</v>
      </c>
      <c r="AV913" s="375" t="s">
        <v>341</v>
      </c>
      <c r="AW913" s="375" t="s">
        <v>299</v>
      </c>
      <c r="AX913" s="375" t="s">
        <v>332</v>
      </c>
      <c r="AY913" s="375" t="s">
        <v>334</v>
      </c>
    </row>
    <row r="914" spans="2:51" s="406" customFormat="1" ht="15.75" customHeight="1">
      <c r="B914" s="363"/>
      <c r="D914" s="361" t="s">
        <v>347</v>
      </c>
      <c r="E914" s="364"/>
      <c r="F914" s="365" t="s">
        <v>977</v>
      </c>
      <c r="H914" s="364"/>
      <c r="L914" s="363"/>
      <c r="M914" s="366"/>
      <c r="T914" s="367"/>
      <c r="AT914" s="364" t="s">
        <v>347</v>
      </c>
      <c r="AU914" s="364" t="s">
        <v>258</v>
      </c>
      <c r="AV914" s="364" t="s">
        <v>332</v>
      </c>
      <c r="AW914" s="364" t="s">
        <v>299</v>
      </c>
      <c r="AX914" s="364" t="s">
        <v>333</v>
      </c>
      <c r="AY914" s="364" t="s">
        <v>334</v>
      </c>
    </row>
    <row r="915" spans="2:63" s="337" customFormat="1" ht="30.75" customHeight="1">
      <c r="B915" s="336"/>
      <c r="D915" s="338" t="s">
        <v>329</v>
      </c>
      <c r="E915" s="345" t="s">
        <v>2151</v>
      </c>
      <c r="F915" s="345" t="s">
        <v>889</v>
      </c>
      <c r="J915" s="346">
        <f>$BK$915</f>
        <v>0</v>
      </c>
      <c r="L915" s="336"/>
      <c r="M915" s="341"/>
      <c r="P915" s="342">
        <f>SUM($P$916:$P$918)</f>
        <v>0</v>
      </c>
      <c r="R915" s="342">
        <f>SUM($R$916:$R$918)</f>
        <v>0</v>
      </c>
      <c r="T915" s="343">
        <f>SUM($T$916:$T$918)</f>
        <v>0</v>
      </c>
      <c r="AR915" s="338" t="s">
        <v>332</v>
      </c>
      <c r="AT915" s="338" t="s">
        <v>329</v>
      </c>
      <c r="AU915" s="338" t="s">
        <v>332</v>
      </c>
      <c r="AY915" s="338" t="s">
        <v>334</v>
      </c>
      <c r="BK915" s="344">
        <f>SUM($BK$916:$BK$918)</f>
        <v>0</v>
      </c>
    </row>
    <row r="916" spans="2:65" s="406" customFormat="1" ht="15.75" customHeight="1">
      <c r="B916" s="281"/>
      <c r="C916" s="347" t="s">
        <v>949</v>
      </c>
      <c r="D916" s="347" t="s">
        <v>336</v>
      </c>
      <c r="E916" s="348" t="s">
        <v>891</v>
      </c>
      <c r="F916" s="349" t="s">
        <v>892</v>
      </c>
      <c r="G916" s="350" t="s">
        <v>578</v>
      </c>
      <c r="H916" s="351">
        <v>401.045</v>
      </c>
      <c r="I916" s="424"/>
      <c r="J916" s="352">
        <f>ROUND($I$916*$H$916,2)</f>
        <v>0</v>
      </c>
      <c r="K916" s="349" t="s">
        <v>340</v>
      </c>
      <c r="L916" s="281"/>
      <c r="M916" s="423"/>
      <c r="N916" s="353" t="s">
        <v>287</v>
      </c>
      <c r="P916" s="354">
        <f>$O$916*$H$916</f>
        <v>0</v>
      </c>
      <c r="Q916" s="354">
        <v>0</v>
      </c>
      <c r="R916" s="354">
        <f>$Q$916*$H$916</f>
        <v>0</v>
      </c>
      <c r="S916" s="354">
        <v>0</v>
      </c>
      <c r="T916" s="355">
        <f>$S$916*$H$916</f>
        <v>0</v>
      </c>
      <c r="AR916" s="409" t="s">
        <v>341</v>
      </c>
      <c r="AT916" s="409" t="s">
        <v>336</v>
      </c>
      <c r="AU916" s="409" t="s">
        <v>258</v>
      </c>
      <c r="AY916" s="406" t="s">
        <v>334</v>
      </c>
      <c r="BE916" s="356">
        <f>IF($N$916="základní",$J$916,0)</f>
        <v>0</v>
      </c>
      <c r="BF916" s="356">
        <f>IF($N$916="snížená",$J$916,0)</f>
        <v>0</v>
      </c>
      <c r="BG916" s="356">
        <f>IF($N$916="zákl. přenesená",$J$916,0)</f>
        <v>0</v>
      </c>
      <c r="BH916" s="356">
        <f>IF($N$916="sníž. přenesená",$J$916,0)</f>
        <v>0</v>
      </c>
      <c r="BI916" s="356">
        <f>IF($N$916="nulová",$J$916,0)</f>
        <v>0</v>
      </c>
      <c r="BJ916" s="409" t="s">
        <v>332</v>
      </c>
      <c r="BK916" s="356">
        <f>ROUND($I$916*$H$916,2)</f>
        <v>0</v>
      </c>
      <c r="BL916" s="409" t="s">
        <v>341</v>
      </c>
      <c r="BM916" s="409" t="s">
        <v>2150</v>
      </c>
    </row>
    <row r="917" spans="2:47" s="406" customFormat="1" ht="16.5" customHeight="1">
      <c r="B917" s="281"/>
      <c r="D917" s="357" t="s">
        <v>343</v>
      </c>
      <c r="F917" s="358" t="s">
        <v>2149</v>
      </c>
      <c r="L917" s="281"/>
      <c r="M917" s="359"/>
      <c r="T917" s="360"/>
      <c r="AT917" s="406" t="s">
        <v>343</v>
      </c>
      <c r="AU917" s="406" t="s">
        <v>258</v>
      </c>
    </row>
    <row r="918" spans="2:47" s="406" customFormat="1" ht="30.75" customHeight="1">
      <c r="B918" s="281"/>
      <c r="D918" s="361" t="s">
        <v>345</v>
      </c>
      <c r="F918" s="362" t="s">
        <v>895</v>
      </c>
      <c r="L918" s="281"/>
      <c r="M918" s="359"/>
      <c r="T918" s="360"/>
      <c r="AT918" s="406" t="s">
        <v>345</v>
      </c>
      <c r="AU918" s="406" t="s">
        <v>258</v>
      </c>
    </row>
    <row r="919" spans="2:63" s="337" customFormat="1" ht="37.5" customHeight="1">
      <c r="B919" s="336"/>
      <c r="D919" s="338" t="s">
        <v>329</v>
      </c>
      <c r="E919" s="339" t="s">
        <v>989</v>
      </c>
      <c r="F919" s="339" t="s">
        <v>990</v>
      </c>
      <c r="J919" s="340">
        <f>$BK$919</f>
        <v>0</v>
      </c>
      <c r="L919" s="336"/>
      <c r="M919" s="341"/>
      <c r="P919" s="342">
        <f>$P$920+$P$1178+$P$1316+$P$1368+$P$1415+$P$1432+$P$1735+$P$2182+$P$2224</f>
        <v>0</v>
      </c>
      <c r="R919" s="342">
        <f>$R$920+$R$1178+$R$1316+$R$1368+$R$1415+$R$1432+$R$1735+$R$2182+$R$2224</f>
        <v>28.8833568</v>
      </c>
      <c r="T919" s="343">
        <f>$T$920+$T$1178+$T$1316+$T$1368+$T$1415+$T$1432+$T$1735+$T$2182+$T$2224</f>
        <v>0</v>
      </c>
      <c r="AR919" s="338" t="s">
        <v>258</v>
      </c>
      <c r="AT919" s="338" t="s">
        <v>329</v>
      </c>
      <c r="AU919" s="338" t="s">
        <v>333</v>
      </c>
      <c r="AY919" s="338" t="s">
        <v>334</v>
      </c>
      <c r="BK919" s="344">
        <f>$BK$920+$BK$1178+$BK$1316+$BK$1368+$BK$1415+$BK$1432+$BK$1735+$BK$2182+$BK$2224</f>
        <v>0</v>
      </c>
    </row>
    <row r="920" spans="2:63" s="337" customFormat="1" ht="21" customHeight="1">
      <c r="B920" s="336"/>
      <c r="D920" s="338" t="s">
        <v>329</v>
      </c>
      <c r="E920" s="345" t="s">
        <v>991</v>
      </c>
      <c r="F920" s="345" t="s">
        <v>992</v>
      </c>
      <c r="J920" s="346">
        <f>$BK$920</f>
        <v>0</v>
      </c>
      <c r="L920" s="336"/>
      <c r="M920" s="341"/>
      <c r="P920" s="342">
        <f>SUM($P$921:$P$1177)</f>
        <v>0</v>
      </c>
      <c r="R920" s="342">
        <f>SUM($R$921:$R$1177)</f>
        <v>4.729018900000001</v>
      </c>
      <c r="T920" s="343">
        <f>SUM($T$921:$T$1177)</f>
        <v>0</v>
      </c>
      <c r="AR920" s="338" t="s">
        <v>258</v>
      </c>
      <c r="AT920" s="338" t="s">
        <v>329</v>
      </c>
      <c r="AU920" s="338" t="s">
        <v>332</v>
      </c>
      <c r="AY920" s="338" t="s">
        <v>334</v>
      </c>
      <c r="BK920" s="344">
        <f>SUM($BK$921:$BK$1177)</f>
        <v>0</v>
      </c>
    </row>
    <row r="921" spans="2:65" s="406" customFormat="1" ht="15.75" customHeight="1">
      <c r="B921" s="281"/>
      <c r="C921" s="347" t="s">
        <v>957</v>
      </c>
      <c r="D921" s="347" t="s">
        <v>336</v>
      </c>
      <c r="E921" s="348" t="s">
        <v>2134</v>
      </c>
      <c r="F921" s="349" t="s">
        <v>2132</v>
      </c>
      <c r="G921" s="350" t="s">
        <v>339</v>
      </c>
      <c r="H921" s="351">
        <v>499.53</v>
      </c>
      <c r="I921" s="424"/>
      <c r="J921" s="352">
        <f>ROUND($I$921*$H$921,2)</f>
        <v>0</v>
      </c>
      <c r="K921" s="349" t="s">
        <v>340</v>
      </c>
      <c r="L921" s="281"/>
      <c r="M921" s="423"/>
      <c r="N921" s="353" t="s">
        <v>287</v>
      </c>
      <c r="P921" s="354">
        <f>$O$921*$H$921</f>
        <v>0</v>
      </c>
      <c r="Q921" s="354">
        <v>0.00088</v>
      </c>
      <c r="R921" s="354">
        <f>$Q$921*$H$921</f>
        <v>0.4395864</v>
      </c>
      <c r="S921" s="354">
        <v>0</v>
      </c>
      <c r="T921" s="355">
        <f>$S$921*$H$921</f>
        <v>0</v>
      </c>
      <c r="AR921" s="409" t="s">
        <v>481</v>
      </c>
      <c r="AT921" s="409" t="s">
        <v>336</v>
      </c>
      <c r="AU921" s="409" t="s">
        <v>258</v>
      </c>
      <c r="AY921" s="406" t="s">
        <v>334</v>
      </c>
      <c r="BE921" s="356">
        <f>IF($N$921="základní",$J$921,0)</f>
        <v>0</v>
      </c>
      <c r="BF921" s="356">
        <f>IF($N$921="snížená",$J$921,0)</f>
        <v>0</v>
      </c>
      <c r="BG921" s="356">
        <f>IF($N$921="zákl. přenesená",$J$921,0)</f>
        <v>0</v>
      </c>
      <c r="BH921" s="356">
        <f>IF($N$921="sníž. přenesená",$J$921,0)</f>
        <v>0</v>
      </c>
      <c r="BI921" s="356">
        <f>IF($N$921="nulová",$J$921,0)</f>
        <v>0</v>
      </c>
      <c r="BJ921" s="409" t="s">
        <v>332</v>
      </c>
      <c r="BK921" s="356">
        <f>ROUND($I$921*$H$921,2)</f>
        <v>0</v>
      </c>
      <c r="BL921" s="409" t="s">
        <v>481</v>
      </c>
      <c r="BM921" s="409" t="s">
        <v>2148</v>
      </c>
    </row>
    <row r="922" spans="2:47" s="406" customFormat="1" ht="16.5" customHeight="1">
      <c r="B922" s="281"/>
      <c r="D922" s="357" t="s">
        <v>343</v>
      </c>
      <c r="F922" s="358" t="s">
        <v>2132</v>
      </c>
      <c r="L922" s="281"/>
      <c r="M922" s="359"/>
      <c r="T922" s="360"/>
      <c r="AT922" s="406" t="s">
        <v>343</v>
      </c>
      <c r="AU922" s="406" t="s">
        <v>258</v>
      </c>
    </row>
    <row r="923" spans="2:47" s="406" customFormat="1" ht="44.25" customHeight="1">
      <c r="B923" s="281"/>
      <c r="D923" s="361" t="s">
        <v>345</v>
      </c>
      <c r="F923" s="362" t="s">
        <v>2131</v>
      </c>
      <c r="L923" s="281"/>
      <c r="M923" s="359"/>
      <c r="T923" s="360"/>
      <c r="AT923" s="406" t="s">
        <v>345</v>
      </c>
      <c r="AU923" s="406" t="s">
        <v>258</v>
      </c>
    </row>
    <row r="924" spans="2:51" s="406" customFormat="1" ht="15.75" customHeight="1">
      <c r="B924" s="363"/>
      <c r="D924" s="361" t="s">
        <v>347</v>
      </c>
      <c r="E924" s="364"/>
      <c r="F924" s="365" t="s">
        <v>2140</v>
      </c>
      <c r="H924" s="364"/>
      <c r="L924" s="363"/>
      <c r="M924" s="366"/>
      <c r="T924" s="367"/>
      <c r="AT924" s="364" t="s">
        <v>347</v>
      </c>
      <c r="AU924" s="364" t="s">
        <v>258</v>
      </c>
      <c r="AV924" s="364" t="s">
        <v>332</v>
      </c>
      <c r="AW924" s="364" t="s">
        <v>299</v>
      </c>
      <c r="AX924" s="364" t="s">
        <v>333</v>
      </c>
      <c r="AY924" s="364" t="s">
        <v>334</v>
      </c>
    </row>
    <row r="925" spans="2:51" s="406" customFormat="1" ht="15.75" customHeight="1">
      <c r="B925" s="363"/>
      <c r="D925" s="361" t="s">
        <v>347</v>
      </c>
      <c r="E925" s="364"/>
      <c r="F925" s="365" t="s">
        <v>2147</v>
      </c>
      <c r="H925" s="364"/>
      <c r="L925" s="363"/>
      <c r="M925" s="366"/>
      <c r="T925" s="367"/>
      <c r="AT925" s="364" t="s">
        <v>347</v>
      </c>
      <c r="AU925" s="364" t="s">
        <v>258</v>
      </c>
      <c r="AV925" s="364" t="s">
        <v>332</v>
      </c>
      <c r="AW925" s="364" t="s">
        <v>299</v>
      </c>
      <c r="AX925" s="364" t="s">
        <v>333</v>
      </c>
      <c r="AY925" s="364" t="s">
        <v>334</v>
      </c>
    </row>
    <row r="926" spans="2:51" s="406" customFormat="1" ht="15.75" customHeight="1">
      <c r="B926" s="363"/>
      <c r="D926" s="361" t="s">
        <v>347</v>
      </c>
      <c r="E926" s="364"/>
      <c r="F926" s="365" t="s">
        <v>425</v>
      </c>
      <c r="H926" s="364"/>
      <c r="L926" s="363"/>
      <c r="M926" s="366"/>
      <c r="T926" s="367"/>
      <c r="AT926" s="364" t="s">
        <v>347</v>
      </c>
      <c r="AU926" s="364" t="s">
        <v>258</v>
      </c>
      <c r="AV926" s="364" t="s">
        <v>332</v>
      </c>
      <c r="AW926" s="364" t="s">
        <v>299</v>
      </c>
      <c r="AX926" s="364" t="s">
        <v>333</v>
      </c>
      <c r="AY926" s="364" t="s">
        <v>334</v>
      </c>
    </row>
    <row r="927" spans="2:51" s="406" customFormat="1" ht="15.75" customHeight="1">
      <c r="B927" s="368"/>
      <c r="D927" s="361" t="s">
        <v>347</v>
      </c>
      <c r="E927" s="369"/>
      <c r="F927" s="370" t="s">
        <v>2146</v>
      </c>
      <c r="H927" s="371">
        <v>243.165</v>
      </c>
      <c r="L927" s="368"/>
      <c r="M927" s="372"/>
      <c r="T927" s="373"/>
      <c r="AT927" s="369" t="s">
        <v>347</v>
      </c>
      <c r="AU927" s="369" t="s">
        <v>258</v>
      </c>
      <c r="AV927" s="369" t="s">
        <v>258</v>
      </c>
      <c r="AW927" s="369" t="s">
        <v>299</v>
      </c>
      <c r="AX927" s="369" t="s">
        <v>333</v>
      </c>
      <c r="AY927" s="369" t="s">
        <v>334</v>
      </c>
    </row>
    <row r="928" spans="2:51" s="406" customFormat="1" ht="15.75" customHeight="1">
      <c r="B928" s="363"/>
      <c r="D928" s="361" t="s">
        <v>347</v>
      </c>
      <c r="E928" s="364"/>
      <c r="F928" s="365" t="s">
        <v>428</v>
      </c>
      <c r="H928" s="364"/>
      <c r="L928" s="363"/>
      <c r="M928" s="366"/>
      <c r="T928" s="367"/>
      <c r="AT928" s="364" t="s">
        <v>347</v>
      </c>
      <c r="AU928" s="364" t="s">
        <v>258</v>
      </c>
      <c r="AV928" s="364" t="s">
        <v>332</v>
      </c>
      <c r="AW928" s="364" t="s">
        <v>299</v>
      </c>
      <c r="AX928" s="364" t="s">
        <v>333</v>
      </c>
      <c r="AY928" s="364" t="s">
        <v>334</v>
      </c>
    </row>
    <row r="929" spans="2:51" s="406" customFormat="1" ht="15.75" customHeight="1">
      <c r="B929" s="368"/>
      <c r="D929" s="361" t="s">
        <v>347</v>
      </c>
      <c r="E929" s="369"/>
      <c r="F929" s="370" t="s">
        <v>2146</v>
      </c>
      <c r="H929" s="371">
        <v>243.165</v>
      </c>
      <c r="L929" s="368"/>
      <c r="M929" s="372"/>
      <c r="T929" s="373"/>
      <c r="AT929" s="369" t="s">
        <v>347</v>
      </c>
      <c r="AU929" s="369" t="s">
        <v>258</v>
      </c>
      <c r="AV929" s="369" t="s">
        <v>258</v>
      </c>
      <c r="AW929" s="369" t="s">
        <v>299</v>
      </c>
      <c r="AX929" s="369" t="s">
        <v>333</v>
      </c>
      <c r="AY929" s="369" t="s">
        <v>334</v>
      </c>
    </row>
    <row r="930" spans="2:51" s="406" customFormat="1" ht="15.75" customHeight="1">
      <c r="B930" s="380"/>
      <c r="D930" s="361" t="s">
        <v>347</v>
      </c>
      <c r="E930" s="381"/>
      <c r="F930" s="382" t="s">
        <v>519</v>
      </c>
      <c r="H930" s="383">
        <v>486.33</v>
      </c>
      <c r="L930" s="380"/>
      <c r="M930" s="384"/>
      <c r="T930" s="385"/>
      <c r="AT930" s="381" t="s">
        <v>347</v>
      </c>
      <c r="AU930" s="381" t="s">
        <v>258</v>
      </c>
      <c r="AV930" s="381" t="s">
        <v>363</v>
      </c>
      <c r="AW930" s="381" t="s">
        <v>299</v>
      </c>
      <c r="AX930" s="381" t="s">
        <v>333</v>
      </c>
      <c r="AY930" s="381" t="s">
        <v>334</v>
      </c>
    </row>
    <row r="931" spans="2:51" s="406" customFormat="1" ht="15.75" customHeight="1">
      <c r="B931" s="363"/>
      <c r="D931" s="361" t="s">
        <v>347</v>
      </c>
      <c r="E931" s="364"/>
      <c r="F931" s="365" t="s">
        <v>2138</v>
      </c>
      <c r="H931" s="364"/>
      <c r="L931" s="363"/>
      <c r="M931" s="366"/>
      <c r="T931" s="367"/>
      <c r="AT931" s="364" t="s">
        <v>347</v>
      </c>
      <c r="AU931" s="364" t="s">
        <v>258</v>
      </c>
      <c r="AV931" s="364" t="s">
        <v>332</v>
      </c>
      <c r="AW931" s="364" t="s">
        <v>299</v>
      </c>
      <c r="AX931" s="364" t="s">
        <v>333</v>
      </c>
      <c r="AY931" s="364" t="s">
        <v>334</v>
      </c>
    </row>
    <row r="932" spans="2:51" s="406" customFormat="1" ht="15.75" customHeight="1">
      <c r="B932" s="368"/>
      <c r="D932" s="361" t="s">
        <v>347</v>
      </c>
      <c r="E932" s="369"/>
      <c r="F932" s="370" t="s">
        <v>2145</v>
      </c>
      <c r="H932" s="371">
        <v>6.6</v>
      </c>
      <c r="L932" s="368"/>
      <c r="M932" s="372"/>
      <c r="T932" s="373"/>
      <c r="AT932" s="369" t="s">
        <v>347</v>
      </c>
      <c r="AU932" s="369" t="s">
        <v>258</v>
      </c>
      <c r="AV932" s="369" t="s">
        <v>258</v>
      </c>
      <c r="AW932" s="369" t="s">
        <v>299</v>
      </c>
      <c r="AX932" s="369" t="s">
        <v>333</v>
      </c>
      <c r="AY932" s="369" t="s">
        <v>334</v>
      </c>
    </row>
    <row r="933" spans="2:51" s="406" customFormat="1" ht="15.75" customHeight="1">
      <c r="B933" s="368"/>
      <c r="D933" s="361" t="s">
        <v>347</v>
      </c>
      <c r="E933" s="369"/>
      <c r="F933" s="370" t="s">
        <v>2144</v>
      </c>
      <c r="H933" s="371">
        <v>6.6</v>
      </c>
      <c r="L933" s="368"/>
      <c r="M933" s="372"/>
      <c r="T933" s="373"/>
      <c r="AT933" s="369" t="s">
        <v>347</v>
      </c>
      <c r="AU933" s="369" t="s">
        <v>258</v>
      </c>
      <c r="AV933" s="369" t="s">
        <v>258</v>
      </c>
      <c r="AW933" s="369" t="s">
        <v>299</v>
      </c>
      <c r="AX933" s="369" t="s">
        <v>333</v>
      </c>
      <c r="AY933" s="369" t="s">
        <v>334</v>
      </c>
    </row>
    <row r="934" spans="2:51" s="406" customFormat="1" ht="15.75" customHeight="1">
      <c r="B934" s="380"/>
      <c r="D934" s="361" t="s">
        <v>347</v>
      </c>
      <c r="E934" s="381"/>
      <c r="F934" s="382" t="s">
        <v>519</v>
      </c>
      <c r="H934" s="383">
        <v>13.2</v>
      </c>
      <c r="L934" s="380"/>
      <c r="M934" s="384"/>
      <c r="T934" s="385"/>
      <c r="AT934" s="381" t="s">
        <v>347</v>
      </c>
      <c r="AU934" s="381" t="s">
        <v>258</v>
      </c>
      <c r="AV934" s="381" t="s">
        <v>363</v>
      </c>
      <c r="AW934" s="381" t="s">
        <v>299</v>
      </c>
      <c r="AX934" s="381" t="s">
        <v>333</v>
      </c>
      <c r="AY934" s="381" t="s">
        <v>334</v>
      </c>
    </row>
    <row r="935" spans="2:51" s="406" customFormat="1" ht="15.75" customHeight="1">
      <c r="B935" s="374"/>
      <c r="D935" s="361" t="s">
        <v>347</v>
      </c>
      <c r="E935" s="375"/>
      <c r="F935" s="376" t="s">
        <v>352</v>
      </c>
      <c r="H935" s="377">
        <v>499.53</v>
      </c>
      <c r="L935" s="374"/>
      <c r="M935" s="378"/>
      <c r="T935" s="379"/>
      <c r="AT935" s="375" t="s">
        <v>347</v>
      </c>
      <c r="AU935" s="375" t="s">
        <v>258</v>
      </c>
      <c r="AV935" s="375" t="s">
        <v>341</v>
      </c>
      <c r="AW935" s="375" t="s">
        <v>299</v>
      </c>
      <c r="AX935" s="375" t="s">
        <v>332</v>
      </c>
      <c r="AY935" s="375" t="s">
        <v>334</v>
      </c>
    </row>
    <row r="936" spans="2:65" s="406" customFormat="1" ht="15.75" customHeight="1">
      <c r="B936" s="281"/>
      <c r="C936" s="386" t="s">
        <v>959</v>
      </c>
      <c r="D936" s="386" t="s">
        <v>1090</v>
      </c>
      <c r="E936" s="387" t="s">
        <v>2128</v>
      </c>
      <c r="F936" s="507" t="s">
        <v>2954</v>
      </c>
      <c r="G936" s="389" t="s">
        <v>339</v>
      </c>
      <c r="H936" s="390">
        <v>324.696</v>
      </c>
      <c r="I936" s="426"/>
      <c r="J936" s="391">
        <f>ROUND($I$936*$H$936,2)</f>
        <v>0</v>
      </c>
      <c r="K936" s="388" t="s">
        <v>340</v>
      </c>
      <c r="L936" s="392"/>
      <c r="M936" s="425"/>
      <c r="N936" s="393" t="s">
        <v>287</v>
      </c>
      <c r="P936" s="354">
        <f>$O$936*$H$936</f>
        <v>0</v>
      </c>
      <c r="Q936" s="354">
        <v>0.0039</v>
      </c>
      <c r="R936" s="354">
        <f>$Q$936*$H$936</f>
        <v>1.2663144</v>
      </c>
      <c r="S936" s="354">
        <v>0</v>
      </c>
      <c r="T936" s="355">
        <f>$S$936*$H$936</f>
        <v>0</v>
      </c>
      <c r="AR936" s="409" t="s">
        <v>635</v>
      </c>
      <c r="AT936" s="409" t="s">
        <v>1090</v>
      </c>
      <c r="AU936" s="409" t="s">
        <v>258</v>
      </c>
      <c r="AY936" s="406" t="s">
        <v>334</v>
      </c>
      <c r="BE936" s="356">
        <f>IF($N$936="základní",$J$936,0)</f>
        <v>0</v>
      </c>
      <c r="BF936" s="356">
        <f>IF($N$936="snížená",$J$936,0)</f>
        <v>0</v>
      </c>
      <c r="BG936" s="356">
        <f>IF($N$936="zákl. přenesená",$J$936,0)</f>
        <v>0</v>
      </c>
      <c r="BH936" s="356">
        <f>IF($N$936="sníž. přenesená",$J$936,0)</f>
        <v>0</v>
      </c>
      <c r="BI936" s="356">
        <f>IF($N$936="nulová",$J$936,0)</f>
        <v>0</v>
      </c>
      <c r="BJ936" s="409" t="s">
        <v>332</v>
      </c>
      <c r="BK936" s="356">
        <f>ROUND($I$936*$H$936,2)</f>
        <v>0</v>
      </c>
      <c r="BL936" s="409" t="s">
        <v>481</v>
      </c>
      <c r="BM936" s="409" t="s">
        <v>2143</v>
      </c>
    </row>
    <row r="937" spans="2:47" s="406" customFormat="1" ht="16.5" customHeight="1">
      <c r="B937" s="281"/>
      <c r="D937" s="357" t="s">
        <v>343</v>
      </c>
      <c r="F937" s="358" t="s">
        <v>2955</v>
      </c>
      <c r="L937" s="281"/>
      <c r="M937" s="359"/>
      <c r="T937" s="360"/>
      <c r="AT937" s="406" t="s">
        <v>343</v>
      </c>
      <c r="AU937" s="406" t="s">
        <v>258</v>
      </c>
    </row>
    <row r="938" spans="2:51" s="406" customFormat="1" ht="15.75" customHeight="1">
      <c r="B938" s="363"/>
      <c r="D938" s="361" t="s">
        <v>347</v>
      </c>
      <c r="E938" s="364"/>
      <c r="F938" s="365" t="s">
        <v>2140</v>
      </c>
      <c r="H938" s="364"/>
      <c r="L938" s="363"/>
      <c r="M938" s="366"/>
      <c r="T938" s="367"/>
      <c r="AT938" s="364" t="s">
        <v>347</v>
      </c>
      <c r="AU938" s="364" t="s">
        <v>258</v>
      </c>
      <c r="AV938" s="364" t="s">
        <v>332</v>
      </c>
      <c r="AW938" s="364" t="s">
        <v>299</v>
      </c>
      <c r="AX938" s="364" t="s">
        <v>333</v>
      </c>
      <c r="AY938" s="364" t="s">
        <v>334</v>
      </c>
    </row>
    <row r="939" spans="2:51" s="406" customFormat="1" ht="15.75" customHeight="1">
      <c r="B939" s="363"/>
      <c r="D939" s="361" t="s">
        <v>347</v>
      </c>
      <c r="E939" s="364"/>
      <c r="F939" s="365" t="s">
        <v>2142</v>
      </c>
      <c r="H939" s="364"/>
      <c r="L939" s="363"/>
      <c r="M939" s="366"/>
      <c r="T939" s="367"/>
      <c r="AT939" s="364" t="s">
        <v>347</v>
      </c>
      <c r="AU939" s="364" t="s">
        <v>258</v>
      </c>
      <c r="AV939" s="364" t="s">
        <v>332</v>
      </c>
      <c r="AW939" s="364" t="s">
        <v>299</v>
      </c>
      <c r="AX939" s="364" t="s">
        <v>333</v>
      </c>
      <c r="AY939" s="364" t="s">
        <v>334</v>
      </c>
    </row>
    <row r="940" spans="2:51" s="406" customFormat="1" ht="15.75" customHeight="1">
      <c r="B940" s="363"/>
      <c r="D940" s="361" t="s">
        <v>347</v>
      </c>
      <c r="E940" s="364"/>
      <c r="F940" s="365" t="s">
        <v>425</v>
      </c>
      <c r="H940" s="364"/>
      <c r="L940" s="363"/>
      <c r="M940" s="366"/>
      <c r="T940" s="367"/>
      <c r="AT940" s="364" t="s">
        <v>347</v>
      </c>
      <c r="AU940" s="364" t="s">
        <v>258</v>
      </c>
      <c r="AV940" s="364" t="s">
        <v>332</v>
      </c>
      <c r="AW940" s="364" t="s">
        <v>299</v>
      </c>
      <c r="AX940" s="364" t="s">
        <v>333</v>
      </c>
      <c r="AY940" s="364" t="s">
        <v>334</v>
      </c>
    </row>
    <row r="941" spans="2:51" s="406" customFormat="1" ht="15.75" customHeight="1">
      <c r="B941" s="368"/>
      <c r="D941" s="361" t="s">
        <v>347</v>
      </c>
      <c r="E941" s="369"/>
      <c r="F941" s="370" t="s">
        <v>2139</v>
      </c>
      <c r="H941" s="371">
        <v>121.583</v>
      </c>
      <c r="L941" s="368"/>
      <c r="M941" s="372"/>
      <c r="T941" s="373"/>
      <c r="AT941" s="369" t="s">
        <v>347</v>
      </c>
      <c r="AU941" s="369" t="s">
        <v>258</v>
      </c>
      <c r="AV941" s="369" t="s">
        <v>258</v>
      </c>
      <c r="AW941" s="369" t="s">
        <v>299</v>
      </c>
      <c r="AX941" s="369" t="s">
        <v>333</v>
      </c>
      <c r="AY941" s="369" t="s">
        <v>334</v>
      </c>
    </row>
    <row r="942" spans="2:51" s="406" customFormat="1" ht="15.75" customHeight="1">
      <c r="B942" s="363"/>
      <c r="D942" s="361" t="s">
        <v>347</v>
      </c>
      <c r="E942" s="364"/>
      <c r="F942" s="365" t="s">
        <v>428</v>
      </c>
      <c r="H942" s="364"/>
      <c r="L942" s="363"/>
      <c r="M942" s="366"/>
      <c r="T942" s="367"/>
      <c r="AT942" s="364" t="s">
        <v>347</v>
      </c>
      <c r="AU942" s="364" t="s">
        <v>258</v>
      </c>
      <c r="AV942" s="364" t="s">
        <v>332</v>
      </c>
      <c r="AW942" s="364" t="s">
        <v>299</v>
      </c>
      <c r="AX942" s="364" t="s">
        <v>333</v>
      </c>
      <c r="AY942" s="364" t="s">
        <v>334</v>
      </c>
    </row>
    <row r="943" spans="2:51" s="406" customFormat="1" ht="15.75" customHeight="1">
      <c r="B943" s="368"/>
      <c r="D943" s="361" t="s">
        <v>347</v>
      </c>
      <c r="E943" s="369"/>
      <c r="F943" s="370" t="s">
        <v>2139</v>
      </c>
      <c r="H943" s="371">
        <v>121.583</v>
      </c>
      <c r="L943" s="368"/>
      <c r="M943" s="372"/>
      <c r="T943" s="373"/>
      <c r="AT943" s="369" t="s">
        <v>347</v>
      </c>
      <c r="AU943" s="369" t="s">
        <v>258</v>
      </c>
      <c r="AV943" s="369" t="s">
        <v>258</v>
      </c>
      <c r="AW943" s="369" t="s">
        <v>299</v>
      </c>
      <c r="AX943" s="369" t="s">
        <v>333</v>
      </c>
      <c r="AY943" s="369" t="s">
        <v>334</v>
      </c>
    </row>
    <row r="944" spans="2:51" s="406" customFormat="1" ht="15.75" customHeight="1">
      <c r="B944" s="380"/>
      <c r="D944" s="361" t="s">
        <v>347</v>
      </c>
      <c r="E944" s="381"/>
      <c r="F944" s="382" t="s">
        <v>519</v>
      </c>
      <c r="H944" s="383">
        <v>243.166</v>
      </c>
      <c r="L944" s="380"/>
      <c r="M944" s="384"/>
      <c r="T944" s="385"/>
      <c r="AT944" s="381" t="s">
        <v>347</v>
      </c>
      <c r="AU944" s="381" t="s">
        <v>258</v>
      </c>
      <c r="AV944" s="381" t="s">
        <v>363</v>
      </c>
      <c r="AW944" s="381" t="s">
        <v>299</v>
      </c>
      <c r="AX944" s="381" t="s">
        <v>333</v>
      </c>
      <c r="AY944" s="381" t="s">
        <v>334</v>
      </c>
    </row>
    <row r="945" spans="2:51" s="406" customFormat="1" ht="15.75" customHeight="1">
      <c r="B945" s="363"/>
      <c r="D945" s="361" t="s">
        <v>347</v>
      </c>
      <c r="E945" s="364"/>
      <c r="F945" s="365" t="s">
        <v>2138</v>
      </c>
      <c r="H945" s="364"/>
      <c r="L945" s="363"/>
      <c r="M945" s="366"/>
      <c r="T945" s="367"/>
      <c r="AT945" s="364" t="s">
        <v>347</v>
      </c>
      <c r="AU945" s="364" t="s">
        <v>258</v>
      </c>
      <c r="AV945" s="364" t="s">
        <v>332</v>
      </c>
      <c r="AW945" s="364" t="s">
        <v>299</v>
      </c>
      <c r="AX945" s="364" t="s">
        <v>333</v>
      </c>
      <c r="AY945" s="364" t="s">
        <v>334</v>
      </c>
    </row>
    <row r="946" spans="2:51" s="406" customFormat="1" ht="15.75" customHeight="1">
      <c r="B946" s="368"/>
      <c r="D946" s="361" t="s">
        <v>347</v>
      </c>
      <c r="E946" s="369"/>
      <c r="F946" s="370" t="s">
        <v>2137</v>
      </c>
      <c r="H946" s="371">
        <v>3.3</v>
      </c>
      <c r="L946" s="368"/>
      <c r="M946" s="372"/>
      <c r="T946" s="373"/>
      <c r="AT946" s="369" t="s">
        <v>347</v>
      </c>
      <c r="AU946" s="369" t="s">
        <v>258</v>
      </c>
      <c r="AV946" s="369" t="s">
        <v>258</v>
      </c>
      <c r="AW946" s="369" t="s">
        <v>299</v>
      </c>
      <c r="AX946" s="369" t="s">
        <v>333</v>
      </c>
      <c r="AY946" s="369" t="s">
        <v>334</v>
      </c>
    </row>
    <row r="947" spans="2:51" s="406" customFormat="1" ht="15.75" customHeight="1">
      <c r="B947" s="368"/>
      <c r="D947" s="361" t="s">
        <v>347</v>
      </c>
      <c r="E947" s="369"/>
      <c r="F947" s="370" t="s">
        <v>2136</v>
      </c>
      <c r="H947" s="371">
        <v>3.3</v>
      </c>
      <c r="L947" s="368"/>
      <c r="M947" s="372"/>
      <c r="T947" s="373"/>
      <c r="AT947" s="369" t="s">
        <v>347</v>
      </c>
      <c r="AU947" s="369" t="s">
        <v>258</v>
      </c>
      <c r="AV947" s="369" t="s">
        <v>258</v>
      </c>
      <c r="AW947" s="369" t="s">
        <v>299</v>
      </c>
      <c r="AX947" s="369" t="s">
        <v>333</v>
      </c>
      <c r="AY947" s="369" t="s">
        <v>334</v>
      </c>
    </row>
    <row r="948" spans="2:51" s="406" customFormat="1" ht="15.75" customHeight="1">
      <c r="B948" s="380"/>
      <c r="D948" s="361" t="s">
        <v>347</v>
      </c>
      <c r="E948" s="381"/>
      <c r="F948" s="382" t="s">
        <v>519</v>
      </c>
      <c r="H948" s="383">
        <v>6.6</v>
      </c>
      <c r="L948" s="380"/>
      <c r="M948" s="384"/>
      <c r="T948" s="385"/>
      <c r="AT948" s="381" t="s">
        <v>347</v>
      </c>
      <c r="AU948" s="381" t="s">
        <v>258</v>
      </c>
      <c r="AV948" s="381" t="s">
        <v>363</v>
      </c>
      <c r="AW948" s="381" t="s">
        <v>299</v>
      </c>
      <c r="AX948" s="381" t="s">
        <v>333</v>
      </c>
      <c r="AY948" s="381" t="s">
        <v>334</v>
      </c>
    </row>
    <row r="949" spans="2:51" s="406" customFormat="1" ht="15.75" customHeight="1">
      <c r="B949" s="374"/>
      <c r="D949" s="361" t="s">
        <v>347</v>
      </c>
      <c r="E949" s="375"/>
      <c r="F949" s="376" t="s">
        <v>352</v>
      </c>
      <c r="H949" s="377">
        <v>249.766</v>
      </c>
      <c r="L949" s="374"/>
      <c r="M949" s="378"/>
      <c r="T949" s="379"/>
      <c r="AT949" s="375" t="s">
        <v>347</v>
      </c>
      <c r="AU949" s="375" t="s">
        <v>258</v>
      </c>
      <c r="AV949" s="375" t="s">
        <v>341</v>
      </c>
      <c r="AW949" s="375" t="s">
        <v>299</v>
      </c>
      <c r="AX949" s="375" t="s">
        <v>332</v>
      </c>
      <c r="AY949" s="375" t="s">
        <v>334</v>
      </c>
    </row>
    <row r="950" spans="2:51" s="406" customFormat="1" ht="27" customHeight="1">
      <c r="B950" s="363"/>
      <c r="D950" s="361" t="s">
        <v>347</v>
      </c>
      <c r="E950" s="364"/>
      <c r="F950" s="365" t="s">
        <v>2070</v>
      </c>
      <c r="H950" s="364"/>
      <c r="L950" s="363"/>
      <c r="M950" s="366"/>
      <c r="T950" s="367"/>
      <c r="AT950" s="364" t="s">
        <v>347</v>
      </c>
      <c r="AU950" s="364" t="s">
        <v>258</v>
      </c>
      <c r="AV950" s="364" t="s">
        <v>332</v>
      </c>
      <c r="AW950" s="364" t="s">
        <v>299</v>
      </c>
      <c r="AX950" s="364" t="s">
        <v>333</v>
      </c>
      <c r="AY950" s="364" t="s">
        <v>334</v>
      </c>
    </row>
    <row r="951" spans="2:51" s="406" customFormat="1" ht="15.75" customHeight="1">
      <c r="B951" s="368"/>
      <c r="D951" s="361" t="s">
        <v>347</v>
      </c>
      <c r="F951" s="370" t="s">
        <v>2135</v>
      </c>
      <c r="H951" s="371">
        <v>324.696</v>
      </c>
      <c r="L951" s="368"/>
      <c r="M951" s="372"/>
      <c r="T951" s="373"/>
      <c r="AT951" s="369" t="s">
        <v>347</v>
      </c>
      <c r="AU951" s="369" t="s">
        <v>258</v>
      </c>
      <c r="AV951" s="369" t="s">
        <v>258</v>
      </c>
      <c r="AW951" s="369" t="s">
        <v>333</v>
      </c>
      <c r="AX951" s="369" t="s">
        <v>332</v>
      </c>
      <c r="AY951" s="369" t="s">
        <v>334</v>
      </c>
    </row>
    <row r="952" spans="2:65" s="406" customFormat="1" ht="15.75" customHeight="1">
      <c r="B952" s="281"/>
      <c r="C952" s="386" t="s">
        <v>962</v>
      </c>
      <c r="D952" s="386" t="s">
        <v>1090</v>
      </c>
      <c r="E952" s="387" t="s">
        <v>2074</v>
      </c>
      <c r="F952" s="507" t="s">
        <v>2956</v>
      </c>
      <c r="G952" s="389" t="s">
        <v>339</v>
      </c>
      <c r="H952" s="390">
        <v>324.696</v>
      </c>
      <c r="I952" s="426"/>
      <c r="J952" s="391">
        <f>ROUND($I$952*$H$952,2)</f>
        <v>0</v>
      </c>
      <c r="K952" s="388" t="s">
        <v>340</v>
      </c>
      <c r="L952" s="392"/>
      <c r="M952" s="425"/>
      <c r="N952" s="393" t="s">
        <v>287</v>
      </c>
      <c r="P952" s="354">
        <f>$O$952*$H$952</f>
        <v>0</v>
      </c>
      <c r="Q952" s="354">
        <v>0.0069</v>
      </c>
      <c r="R952" s="354">
        <f>$Q$952*$H$952</f>
        <v>2.2404024000000002</v>
      </c>
      <c r="S952" s="354">
        <v>0</v>
      </c>
      <c r="T952" s="355">
        <f>$S$952*$H$952</f>
        <v>0</v>
      </c>
      <c r="AR952" s="409" t="s">
        <v>635</v>
      </c>
      <c r="AT952" s="409" t="s">
        <v>1090</v>
      </c>
      <c r="AU952" s="409" t="s">
        <v>258</v>
      </c>
      <c r="AY952" s="406" t="s">
        <v>334</v>
      </c>
      <c r="BE952" s="356">
        <f>IF($N$952="základní",$J$952,0)</f>
        <v>0</v>
      </c>
      <c r="BF952" s="356">
        <f>IF($N$952="snížená",$J$952,0)</f>
        <v>0</v>
      </c>
      <c r="BG952" s="356">
        <f>IF($N$952="zákl. přenesená",$J$952,0)</f>
        <v>0</v>
      </c>
      <c r="BH952" s="356">
        <f>IF($N$952="sníž. přenesená",$J$952,0)</f>
        <v>0</v>
      </c>
      <c r="BI952" s="356">
        <f>IF($N$952="nulová",$J$952,0)</f>
        <v>0</v>
      </c>
      <c r="BJ952" s="409" t="s">
        <v>332</v>
      </c>
      <c r="BK952" s="356">
        <f>ROUND($I$952*$H$952,2)</f>
        <v>0</v>
      </c>
      <c r="BL952" s="409" t="s">
        <v>481</v>
      </c>
      <c r="BM952" s="409" t="s">
        <v>2141</v>
      </c>
    </row>
    <row r="953" spans="2:47" s="406" customFormat="1" ht="16.5" customHeight="1">
      <c r="B953" s="281"/>
      <c r="D953" s="357" t="s">
        <v>343</v>
      </c>
      <c r="F953" s="358" t="s">
        <v>2957</v>
      </c>
      <c r="L953" s="281"/>
      <c r="M953" s="359"/>
      <c r="T953" s="360"/>
      <c r="AT953" s="406" t="s">
        <v>343</v>
      </c>
      <c r="AU953" s="406" t="s">
        <v>258</v>
      </c>
    </row>
    <row r="954" spans="2:51" s="406" customFormat="1" ht="15.75" customHeight="1">
      <c r="B954" s="363"/>
      <c r="D954" s="361" t="s">
        <v>347</v>
      </c>
      <c r="E954" s="364"/>
      <c r="F954" s="365" t="s">
        <v>2140</v>
      </c>
      <c r="H954" s="364"/>
      <c r="L954" s="363"/>
      <c r="M954" s="366"/>
      <c r="T954" s="367"/>
      <c r="AT954" s="364" t="s">
        <v>347</v>
      </c>
      <c r="AU954" s="364" t="s">
        <v>258</v>
      </c>
      <c r="AV954" s="364" t="s">
        <v>332</v>
      </c>
      <c r="AW954" s="364" t="s">
        <v>299</v>
      </c>
      <c r="AX954" s="364" t="s">
        <v>333</v>
      </c>
      <c r="AY954" s="364" t="s">
        <v>334</v>
      </c>
    </row>
    <row r="955" spans="2:51" s="406" customFormat="1" ht="15.75" customHeight="1">
      <c r="B955" s="363"/>
      <c r="D955" s="361" t="s">
        <v>347</v>
      </c>
      <c r="E955" s="364"/>
      <c r="F955" s="365" t="s">
        <v>2124</v>
      </c>
      <c r="H955" s="364"/>
      <c r="L955" s="363"/>
      <c r="M955" s="366"/>
      <c r="T955" s="367"/>
      <c r="AT955" s="364" t="s">
        <v>347</v>
      </c>
      <c r="AU955" s="364" t="s">
        <v>258</v>
      </c>
      <c r="AV955" s="364" t="s">
        <v>332</v>
      </c>
      <c r="AW955" s="364" t="s">
        <v>299</v>
      </c>
      <c r="AX955" s="364" t="s">
        <v>333</v>
      </c>
      <c r="AY955" s="364" t="s">
        <v>334</v>
      </c>
    </row>
    <row r="956" spans="2:51" s="406" customFormat="1" ht="15.75" customHeight="1">
      <c r="B956" s="363"/>
      <c r="D956" s="361" t="s">
        <v>347</v>
      </c>
      <c r="E956" s="364"/>
      <c r="F956" s="365" t="s">
        <v>425</v>
      </c>
      <c r="H956" s="364"/>
      <c r="L956" s="363"/>
      <c r="M956" s="366"/>
      <c r="T956" s="367"/>
      <c r="AT956" s="364" t="s">
        <v>347</v>
      </c>
      <c r="AU956" s="364" t="s">
        <v>258</v>
      </c>
      <c r="AV956" s="364" t="s">
        <v>332</v>
      </c>
      <c r="AW956" s="364" t="s">
        <v>299</v>
      </c>
      <c r="AX956" s="364" t="s">
        <v>333</v>
      </c>
      <c r="AY956" s="364" t="s">
        <v>334</v>
      </c>
    </row>
    <row r="957" spans="2:51" s="406" customFormat="1" ht="15.75" customHeight="1">
      <c r="B957" s="368"/>
      <c r="D957" s="361" t="s">
        <v>347</v>
      </c>
      <c r="E957" s="369"/>
      <c r="F957" s="370" t="s">
        <v>2139</v>
      </c>
      <c r="H957" s="371">
        <v>121.583</v>
      </c>
      <c r="L957" s="368"/>
      <c r="M957" s="372"/>
      <c r="T957" s="373"/>
      <c r="AT957" s="369" t="s">
        <v>347</v>
      </c>
      <c r="AU957" s="369" t="s">
        <v>258</v>
      </c>
      <c r="AV957" s="369" t="s">
        <v>258</v>
      </c>
      <c r="AW957" s="369" t="s">
        <v>299</v>
      </c>
      <c r="AX957" s="369" t="s">
        <v>333</v>
      </c>
      <c r="AY957" s="369" t="s">
        <v>334</v>
      </c>
    </row>
    <row r="958" spans="2:51" s="406" customFormat="1" ht="15.75" customHeight="1">
      <c r="B958" s="363"/>
      <c r="D958" s="361" t="s">
        <v>347</v>
      </c>
      <c r="E958" s="364"/>
      <c r="F958" s="365" t="s">
        <v>428</v>
      </c>
      <c r="H958" s="364"/>
      <c r="L958" s="363"/>
      <c r="M958" s="366"/>
      <c r="T958" s="367"/>
      <c r="AT958" s="364" t="s">
        <v>347</v>
      </c>
      <c r="AU958" s="364" t="s">
        <v>258</v>
      </c>
      <c r="AV958" s="364" t="s">
        <v>332</v>
      </c>
      <c r="AW958" s="364" t="s">
        <v>299</v>
      </c>
      <c r="AX958" s="364" t="s">
        <v>333</v>
      </c>
      <c r="AY958" s="364" t="s">
        <v>334</v>
      </c>
    </row>
    <row r="959" spans="2:51" s="406" customFormat="1" ht="15.75" customHeight="1">
      <c r="B959" s="368"/>
      <c r="D959" s="361" t="s">
        <v>347</v>
      </c>
      <c r="E959" s="369"/>
      <c r="F959" s="370" t="s">
        <v>2139</v>
      </c>
      <c r="H959" s="371">
        <v>121.583</v>
      </c>
      <c r="L959" s="368"/>
      <c r="M959" s="372"/>
      <c r="T959" s="373"/>
      <c r="AT959" s="369" t="s">
        <v>347</v>
      </c>
      <c r="AU959" s="369" t="s">
        <v>258</v>
      </c>
      <c r="AV959" s="369" t="s">
        <v>258</v>
      </c>
      <c r="AW959" s="369" t="s">
        <v>299</v>
      </c>
      <c r="AX959" s="369" t="s">
        <v>333</v>
      </c>
      <c r="AY959" s="369" t="s">
        <v>334</v>
      </c>
    </row>
    <row r="960" spans="2:51" s="406" customFormat="1" ht="15.75" customHeight="1">
      <c r="B960" s="380"/>
      <c r="D960" s="361" t="s">
        <v>347</v>
      </c>
      <c r="E960" s="381"/>
      <c r="F960" s="382" t="s">
        <v>519</v>
      </c>
      <c r="H960" s="383">
        <v>243.166</v>
      </c>
      <c r="L960" s="380"/>
      <c r="M960" s="384"/>
      <c r="T960" s="385"/>
      <c r="AT960" s="381" t="s">
        <v>347</v>
      </c>
      <c r="AU960" s="381" t="s">
        <v>258</v>
      </c>
      <c r="AV960" s="381" t="s">
        <v>363</v>
      </c>
      <c r="AW960" s="381" t="s">
        <v>299</v>
      </c>
      <c r="AX960" s="381" t="s">
        <v>333</v>
      </c>
      <c r="AY960" s="381" t="s">
        <v>334</v>
      </c>
    </row>
    <row r="961" spans="2:51" s="406" customFormat="1" ht="15.75" customHeight="1">
      <c r="B961" s="363"/>
      <c r="D961" s="361" t="s">
        <v>347</v>
      </c>
      <c r="E961" s="364"/>
      <c r="F961" s="365" t="s">
        <v>2138</v>
      </c>
      <c r="H961" s="364"/>
      <c r="L961" s="363"/>
      <c r="M961" s="366"/>
      <c r="T961" s="367"/>
      <c r="AT961" s="364" t="s">
        <v>347</v>
      </c>
      <c r="AU961" s="364" t="s">
        <v>258</v>
      </c>
      <c r="AV961" s="364" t="s">
        <v>332</v>
      </c>
      <c r="AW961" s="364" t="s">
        <v>299</v>
      </c>
      <c r="AX961" s="364" t="s">
        <v>333</v>
      </c>
      <c r="AY961" s="364" t="s">
        <v>334</v>
      </c>
    </row>
    <row r="962" spans="2:51" s="406" customFormat="1" ht="15.75" customHeight="1">
      <c r="B962" s="368"/>
      <c r="D962" s="361" t="s">
        <v>347</v>
      </c>
      <c r="E962" s="369"/>
      <c r="F962" s="370" t="s">
        <v>2137</v>
      </c>
      <c r="H962" s="371">
        <v>3.3</v>
      </c>
      <c r="L962" s="368"/>
      <c r="M962" s="372"/>
      <c r="T962" s="373"/>
      <c r="AT962" s="369" t="s">
        <v>347</v>
      </c>
      <c r="AU962" s="369" t="s">
        <v>258</v>
      </c>
      <c r="AV962" s="369" t="s">
        <v>258</v>
      </c>
      <c r="AW962" s="369" t="s">
        <v>299</v>
      </c>
      <c r="AX962" s="369" t="s">
        <v>333</v>
      </c>
      <c r="AY962" s="369" t="s">
        <v>334</v>
      </c>
    </row>
    <row r="963" spans="2:51" s="406" customFormat="1" ht="15.75" customHeight="1">
      <c r="B963" s="368"/>
      <c r="D963" s="361" t="s">
        <v>347</v>
      </c>
      <c r="E963" s="369"/>
      <c r="F963" s="370" t="s">
        <v>2136</v>
      </c>
      <c r="H963" s="371">
        <v>3.3</v>
      </c>
      <c r="L963" s="368"/>
      <c r="M963" s="372"/>
      <c r="T963" s="373"/>
      <c r="AT963" s="369" t="s">
        <v>347</v>
      </c>
      <c r="AU963" s="369" t="s">
        <v>258</v>
      </c>
      <c r="AV963" s="369" t="s">
        <v>258</v>
      </c>
      <c r="AW963" s="369" t="s">
        <v>299</v>
      </c>
      <c r="AX963" s="369" t="s">
        <v>333</v>
      </c>
      <c r="AY963" s="369" t="s">
        <v>334</v>
      </c>
    </row>
    <row r="964" spans="2:51" s="406" customFormat="1" ht="15.75" customHeight="1">
      <c r="B964" s="380"/>
      <c r="D964" s="361" t="s">
        <v>347</v>
      </c>
      <c r="E964" s="381"/>
      <c r="F964" s="382" t="s">
        <v>519</v>
      </c>
      <c r="H964" s="383">
        <v>6.6</v>
      </c>
      <c r="L964" s="380"/>
      <c r="M964" s="384"/>
      <c r="T964" s="385"/>
      <c r="AT964" s="381" t="s">
        <v>347</v>
      </c>
      <c r="AU964" s="381" t="s">
        <v>258</v>
      </c>
      <c r="AV964" s="381" t="s">
        <v>363</v>
      </c>
      <c r="AW964" s="381" t="s">
        <v>299</v>
      </c>
      <c r="AX964" s="381" t="s">
        <v>333</v>
      </c>
      <c r="AY964" s="381" t="s">
        <v>334</v>
      </c>
    </row>
    <row r="965" spans="2:51" s="406" customFormat="1" ht="15.75" customHeight="1">
      <c r="B965" s="374"/>
      <c r="D965" s="361" t="s">
        <v>347</v>
      </c>
      <c r="E965" s="375"/>
      <c r="F965" s="376" t="s">
        <v>352</v>
      </c>
      <c r="H965" s="377">
        <v>249.766</v>
      </c>
      <c r="L965" s="374"/>
      <c r="M965" s="378"/>
      <c r="T965" s="379"/>
      <c r="AT965" s="375" t="s">
        <v>347</v>
      </c>
      <c r="AU965" s="375" t="s">
        <v>258</v>
      </c>
      <c r="AV965" s="375" t="s">
        <v>341</v>
      </c>
      <c r="AW965" s="375" t="s">
        <v>299</v>
      </c>
      <c r="AX965" s="375" t="s">
        <v>332</v>
      </c>
      <c r="AY965" s="375" t="s">
        <v>334</v>
      </c>
    </row>
    <row r="966" spans="2:51" s="406" customFormat="1" ht="27" customHeight="1">
      <c r="B966" s="363"/>
      <c r="D966" s="361" t="s">
        <v>347</v>
      </c>
      <c r="E966" s="364"/>
      <c r="F966" s="365" t="s">
        <v>2070</v>
      </c>
      <c r="H966" s="364"/>
      <c r="L966" s="363"/>
      <c r="M966" s="366"/>
      <c r="T966" s="367"/>
      <c r="AT966" s="364" t="s">
        <v>347</v>
      </c>
      <c r="AU966" s="364" t="s">
        <v>258</v>
      </c>
      <c r="AV966" s="364" t="s">
        <v>332</v>
      </c>
      <c r="AW966" s="364" t="s">
        <v>299</v>
      </c>
      <c r="AX966" s="364" t="s">
        <v>333</v>
      </c>
      <c r="AY966" s="364" t="s">
        <v>334</v>
      </c>
    </row>
    <row r="967" spans="2:51" s="406" customFormat="1" ht="15.75" customHeight="1">
      <c r="B967" s="368"/>
      <c r="D967" s="361" t="s">
        <v>347</v>
      </c>
      <c r="F967" s="370" t="s">
        <v>2135</v>
      </c>
      <c r="H967" s="371">
        <v>324.696</v>
      </c>
      <c r="L967" s="368"/>
      <c r="M967" s="372"/>
      <c r="T967" s="373"/>
      <c r="AT967" s="369" t="s">
        <v>347</v>
      </c>
      <c r="AU967" s="369" t="s">
        <v>258</v>
      </c>
      <c r="AV967" s="369" t="s">
        <v>258</v>
      </c>
      <c r="AW967" s="369" t="s">
        <v>333</v>
      </c>
      <c r="AX967" s="369" t="s">
        <v>332</v>
      </c>
      <c r="AY967" s="369" t="s">
        <v>334</v>
      </c>
    </row>
    <row r="968" spans="2:65" s="406" customFormat="1" ht="15.75" customHeight="1">
      <c r="B968" s="281"/>
      <c r="C968" s="347" t="s">
        <v>971</v>
      </c>
      <c r="D968" s="347" t="s">
        <v>336</v>
      </c>
      <c r="E968" s="348" t="s">
        <v>2134</v>
      </c>
      <c r="F968" s="349" t="s">
        <v>2132</v>
      </c>
      <c r="G968" s="350" t="s">
        <v>339</v>
      </c>
      <c r="H968" s="351">
        <v>12.4</v>
      </c>
      <c r="I968" s="424"/>
      <c r="J968" s="352">
        <f>ROUND($I$968*$H$968,2)</f>
        <v>0</v>
      </c>
      <c r="K968" s="349" t="s">
        <v>340</v>
      </c>
      <c r="L968" s="281"/>
      <c r="M968" s="423"/>
      <c r="N968" s="353" t="s">
        <v>287</v>
      </c>
      <c r="P968" s="354">
        <f>$O$968*$H$968</f>
        <v>0</v>
      </c>
      <c r="Q968" s="354">
        <v>0.00088</v>
      </c>
      <c r="R968" s="354">
        <f>$Q$968*$H$968</f>
        <v>0.010912000000000002</v>
      </c>
      <c r="S968" s="354">
        <v>0</v>
      </c>
      <c r="T968" s="355">
        <f>$S$968*$H$968</f>
        <v>0</v>
      </c>
      <c r="AR968" s="409" t="s">
        <v>481</v>
      </c>
      <c r="AT968" s="409" t="s">
        <v>336</v>
      </c>
      <c r="AU968" s="409" t="s">
        <v>258</v>
      </c>
      <c r="AY968" s="406" t="s">
        <v>334</v>
      </c>
      <c r="BE968" s="356">
        <f>IF($N$968="základní",$J$968,0)</f>
        <v>0</v>
      </c>
      <c r="BF968" s="356">
        <f>IF($N$968="snížená",$J$968,0)</f>
        <v>0</v>
      </c>
      <c r="BG968" s="356">
        <f>IF($N$968="zákl. přenesená",$J$968,0)</f>
        <v>0</v>
      </c>
      <c r="BH968" s="356">
        <f>IF($N$968="sníž. přenesená",$J$968,0)</f>
        <v>0</v>
      </c>
      <c r="BI968" s="356">
        <f>IF($N$968="nulová",$J$968,0)</f>
        <v>0</v>
      </c>
      <c r="BJ968" s="409" t="s">
        <v>332</v>
      </c>
      <c r="BK968" s="356">
        <f>ROUND($I$968*$H$968,2)</f>
        <v>0</v>
      </c>
      <c r="BL968" s="409" t="s">
        <v>481</v>
      </c>
      <c r="BM968" s="409" t="s">
        <v>2133</v>
      </c>
    </row>
    <row r="969" spans="2:47" s="406" customFormat="1" ht="16.5" customHeight="1">
      <c r="B969" s="281"/>
      <c r="D969" s="357" t="s">
        <v>343</v>
      </c>
      <c r="F969" s="358" t="s">
        <v>2132</v>
      </c>
      <c r="L969" s="281"/>
      <c r="M969" s="359"/>
      <c r="T969" s="360"/>
      <c r="AT969" s="406" t="s">
        <v>343</v>
      </c>
      <c r="AU969" s="406" t="s">
        <v>258</v>
      </c>
    </row>
    <row r="970" spans="2:47" s="406" customFormat="1" ht="44.25" customHeight="1">
      <c r="B970" s="281"/>
      <c r="D970" s="361" t="s">
        <v>345</v>
      </c>
      <c r="F970" s="362" t="s">
        <v>2131</v>
      </c>
      <c r="L970" s="281"/>
      <c r="M970" s="359"/>
      <c r="T970" s="360"/>
      <c r="AT970" s="406" t="s">
        <v>345</v>
      </c>
      <c r="AU970" s="406" t="s">
        <v>258</v>
      </c>
    </row>
    <row r="971" spans="2:51" s="406" customFormat="1" ht="15.75" customHeight="1">
      <c r="B971" s="363"/>
      <c r="D971" s="361" t="s">
        <v>347</v>
      </c>
      <c r="E971" s="364"/>
      <c r="F971" s="365" t="s">
        <v>2014</v>
      </c>
      <c r="H971" s="364"/>
      <c r="L971" s="363"/>
      <c r="M971" s="366"/>
      <c r="T971" s="367"/>
      <c r="AT971" s="364" t="s">
        <v>347</v>
      </c>
      <c r="AU971" s="364" t="s">
        <v>258</v>
      </c>
      <c r="AV971" s="364" t="s">
        <v>332</v>
      </c>
      <c r="AW971" s="364" t="s">
        <v>299</v>
      </c>
      <c r="AX971" s="364" t="s">
        <v>333</v>
      </c>
      <c r="AY971" s="364" t="s">
        <v>334</v>
      </c>
    </row>
    <row r="972" spans="2:51" s="406" customFormat="1" ht="15.75" customHeight="1">
      <c r="B972" s="363"/>
      <c r="D972" s="361" t="s">
        <v>347</v>
      </c>
      <c r="E972" s="364"/>
      <c r="F972" s="365" t="s">
        <v>2130</v>
      </c>
      <c r="H972" s="364"/>
      <c r="L972" s="363"/>
      <c r="M972" s="366"/>
      <c r="T972" s="367"/>
      <c r="AT972" s="364" t="s">
        <v>347</v>
      </c>
      <c r="AU972" s="364" t="s">
        <v>258</v>
      </c>
      <c r="AV972" s="364" t="s">
        <v>332</v>
      </c>
      <c r="AW972" s="364" t="s">
        <v>299</v>
      </c>
      <c r="AX972" s="364" t="s">
        <v>333</v>
      </c>
      <c r="AY972" s="364" t="s">
        <v>334</v>
      </c>
    </row>
    <row r="973" spans="2:51" s="406" customFormat="1" ht="15.75" customHeight="1">
      <c r="B973" s="363"/>
      <c r="D973" s="361" t="s">
        <v>347</v>
      </c>
      <c r="E973" s="364"/>
      <c r="F973" s="365" t="s">
        <v>2022</v>
      </c>
      <c r="H973" s="364"/>
      <c r="L973" s="363"/>
      <c r="M973" s="366"/>
      <c r="T973" s="367"/>
      <c r="AT973" s="364" t="s">
        <v>347</v>
      </c>
      <c r="AU973" s="364" t="s">
        <v>258</v>
      </c>
      <c r="AV973" s="364" t="s">
        <v>332</v>
      </c>
      <c r="AW973" s="364" t="s">
        <v>299</v>
      </c>
      <c r="AX973" s="364" t="s">
        <v>333</v>
      </c>
      <c r="AY973" s="364" t="s">
        <v>334</v>
      </c>
    </row>
    <row r="974" spans="2:51" s="406" customFormat="1" ht="15.75" customHeight="1">
      <c r="B974" s="363"/>
      <c r="D974" s="361" t="s">
        <v>347</v>
      </c>
      <c r="E974" s="364"/>
      <c r="F974" s="365" t="s">
        <v>2010</v>
      </c>
      <c r="H974" s="364"/>
      <c r="L974" s="363"/>
      <c r="M974" s="366"/>
      <c r="T974" s="367"/>
      <c r="AT974" s="364" t="s">
        <v>347</v>
      </c>
      <c r="AU974" s="364" t="s">
        <v>258</v>
      </c>
      <c r="AV974" s="364" t="s">
        <v>332</v>
      </c>
      <c r="AW974" s="364" t="s">
        <v>299</v>
      </c>
      <c r="AX974" s="364" t="s">
        <v>333</v>
      </c>
      <c r="AY974" s="364" t="s">
        <v>334</v>
      </c>
    </row>
    <row r="975" spans="2:51" s="406" customFormat="1" ht="15.75" customHeight="1">
      <c r="B975" s="368"/>
      <c r="D975" s="361" t="s">
        <v>347</v>
      </c>
      <c r="E975" s="369"/>
      <c r="F975" s="370" t="s">
        <v>2129</v>
      </c>
      <c r="H975" s="371">
        <v>6.2</v>
      </c>
      <c r="L975" s="368"/>
      <c r="M975" s="372"/>
      <c r="T975" s="373"/>
      <c r="AT975" s="369" t="s">
        <v>347</v>
      </c>
      <c r="AU975" s="369" t="s">
        <v>258</v>
      </c>
      <c r="AV975" s="369" t="s">
        <v>258</v>
      </c>
      <c r="AW975" s="369" t="s">
        <v>299</v>
      </c>
      <c r="AX975" s="369" t="s">
        <v>333</v>
      </c>
      <c r="AY975" s="369" t="s">
        <v>334</v>
      </c>
    </row>
    <row r="976" spans="2:51" s="406" customFormat="1" ht="15.75" customHeight="1">
      <c r="B976" s="363"/>
      <c r="D976" s="361" t="s">
        <v>347</v>
      </c>
      <c r="E976" s="364"/>
      <c r="F976" s="365" t="s">
        <v>2009</v>
      </c>
      <c r="H976" s="364"/>
      <c r="L976" s="363"/>
      <c r="M976" s="366"/>
      <c r="T976" s="367"/>
      <c r="AT976" s="364" t="s">
        <v>347</v>
      </c>
      <c r="AU976" s="364" t="s">
        <v>258</v>
      </c>
      <c r="AV976" s="364" t="s">
        <v>332</v>
      </c>
      <c r="AW976" s="364" t="s">
        <v>299</v>
      </c>
      <c r="AX976" s="364" t="s">
        <v>333</v>
      </c>
      <c r="AY976" s="364" t="s">
        <v>334</v>
      </c>
    </row>
    <row r="977" spans="2:51" s="406" customFormat="1" ht="15.75" customHeight="1">
      <c r="B977" s="368"/>
      <c r="D977" s="361" t="s">
        <v>347</v>
      </c>
      <c r="E977" s="369"/>
      <c r="F977" s="370" t="s">
        <v>2129</v>
      </c>
      <c r="H977" s="371">
        <v>6.2</v>
      </c>
      <c r="L977" s="368"/>
      <c r="M977" s="372"/>
      <c r="T977" s="373"/>
      <c r="AT977" s="369" t="s">
        <v>347</v>
      </c>
      <c r="AU977" s="369" t="s">
        <v>258</v>
      </c>
      <c r="AV977" s="369" t="s">
        <v>258</v>
      </c>
      <c r="AW977" s="369" t="s">
        <v>299</v>
      </c>
      <c r="AX977" s="369" t="s">
        <v>333</v>
      </c>
      <c r="AY977" s="369" t="s">
        <v>334</v>
      </c>
    </row>
    <row r="978" spans="2:51" s="406" customFormat="1" ht="15.75" customHeight="1">
      <c r="B978" s="374"/>
      <c r="D978" s="361" t="s">
        <v>347</v>
      </c>
      <c r="E978" s="375"/>
      <c r="F978" s="376" t="s">
        <v>352</v>
      </c>
      <c r="H978" s="377">
        <v>12.4</v>
      </c>
      <c r="L978" s="374"/>
      <c r="M978" s="378"/>
      <c r="T978" s="379"/>
      <c r="AT978" s="375" t="s">
        <v>347</v>
      </c>
      <c r="AU978" s="375" t="s">
        <v>258</v>
      </c>
      <c r="AV978" s="375" t="s">
        <v>341</v>
      </c>
      <c r="AW978" s="375" t="s">
        <v>299</v>
      </c>
      <c r="AX978" s="375" t="s">
        <v>332</v>
      </c>
      <c r="AY978" s="375" t="s">
        <v>334</v>
      </c>
    </row>
    <row r="979" spans="2:65" s="406" customFormat="1" ht="15.75" customHeight="1">
      <c r="B979" s="281"/>
      <c r="C979" s="386" t="s">
        <v>978</v>
      </c>
      <c r="D979" s="386" t="s">
        <v>1090</v>
      </c>
      <c r="E979" s="387" t="s">
        <v>2128</v>
      </c>
      <c r="F979" s="507" t="s">
        <v>2954</v>
      </c>
      <c r="G979" s="389" t="s">
        <v>339</v>
      </c>
      <c r="H979" s="390">
        <v>8.06</v>
      </c>
      <c r="I979" s="426"/>
      <c r="J979" s="391">
        <f>ROUND($I$979*$H$979,2)</f>
        <v>0</v>
      </c>
      <c r="K979" s="388" t="s">
        <v>340</v>
      </c>
      <c r="L979" s="392"/>
      <c r="M979" s="425"/>
      <c r="N979" s="393" t="s">
        <v>287</v>
      </c>
      <c r="P979" s="354">
        <f>$O$979*$H$979</f>
        <v>0</v>
      </c>
      <c r="Q979" s="354">
        <v>0.0039</v>
      </c>
      <c r="R979" s="354">
        <f>$Q$979*$H$979</f>
        <v>0.031434000000000004</v>
      </c>
      <c r="S979" s="354">
        <v>0</v>
      </c>
      <c r="T979" s="355">
        <f>$S$979*$H$979</f>
        <v>0</v>
      </c>
      <c r="AR979" s="409" t="s">
        <v>635</v>
      </c>
      <c r="AT979" s="409" t="s">
        <v>1090</v>
      </c>
      <c r="AU979" s="409" t="s">
        <v>258</v>
      </c>
      <c r="AY979" s="406" t="s">
        <v>334</v>
      </c>
      <c r="BE979" s="356">
        <f>IF($N$979="základní",$J$979,0)</f>
        <v>0</v>
      </c>
      <c r="BF979" s="356">
        <f>IF($N$979="snížená",$J$979,0)</f>
        <v>0</v>
      </c>
      <c r="BG979" s="356">
        <f>IF($N$979="zákl. přenesená",$J$979,0)</f>
        <v>0</v>
      </c>
      <c r="BH979" s="356">
        <f>IF($N$979="sníž. přenesená",$J$979,0)</f>
        <v>0</v>
      </c>
      <c r="BI979" s="356">
        <f>IF($N$979="nulová",$J$979,0)</f>
        <v>0</v>
      </c>
      <c r="BJ979" s="409" t="s">
        <v>332</v>
      </c>
      <c r="BK979" s="356">
        <f>ROUND($I$979*$H$979,2)</f>
        <v>0</v>
      </c>
      <c r="BL979" s="409" t="s">
        <v>481</v>
      </c>
      <c r="BM979" s="409" t="s">
        <v>2127</v>
      </c>
    </row>
    <row r="980" spans="2:47" s="406" customFormat="1" ht="16.5" customHeight="1">
      <c r="B980" s="281"/>
      <c r="D980" s="357" t="s">
        <v>343</v>
      </c>
      <c r="F980" s="508" t="s">
        <v>2955</v>
      </c>
      <c r="L980" s="281"/>
      <c r="M980" s="359"/>
      <c r="T980" s="360"/>
      <c r="AT980" s="406" t="s">
        <v>343</v>
      </c>
      <c r="AU980" s="406" t="s">
        <v>258</v>
      </c>
    </row>
    <row r="981" spans="2:51" s="406" customFormat="1" ht="15.75" customHeight="1">
      <c r="B981" s="363"/>
      <c r="D981" s="361" t="s">
        <v>347</v>
      </c>
      <c r="E981" s="364"/>
      <c r="F981" s="365" t="s">
        <v>2014</v>
      </c>
      <c r="H981" s="364"/>
      <c r="L981" s="363"/>
      <c r="M981" s="366"/>
      <c r="T981" s="367"/>
      <c r="AT981" s="364" t="s">
        <v>347</v>
      </c>
      <c r="AU981" s="364" t="s">
        <v>258</v>
      </c>
      <c r="AV981" s="364" t="s">
        <v>332</v>
      </c>
      <c r="AW981" s="364" t="s">
        <v>299</v>
      </c>
      <c r="AX981" s="364" t="s">
        <v>333</v>
      </c>
      <c r="AY981" s="364" t="s">
        <v>334</v>
      </c>
    </row>
    <row r="982" spans="2:51" s="406" customFormat="1" ht="15.75" customHeight="1">
      <c r="B982" s="363"/>
      <c r="D982" s="361" t="s">
        <v>347</v>
      </c>
      <c r="E982" s="364"/>
      <c r="F982" s="365" t="s">
        <v>2126</v>
      </c>
      <c r="H982" s="364"/>
      <c r="L982" s="363"/>
      <c r="M982" s="366"/>
      <c r="T982" s="367"/>
      <c r="AT982" s="364" t="s">
        <v>347</v>
      </c>
      <c r="AU982" s="364" t="s">
        <v>258</v>
      </c>
      <c r="AV982" s="364" t="s">
        <v>332</v>
      </c>
      <c r="AW982" s="364" t="s">
        <v>299</v>
      </c>
      <c r="AX982" s="364" t="s">
        <v>333</v>
      </c>
      <c r="AY982" s="364" t="s">
        <v>334</v>
      </c>
    </row>
    <row r="983" spans="2:51" s="406" customFormat="1" ht="15.75" customHeight="1">
      <c r="B983" s="363"/>
      <c r="D983" s="361" t="s">
        <v>347</v>
      </c>
      <c r="E983" s="364"/>
      <c r="F983" s="365" t="s">
        <v>2022</v>
      </c>
      <c r="H983" s="364"/>
      <c r="L983" s="363"/>
      <c r="M983" s="366"/>
      <c r="T983" s="367"/>
      <c r="AT983" s="364" t="s">
        <v>347</v>
      </c>
      <c r="AU983" s="364" t="s">
        <v>258</v>
      </c>
      <c r="AV983" s="364" t="s">
        <v>332</v>
      </c>
      <c r="AW983" s="364" t="s">
        <v>299</v>
      </c>
      <c r="AX983" s="364" t="s">
        <v>333</v>
      </c>
      <c r="AY983" s="364" t="s">
        <v>334</v>
      </c>
    </row>
    <row r="984" spans="2:51" s="406" customFormat="1" ht="15.75" customHeight="1">
      <c r="B984" s="363"/>
      <c r="D984" s="361" t="s">
        <v>347</v>
      </c>
      <c r="E984" s="364"/>
      <c r="F984" s="365" t="s">
        <v>2010</v>
      </c>
      <c r="H984" s="364"/>
      <c r="L984" s="363"/>
      <c r="M984" s="366"/>
      <c r="T984" s="367"/>
      <c r="AT984" s="364" t="s">
        <v>347</v>
      </c>
      <c r="AU984" s="364" t="s">
        <v>258</v>
      </c>
      <c r="AV984" s="364" t="s">
        <v>332</v>
      </c>
      <c r="AW984" s="364" t="s">
        <v>299</v>
      </c>
      <c r="AX984" s="364" t="s">
        <v>333</v>
      </c>
      <c r="AY984" s="364" t="s">
        <v>334</v>
      </c>
    </row>
    <row r="985" spans="2:51" s="406" customFormat="1" ht="15.75" customHeight="1">
      <c r="B985" s="368"/>
      <c r="D985" s="361" t="s">
        <v>347</v>
      </c>
      <c r="E985" s="369"/>
      <c r="F985" s="370" t="s">
        <v>2021</v>
      </c>
      <c r="H985" s="371">
        <v>3.1</v>
      </c>
      <c r="L985" s="368"/>
      <c r="M985" s="372"/>
      <c r="T985" s="373"/>
      <c r="AT985" s="369" t="s">
        <v>347</v>
      </c>
      <c r="AU985" s="369" t="s">
        <v>258</v>
      </c>
      <c r="AV985" s="369" t="s">
        <v>258</v>
      </c>
      <c r="AW985" s="369" t="s">
        <v>299</v>
      </c>
      <c r="AX985" s="369" t="s">
        <v>333</v>
      </c>
      <c r="AY985" s="369" t="s">
        <v>334</v>
      </c>
    </row>
    <row r="986" spans="2:51" s="406" customFormat="1" ht="15.75" customHeight="1">
      <c r="B986" s="363"/>
      <c r="D986" s="361" t="s">
        <v>347</v>
      </c>
      <c r="E986" s="364"/>
      <c r="F986" s="365" t="s">
        <v>2009</v>
      </c>
      <c r="H986" s="364"/>
      <c r="L986" s="363"/>
      <c r="M986" s="366"/>
      <c r="T986" s="367"/>
      <c r="AT986" s="364" t="s">
        <v>347</v>
      </c>
      <c r="AU986" s="364" t="s">
        <v>258</v>
      </c>
      <c r="AV986" s="364" t="s">
        <v>332</v>
      </c>
      <c r="AW986" s="364" t="s">
        <v>299</v>
      </c>
      <c r="AX986" s="364" t="s">
        <v>333</v>
      </c>
      <c r="AY986" s="364" t="s">
        <v>334</v>
      </c>
    </row>
    <row r="987" spans="2:51" s="406" customFormat="1" ht="15.75" customHeight="1">
      <c r="B987" s="368"/>
      <c r="D987" s="361" t="s">
        <v>347</v>
      </c>
      <c r="E987" s="369"/>
      <c r="F987" s="370" t="s">
        <v>2021</v>
      </c>
      <c r="H987" s="371">
        <v>3.1</v>
      </c>
      <c r="L987" s="368"/>
      <c r="M987" s="372"/>
      <c r="T987" s="373"/>
      <c r="AT987" s="369" t="s">
        <v>347</v>
      </c>
      <c r="AU987" s="369" t="s">
        <v>258</v>
      </c>
      <c r="AV987" s="369" t="s">
        <v>258</v>
      </c>
      <c r="AW987" s="369" t="s">
        <v>299</v>
      </c>
      <c r="AX987" s="369" t="s">
        <v>333</v>
      </c>
      <c r="AY987" s="369" t="s">
        <v>334</v>
      </c>
    </row>
    <row r="988" spans="2:51" s="406" customFormat="1" ht="15.75" customHeight="1">
      <c r="B988" s="374"/>
      <c r="D988" s="361" t="s">
        <v>347</v>
      </c>
      <c r="E988" s="375"/>
      <c r="F988" s="376" t="s">
        <v>352</v>
      </c>
      <c r="H988" s="377">
        <v>6.2</v>
      </c>
      <c r="L988" s="374"/>
      <c r="M988" s="378"/>
      <c r="T988" s="379"/>
      <c r="AT988" s="375" t="s">
        <v>347</v>
      </c>
      <c r="AU988" s="375" t="s">
        <v>258</v>
      </c>
      <c r="AV988" s="375" t="s">
        <v>341</v>
      </c>
      <c r="AW988" s="375" t="s">
        <v>299</v>
      </c>
      <c r="AX988" s="375" t="s">
        <v>332</v>
      </c>
      <c r="AY988" s="375" t="s">
        <v>334</v>
      </c>
    </row>
    <row r="989" spans="2:51" s="406" customFormat="1" ht="27" customHeight="1">
      <c r="B989" s="363"/>
      <c r="D989" s="361" t="s">
        <v>347</v>
      </c>
      <c r="E989" s="364"/>
      <c r="F989" s="365" t="s">
        <v>2070</v>
      </c>
      <c r="H989" s="364"/>
      <c r="L989" s="363"/>
      <c r="M989" s="366"/>
      <c r="T989" s="367"/>
      <c r="AT989" s="364" t="s">
        <v>347</v>
      </c>
      <c r="AU989" s="364" t="s">
        <v>258</v>
      </c>
      <c r="AV989" s="364" t="s">
        <v>332</v>
      </c>
      <c r="AW989" s="364" t="s">
        <v>299</v>
      </c>
      <c r="AX989" s="364" t="s">
        <v>333</v>
      </c>
      <c r="AY989" s="364" t="s">
        <v>334</v>
      </c>
    </row>
    <row r="990" spans="2:51" s="406" customFormat="1" ht="15.75" customHeight="1">
      <c r="B990" s="368"/>
      <c r="D990" s="361" t="s">
        <v>347</v>
      </c>
      <c r="F990" s="370" t="s">
        <v>2123</v>
      </c>
      <c r="H990" s="371">
        <v>8.06</v>
      </c>
      <c r="L990" s="368"/>
      <c r="M990" s="372"/>
      <c r="T990" s="373"/>
      <c r="AT990" s="369" t="s">
        <v>347</v>
      </c>
      <c r="AU990" s="369" t="s">
        <v>258</v>
      </c>
      <c r="AV990" s="369" t="s">
        <v>258</v>
      </c>
      <c r="AW990" s="369" t="s">
        <v>333</v>
      </c>
      <c r="AX990" s="369" t="s">
        <v>332</v>
      </c>
      <c r="AY990" s="369" t="s">
        <v>334</v>
      </c>
    </row>
    <row r="991" spans="2:65" s="406" customFormat="1" ht="15.75" customHeight="1">
      <c r="B991" s="281"/>
      <c r="C991" s="386" t="s">
        <v>985</v>
      </c>
      <c r="D991" s="386" t="s">
        <v>1090</v>
      </c>
      <c r="E991" s="387" t="s">
        <v>2074</v>
      </c>
      <c r="F991" s="507" t="s">
        <v>2956</v>
      </c>
      <c r="G991" s="389" t="s">
        <v>339</v>
      </c>
      <c r="H991" s="390">
        <v>8.06</v>
      </c>
      <c r="I991" s="426"/>
      <c r="J991" s="391">
        <f>ROUND($I$991*$H$991,2)</f>
        <v>0</v>
      </c>
      <c r="K991" s="388" t="s">
        <v>340</v>
      </c>
      <c r="L991" s="392"/>
      <c r="M991" s="425"/>
      <c r="N991" s="393" t="s">
        <v>287</v>
      </c>
      <c r="P991" s="354">
        <f>$O$991*$H$991</f>
        <v>0</v>
      </c>
      <c r="Q991" s="354">
        <v>0.0069</v>
      </c>
      <c r="R991" s="354">
        <f>$Q$991*$H$991</f>
        <v>0.055614000000000004</v>
      </c>
      <c r="S991" s="354">
        <v>0</v>
      </c>
      <c r="T991" s="355">
        <f>$S$991*$H$991</f>
        <v>0</v>
      </c>
      <c r="AR991" s="409" t="s">
        <v>635</v>
      </c>
      <c r="AT991" s="409" t="s">
        <v>1090</v>
      </c>
      <c r="AU991" s="409" t="s">
        <v>258</v>
      </c>
      <c r="AY991" s="406" t="s">
        <v>334</v>
      </c>
      <c r="BE991" s="356">
        <f>IF($N$991="základní",$J$991,0)</f>
        <v>0</v>
      </c>
      <c r="BF991" s="356">
        <f>IF($N$991="snížená",$J$991,0)</f>
        <v>0</v>
      </c>
      <c r="BG991" s="356">
        <f>IF($N$991="zákl. přenesená",$J$991,0)</f>
        <v>0</v>
      </c>
      <c r="BH991" s="356">
        <f>IF($N$991="sníž. přenesená",$J$991,0)</f>
        <v>0</v>
      </c>
      <c r="BI991" s="356">
        <f>IF($N$991="nulová",$J$991,0)</f>
        <v>0</v>
      </c>
      <c r="BJ991" s="409" t="s">
        <v>332</v>
      </c>
      <c r="BK991" s="356">
        <f>ROUND($I$991*$H$991,2)</f>
        <v>0</v>
      </c>
      <c r="BL991" s="409" t="s">
        <v>481</v>
      </c>
      <c r="BM991" s="409" t="s">
        <v>2125</v>
      </c>
    </row>
    <row r="992" spans="2:47" s="406" customFormat="1" ht="16.5" customHeight="1">
      <c r="B992" s="281"/>
      <c r="D992" s="357" t="s">
        <v>343</v>
      </c>
      <c r="F992" s="358" t="s">
        <v>2957</v>
      </c>
      <c r="L992" s="281"/>
      <c r="M992" s="359"/>
      <c r="T992" s="360"/>
      <c r="AT992" s="406" t="s">
        <v>343</v>
      </c>
      <c r="AU992" s="406" t="s">
        <v>258</v>
      </c>
    </row>
    <row r="993" spans="2:51" s="406" customFormat="1" ht="15.75" customHeight="1">
      <c r="B993" s="363"/>
      <c r="D993" s="361" t="s">
        <v>347</v>
      </c>
      <c r="E993" s="364"/>
      <c r="F993" s="365" t="s">
        <v>2014</v>
      </c>
      <c r="H993" s="364"/>
      <c r="L993" s="363"/>
      <c r="M993" s="366"/>
      <c r="T993" s="367"/>
      <c r="AT993" s="364" t="s">
        <v>347</v>
      </c>
      <c r="AU993" s="364" t="s">
        <v>258</v>
      </c>
      <c r="AV993" s="364" t="s">
        <v>332</v>
      </c>
      <c r="AW993" s="364" t="s">
        <v>299</v>
      </c>
      <c r="AX993" s="364" t="s">
        <v>333</v>
      </c>
      <c r="AY993" s="364" t="s">
        <v>334</v>
      </c>
    </row>
    <row r="994" spans="2:51" s="406" customFormat="1" ht="15.75" customHeight="1">
      <c r="B994" s="363"/>
      <c r="D994" s="361" t="s">
        <v>347</v>
      </c>
      <c r="E994" s="364"/>
      <c r="F994" s="365" t="s">
        <v>2124</v>
      </c>
      <c r="H994" s="364"/>
      <c r="L994" s="363"/>
      <c r="M994" s="366"/>
      <c r="T994" s="367"/>
      <c r="AT994" s="364" t="s">
        <v>347</v>
      </c>
      <c r="AU994" s="364" t="s">
        <v>258</v>
      </c>
      <c r="AV994" s="364" t="s">
        <v>332</v>
      </c>
      <c r="AW994" s="364" t="s">
        <v>299</v>
      </c>
      <c r="AX994" s="364" t="s">
        <v>333</v>
      </c>
      <c r="AY994" s="364" t="s">
        <v>334</v>
      </c>
    </row>
    <row r="995" spans="2:51" s="406" customFormat="1" ht="15.75" customHeight="1">
      <c r="B995" s="363"/>
      <c r="D995" s="361" t="s">
        <v>347</v>
      </c>
      <c r="E995" s="364"/>
      <c r="F995" s="365" t="s">
        <v>2022</v>
      </c>
      <c r="H995" s="364"/>
      <c r="L995" s="363"/>
      <c r="M995" s="366"/>
      <c r="T995" s="367"/>
      <c r="AT995" s="364" t="s">
        <v>347</v>
      </c>
      <c r="AU995" s="364" t="s">
        <v>258</v>
      </c>
      <c r="AV995" s="364" t="s">
        <v>332</v>
      </c>
      <c r="AW995" s="364" t="s">
        <v>299</v>
      </c>
      <c r="AX995" s="364" t="s">
        <v>333</v>
      </c>
      <c r="AY995" s="364" t="s">
        <v>334</v>
      </c>
    </row>
    <row r="996" spans="2:51" s="406" customFormat="1" ht="15.75" customHeight="1">
      <c r="B996" s="363"/>
      <c r="D996" s="361" t="s">
        <v>347</v>
      </c>
      <c r="E996" s="364"/>
      <c r="F996" s="365" t="s">
        <v>2010</v>
      </c>
      <c r="H996" s="364"/>
      <c r="L996" s="363"/>
      <c r="M996" s="366"/>
      <c r="T996" s="367"/>
      <c r="AT996" s="364" t="s">
        <v>347</v>
      </c>
      <c r="AU996" s="364" t="s">
        <v>258</v>
      </c>
      <c r="AV996" s="364" t="s">
        <v>332</v>
      </c>
      <c r="AW996" s="364" t="s">
        <v>299</v>
      </c>
      <c r="AX996" s="364" t="s">
        <v>333</v>
      </c>
      <c r="AY996" s="364" t="s">
        <v>334</v>
      </c>
    </row>
    <row r="997" spans="2:51" s="406" customFormat="1" ht="15.75" customHeight="1">
      <c r="B997" s="368"/>
      <c r="D997" s="361" t="s">
        <v>347</v>
      </c>
      <c r="E997" s="369"/>
      <c r="F997" s="370" t="s">
        <v>2021</v>
      </c>
      <c r="H997" s="371">
        <v>3.1</v>
      </c>
      <c r="L997" s="368"/>
      <c r="M997" s="372"/>
      <c r="T997" s="373"/>
      <c r="AT997" s="369" t="s">
        <v>347</v>
      </c>
      <c r="AU997" s="369" t="s">
        <v>258</v>
      </c>
      <c r="AV997" s="369" t="s">
        <v>258</v>
      </c>
      <c r="AW997" s="369" t="s">
        <v>299</v>
      </c>
      <c r="AX997" s="369" t="s">
        <v>333</v>
      </c>
      <c r="AY997" s="369" t="s">
        <v>334</v>
      </c>
    </row>
    <row r="998" spans="2:51" s="406" customFormat="1" ht="15.75" customHeight="1">
      <c r="B998" s="363"/>
      <c r="D998" s="361" t="s">
        <v>347</v>
      </c>
      <c r="E998" s="364"/>
      <c r="F998" s="365" t="s">
        <v>2009</v>
      </c>
      <c r="H998" s="364"/>
      <c r="L998" s="363"/>
      <c r="M998" s="366"/>
      <c r="T998" s="367"/>
      <c r="AT998" s="364" t="s">
        <v>347</v>
      </c>
      <c r="AU998" s="364" t="s">
        <v>258</v>
      </c>
      <c r="AV998" s="364" t="s">
        <v>332</v>
      </c>
      <c r="AW998" s="364" t="s">
        <v>299</v>
      </c>
      <c r="AX998" s="364" t="s">
        <v>333</v>
      </c>
      <c r="AY998" s="364" t="s">
        <v>334</v>
      </c>
    </row>
    <row r="999" spans="2:51" s="406" customFormat="1" ht="15.75" customHeight="1">
      <c r="B999" s="368"/>
      <c r="D999" s="361" t="s">
        <v>347</v>
      </c>
      <c r="E999" s="369"/>
      <c r="F999" s="370" t="s">
        <v>2021</v>
      </c>
      <c r="H999" s="371">
        <v>3.1</v>
      </c>
      <c r="L999" s="368"/>
      <c r="M999" s="372"/>
      <c r="T999" s="373"/>
      <c r="AT999" s="369" t="s">
        <v>347</v>
      </c>
      <c r="AU999" s="369" t="s">
        <v>258</v>
      </c>
      <c r="AV999" s="369" t="s">
        <v>258</v>
      </c>
      <c r="AW999" s="369" t="s">
        <v>299</v>
      </c>
      <c r="AX999" s="369" t="s">
        <v>333</v>
      </c>
      <c r="AY999" s="369" t="s">
        <v>334</v>
      </c>
    </row>
    <row r="1000" spans="2:51" s="406" customFormat="1" ht="15.75" customHeight="1">
      <c r="B1000" s="374"/>
      <c r="D1000" s="361" t="s">
        <v>347</v>
      </c>
      <c r="E1000" s="375"/>
      <c r="F1000" s="376" t="s">
        <v>352</v>
      </c>
      <c r="H1000" s="377">
        <v>6.2</v>
      </c>
      <c r="L1000" s="374"/>
      <c r="M1000" s="378"/>
      <c r="T1000" s="379"/>
      <c r="AT1000" s="375" t="s">
        <v>347</v>
      </c>
      <c r="AU1000" s="375" t="s">
        <v>258</v>
      </c>
      <c r="AV1000" s="375" t="s">
        <v>341</v>
      </c>
      <c r="AW1000" s="375" t="s">
        <v>299</v>
      </c>
      <c r="AX1000" s="375" t="s">
        <v>332</v>
      </c>
      <c r="AY1000" s="375" t="s">
        <v>334</v>
      </c>
    </row>
    <row r="1001" spans="2:51" s="406" customFormat="1" ht="27" customHeight="1">
      <c r="B1001" s="363"/>
      <c r="D1001" s="361" t="s">
        <v>347</v>
      </c>
      <c r="E1001" s="364"/>
      <c r="F1001" s="365" t="s">
        <v>2070</v>
      </c>
      <c r="H1001" s="364"/>
      <c r="L1001" s="363"/>
      <c r="M1001" s="366"/>
      <c r="T1001" s="367"/>
      <c r="AT1001" s="364" t="s">
        <v>347</v>
      </c>
      <c r="AU1001" s="364" t="s">
        <v>258</v>
      </c>
      <c r="AV1001" s="364" t="s">
        <v>332</v>
      </c>
      <c r="AW1001" s="364" t="s">
        <v>299</v>
      </c>
      <c r="AX1001" s="364" t="s">
        <v>333</v>
      </c>
      <c r="AY1001" s="364" t="s">
        <v>334</v>
      </c>
    </row>
    <row r="1002" spans="2:51" s="406" customFormat="1" ht="15.75" customHeight="1">
      <c r="B1002" s="368"/>
      <c r="D1002" s="361" t="s">
        <v>347</v>
      </c>
      <c r="F1002" s="370" t="s">
        <v>2123</v>
      </c>
      <c r="H1002" s="371">
        <v>8.06</v>
      </c>
      <c r="L1002" s="368"/>
      <c r="M1002" s="372"/>
      <c r="T1002" s="373"/>
      <c r="AT1002" s="369" t="s">
        <v>347</v>
      </c>
      <c r="AU1002" s="369" t="s">
        <v>258</v>
      </c>
      <c r="AV1002" s="369" t="s">
        <v>258</v>
      </c>
      <c r="AW1002" s="369" t="s">
        <v>333</v>
      </c>
      <c r="AX1002" s="369" t="s">
        <v>332</v>
      </c>
      <c r="AY1002" s="369" t="s">
        <v>334</v>
      </c>
    </row>
    <row r="1003" spans="2:65" s="406" customFormat="1" ht="15.75" customHeight="1">
      <c r="B1003" s="281"/>
      <c r="C1003" s="347" t="s">
        <v>993</v>
      </c>
      <c r="D1003" s="347" t="s">
        <v>336</v>
      </c>
      <c r="E1003" s="348" t="s">
        <v>2117</v>
      </c>
      <c r="F1003" s="349" t="s">
        <v>2116</v>
      </c>
      <c r="G1003" s="350" t="s">
        <v>339</v>
      </c>
      <c r="H1003" s="351">
        <v>233.73</v>
      </c>
      <c r="I1003" s="424"/>
      <c r="J1003" s="352">
        <f>ROUND($I$1003*$H$1003,2)</f>
        <v>0</v>
      </c>
      <c r="K1003" s="349" t="s">
        <v>340</v>
      </c>
      <c r="L1003" s="281"/>
      <c r="M1003" s="423"/>
      <c r="N1003" s="353" t="s">
        <v>287</v>
      </c>
      <c r="P1003" s="354">
        <f>$O$1003*$H$1003</f>
        <v>0</v>
      </c>
      <c r="Q1003" s="354">
        <v>0</v>
      </c>
      <c r="R1003" s="354">
        <f>$Q$1003*$H$1003</f>
        <v>0</v>
      </c>
      <c r="S1003" s="354">
        <v>0</v>
      </c>
      <c r="T1003" s="355">
        <f>$S$1003*$H$1003</f>
        <v>0</v>
      </c>
      <c r="AR1003" s="409" t="s">
        <v>481</v>
      </c>
      <c r="AT1003" s="409" t="s">
        <v>336</v>
      </c>
      <c r="AU1003" s="409" t="s">
        <v>258</v>
      </c>
      <c r="AY1003" s="406" t="s">
        <v>334</v>
      </c>
      <c r="BE1003" s="356">
        <f>IF($N$1003="základní",$J$1003,0)</f>
        <v>0</v>
      </c>
      <c r="BF1003" s="356">
        <f>IF($N$1003="snížená",$J$1003,0)</f>
        <v>0</v>
      </c>
      <c r="BG1003" s="356">
        <f>IF($N$1003="zákl. přenesená",$J$1003,0)</f>
        <v>0</v>
      </c>
      <c r="BH1003" s="356">
        <f>IF($N$1003="sníž. přenesená",$J$1003,0)</f>
        <v>0</v>
      </c>
      <c r="BI1003" s="356">
        <f>IF($N$1003="nulová",$J$1003,0)</f>
        <v>0</v>
      </c>
      <c r="BJ1003" s="409" t="s">
        <v>332</v>
      </c>
      <c r="BK1003" s="356">
        <f>ROUND($I$1003*$H$1003,2)</f>
        <v>0</v>
      </c>
      <c r="BL1003" s="409" t="s">
        <v>481</v>
      </c>
      <c r="BM1003" s="409" t="s">
        <v>2122</v>
      </c>
    </row>
    <row r="1004" spans="2:47" s="406" customFormat="1" ht="16.5" customHeight="1">
      <c r="B1004" s="281"/>
      <c r="D1004" s="357" t="s">
        <v>343</v>
      </c>
      <c r="F1004" s="358" t="s">
        <v>2114</v>
      </c>
      <c r="L1004" s="281"/>
      <c r="M1004" s="359"/>
      <c r="T1004" s="360"/>
      <c r="AT1004" s="406" t="s">
        <v>343</v>
      </c>
      <c r="AU1004" s="406" t="s">
        <v>258</v>
      </c>
    </row>
    <row r="1005" spans="2:47" s="406" customFormat="1" ht="44.25" customHeight="1">
      <c r="B1005" s="281"/>
      <c r="D1005" s="361" t="s">
        <v>345</v>
      </c>
      <c r="F1005" s="362" t="s">
        <v>2101</v>
      </c>
      <c r="L1005" s="281"/>
      <c r="M1005" s="359"/>
      <c r="T1005" s="360"/>
      <c r="AT1005" s="406" t="s">
        <v>345</v>
      </c>
      <c r="AU1005" s="406" t="s">
        <v>258</v>
      </c>
    </row>
    <row r="1006" spans="2:51" s="406" customFormat="1" ht="15.75" customHeight="1">
      <c r="B1006" s="363"/>
      <c r="D1006" s="361" t="s">
        <v>347</v>
      </c>
      <c r="E1006" s="364"/>
      <c r="F1006" s="365" t="s">
        <v>2120</v>
      </c>
      <c r="H1006" s="364"/>
      <c r="L1006" s="363"/>
      <c r="M1006" s="366"/>
      <c r="T1006" s="367"/>
      <c r="AT1006" s="364" t="s">
        <v>347</v>
      </c>
      <c r="AU1006" s="364" t="s">
        <v>258</v>
      </c>
      <c r="AV1006" s="364" t="s">
        <v>332</v>
      </c>
      <c r="AW1006" s="364" t="s">
        <v>299</v>
      </c>
      <c r="AX1006" s="364" t="s">
        <v>333</v>
      </c>
      <c r="AY1006" s="364" t="s">
        <v>334</v>
      </c>
    </row>
    <row r="1007" spans="2:51" s="406" customFormat="1" ht="15.75" customHeight="1">
      <c r="B1007" s="363"/>
      <c r="D1007" s="361" t="s">
        <v>347</v>
      </c>
      <c r="E1007" s="364"/>
      <c r="F1007" s="365" t="s">
        <v>425</v>
      </c>
      <c r="H1007" s="364"/>
      <c r="L1007" s="363"/>
      <c r="M1007" s="366"/>
      <c r="T1007" s="367"/>
      <c r="AT1007" s="364" t="s">
        <v>347</v>
      </c>
      <c r="AU1007" s="364" t="s">
        <v>258</v>
      </c>
      <c r="AV1007" s="364" t="s">
        <v>332</v>
      </c>
      <c r="AW1007" s="364" t="s">
        <v>299</v>
      </c>
      <c r="AX1007" s="364" t="s">
        <v>333</v>
      </c>
      <c r="AY1007" s="364" t="s">
        <v>334</v>
      </c>
    </row>
    <row r="1008" spans="2:51" s="406" customFormat="1" ht="15.75" customHeight="1">
      <c r="B1008" s="368"/>
      <c r="D1008" s="361" t="s">
        <v>347</v>
      </c>
      <c r="E1008" s="369"/>
      <c r="F1008" s="370" t="s">
        <v>2119</v>
      </c>
      <c r="H1008" s="371">
        <v>116.865</v>
      </c>
      <c r="L1008" s="368"/>
      <c r="M1008" s="372"/>
      <c r="T1008" s="373"/>
      <c r="AT1008" s="369" t="s">
        <v>347</v>
      </c>
      <c r="AU1008" s="369" t="s">
        <v>258</v>
      </c>
      <c r="AV1008" s="369" t="s">
        <v>258</v>
      </c>
      <c r="AW1008" s="369" t="s">
        <v>299</v>
      </c>
      <c r="AX1008" s="369" t="s">
        <v>333</v>
      </c>
      <c r="AY1008" s="369" t="s">
        <v>334</v>
      </c>
    </row>
    <row r="1009" spans="2:51" s="406" customFormat="1" ht="15.75" customHeight="1">
      <c r="B1009" s="363"/>
      <c r="D1009" s="361" t="s">
        <v>347</v>
      </c>
      <c r="E1009" s="364"/>
      <c r="F1009" s="365" t="s">
        <v>428</v>
      </c>
      <c r="H1009" s="364"/>
      <c r="L1009" s="363"/>
      <c r="M1009" s="366"/>
      <c r="T1009" s="367"/>
      <c r="AT1009" s="364" t="s">
        <v>347</v>
      </c>
      <c r="AU1009" s="364" t="s">
        <v>258</v>
      </c>
      <c r="AV1009" s="364" t="s">
        <v>332</v>
      </c>
      <c r="AW1009" s="364" t="s">
        <v>299</v>
      </c>
      <c r="AX1009" s="364" t="s">
        <v>333</v>
      </c>
      <c r="AY1009" s="364" t="s">
        <v>334</v>
      </c>
    </row>
    <row r="1010" spans="2:51" s="406" customFormat="1" ht="15.75" customHeight="1">
      <c r="B1010" s="368"/>
      <c r="D1010" s="361" t="s">
        <v>347</v>
      </c>
      <c r="E1010" s="369"/>
      <c r="F1010" s="370" t="s">
        <v>2119</v>
      </c>
      <c r="H1010" s="371">
        <v>116.865</v>
      </c>
      <c r="L1010" s="368"/>
      <c r="M1010" s="372"/>
      <c r="T1010" s="373"/>
      <c r="AT1010" s="369" t="s">
        <v>347</v>
      </c>
      <c r="AU1010" s="369" t="s">
        <v>258</v>
      </c>
      <c r="AV1010" s="369" t="s">
        <v>258</v>
      </c>
      <c r="AW1010" s="369" t="s">
        <v>299</v>
      </c>
      <c r="AX1010" s="369" t="s">
        <v>333</v>
      </c>
      <c r="AY1010" s="369" t="s">
        <v>334</v>
      </c>
    </row>
    <row r="1011" spans="2:51" s="406" customFormat="1" ht="15.75" customHeight="1">
      <c r="B1011" s="374"/>
      <c r="D1011" s="361" t="s">
        <v>347</v>
      </c>
      <c r="E1011" s="375"/>
      <c r="F1011" s="376" t="s">
        <v>352</v>
      </c>
      <c r="H1011" s="377">
        <v>233.73</v>
      </c>
      <c r="L1011" s="374"/>
      <c r="M1011" s="378"/>
      <c r="T1011" s="379"/>
      <c r="AT1011" s="375" t="s">
        <v>347</v>
      </c>
      <c r="AU1011" s="375" t="s">
        <v>258</v>
      </c>
      <c r="AV1011" s="375" t="s">
        <v>341</v>
      </c>
      <c r="AW1011" s="375" t="s">
        <v>299</v>
      </c>
      <c r="AX1011" s="375" t="s">
        <v>332</v>
      </c>
      <c r="AY1011" s="375" t="s">
        <v>334</v>
      </c>
    </row>
    <row r="1012" spans="2:65" s="406" customFormat="1" ht="15.75" customHeight="1">
      <c r="B1012" s="281"/>
      <c r="C1012" s="386" t="s">
        <v>1002</v>
      </c>
      <c r="D1012" s="386" t="s">
        <v>1090</v>
      </c>
      <c r="E1012" s="387" t="s">
        <v>2090</v>
      </c>
      <c r="F1012" s="507" t="s">
        <v>2958</v>
      </c>
      <c r="G1012" s="389" t="s">
        <v>578</v>
      </c>
      <c r="H1012" s="390">
        <v>0.234</v>
      </c>
      <c r="I1012" s="426"/>
      <c r="J1012" s="391">
        <f>ROUND($I$1012*$H$1012,2)</f>
        <v>0</v>
      </c>
      <c r="K1012" s="388" t="s">
        <v>340</v>
      </c>
      <c r="L1012" s="392"/>
      <c r="M1012" s="425"/>
      <c r="N1012" s="393" t="s">
        <v>287</v>
      </c>
      <c r="P1012" s="354">
        <f>$O$1012*$H$1012</f>
        <v>0</v>
      </c>
      <c r="Q1012" s="354">
        <v>1</v>
      </c>
      <c r="R1012" s="354">
        <f>$Q$1012*$H$1012</f>
        <v>0.234</v>
      </c>
      <c r="S1012" s="354">
        <v>0</v>
      </c>
      <c r="T1012" s="355">
        <f>$S$1012*$H$1012</f>
        <v>0</v>
      </c>
      <c r="AR1012" s="409" t="s">
        <v>635</v>
      </c>
      <c r="AT1012" s="409" t="s">
        <v>1090</v>
      </c>
      <c r="AU1012" s="409" t="s">
        <v>258</v>
      </c>
      <c r="AY1012" s="406" t="s">
        <v>334</v>
      </c>
      <c r="BE1012" s="356">
        <f>IF($N$1012="základní",$J$1012,0)</f>
        <v>0</v>
      </c>
      <c r="BF1012" s="356">
        <f>IF($N$1012="snížená",$J$1012,0)</f>
        <v>0</v>
      </c>
      <c r="BG1012" s="356">
        <f>IF($N$1012="zákl. přenesená",$J$1012,0)</f>
        <v>0</v>
      </c>
      <c r="BH1012" s="356">
        <f>IF($N$1012="sníž. přenesená",$J$1012,0)</f>
        <v>0</v>
      </c>
      <c r="BI1012" s="356">
        <f>IF($N$1012="nulová",$J$1012,0)</f>
        <v>0</v>
      </c>
      <c r="BJ1012" s="409" t="s">
        <v>332</v>
      </c>
      <c r="BK1012" s="356">
        <f>ROUND($I$1012*$H$1012,2)</f>
        <v>0</v>
      </c>
      <c r="BL1012" s="409" t="s">
        <v>481</v>
      </c>
      <c r="BM1012" s="409" t="s">
        <v>2121</v>
      </c>
    </row>
    <row r="1013" spans="2:47" s="406" customFormat="1" ht="27" customHeight="1">
      <c r="B1013" s="281"/>
      <c r="D1013" s="357" t="s">
        <v>343</v>
      </c>
      <c r="F1013" s="358" t="s">
        <v>2959</v>
      </c>
      <c r="L1013" s="281"/>
      <c r="M1013" s="359"/>
      <c r="T1013" s="360"/>
      <c r="AT1013" s="406" t="s">
        <v>343</v>
      </c>
      <c r="AU1013" s="406" t="s">
        <v>258</v>
      </c>
    </row>
    <row r="1014" spans="2:51" s="406" customFormat="1" ht="15.75" customHeight="1">
      <c r="B1014" s="363"/>
      <c r="D1014" s="361" t="s">
        <v>347</v>
      </c>
      <c r="E1014" s="364"/>
      <c r="F1014" s="365" t="s">
        <v>2120</v>
      </c>
      <c r="H1014" s="364"/>
      <c r="L1014" s="363"/>
      <c r="M1014" s="366"/>
      <c r="T1014" s="367"/>
      <c r="AT1014" s="364" t="s">
        <v>347</v>
      </c>
      <c r="AU1014" s="364" t="s">
        <v>258</v>
      </c>
      <c r="AV1014" s="364" t="s">
        <v>332</v>
      </c>
      <c r="AW1014" s="364" t="s">
        <v>299</v>
      </c>
      <c r="AX1014" s="364" t="s">
        <v>333</v>
      </c>
      <c r="AY1014" s="364" t="s">
        <v>334</v>
      </c>
    </row>
    <row r="1015" spans="2:51" s="406" customFormat="1" ht="15.75" customHeight="1">
      <c r="B1015" s="363"/>
      <c r="D1015" s="361" t="s">
        <v>347</v>
      </c>
      <c r="E1015" s="364"/>
      <c r="F1015" s="365" t="s">
        <v>425</v>
      </c>
      <c r="H1015" s="364"/>
      <c r="L1015" s="363"/>
      <c r="M1015" s="366"/>
      <c r="T1015" s="367"/>
      <c r="AT1015" s="364" t="s">
        <v>347</v>
      </c>
      <c r="AU1015" s="364" t="s">
        <v>258</v>
      </c>
      <c r="AV1015" s="364" t="s">
        <v>332</v>
      </c>
      <c r="AW1015" s="364" t="s">
        <v>299</v>
      </c>
      <c r="AX1015" s="364" t="s">
        <v>333</v>
      </c>
      <c r="AY1015" s="364" t="s">
        <v>334</v>
      </c>
    </row>
    <row r="1016" spans="2:51" s="406" customFormat="1" ht="15.75" customHeight="1">
      <c r="B1016" s="368"/>
      <c r="D1016" s="361" t="s">
        <v>347</v>
      </c>
      <c r="E1016" s="369"/>
      <c r="F1016" s="370" t="s">
        <v>2119</v>
      </c>
      <c r="H1016" s="371">
        <v>116.865</v>
      </c>
      <c r="L1016" s="368"/>
      <c r="M1016" s="372"/>
      <c r="T1016" s="373"/>
      <c r="AT1016" s="369" t="s">
        <v>347</v>
      </c>
      <c r="AU1016" s="369" t="s">
        <v>258</v>
      </c>
      <c r="AV1016" s="369" t="s">
        <v>258</v>
      </c>
      <c r="AW1016" s="369" t="s">
        <v>299</v>
      </c>
      <c r="AX1016" s="369" t="s">
        <v>333</v>
      </c>
      <c r="AY1016" s="369" t="s">
        <v>334</v>
      </c>
    </row>
    <row r="1017" spans="2:51" s="406" customFormat="1" ht="15.75" customHeight="1">
      <c r="B1017" s="363"/>
      <c r="D1017" s="361" t="s">
        <v>347</v>
      </c>
      <c r="E1017" s="364"/>
      <c r="F1017" s="365" t="s">
        <v>428</v>
      </c>
      <c r="H1017" s="364"/>
      <c r="L1017" s="363"/>
      <c r="M1017" s="366"/>
      <c r="T1017" s="367"/>
      <c r="AT1017" s="364" t="s">
        <v>347</v>
      </c>
      <c r="AU1017" s="364" t="s">
        <v>258</v>
      </c>
      <c r="AV1017" s="364" t="s">
        <v>332</v>
      </c>
      <c r="AW1017" s="364" t="s">
        <v>299</v>
      </c>
      <c r="AX1017" s="364" t="s">
        <v>333</v>
      </c>
      <c r="AY1017" s="364" t="s">
        <v>334</v>
      </c>
    </row>
    <row r="1018" spans="2:51" s="406" customFormat="1" ht="15.75" customHeight="1">
      <c r="B1018" s="368"/>
      <c r="D1018" s="361" t="s">
        <v>347</v>
      </c>
      <c r="E1018" s="369"/>
      <c r="F1018" s="370" t="s">
        <v>2119</v>
      </c>
      <c r="H1018" s="371">
        <v>116.865</v>
      </c>
      <c r="L1018" s="368"/>
      <c r="M1018" s="372"/>
      <c r="T1018" s="373"/>
      <c r="AT1018" s="369" t="s">
        <v>347</v>
      </c>
      <c r="AU1018" s="369" t="s">
        <v>258</v>
      </c>
      <c r="AV1018" s="369" t="s">
        <v>258</v>
      </c>
      <c r="AW1018" s="369" t="s">
        <v>299</v>
      </c>
      <c r="AX1018" s="369" t="s">
        <v>333</v>
      </c>
      <c r="AY1018" s="369" t="s">
        <v>334</v>
      </c>
    </row>
    <row r="1019" spans="2:51" s="406" customFormat="1" ht="15.75" customHeight="1">
      <c r="B1019" s="374"/>
      <c r="D1019" s="361" t="s">
        <v>347</v>
      </c>
      <c r="E1019" s="375"/>
      <c r="F1019" s="376" t="s">
        <v>352</v>
      </c>
      <c r="H1019" s="377">
        <v>233.73</v>
      </c>
      <c r="L1019" s="374"/>
      <c r="M1019" s="378"/>
      <c r="T1019" s="379"/>
      <c r="AT1019" s="375" t="s">
        <v>347</v>
      </c>
      <c r="AU1019" s="375" t="s">
        <v>258</v>
      </c>
      <c r="AV1019" s="375" t="s">
        <v>341</v>
      </c>
      <c r="AW1019" s="375" t="s">
        <v>299</v>
      </c>
      <c r="AX1019" s="375" t="s">
        <v>332</v>
      </c>
      <c r="AY1019" s="375" t="s">
        <v>334</v>
      </c>
    </row>
    <row r="1020" spans="2:51" s="406" customFormat="1" ht="15.75" customHeight="1">
      <c r="B1020" s="368"/>
      <c r="D1020" s="361" t="s">
        <v>347</v>
      </c>
      <c r="F1020" s="370" t="s">
        <v>2118</v>
      </c>
      <c r="H1020" s="371">
        <v>0.234</v>
      </c>
      <c r="L1020" s="368"/>
      <c r="M1020" s="372"/>
      <c r="T1020" s="373"/>
      <c r="AT1020" s="369" t="s">
        <v>347</v>
      </c>
      <c r="AU1020" s="369" t="s">
        <v>258</v>
      </c>
      <c r="AV1020" s="369" t="s">
        <v>258</v>
      </c>
      <c r="AW1020" s="369" t="s">
        <v>333</v>
      </c>
      <c r="AX1020" s="369" t="s">
        <v>332</v>
      </c>
      <c r="AY1020" s="369" t="s">
        <v>334</v>
      </c>
    </row>
    <row r="1021" spans="2:65" s="406" customFormat="1" ht="15.75" customHeight="1">
      <c r="B1021" s="281"/>
      <c r="C1021" s="347" t="s">
        <v>1010</v>
      </c>
      <c r="D1021" s="347" t="s">
        <v>336</v>
      </c>
      <c r="E1021" s="348" t="s">
        <v>2117</v>
      </c>
      <c r="F1021" s="349" t="s">
        <v>2116</v>
      </c>
      <c r="G1021" s="350" t="s">
        <v>339</v>
      </c>
      <c r="H1021" s="351">
        <v>17</v>
      </c>
      <c r="I1021" s="424"/>
      <c r="J1021" s="352">
        <f>ROUND($I$1021*$H$1021,2)</f>
        <v>0</v>
      </c>
      <c r="K1021" s="349" t="s">
        <v>340</v>
      </c>
      <c r="L1021" s="281"/>
      <c r="M1021" s="423"/>
      <c r="N1021" s="353" t="s">
        <v>287</v>
      </c>
      <c r="P1021" s="354">
        <f>$O$1021*$H$1021</f>
        <v>0</v>
      </c>
      <c r="Q1021" s="354">
        <v>0</v>
      </c>
      <c r="R1021" s="354">
        <f>$Q$1021*$H$1021</f>
        <v>0</v>
      </c>
      <c r="S1021" s="354">
        <v>0</v>
      </c>
      <c r="T1021" s="355">
        <f>$S$1021*$H$1021</f>
        <v>0</v>
      </c>
      <c r="AR1021" s="409" t="s">
        <v>481</v>
      </c>
      <c r="AT1021" s="409" t="s">
        <v>336</v>
      </c>
      <c r="AU1021" s="409" t="s">
        <v>258</v>
      </c>
      <c r="AY1021" s="406" t="s">
        <v>334</v>
      </c>
      <c r="BE1021" s="356">
        <f>IF($N$1021="základní",$J$1021,0)</f>
        <v>0</v>
      </c>
      <c r="BF1021" s="356">
        <f>IF($N$1021="snížená",$J$1021,0)</f>
        <v>0</v>
      </c>
      <c r="BG1021" s="356">
        <f>IF($N$1021="zákl. přenesená",$J$1021,0)</f>
        <v>0</v>
      </c>
      <c r="BH1021" s="356">
        <f>IF($N$1021="sníž. přenesená",$J$1021,0)</f>
        <v>0</v>
      </c>
      <c r="BI1021" s="356">
        <f>IF($N$1021="nulová",$J$1021,0)</f>
        <v>0</v>
      </c>
      <c r="BJ1021" s="409" t="s">
        <v>332</v>
      </c>
      <c r="BK1021" s="356">
        <f>ROUND($I$1021*$H$1021,2)</f>
        <v>0</v>
      </c>
      <c r="BL1021" s="409" t="s">
        <v>481</v>
      </c>
      <c r="BM1021" s="409" t="s">
        <v>2115</v>
      </c>
    </row>
    <row r="1022" spans="2:47" s="406" customFormat="1" ht="16.5" customHeight="1">
      <c r="B1022" s="281"/>
      <c r="D1022" s="357" t="s">
        <v>343</v>
      </c>
      <c r="F1022" s="358" t="s">
        <v>2114</v>
      </c>
      <c r="L1022" s="281"/>
      <c r="M1022" s="359"/>
      <c r="T1022" s="360"/>
      <c r="AT1022" s="406" t="s">
        <v>343</v>
      </c>
      <c r="AU1022" s="406" t="s">
        <v>258</v>
      </c>
    </row>
    <row r="1023" spans="2:47" s="406" customFormat="1" ht="44.25" customHeight="1">
      <c r="B1023" s="281"/>
      <c r="D1023" s="361" t="s">
        <v>345</v>
      </c>
      <c r="F1023" s="362" t="s">
        <v>2101</v>
      </c>
      <c r="L1023" s="281"/>
      <c r="M1023" s="359"/>
      <c r="T1023" s="360"/>
      <c r="AT1023" s="406" t="s">
        <v>345</v>
      </c>
      <c r="AU1023" s="406" t="s">
        <v>258</v>
      </c>
    </row>
    <row r="1024" spans="2:51" s="406" customFormat="1" ht="15.75" customHeight="1">
      <c r="B1024" s="363"/>
      <c r="D1024" s="361" t="s">
        <v>347</v>
      </c>
      <c r="E1024" s="364"/>
      <c r="F1024" s="365" t="s">
        <v>2014</v>
      </c>
      <c r="H1024" s="364"/>
      <c r="L1024" s="363"/>
      <c r="M1024" s="366"/>
      <c r="T1024" s="367"/>
      <c r="AT1024" s="364" t="s">
        <v>347</v>
      </c>
      <c r="AU1024" s="364" t="s">
        <v>258</v>
      </c>
      <c r="AV1024" s="364" t="s">
        <v>332</v>
      </c>
      <c r="AW1024" s="364" t="s">
        <v>299</v>
      </c>
      <c r="AX1024" s="364" t="s">
        <v>333</v>
      </c>
      <c r="AY1024" s="364" t="s">
        <v>334</v>
      </c>
    </row>
    <row r="1025" spans="2:51" s="406" customFormat="1" ht="15.75" customHeight="1">
      <c r="B1025" s="363"/>
      <c r="D1025" s="361" t="s">
        <v>347</v>
      </c>
      <c r="E1025" s="364"/>
      <c r="F1025" s="365" t="s">
        <v>2112</v>
      </c>
      <c r="H1025" s="364"/>
      <c r="L1025" s="363"/>
      <c r="M1025" s="366"/>
      <c r="T1025" s="367"/>
      <c r="AT1025" s="364" t="s">
        <v>347</v>
      </c>
      <c r="AU1025" s="364" t="s">
        <v>258</v>
      </c>
      <c r="AV1025" s="364" t="s">
        <v>332</v>
      </c>
      <c r="AW1025" s="364" t="s">
        <v>299</v>
      </c>
      <c r="AX1025" s="364" t="s">
        <v>333</v>
      </c>
      <c r="AY1025" s="364" t="s">
        <v>334</v>
      </c>
    </row>
    <row r="1026" spans="2:51" s="406" customFormat="1" ht="15.75" customHeight="1">
      <c r="B1026" s="363"/>
      <c r="D1026" s="361" t="s">
        <v>347</v>
      </c>
      <c r="E1026" s="364"/>
      <c r="F1026" s="365" t="s">
        <v>2022</v>
      </c>
      <c r="H1026" s="364"/>
      <c r="L1026" s="363"/>
      <c r="M1026" s="366"/>
      <c r="T1026" s="367"/>
      <c r="AT1026" s="364" t="s">
        <v>347</v>
      </c>
      <c r="AU1026" s="364" t="s">
        <v>258</v>
      </c>
      <c r="AV1026" s="364" t="s">
        <v>332</v>
      </c>
      <c r="AW1026" s="364" t="s">
        <v>299</v>
      </c>
      <c r="AX1026" s="364" t="s">
        <v>333</v>
      </c>
      <c r="AY1026" s="364" t="s">
        <v>334</v>
      </c>
    </row>
    <row r="1027" spans="2:51" s="406" customFormat="1" ht="15.75" customHeight="1">
      <c r="B1027" s="363"/>
      <c r="D1027" s="361" t="s">
        <v>347</v>
      </c>
      <c r="E1027" s="364"/>
      <c r="F1027" s="365" t="s">
        <v>2010</v>
      </c>
      <c r="H1027" s="364"/>
      <c r="L1027" s="363"/>
      <c r="M1027" s="366"/>
      <c r="T1027" s="367"/>
      <c r="AT1027" s="364" t="s">
        <v>347</v>
      </c>
      <c r="AU1027" s="364" t="s">
        <v>258</v>
      </c>
      <c r="AV1027" s="364" t="s">
        <v>332</v>
      </c>
      <c r="AW1027" s="364" t="s">
        <v>299</v>
      </c>
      <c r="AX1027" s="364" t="s">
        <v>333</v>
      </c>
      <c r="AY1027" s="364" t="s">
        <v>334</v>
      </c>
    </row>
    <row r="1028" spans="2:51" s="406" customFormat="1" ht="15.75" customHeight="1">
      <c r="B1028" s="368"/>
      <c r="D1028" s="361" t="s">
        <v>347</v>
      </c>
      <c r="E1028" s="369"/>
      <c r="F1028" s="370" t="s">
        <v>2111</v>
      </c>
      <c r="H1028" s="371">
        <v>8.5</v>
      </c>
      <c r="L1028" s="368"/>
      <c r="M1028" s="372"/>
      <c r="T1028" s="373"/>
      <c r="AT1028" s="369" t="s">
        <v>347</v>
      </c>
      <c r="AU1028" s="369" t="s">
        <v>258</v>
      </c>
      <c r="AV1028" s="369" t="s">
        <v>258</v>
      </c>
      <c r="AW1028" s="369" t="s">
        <v>299</v>
      </c>
      <c r="AX1028" s="369" t="s">
        <v>333</v>
      </c>
      <c r="AY1028" s="369" t="s">
        <v>334</v>
      </c>
    </row>
    <row r="1029" spans="2:51" s="406" customFormat="1" ht="15.75" customHeight="1">
      <c r="B1029" s="363"/>
      <c r="D1029" s="361" t="s">
        <v>347</v>
      </c>
      <c r="E1029" s="364"/>
      <c r="F1029" s="365" t="s">
        <v>2009</v>
      </c>
      <c r="H1029" s="364"/>
      <c r="L1029" s="363"/>
      <c r="M1029" s="366"/>
      <c r="T1029" s="367"/>
      <c r="AT1029" s="364" t="s">
        <v>347</v>
      </c>
      <c r="AU1029" s="364" t="s">
        <v>258</v>
      </c>
      <c r="AV1029" s="364" t="s">
        <v>332</v>
      </c>
      <c r="AW1029" s="364" t="s">
        <v>299</v>
      </c>
      <c r="AX1029" s="364" t="s">
        <v>333</v>
      </c>
      <c r="AY1029" s="364" t="s">
        <v>334</v>
      </c>
    </row>
    <row r="1030" spans="2:51" s="406" customFormat="1" ht="15.75" customHeight="1">
      <c r="B1030" s="368"/>
      <c r="D1030" s="361" t="s">
        <v>347</v>
      </c>
      <c r="E1030" s="369"/>
      <c r="F1030" s="370" t="s">
        <v>2111</v>
      </c>
      <c r="H1030" s="371">
        <v>8.5</v>
      </c>
      <c r="L1030" s="368"/>
      <c r="M1030" s="372"/>
      <c r="T1030" s="373"/>
      <c r="AT1030" s="369" t="s">
        <v>347</v>
      </c>
      <c r="AU1030" s="369" t="s">
        <v>258</v>
      </c>
      <c r="AV1030" s="369" t="s">
        <v>258</v>
      </c>
      <c r="AW1030" s="369" t="s">
        <v>299</v>
      </c>
      <c r="AX1030" s="369" t="s">
        <v>333</v>
      </c>
      <c r="AY1030" s="369" t="s">
        <v>334</v>
      </c>
    </row>
    <row r="1031" spans="2:51" s="406" customFormat="1" ht="15.75" customHeight="1">
      <c r="B1031" s="374"/>
      <c r="D1031" s="361" t="s">
        <v>347</v>
      </c>
      <c r="E1031" s="375"/>
      <c r="F1031" s="376" t="s">
        <v>352</v>
      </c>
      <c r="H1031" s="377">
        <v>17</v>
      </c>
      <c r="L1031" s="374"/>
      <c r="M1031" s="378"/>
      <c r="T1031" s="379"/>
      <c r="AT1031" s="375" t="s">
        <v>347</v>
      </c>
      <c r="AU1031" s="375" t="s">
        <v>258</v>
      </c>
      <c r="AV1031" s="375" t="s">
        <v>341</v>
      </c>
      <c r="AW1031" s="375" t="s">
        <v>299</v>
      </c>
      <c r="AX1031" s="375" t="s">
        <v>332</v>
      </c>
      <c r="AY1031" s="375" t="s">
        <v>334</v>
      </c>
    </row>
    <row r="1032" spans="2:65" s="406" customFormat="1" ht="15.75" customHeight="1">
      <c r="B1032" s="281"/>
      <c r="C1032" s="386" t="s">
        <v>1017</v>
      </c>
      <c r="D1032" s="386" t="s">
        <v>1090</v>
      </c>
      <c r="E1032" s="387" t="s">
        <v>2090</v>
      </c>
      <c r="F1032" s="507" t="s">
        <v>2960</v>
      </c>
      <c r="G1032" s="389" t="s">
        <v>578</v>
      </c>
      <c r="H1032" s="390">
        <v>0.017</v>
      </c>
      <c r="I1032" s="426"/>
      <c r="J1032" s="391">
        <f>ROUND($I$1032*$H$1032,2)</f>
        <v>0</v>
      </c>
      <c r="K1032" s="388" t="s">
        <v>340</v>
      </c>
      <c r="L1032" s="392"/>
      <c r="M1032" s="425"/>
      <c r="N1032" s="393" t="s">
        <v>287</v>
      </c>
      <c r="P1032" s="354">
        <f>$O$1032*$H$1032</f>
        <v>0</v>
      </c>
      <c r="Q1032" s="354">
        <v>1</v>
      </c>
      <c r="R1032" s="354">
        <f>$Q$1032*$H$1032</f>
        <v>0.017</v>
      </c>
      <c r="S1032" s="354">
        <v>0</v>
      </c>
      <c r="T1032" s="355">
        <f>$S$1032*$H$1032</f>
        <v>0</v>
      </c>
      <c r="AR1032" s="409" t="s">
        <v>635</v>
      </c>
      <c r="AT1032" s="409" t="s">
        <v>1090</v>
      </c>
      <c r="AU1032" s="409" t="s">
        <v>258</v>
      </c>
      <c r="AY1032" s="406" t="s">
        <v>334</v>
      </c>
      <c r="BE1032" s="356">
        <f>IF($N$1032="základní",$J$1032,0)</f>
        <v>0</v>
      </c>
      <c r="BF1032" s="356">
        <f>IF($N$1032="snížená",$J$1032,0)</f>
        <v>0</v>
      </c>
      <c r="BG1032" s="356">
        <f>IF($N$1032="zákl. přenesená",$J$1032,0)</f>
        <v>0</v>
      </c>
      <c r="BH1032" s="356">
        <f>IF($N$1032="sníž. přenesená",$J$1032,0)</f>
        <v>0</v>
      </c>
      <c r="BI1032" s="356">
        <f>IF($N$1032="nulová",$J$1032,0)</f>
        <v>0</v>
      </c>
      <c r="BJ1032" s="409" t="s">
        <v>332</v>
      </c>
      <c r="BK1032" s="356">
        <f>ROUND($I$1032*$H$1032,2)</f>
        <v>0</v>
      </c>
      <c r="BL1032" s="409" t="s">
        <v>481</v>
      </c>
      <c r="BM1032" s="409" t="s">
        <v>2113</v>
      </c>
    </row>
    <row r="1033" spans="2:47" s="406" customFormat="1" ht="27" customHeight="1">
      <c r="B1033" s="281"/>
      <c r="D1033" s="357" t="s">
        <v>343</v>
      </c>
      <c r="F1033" s="358" t="s">
        <v>2961</v>
      </c>
      <c r="L1033" s="281"/>
      <c r="M1033" s="359"/>
      <c r="T1033" s="360"/>
      <c r="AT1033" s="406" t="s">
        <v>343</v>
      </c>
      <c r="AU1033" s="406" t="s">
        <v>258</v>
      </c>
    </row>
    <row r="1034" spans="2:51" s="406" customFormat="1" ht="15.75" customHeight="1">
      <c r="B1034" s="363"/>
      <c r="D1034" s="361" t="s">
        <v>347</v>
      </c>
      <c r="E1034" s="364"/>
      <c r="F1034" s="365" t="s">
        <v>2014</v>
      </c>
      <c r="H1034" s="364"/>
      <c r="L1034" s="363"/>
      <c r="M1034" s="366"/>
      <c r="T1034" s="367"/>
      <c r="AT1034" s="364" t="s">
        <v>347</v>
      </c>
      <c r="AU1034" s="364" t="s">
        <v>258</v>
      </c>
      <c r="AV1034" s="364" t="s">
        <v>332</v>
      </c>
      <c r="AW1034" s="364" t="s">
        <v>299</v>
      </c>
      <c r="AX1034" s="364" t="s">
        <v>333</v>
      </c>
      <c r="AY1034" s="364" t="s">
        <v>334</v>
      </c>
    </row>
    <row r="1035" spans="2:51" s="406" customFormat="1" ht="15.75" customHeight="1">
      <c r="B1035" s="363"/>
      <c r="D1035" s="361" t="s">
        <v>347</v>
      </c>
      <c r="E1035" s="364"/>
      <c r="F1035" s="365" t="s">
        <v>2112</v>
      </c>
      <c r="H1035" s="364"/>
      <c r="L1035" s="363"/>
      <c r="M1035" s="366"/>
      <c r="T1035" s="367"/>
      <c r="AT1035" s="364" t="s">
        <v>347</v>
      </c>
      <c r="AU1035" s="364" t="s">
        <v>258</v>
      </c>
      <c r="AV1035" s="364" t="s">
        <v>332</v>
      </c>
      <c r="AW1035" s="364" t="s">
        <v>299</v>
      </c>
      <c r="AX1035" s="364" t="s">
        <v>333</v>
      </c>
      <c r="AY1035" s="364" t="s">
        <v>334</v>
      </c>
    </row>
    <row r="1036" spans="2:51" s="406" customFormat="1" ht="15.75" customHeight="1">
      <c r="B1036" s="363"/>
      <c r="D1036" s="361" t="s">
        <v>347</v>
      </c>
      <c r="E1036" s="364"/>
      <c r="F1036" s="365" t="s">
        <v>2022</v>
      </c>
      <c r="H1036" s="364"/>
      <c r="L1036" s="363"/>
      <c r="M1036" s="366"/>
      <c r="T1036" s="367"/>
      <c r="AT1036" s="364" t="s">
        <v>347</v>
      </c>
      <c r="AU1036" s="364" t="s">
        <v>258</v>
      </c>
      <c r="AV1036" s="364" t="s">
        <v>332</v>
      </c>
      <c r="AW1036" s="364" t="s">
        <v>299</v>
      </c>
      <c r="AX1036" s="364" t="s">
        <v>333</v>
      </c>
      <c r="AY1036" s="364" t="s">
        <v>334</v>
      </c>
    </row>
    <row r="1037" spans="2:51" s="406" customFormat="1" ht="15.75" customHeight="1">
      <c r="B1037" s="363"/>
      <c r="D1037" s="361" t="s">
        <v>347</v>
      </c>
      <c r="E1037" s="364"/>
      <c r="F1037" s="365" t="s">
        <v>2010</v>
      </c>
      <c r="H1037" s="364"/>
      <c r="L1037" s="363"/>
      <c r="M1037" s="366"/>
      <c r="T1037" s="367"/>
      <c r="AT1037" s="364" t="s">
        <v>347</v>
      </c>
      <c r="AU1037" s="364" t="s">
        <v>258</v>
      </c>
      <c r="AV1037" s="364" t="s">
        <v>332</v>
      </c>
      <c r="AW1037" s="364" t="s">
        <v>299</v>
      </c>
      <c r="AX1037" s="364" t="s">
        <v>333</v>
      </c>
      <c r="AY1037" s="364" t="s">
        <v>334</v>
      </c>
    </row>
    <row r="1038" spans="2:51" s="406" customFormat="1" ht="15.75" customHeight="1">
      <c r="B1038" s="368"/>
      <c r="D1038" s="361" t="s">
        <v>347</v>
      </c>
      <c r="E1038" s="369"/>
      <c r="F1038" s="370" t="s">
        <v>2111</v>
      </c>
      <c r="H1038" s="371">
        <v>8.5</v>
      </c>
      <c r="L1038" s="368"/>
      <c r="M1038" s="372"/>
      <c r="T1038" s="373"/>
      <c r="AT1038" s="369" t="s">
        <v>347</v>
      </c>
      <c r="AU1038" s="369" t="s">
        <v>258</v>
      </c>
      <c r="AV1038" s="369" t="s">
        <v>258</v>
      </c>
      <c r="AW1038" s="369" t="s">
        <v>299</v>
      </c>
      <c r="AX1038" s="369" t="s">
        <v>333</v>
      </c>
      <c r="AY1038" s="369" t="s">
        <v>334</v>
      </c>
    </row>
    <row r="1039" spans="2:51" s="406" customFormat="1" ht="15.75" customHeight="1">
      <c r="B1039" s="363"/>
      <c r="D1039" s="361" t="s">
        <v>347</v>
      </c>
      <c r="E1039" s="364"/>
      <c r="F1039" s="365" t="s">
        <v>2009</v>
      </c>
      <c r="H1039" s="364"/>
      <c r="L1039" s="363"/>
      <c r="M1039" s="366"/>
      <c r="T1039" s="367"/>
      <c r="AT1039" s="364" t="s">
        <v>347</v>
      </c>
      <c r="AU1039" s="364" t="s">
        <v>258</v>
      </c>
      <c r="AV1039" s="364" t="s">
        <v>332</v>
      </c>
      <c r="AW1039" s="364" t="s">
        <v>299</v>
      </c>
      <c r="AX1039" s="364" t="s">
        <v>333</v>
      </c>
      <c r="AY1039" s="364" t="s">
        <v>334</v>
      </c>
    </row>
    <row r="1040" spans="2:51" s="406" customFormat="1" ht="15.75" customHeight="1">
      <c r="B1040" s="368"/>
      <c r="D1040" s="361" t="s">
        <v>347</v>
      </c>
      <c r="E1040" s="369"/>
      <c r="F1040" s="370" t="s">
        <v>2111</v>
      </c>
      <c r="H1040" s="371">
        <v>8.5</v>
      </c>
      <c r="L1040" s="368"/>
      <c r="M1040" s="372"/>
      <c r="T1040" s="373"/>
      <c r="AT1040" s="369" t="s">
        <v>347</v>
      </c>
      <c r="AU1040" s="369" t="s">
        <v>258</v>
      </c>
      <c r="AV1040" s="369" t="s">
        <v>258</v>
      </c>
      <c r="AW1040" s="369" t="s">
        <v>299</v>
      </c>
      <c r="AX1040" s="369" t="s">
        <v>333</v>
      </c>
      <c r="AY1040" s="369" t="s">
        <v>334</v>
      </c>
    </row>
    <row r="1041" spans="2:51" s="406" customFormat="1" ht="15.75" customHeight="1">
      <c r="B1041" s="374"/>
      <c r="D1041" s="361" t="s">
        <v>347</v>
      </c>
      <c r="E1041" s="375"/>
      <c r="F1041" s="376" t="s">
        <v>352</v>
      </c>
      <c r="H1041" s="377">
        <v>17</v>
      </c>
      <c r="L1041" s="374"/>
      <c r="M1041" s="378"/>
      <c r="T1041" s="379"/>
      <c r="AT1041" s="375" t="s">
        <v>347</v>
      </c>
      <c r="AU1041" s="375" t="s">
        <v>258</v>
      </c>
      <c r="AV1041" s="375" t="s">
        <v>341</v>
      </c>
      <c r="AW1041" s="375" t="s">
        <v>299</v>
      </c>
      <c r="AX1041" s="375" t="s">
        <v>332</v>
      </c>
      <c r="AY1041" s="375" t="s">
        <v>334</v>
      </c>
    </row>
    <row r="1042" spans="2:51" s="406" customFormat="1" ht="15.75" customHeight="1">
      <c r="B1042" s="368"/>
      <c r="D1042" s="361" t="s">
        <v>347</v>
      </c>
      <c r="F1042" s="370" t="s">
        <v>2110</v>
      </c>
      <c r="H1042" s="371">
        <v>0.017</v>
      </c>
      <c r="L1042" s="368"/>
      <c r="M1042" s="372"/>
      <c r="T1042" s="373"/>
      <c r="AT1042" s="369" t="s">
        <v>347</v>
      </c>
      <c r="AU1042" s="369" t="s">
        <v>258</v>
      </c>
      <c r="AV1042" s="369" t="s">
        <v>258</v>
      </c>
      <c r="AW1042" s="369" t="s">
        <v>333</v>
      </c>
      <c r="AX1042" s="369" t="s">
        <v>332</v>
      </c>
      <c r="AY1042" s="369" t="s">
        <v>334</v>
      </c>
    </row>
    <row r="1043" spans="2:65" s="406" customFormat="1" ht="15.75" customHeight="1">
      <c r="B1043" s="281"/>
      <c r="C1043" s="347" t="s">
        <v>1024</v>
      </c>
      <c r="D1043" s="347" t="s">
        <v>336</v>
      </c>
      <c r="E1043" s="348" t="s">
        <v>2105</v>
      </c>
      <c r="F1043" s="349" t="s">
        <v>2104</v>
      </c>
      <c r="G1043" s="350" t="s">
        <v>339</v>
      </c>
      <c r="H1043" s="351">
        <v>250.51</v>
      </c>
      <c r="I1043" s="424"/>
      <c r="J1043" s="352">
        <f>ROUND($I$1043*$H$1043,2)</f>
        <v>0</v>
      </c>
      <c r="K1043" s="349" t="s">
        <v>340</v>
      </c>
      <c r="L1043" s="281"/>
      <c r="M1043" s="423"/>
      <c r="N1043" s="353" t="s">
        <v>287</v>
      </c>
      <c r="P1043" s="354">
        <f>$O$1043*$H$1043</f>
        <v>0</v>
      </c>
      <c r="Q1043" s="354">
        <v>3E-05</v>
      </c>
      <c r="R1043" s="354">
        <f>$Q$1043*$H$1043</f>
        <v>0.0075153</v>
      </c>
      <c r="S1043" s="354">
        <v>0</v>
      </c>
      <c r="T1043" s="355">
        <f>$S$1043*$H$1043</f>
        <v>0</v>
      </c>
      <c r="AR1043" s="409" t="s">
        <v>481</v>
      </c>
      <c r="AT1043" s="409" t="s">
        <v>336</v>
      </c>
      <c r="AU1043" s="409" t="s">
        <v>258</v>
      </c>
      <c r="AY1043" s="406" t="s">
        <v>334</v>
      </c>
      <c r="BE1043" s="356">
        <f>IF($N$1043="základní",$J$1043,0)</f>
        <v>0</v>
      </c>
      <c r="BF1043" s="356">
        <f>IF($N$1043="snížená",$J$1043,0)</f>
        <v>0</v>
      </c>
      <c r="BG1043" s="356">
        <f>IF($N$1043="zákl. přenesená",$J$1043,0)</f>
        <v>0</v>
      </c>
      <c r="BH1043" s="356">
        <f>IF($N$1043="sníž. přenesená",$J$1043,0)</f>
        <v>0</v>
      </c>
      <c r="BI1043" s="356">
        <f>IF($N$1043="nulová",$J$1043,0)</f>
        <v>0</v>
      </c>
      <c r="BJ1043" s="409" t="s">
        <v>332</v>
      </c>
      <c r="BK1043" s="356">
        <f>ROUND($I$1043*$H$1043,2)</f>
        <v>0</v>
      </c>
      <c r="BL1043" s="409" t="s">
        <v>481</v>
      </c>
      <c r="BM1043" s="409" t="s">
        <v>2109</v>
      </c>
    </row>
    <row r="1044" spans="2:47" s="406" customFormat="1" ht="16.5" customHeight="1">
      <c r="B1044" s="281"/>
      <c r="D1044" s="357" t="s">
        <v>343</v>
      </c>
      <c r="F1044" s="358" t="s">
        <v>2102</v>
      </c>
      <c r="L1044" s="281"/>
      <c r="M1044" s="359"/>
      <c r="T1044" s="360"/>
      <c r="AT1044" s="406" t="s">
        <v>343</v>
      </c>
      <c r="AU1044" s="406" t="s">
        <v>258</v>
      </c>
    </row>
    <row r="1045" spans="2:47" s="406" customFormat="1" ht="44.25" customHeight="1">
      <c r="B1045" s="281"/>
      <c r="D1045" s="361" t="s">
        <v>345</v>
      </c>
      <c r="F1045" s="362" t="s">
        <v>2101</v>
      </c>
      <c r="L1045" s="281"/>
      <c r="M1045" s="359"/>
      <c r="T1045" s="360"/>
      <c r="AT1045" s="406" t="s">
        <v>345</v>
      </c>
      <c r="AU1045" s="406" t="s">
        <v>258</v>
      </c>
    </row>
    <row r="1046" spans="2:51" s="406" customFormat="1" ht="15.75" customHeight="1">
      <c r="B1046" s="363"/>
      <c r="D1046" s="361" t="s">
        <v>347</v>
      </c>
      <c r="E1046" s="364"/>
      <c r="F1046" s="365" t="s">
        <v>2033</v>
      </c>
      <c r="H1046" s="364"/>
      <c r="L1046" s="363"/>
      <c r="M1046" s="366"/>
      <c r="T1046" s="367"/>
      <c r="AT1046" s="364" t="s">
        <v>347</v>
      </c>
      <c r="AU1046" s="364" t="s">
        <v>258</v>
      </c>
      <c r="AV1046" s="364" t="s">
        <v>332</v>
      </c>
      <c r="AW1046" s="364" t="s">
        <v>299</v>
      </c>
      <c r="AX1046" s="364" t="s">
        <v>333</v>
      </c>
      <c r="AY1046" s="364" t="s">
        <v>334</v>
      </c>
    </row>
    <row r="1047" spans="2:51" s="406" customFormat="1" ht="15.75" customHeight="1">
      <c r="B1047" s="363"/>
      <c r="D1047" s="361" t="s">
        <v>347</v>
      </c>
      <c r="E1047" s="364"/>
      <c r="F1047" s="365" t="s">
        <v>2098</v>
      </c>
      <c r="H1047" s="364"/>
      <c r="L1047" s="363"/>
      <c r="M1047" s="366"/>
      <c r="T1047" s="367"/>
      <c r="AT1047" s="364" t="s">
        <v>347</v>
      </c>
      <c r="AU1047" s="364" t="s">
        <v>258</v>
      </c>
      <c r="AV1047" s="364" t="s">
        <v>332</v>
      </c>
      <c r="AW1047" s="364" t="s">
        <v>299</v>
      </c>
      <c r="AX1047" s="364" t="s">
        <v>333</v>
      </c>
      <c r="AY1047" s="364" t="s">
        <v>334</v>
      </c>
    </row>
    <row r="1048" spans="2:51" s="406" customFormat="1" ht="15.75" customHeight="1">
      <c r="B1048" s="363"/>
      <c r="D1048" s="361" t="s">
        <v>347</v>
      </c>
      <c r="E1048" s="364"/>
      <c r="F1048" s="365" t="s">
        <v>425</v>
      </c>
      <c r="H1048" s="364"/>
      <c r="L1048" s="363"/>
      <c r="M1048" s="366"/>
      <c r="T1048" s="367"/>
      <c r="AT1048" s="364" t="s">
        <v>347</v>
      </c>
      <c r="AU1048" s="364" t="s">
        <v>258</v>
      </c>
      <c r="AV1048" s="364" t="s">
        <v>332</v>
      </c>
      <c r="AW1048" s="364" t="s">
        <v>299</v>
      </c>
      <c r="AX1048" s="364" t="s">
        <v>333</v>
      </c>
      <c r="AY1048" s="364" t="s">
        <v>334</v>
      </c>
    </row>
    <row r="1049" spans="2:51" s="406" customFormat="1" ht="15.75" customHeight="1">
      <c r="B1049" s="368"/>
      <c r="D1049" s="361" t="s">
        <v>347</v>
      </c>
      <c r="E1049" s="369"/>
      <c r="F1049" s="370" t="s">
        <v>2107</v>
      </c>
      <c r="H1049" s="371">
        <v>118.755</v>
      </c>
      <c r="L1049" s="368"/>
      <c r="M1049" s="372"/>
      <c r="T1049" s="373"/>
      <c r="AT1049" s="369" t="s">
        <v>347</v>
      </c>
      <c r="AU1049" s="369" t="s">
        <v>258</v>
      </c>
      <c r="AV1049" s="369" t="s">
        <v>258</v>
      </c>
      <c r="AW1049" s="369" t="s">
        <v>299</v>
      </c>
      <c r="AX1049" s="369" t="s">
        <v>333</v>
      </c>
      <c r="AY1049" s="369" t="s">
        <v>334</v>
      </c>
    </row>
    <row r="1050" spans="2:51" s="406" customFormat="1" ht="15.75" customHeight="1">
      <c r="B1050" s="363"/>
      <c r="D1050" s="361" t="s">
        <v>347</v>
      </c>
      <c r="E1050" s="364"/>
      <c r="F1050" s="365" t="s">
        <v>428</v>
      </c>
      <c r="H1050" s="364"/>
      <c r="L1050" s="363"/>
      <c r="M1050" s="366"/>
      <c r="T1050" s="367"/>
      <c r="AT1050" s="364" t="s">
        <v>347</v>
      </c>
      <c r="AU1050" s="364" t="s">
        <v>258</v>
      </c>
      <c r="AV1050" s="364" t="s">
        <v>332</v>
      </c>
      <c r="AW1050" s="364" t="s">
        <v>299</v>
      </c>
      <c r="AX1050" s="364" t="s">
        <v>333</v>
      </c>
      <c r="AY1050" s="364" t="s">
        <v>334</v>
      </c>
    </row>
    <row r="1051" spans="2:51" s="406" customFormat="1" ht="15.75" customHeight="1">
      <c r="B1051" s="368"/>
      <c r="D1051" s="361" t="s">
        <v>347</v>
      </c>
      <c r="E1051" s="369"/>
      <c r="F1051" s="370" t="s">
        <v>2107</v>
      </c>
      <c r="H1051" s="371">
        <v>118.755</v>
      </c>
      <c r="L1051" s="368"/>
      <c r="M1051" s="372"/>
      <c r="T1051" s="373"/>
      <c r="AT1051" s="369" t="s">
        <v>347</v>
      </c>
      <c r="AU1051" s="369" t="s">
        <v>258</v>
      </c>
      <c r="AV1051" s="369" t="s">
        <v>258</v>
      </c>
      <c r="AW1051" s="369" t="s">
        <v>299</v>
      </c>
      <c r="AX1051" s="369" t="s">
        <v>333</v>
      </c>
      <c r="AY1051" s="369" t="s">
        <v>334</v>
      </c>
    </row>
    <row r="1052" spans="2:51" s="406" customFormat="1" ht="15.75" customHeight="1">
      <c r="B1052" s="380"/>
      <c r="D1052" s="361" t="s">
        <v>347</v>
      </c>
      <c r="E1052" s="381"/>
      <c r="F1052" s="382" t="s">
        <v>519</v>
      </c>
      <c r="H1052" s="383">
        <v>237.51</v>
      </c>
      <c r="L1052" s="380"/>
      <c r="M1052" s="384"/>
      <c r="T1052" s="385"/>
      <c r="AT1052" s="381" t="s">
        <v>347</v>
      </c>
      <c r="AU1052" s="381" t="s">
        <v>258</v>
      </c>
      <c r="AV1052" s="381" t="s">
        <v>363</v>
      </c>
      <c r="AW1052" s="381" t="s">
        <v>299</v>
      </c>
      <c r="AX1052" s="381" t="s">
        <v>333</v>
      </c>
      <c r="AY1052" s="381" t="s">
        <v>334</v>
      </c>
    </row>
    <row r="1053" spans="2:51" s="406" customFormat="1" ht="15.75" customHeight="1">
      <c r="B1053" s="363"/>
      <c r="D1053" s="361" t="s">
        <v>347</v>
      </c>
      <c r="E1053" s="364"/>
      <c r="F1053" s="365" t="s">
        <v>2038</v>
      </c>
      <c r="H1053" s="364"/>
      <c r="L1053" s="363"/>
      <c r="M1053" s="366"/>
      <c r="T1053" s="367"/>
      <c r="AT1053" s="364" t="s">
        <v>347</v>
      </c>
      <c r="AU1053" s="364" t="s">
        <v>258</v>
      </c>
      <c r="AV1053" s="364" t="s">
        <v>332</v>
      </c>
      <c r="AW1053" s="364" t="s">
        <v>299</v>
      </c>
      <c r="AX1053" s="364" t="s">
        <v>333</v>
      </c>
      <c r="AY1053" s="364" t="s">
        <v>334</v>
      </c>
    </row>
    <row r="1054" spans="2:51" s="406" customFormat="1" ht="15.75" customHeight="1">
      <c r="B1054" s="368"/>
      <c r="D1054" s="361" t="s">
        <v>347</v>
      </c>
      <c r="E1054" s="369"/>
      <c r="F1054" s="370" t="s">
        <v>2037</v>
      </c>
      <c r="H1054" s="371">
        <v>6.5</v>
      </c>
      <c r="L1054" s="368"/>
      <c r="M1054" s="372"/>
      <c r="T1054" s="373"/>
      <c r="AT1054" s="369" t="s">
        <v>347</v>
      </c>
      <c r="AU1054" s="369" t="s">
        <v>258</v>
      </c>
      <c r="AV1054" s="369" t="s">
        <v>258</v>
      </c>
      <c r="AW1054" s="369" t="s">
        <v>299</v>
      </c>
      <c r="AX1054" s="369" t="s">
        <v>333</v>
      </c>
      <c r="AY1054" s="369" t="s">
        <v>334</v>
      </c>
    </row>
    <row r="1055" spans="2:51" s="406" customFormat="1" ht="15.75" customHeight="1">
      <c r="B1055" s="368"/>
      <c r="D1055" s="361" t="s">
        <v>347</v>
      </c>
      <c r="E1055" s="369"/>
      <c r="F1055" s="370" t="s">
        <v>2036</v>
      </c>
      <c r="H1055" s="371">
        <v>6.5</v>
      </c>
      <c r="L1055" s="368"/>
      <c r="M1055" s="372"/>
      <c r="T1055" s="373"/>
      <c r="AT1055" s="369" t="s">
        <v>347</v>
      </c>
      <c r="AU1055" s="369" t="s">
        <v>258</v>
      </c>
      <c r="AV1055" s="369" t="s">
        <v>258</v>
      </c>
      <c r="AW1055" s="369" t="s">
        <v>299</v>
      </c>
      <c r="AX1055" s="369" t="s">
        <v>333</v>
      </c>
      <c r="AY1055" s="369" t="s">
        <v>334</v>
      </c>
    </row>
    <row r="1056" spans="2:51" s="406" customFormat="1" ht="15.75" customHeight="1">
      <c r="B1056" s="380"/>
      <c r="D1056" s="361" t="s">
        <v>347</v>
      </c>
      <c r="E1056" s="381"/>
      <c r="F1056" s="382" t="s">
        <v>519</v>
      </c>
      <c r="H1056" s="383">
        <v>13</v>
      </c>
      <c r="L1056" s="380"/>
      <c r="M1056" s="384"/>
      <c r="T1056" s="385"/>
      <c r="AT1056" s="381" t="s">
        <v>347</v>
      </c>
      <c r="AU1056" s="381" t="s">
        <v>258</v>
      </c>
      <c r="AV1056" s="381" t="s">
        <v>363</v>
      </c>
      <c r="AW1056" s="381" t="s">
        <v>299</v>
      </c>
      <c r="AX1056" s="381" t="s">
        <v>333</v>
      </c>
      <c r="AY1056" s="381" t="s">
        <v>334</v>
      </c>
    </row>
    <row r="1057" spans="2:51" s="406" customFormat="1" ht="15.75" customHeight="1">
      <c r="B1057" s="374"/>
      <c r="D1057" s="361" t="s">
        <v>347</v>
      </c>
      <c r="E1057" s="375"/>
      <c r="F1057" s="376" t="s">
        <v>352</v>
      </c>
      <c r="H1057" s="377">
        <v>250.51</v>
      </c>
      <c r="L1057" s="374"/>
      <c r="M1057" s="378"/>
      <c r="T1057" s="379"/>
      <c r="AT1057" s="375" t="s">
        <v>347</v>
      </c>
      <c r="AU1057" s="375" t="s">
        <v>258</v>
      </c>
      <c r="AV1057" s="375" t="s">
        <v>341</v>
      </c>
      <c r="AW1057" s="375" t="s">
        <v>299</v>
      </c>
      <c r="AX1057" s="375" t="s">
        <v>332</v>
      </c>
      <c r="AY1057" s="375" t="s">
        <v>334</v>
      </c>
    </row>
    <row r="1058" spans="2:65" s="406" customFormat="1" ht="15.75" customHeight="1">
      <c r="B1058" s="281"/>
      <c r="C1058" s="386" t="s">
        <v>1032</v>
      </c>
      <c r="D1058" s="386" t="s">
        <v>1090</v>
      </c>
      <c r="E1058" s="387" t="s">
        <v>2100</v>
      </c>
      <c r="F1058" s="507" t="s">
        <v>2963</v>
      </c>
      <c r="G1058" s="389" t="s">
        <v>578</v>
      </c>
      <c r="H1058" s="390">
        <v>0.376</v>
      </c>
      <c r="I1058" s="426"/>
      <c r="J1058" s="391">
        <f>ROUND($I$1058*$H$1058,2)</f>
        <v>0</v>
      </c>
      <c r="K1058" s="388" t="s">
        <v>340</v>
      </c>
      <c r="L1058" s="392"/>
      <c r="M1058" s="425"/>
      <c r="N1058" s="393" t="s">
        <v>287</v>
      </c>
      <c r="P1058" s="354">
        <f>$O$1058*$H$1058</f>
        <v>0</v>
      </c>
      <c r="Q1058" s="354">
        <v>1</v>
      </c>
      <c r="R1058" s="354">
        <f>$Q$1058*$H$1058</f>
        <v>0.376</v>
      </c>
      <c r="S1058" s="354">
        <v>0</v>
      </c>
      <c r="T1058" s="355">
        <f>$S$1058*$H$1058</f>
        <v>0</v>
      </c>
      <c r="AR1058" s="409" t="s">
        <v>635</v>
      </c>
      <c r="AT1058" s="409" t="s">
        <v>1090</v>
      </c>
      <c r="AU1058" s="409" t="s">
        <v>258</v>
      </c>
      <c r="AY1058" s="406" t="s">
        <v>334</v>
      </c>
      <c r="BE1058" s="356">
        <f>IF($N$1058="základní",$J$1058,0)</f>
        <v>0</v>
      </c>
      <c r="BF1058" s="356">
        <f>IF($N$1058="snížená",$J$1058,0)</f>
        <v>0</v>
      </c>
      <c r="BG1058" s="356">
        <f>IF($N$1058="zákl. přenesená",$J$1058,0)</f>
        <v>0</v>
      </c>
      <c r="BH1058" s="356">
        <f>IF($N$1058="sníž. přenesená",$J$1058,0)</f>
        <v>0</v>
      </c>
      <c r="BI1058" s="356">
        <f>IF($N$1058="nulová",$J$1058,0)</f>
        <v>0</v>
      </c>
      <c r="BJ1058" s="409" t="s">
        <v>332</v>
      </c>
      <c r="BK1058" s="356">
        <f>ROUND($I$1058*$H$1058,2)</f>
        <v>0</v>
      </c>
      <c r="BL1058" s="409" t="s">
        <v>481</v>
      </c>
      <c r="BM1058" s="409" t="s">
        <v>2108</v>
      </c>
    </row>
    <row r="1059" spans="2:47" s="406" customFormat="1" ht="16.5" customHeight="1">
      <c r="B1059" s="281"/>
      <c r="D1059" s="357" t="s">
        <v>343</v>
      </c>
      <c r="F1059" s="358" t="s">
        <v>2964</v>
      </c>
      <c r="L1059" s="281"/>
      <c r="M1059" s="359"/>
      <c r="T1059" s="360"/>
      <c r="AT1059" s="406" t="s">
        <v>343</v>
      </c>
      <c r="AU1059" s="406" t="s">
        <v>258</v>
      </c>
    </row>
    <row r="1060" spans="2:51" s="406" customFormat="1" ht="15.75" customHeight="1">
      <c r="B1060" s="363"/>
      <c r="D1060" s="361" t="s">
        <v>347</v>
      </c>
      <c r="E1060" s="364"/>
      <c r="F1060" s="365" t="s">
        <v>2033</v>
      </c>
      <c r="H1060" s="364"/>
      <c r="L1060" s="363"/>
      <c r="M1060" s="366"/>
      <c r="T1060" s="367"/>
      <c r="AT1060" s="364" t="s">
        <v>347</v>
      </c>
      <c r="AU1060" s="364" t="s">
        <v>258</v>
      </c>
      <c r="AV1060" s="364" t="s">
        <v>332</v>
      </c>
      <c r="AW1060" s="364" t="s">
        <v>299</v>
      </c>
      <c r="AX1060" s="364" t="s">
        <v>333</v>
      </c>
      <c r="AY1060" s="364" t="s">
        <v>334</v>
      </c>
    </row>
    <row r="1061" spans="2:51" s="406" customFormat="1" ht="15.75" customHeight="1">
      <c r="B1061" s="363"/>
      <c r="D1061" s="361" t="s">
        <v>347</v>
      </c>
      <c r="E1061" s="364"/>
      <c r="F1061" s="365" t="s">
        <v>2098</v>
      </c>
      <c r="H1061" s="364"/>
      <c r="L1061" s="363"/>
      <c r="M1061" s="366"/>
      <c r="T1061" s="367"/>
      <c r="AT1061" s="364" t="s">
        <v>347</v>
      </c>
      <c r="AU1061" s="364" t="s">
        <v>258</v>
      </c>
      <c r="AV1061" s="364" t="s">
        <v>332</v>
      </c>
      <c r="AW1061" s="364" t="s">
        <v>299</v>
      </c>
      <c r="AX1061" s="364" t="s">
        <v>333</v>
      </c>
      <c r="AY1061" s="364" t="s">
        <v>334</v>
      </c>
    </row>
    <row r="1062" spans="2:51" s="406" customFormat="1" ht="15.75" customHeight="1">
      <c r="B1062" s="363"/>
      <c r="D1062" s="361" t="s">
        <v>347</v>
      </c>
      <c r="E1062" s="364"/>
      <c r="F1062" s="365" t="s">
        <v>425</v>
      </c>
      <c r="H1062" s="364"/>
      <c r="L1062" s="363"/>
      <c r="M1062" s="366"/>
      <c r="T1062" s="367"/>
      <c r="AT1062" s="364" t="s">
        <v>347</v>
      </c>
      <c r="AU1062" s="364" t="s">
        <v>258</v>
      </c>
      <c r="AV1062" s="364" t="s">
        <v>332</v>
      </c>
      <c r="AW1062" s="364" t="s">
        <v>299</v>
      </c>
      <c r="AX1062" s="364" t="s">
        <v>333</v>
      </c>
      <c r="AY1062" s="364" t="s">
        <v>334</v>
      </c>
    </row>
    <row r="1063" spans="2:51" s="406" customFormat="1" ht="15.75" customHeight="1">
      <c r="B1063" s="368"/>
      <c r="D1063" s="361" t="s">
        <v>347</v>
      </c>
      <c r="E1063" s="369"/>
      <c r="F1063" s="370" t="s">
        <v>2107</v>
      </c>
      <c r="H1063" s="371">
        <v>118.755</v>
      </c>
      <c r="L1063" s="368"/>
      <c r="M1063" s="372"/>
      <c r="T1063" s="373"/>
      <c r="AT1063" s="369" t="s">
        <v>347</v>
      </c>
      <c r="AU1063" s="369" t="s">
        <v>258</v>
      </c>
      <c r="AV1063" s="369" t="s">
        <v>258</v>
      </c>
      <c r="AW1063" s="369" t="s">
        <v>299</v>
      </c>
      <c r="AX1063" s="369" t="s">
        <v>333</v>
      </c>
      <c r="AY1063" s="369" t="s">
        <v>334</v>
      </c>
    </row>
    <row r="1064" spans="2:51" s="406" customFormat="1" ht="15.75" customHeight="1">
      <c r="B1064" s="363"/>
      <c r="D1064" s="361" t="s">
        <v>347</v>
      </c>
      <c r="E1064" s="364"/>
      <c r="F1064" s="365" t="s">
        <v>428</v>
      </c>
      <c r="H1064" s="364"/>
      <c r="L1064" s="363"/>
      <c r="M1064" s="366"/>
      <c r="T1064" s="367"/>
      <c r="AT1064" s="364" t="s">
        <v>347</v>
      </c>
      <c r="AU1064" s="364" t="s">
        <v>258</v>
      </c>
      <c r="AV1064" s="364" t="s">
        <v>332</v>
      </c>
      <c r="AW1064" s="364" t="s">
        <v>299</v>
      </c>
      <c r="AX1064" s="364" t="s">
        <v>333</v>
      </c>
      <c r="AY1064" s="364" t="s">
        <v>334</v>
      </c>
    </row>
    <row r="1065" spans="2:51" s="406" customFormat="1" ht="15.75" customHeight="1">
      <c r="B1065" s="368"/>
      <c r="D1065" s="361" t="s">
        <v>347</v>
      </c>
      <c r="E1065" s="369"/>
      <c r="F1065" s="370" t="s">
        <v>2107</v>
      </c>
      <c r="H1065" s="371">
        <v>118.755</v>
      </c>
      <c r="L1065" s="368"/>
      <c r="M1065" s="372"/>
      <c r="T1065" s="373"/>
      <c r="AT1065" s="369" t="s">
        <v>347</v>
      </c>
      <c r="AU1065" s="369" t="s">
        <v>258</v>
      </c>
      <c r="AV1065" s="369" t="s">
        <v>258</v>
      </c>
      <c r="AW1065" s="369" t="s">
        <v>299</v>
      </c>
      <c r="AX1065" s="369" t="s">
        <v>333</v>
      </c>
      <c r="AY1065" s="369" t="s">
        <v>334</v>
      </c>
    </row>
    <row r="1066" spans="2:51" s="406" customFormat="1" ht="15.75" customHeight="1">
      <c r="B1066" s="380"/>
      <c r="D1066" s="361" t="s">
        <v>347</v>
      </c>
      <c r="E1066" s="381"/>
      <c r="F1066" s="382" t="s">
        <v>519</v>
      </c>
      <c r="H1066" s="383">
        <v>237.51</v>
      </c>
      <c r="L1066" s="380"/>
      <c r="M1066" s="384"/>
      <c r="T1066" s="385"/>
      <c r="AT1066" s="381" t="s">
        <v>347</v>
      </c>
      <c r="AU1066" s="381" t="s">
        <v>258</v>
      </c>
      <c r="AV1066" s="381" t="s">
        <v>363</v>
      </c>
      <c r="AW1066" s="381" t="s">
        <v>299</v>
      </c>
      <c r="AX1066" s="381" t="s">
        <v>333</v>
      </c>
      <c r="AY1066" s="381" t="s">
        <v>334</v>
      </c>
    </row>
    <row r="1067" spans="2:51" s="406" customFormat="1" ht="15.75" customHeight="1">
      <c r="B1067" s="363"/>
      <c r="D1067" s="361" t="s">
        <v>347</v>
      </c>
      <c r="E1067" s="364"/>
      <c r="F1067" s="365" t="s">
        <v>2038</v>
      </c>
      <c r="H1067" s="364"/>
      <c r="L1067" s="363"/>
      <c r="M1067" s="366"/>
      <c r="T1067" s="367"/>
      <c r="AT1067" s="364" t="s">
        <v>347</v>
      </c>
      <c r="AU1067" s="364" t="s">
        <v>258</v>
      </c>
      <c r="AV1067" s="364" t="s">
        <v>332</v>
      </c>
      <c r="AW1067" s="364" t="s">
        <v>299</v>
      </c>
      <c r="AX1067" s="364" t="s">
        <v>333</v>
      </c>
      <c r="AY1067" s="364" t="s">
        <v>334</v>
      </c>
    </row>
    <row r="1068" spans="2:51" s="406" customFormat="1" ht="15.75" customHeight="1">
      <c r="B1068" s="368"/>
      <c r="D1068" s="361" t="s">
        <v>347</v>
      </c>
      <c r="E1068" s="369"/>
      <c r="F1068" s="370" t="s">
        <v>2037</v>
      </c>
      <c r="H1068" s="371">
        <v>6.5</v>
      </c>
      <c r="L1068" s="368"/>
      <c r="M1068" s="372"/>
      <c r="T1068" s="373"/>
      <c r="AT1068" s="369" t="s">
        <v>347</v>
      </c>
      <c r="AU1068" s="369" t="s">
        <v>258</v>
      </c>
      <c r="AV1068" s="369" t="s">
        <v>258</v>
      </c>
      <c r="AW1068" s="369" t="s">
        <v>299</v>
      </c>
      <c r="AX1068" s="369" t="s">
        <v>333</v>
      </c>
      <c r="AY1068" s="369" t="s">
        <v>334</v>
      </c>
    </row>
    <row r="1069" spans="2:51" s="406" customFormat="1" ht="15.75" customHeight="1">
      <c r="B1069" s="368"/>
      <c r="D1069" s="361" t="s">
        <v>347</v>
      </c>
      <c r="E1069" s="369"/>
      <c r="F1069" s="370" t="s">
        <v>2036</v>
      </c>
      <c r="H1069" s="371">
        <v>6.5</v>
      </c>
      <c r="L1069" s="368"/>
      <c r="M1069" s="372"/>
      <c r="T1069" s="373"/>
      <c r="AT1069" s="369" t="s">
        <v>347</v>
      </c>
      <c r="AU1069" s="369" t="s">
        <v>258</v>
      </c>
      <c r="AV1069" s="369" t="s">
        <v>258</v>
      </c>
      <c r="AW1069" s="369" t="s">
        <v>299</v>
      </c>
      <c r="AX1069" s="369" t="s">
        <v>333</v>
      </c>
      <c r="AY1069" s="369" t="s">
        <v>334</v>
      </c>
    </row>
    <row r="1070" spans="2:51" s="406" customFormat="1" ht="15.75" customHeight="1">
      <c r="B1070" s="380"/>
      <c r="D1070" s="361" t="s">
        <v>347</v>
      </c>
      <c r="E1070" s="381"/>
      <c r="F1070" s="382" t="s">
        <v>519</v>
      </c>
      <c r="H1070" s="383">
        <v>13</v>
      </c>
      <c r="L1070" s="380"/>
      <c r="M1070" s="384"/>
      <c r="T1070" s="385"/>
      <c r="AT1070" s="381" t="s">
        <v>347</v>
      </c>
      <c r="AU1070" s="381" t="s">
        <v>258</v>
      </c>
      <c r="AV1070" s="381" t="s">
        <v>363</v>
      </c>
      <c r="AW1070" s="381" t="s">
        <v>299</v>
      </c>
      <c r="AX1070" s="381" t="s">
        <v>333</v>
      </c>
      <c r="AY1070" s="381" t="s">
        <v>334</v>
      </c>
    </row>
    <row r="1071" spans="2:51" s="406" customFormat="1" ht="15.75" customHeight="1">
      <c r="B1071" s="374"/>
      <c r="D1071" s="361" t="s">
        <v>347</v>
      </c>
      <c r="E1071" s="375"/>
      <c r="F1071" s="376" t="s">
        <v>352</v>
      </c>
      <c r="H1071" s="377">
        <v>250.51</v>
      </c>
      <c r="L1071" s="374"/>
      <c r="M1071" s="378"/>
      <c r="T1071" s="379"/>
      <c r="AT1071" s="375" t="s">
        <v>347</v>
      </c>
      <c r="AU1071" s="375" t="s">
        <v>258</v>
      </c>
      <c r="AV1071" s="375" t="s">
        <v>341</v>
      </c>
      <c r="AW1071" s="375" t="s">
        <v>299</v>
      </c>
      <c r="AX1071" s="375" t="s">
        <v>332</v>
      </c>
      <c r="AY1071" s="375" t="s">
        <v>334</v>
      </c>
    </row>
    <row r="1072" spans="2:51" s="406" customFormat="1" ht="15.75" customHeight="1">
      <c r="B1072" s="368"/>
      <c r="D1072" s="361" t="s">
        <v>347</v>
      </c>
      <c r="F1072" s="370" t="s">
        <v>2106</v>
      </c>
      <c r="H1072" s="371">
        <v>0.376</v>
      </c>
      <c r="L1072" s="368"/>
      <c r="M1072" s="372"/>
      <c r="T1072" s="373"/>
      <c r="AT1072" s="369" t="s">
        <v>347</v>
      </c>
      <c r="AU1072" s="369" t="s">
        <v>258</v>
      </c>
      <c r="AV1072" s="369" t="s">
        <v>258</v>
      </c>
      <c r="AW1072" s="369" t="s">
        <v>333</v>
      </c>
      <c r="AX1072" s="369" t="s">
        <v>332</v>
      </c>
      <c r="AY1072" s="369" t="s">
        <v>334</v>
      </c>
    </row>
    <row r="1073" spans="2:65" s="406" customFormat="1" ht="15.75" customHeight="1">
      <c r="B1073" s="281"/>
      <c r="C1073" s="347" t="s">
        <v>1039</v>
      </c>
      <c r="D1073" s="347" t="s">
        <v>336</v>
      </c>
      <c r="E1073" s="348" t="s">
        <v>2105</v>
      </c>
      <c r="F1073" s="349" t="s">
        <v>2104</v>
      </c>
      <c r="G1073" s="350" t="s">
        <v>339</v>
      </c>
      <c r="H1073" s="351">
        <v>6.2</v>
      </c>
      <c r="I1073" s="424"/>
      <c r="J1073" s="352">
        <f>ROUND($I$1073*$H$1073,2)</f>
        <v>0</v>
      </c>
      <c r="K1073" s="349" t="s">
        <v>340</v>
      </c>
      <c r="L1073" s="281"/>
      <c r="M1073" s="423"/>
      <c r="N1073" s="353" t="s">
        <v>287</v>
      </c>
      <c r="P1073" s="354">
        <f>$O$1073*$H$1073</f>
        <v>0</v>
      </c>
      <c r="Q1073" s="354">
        <v>3E-05</v>
      </c>
      <c r="R1073" s="354">
        <f>$Q$1073*$H$1073</f>
        <v>0.00018600000000000002</v>
      </c>
      <c r="S1073" s="354">
        <v>0</v>
      </c>
      <c r="T1073" s="355">
        <f>$S$1073*$H$1073</f>
        <v>0</v>
      </c>
      <c r="AR1073" s="409" t="s">
        <v>481</v>
      </c>
      <c r="AT1073" s="409" t="s">
        <v>336</v>
      </c>
      <c r="AU1073" s="409" t="s">
        <v>258</v>
      </c>
      <c r="AY1073" s="406" t="s">
        <v>334</v>
      </c>
      <c r="BE1073" s="356">
        <f>IF($N$1073="základní",$J$1073,0)</f>
        <v>0</v>
      </c>
      <c r="BF1073" s="356">
        <f>IF($N$1073="snížená",$J$1073,0)</f>
        <v>0</v>
      </c>
      <c r="BG1073" s="356">
        <f>IF($N$1073="zákl. přenesená",$J$1073,0)</f>
        <v>0</v>
      </c>
      <c r="BH1073" s="356">
        <f>IF($N$1073="sníž. přenesená",$J$1073,0)</f>
        <v>0</v>
      </c>
      <c r="BI1073" s="356">
        <f>IF($N$1073="nulová",$J$1073,0)</f>
        <v>0</v>
      </c>
      <c r="BJ1073" s="409" t="s">
        <v>332</v>
      </c>
      <c r="BK1073" s="356">
        <f>ROUND($I$1073*$H$1073,2)</f>
        <v>0</v>
      </c>
      <c r="BL1073" s="409" t="s">
        <v>481</v>
      </c>
      <c r="BM1073" s="409" t="s">
        <v>2103</v>
      </c>
    </row>
    <row r="1074" spans="2:47" s="406" customFormat="1" ht="16.5" customHeight="1">
      <c r="B1074" s="281"/>
      <c r="D1074" s="357" t="s">
        <v>343</v>
      </c>
      <c r="F1074" s="358" t="s">
        <v>2102</v>
      </c>
      <c r="L1074" s="281"/>
      <c r="M1074" s="359"/>
      <c r="T1074" s="360"/>
      <c r="AT1074" s="406" t="s">
        <v>343</v>
      </c>
      <c r="AU1074" s="406" t="s">
        <v>258</v>
      </c>
    </row>
    <row r="1075" spans="2:47" s="406" customFormat="1" ht="44.25" customHeight="1">
      <c r="B1075" s="281"/>
      <c r="D1075" s="361" t="s">
        <v>345</v>
      </c>
      <c r="F1075" s="362" t="s">
        <v>2101</v>
      </c>
      <c r="L1075" s="281"/>
      <c r="M1075" s="359"/>
      <c r="T1075" s="360"/>
      <c r="AT1075" s="406" t="s">
        <v>345</v>
      </c>
      <c r="AU1075" s="406" t="s">
        <v>258</v>
      </c>
    </row>
    <row r="1076" spans="2:51" s="406" customFormat="1" ht="15.75" customHeight="1">
      <c r="B1076" s="363"/>
      <c r="D1076" s="361" t="s">
        <v>347</v>
      </c>
      <c r="E1076" s="364"/>
      <c r="F1076" s="365" t="s">
        <v>2014</v>
      </c>
      <c r="H1076" s="364"/>
      <c r="L1076" s="363"/>
      <c r="M1076" s="366"/>
      <c r="T1076" s="367"/>
      <c r="AT1076" s="364" t="s">
        <v>347</v>
      </c>
      <c r="AU1076" s="364" t="s">
        <v>258</v>
      </c>
      <c r="AV1076" s="364" t="s">
        <v>332</v>
      </c>
      <c r="AW1076" s="364" t="s">
        <v>299</v>
      </c>
      <c r="AX1076" s="364" t="s">
        <v>333</v>
      </c>
      <c r="AY1076" s="364" t="s">
        <v>334</v>
      </c>
    </row>
    <row r="1077" spans="2:51" s="406" customFormat="1" ht="15.75" customHeight="1">
      <c r="B1077" s="363"/>
      <c r="D1077" s="361" t="s">
        <v>347</v>
      </c>
      <c r="E1077" s="364"/>
      <c r="F1077" s="365" t="s">
        <v>2098</v>
      </c>
      <c r="H1077" s="364"/>
      <c r="L1077" s="363"/>
      <c r="M1077" s="366"/>
      <c r="T1077" s="367"/>
      <c r="AT1077" s="364" t="s">
        <v>347</v>
      </c>
      <c r="AU1077" s="364" t="s">
        <v>258</v>
      </c>
      <c r="AV1077" s="364" t="s">
        <v>332</v>
      </c>
      <c r="AW1077" s="364" t="s">
        <v>299</v>
      </c>
      <c r="AX1077" s="364" t="s">
        <v>333</v>
      </c>
      <c r="AY1077" s="364" t="s">
        <v>334</v>
      </c>
    </row>
    <row r="1078" spans="2:51" s="406" customFormat="1" ht="15.75" customHeight="1">
      <c r="B1078" s="363"/>
      <c r="D1078" s="361" t="s">
        <v>347</v>
      </c>
      <c r="E1078" s="364"/>
      <c r="F1078" s="365" t="s">
        <v>2022</v>
      </c>
      <c r="H1078" s="364"/>
      <c r="L1078" s="363"/>
      <c r="M1078" s="366"/>
      <c r="T1078" s="367"/>
      <c r="AT1078" s="364" t="s">
        <v>347</v>
      </c>
      <c r="AU1078" s="364" t="s">
        <v>258</v>
      </c>
      <c r="AV1078" s="364" t="s">
        <v>332</v>
      </c>
      <c r="AW1078" s="364" t="s">
        <v>299</v>
      </c>
      <c r="AX1078" s="364" t="s">
        <v>333</v>
      </c>
      <c r="AY1078" s="364" t="s">
        <v>334</v>
      </c>
    </row>
    <row r="1079" spans="2:51" s="406" customFormat="1" ht="15.75" customHeight="1">
      <c r="B1079" s="363"/>
      <c r="D1079" s="361" t="s">
        <v>347</v>
      </c>
      <c r="E1079" s="364"/>
      <c r="F1079" s="365" t="s">
        <v>2010</v>
      </c>
      <c r="H1079" s="364"/>
      <c r="L1079" s="363"/>
      <c r="M1079" s="366"/>
      <c r="T1079" s="367"/>
      <c r="AT1079" s="364" t="s">
        <v>347</v>
      </c>
      <c r="AU1079" s="364" t="s">
        <v>258</v>
      </c>
      <c r="AV1079" s="364" t="s">
        <v>332</v>
      </c>
      <c r="AW1079" s="364" t="s">
        <v>299</v>
      </c>
      <c r="AX1079" s="364" t="s">
        <v>333</v>
      </c>
      <c r="AY1079" s="364" t="s">
        <v>334</v>
      </c>
    </row>
    <row r="1080" spans="2:51" s="406" customFormat="1" ht="15.75" customHeight="1">
      <c r="B1080" s="368"/>
      <c r="D1080" s="361" t="s">
        <v>347</v>
      </c>
      <c r="E1080" s="369"/>
      <c r="F1080" s="370" t="s">
        <v>2021</v>
      </c>
      <c r="H1080" s="371">
        <v>3.1</v>
      </c>
      <c r="L1080" s="368"/>
      <c r="M1080" s="372"/>
      <c r="T1080" s="373"/>
      <c r="AT1080" s="369" t="s">
        <v>347</v>
      </c>
      <c r="AU1080" s="369" t="s">
        <v>258</v>
      </c>
      <c r="AV1080" s="369" t="s">
        <v>258</v>
      </c>
      <c r="AW1080" s="369" t="s">
        <v>299</v>
      </c>
      <c r="AX1080" s="369" t="s">
        <v>333</v>
      </c>
      <c r="AY1080" s="369" t="s">
        <v>334</v>
      </c>
    </row>
    <row r="1081" spans="2:51" s="406" customFormat="1" ht="15.75" customHeight="1">
      <c r="B1081" s="363"/>
      <c r="D1081" s="361" t="s">
        <v>347</v>
      </c>
      <c r="E1081" s="364"/>
      <c r="F1081" s="365" t="s">
        <v>2009</v>
      </c>
      <c r="H1081" s="364"/>
      <c r="L1081" s="363"/>
      <c r="M1081" s="366"/>
      <c r="T1081" s="367"/>
      <c r="AT1081" s="364" t="s">
        <v>347</v>
      </c>
      <c r="AU1081" s="364" t="s">
        <v>258</v>
      </c>
      <c r="AV1081" s="364" t="s">
        <v>332</v>
      </c>
      <c r="AW1081" s="364" t="s">
        <v>299</v>
      </c>
      <c r="AX1081" s="364" t="s">
        <v>333</v>
      </c>
      <c r="AY1081" s="364" t="s">
        <v>334</v>
      </c>
    </row>
    <row r="1082" spans="2:51" s="406" customFormat="1" ht="15.75" customHeight="1">
      <c r="B1082" s="368"/>
      <c r="D1082" s="361" t="s">
        <v>347</v>
      </c>
      <c r="E1082" s="369"/>
      <c r="F1082" s="370" t="s">
        <v>2021</v>
      </c>
      <c r="H1082" s="371">
        <v>3.1</v>
      </c>
      <c r="L1082" s="368"/>
      <c r="M1082" s="372"/>
      <c r="T1082" s="373"/>
      <c r="AT1082" s="369" t="s">
        <v>347</v>
      </c>
      <c r="AU1082" s="369" t="s">
        <v>258</v>
      </c>
      <c r="AV1082" s="369" t="s">
        <v>258</v>
      </c>
      <c r="AW1082" s="369" t="s">
        <v>299</v>
      </c>
      <c r="AX1082" s="369" t="s">
        <v>333</v>
      </c>
      <c r="AY1082" s="369" t="s">
        <v>334</v>
      </c>
    </row>
    <row r="1083" spans="2:51" s="406" customFormat="1" ht="15.75" customHeight="1">
      <c r="B1083" s="374"/>
      <c r="D1083" s="361" t="s">
        <v>347</v>
      </c>
      <c r="E1083" s="375"/>
      <c r="F1083" s="376" t="s">
        <v>352</v>
      </c>
      <c r="H1083" s="377">
        <v>6.2</v>
      </c>
      <c r="L1083" s="374"/>
      <c r="M1083" s="378"/>
      <c r="T1083" s="379"/>
      <c r="AT1083" s="375" t="s">
        <v>347</v>
      </c>
      <c r="AU1083" s="375" t="s">
        <v>258</v>
      </c>
      <c r="AV1083" s="375" t="s">
        <v>341</v>
      </c>
      <c r="AW1083" s="375" t="s">
        <v>299</v>
      </c>
      <c r="AX1083" s="375" t="s">
        <v>332</v>
      </c>
      <c r="AY1083" s="375" t="s">
        <v>334</v>
      </c>
    </row>
    <row r="1084" spans="2:65" s="406" customFormat="1" ht="15.75" customHeight="1">
      <c r="B1084" s="281"/>
      <c r="C1084" s="386" t="s">
        <v>1051</v>
      </c>
      <c r="D1084" s="386" t="s">
        <v>1090</v>
      </c>
      <c r="E1084" s="387" t="s">
        <v>2100</v>
      </c>
      <c r="F1084" s="507" t="s">
        <v>2962</v>
      </c>
      <c r="G1084" s="389" t="s">
        <v>578</v>
      </c>
      <c r="H1084" s="390">
        <v>0.009</v>
      </c>
      <c r="I1084" s="426"/>
      <c r="J1084" s="391">
        <f>ROUND($I$1084*$H$1084,2)</f>
        <v>0</v>
      </c>
      <c r="K1084" s="388" t="s">
        <v>340</v>
      </c>
      <c r="L1084" s="392"/>
      <c r="M1084" s="425"/>
      <c r="N1084" s="393" t="s">
        <v>287</v>
      </c>
      <c r="P1084" s="354">
        <f>$O$1084*$H$1084</f>
        <v>0</v>
      </c>
      <c r="Q1084" s="354">
        <v>1</v>
      </c>
      <c r="R1084" s="354">
        <f>$Q$1084*$H$1084</f>
        <v>0.009</v>
      </c>
      <c r="S1084" s="354">
        <v>0</v>
      </c>
      <c r="T1084" s="355">
        <f>$S$1084*$H$1084</f>
        <v>0</v>
      </c>
      <c r="AR1084" s="409" t="s">
        <v>635</v>
      </c>
      <c r="AT1084" s="409" t="s">
        <v>1090</v>
      </c>
      <c r="AU1084" s="409" t="s">
        <v>258</v>
      </c>
      <c r="AY1084" s="406" t="s">
        <v>334</v>
      </c>
      <c r="BE1084" s="356">
        <f>IF($N$1084="základní",$J$1084,0)</f>
        <v>0</v>
      </c>
      <c r="BF1084" s="356">
        <f>IF($N$1084="snížená",$J$1084,0)</f>
        <v>0</v>
      </c>
      <c r="BG1084" s="356">
        <f>IF($N$1084="zákl. přenesená",$J$1084,0)</f>
        <v>0</v>
      </c>
      <c r="BH1084" s="356">
        <f>IF($N$1084="sníž. přenesená",$J$1084,0)</f>
        <v>0</v>
      </c>
      <c r="BI1084" s="356">
        <f>IF($N$1084="nulová",$J$1084,0)</f>
        <v>0</v>
      </c>
      <c r="BJ1084" s="409" t="s">
        <v>332</v>
      </c>
      <c r="BK1084" s="356">
        <f>ROUND($I$1084*$H$1084,2)</f>
        <v>0</v>
      </c>
      <c r="BL1084" s="409" t="s">
        <v>481</v>
      </c>
      <c r="BM1084" s="409" t="s">
        <v>2099</v>
      </c>
    </row>
    <row r="1085" spans="2:47" s="406" customFormat="1" ht="16.5" customHeight="1">
      <c r="B1085" s="281"/>
      <c r="D1085" s="357" t="s">
        <v>343</v>
      </c>
      <c r="F1085" s="358" t="s">
        <v>2964</v>
      </c>
      <c r="L1085" s="281"/>
      <c r="M1085" s="359"/>
      <c r="T1085" s="360"/>
      <c r="AT1085" s="406" t="s">
        <v>343</v>
      </c>
      <c r="AU1085" s="406" t="s">
        <v>258</v>
      </c>
    </row>
    <row r="1086" spans="2:51" s="406" customFormat="1" ht="15.75" customHeight="1">
      <c r="B1086" s="363"/>
      <c r="D1086" s="361" t="s">
        <v>347</v>
      </c>
      <c r="E1086" s="364"/>
      <c r="F1086" s="365" t="s">
        <v>2014</v>
      </c>
      <c r="H1086" s="364"/>
      <c r="L1086" s="363"/>
      <c r="M1086" s="366"/>
      <c r="T1086" s="367"/>
      <c r="AT1086" s="364" t="s">
        <v>347</v>
      </c>
      <c r="AU1086" s="364" t="s">
        <v>258</v>
      </c>
      <c r="AV1086" s="364" t="s">
        <v>332</v>
      </c>
      <c r="AW1086" s="364" t="s">
        <v>299</v>
      </c>
      <c r="AX1086" s="364" t="s">
        <v>333</v>
      </c>
      <c r="AY1086" s="364" t="s">
        <v>334</v>
      </c>
    </row>
    <row r="1087" spans="2:51" s="406" customFormat="1" ht="15.75" customHeight="1">
      <c r="B1087" s="363"/>
      <c r="D1087" s="361" t="s">
        <v>347</v>
      </c>
      <c r="E1087" s="364"/>
      <c r="F1087" s="365" t="s">
        <v>2098</v>
      </c>
      <c r="H1087" s="364"/>
      <c r="L1087" s="363"/>
      <c r="M1087" s="366"/>
      <c r="T1087" s="367"/>
      <c r="AT1087" s="364" t="s">
        <v>347</v>
      </c>
      <c r="AU1087" s="364" t="s">
        <v>258</v>
      </c>
      <c r="AV1087" s="364" t="s">
        <v>332</v>
      </c>
      <c r="AW1087" s="364" t="s">
        <v>299</v>
      </c>
      <c r="AX1087" s="364" t="s">
        <v>333</v>
      </c>
      <c r="AY1087" s="364" t="s">
        <v>334</v>
      </c>
    </row>
    <row r="1088" spans="2:51" s="406" customFormat="1" ht="15.75" customHeight="1">
      <c r="B1088" s="363"/>
      <c r="D1088" s="361" t="s">
        <v>347</v>
      </c>
      <c r="E1088" s="364"/>
      <c r="F1088" s="365" t="s">
        <v>2022</v>
      </c>
      <c r="H1088" s="364"/>
      <c r="L1088" s="363"/>
      <c r="M1088" s="366"/>
      <c r="T1088" s="367"/>
      <c r="AT1088" s="364" t="s">
        <v>347</v>
      </c>
      <c r="AU1088" s="364" t="s">
        <v>258</v>
      </c>
      <c r="AV1088" s="364" t="s">
        <v>332</v>
      </c>
      <c r="AW1088" s="364" t="s">
        <v>299</v>
      </c>
      <c r="AX1088" s="364" t="s">
        <v>333</v>
      </c>
      <c r="AY1088" s="364" t="s">
        <v>334</v>
      </c>
    </row>
    <row r="1089" spans="2:51" s="406" customFormat="1" ht="15.75" customHeight="1">
      <c r="B1089" s="363"/>
      <c r="D1089" s="361" t="s">
        <v>347</v>
      </c>
      <c r="E1089" s="364"/>
      <c r="F1089" s="365" t="s">
        <v>2010</v>
      </c>
      <c r="H1089" s="364"/>
      <c r="L1089" s="363"/>
      <c r="M1089" s="366"/>
      <c r="T1089" s="367"/>
      <c r="AT1089" s="364" t="s">
        <v>347</v>
      </c>
      <c r="AU1089" s="364" t="s">
        <v>258</v>
      </c>
      <c r="AV1089" s="364" t="s">
        <v>332</v>
      </c>
      <c r="AW1089" s="364" t="s">
        <v>299</v>
      </c>
      <c r="AX1089" s="364" t="s">
        <v>333</v>
      </c>
      <c r="AY1089" s="364" t="s">
        <v>334</v>
      </c>
    </row>
    <row r="1090" spans="2:51" s="406" customFormat="1" ht="15.75" customHeight="1">
      <c r="B1090" s="368"/>
      <c r="D1090" s="361" t="s">
        <v>347</v>
      </c>
      <c r="E1090" s="369"/>
      <c r="F1090" s="370" t="s">
        <v>2021</v>
      </c>
      <c r="H1090" s="371">
        <v>3.1</v>
      </c>
      <c r="L1090" s="368"/>
      <c r="M1090" s="372"/>
      <c r="T1090" s="373"/>
      <c r="AT1090" s="369" t="s">
        <v>347</v>
      </c>
      <c r="AU1090" s="369" t="s">
        <v>258</v>
      </c>
      <c r="AV1090" s="369" t="s">
        <v>258</v>
      </c>
      <c r="AW1090" s="369" t="s">
        <v>299</v>
      </c>
      <c r="AX1090" s="369" t="s">
        <v>333</v>
      </c>
      <c r="AY1090" s="369" t="s">
        <v>334</v>
      </c>
    </row>
    <row r="1091" spans="2:51" s="406" customFormat="1" ht="15.75" customHeight="1">
      <c r="B1091" s="363"/>
      <c r="D1091" s="361" t="s">
        <v>347</v>
      </c>
      <c r="E1091" s="364"/>
      <c r="F1091" s="365" t="s">
        <v>2009</v>
      </c>
      <c r="H1091" s="364"/>
      <c r="L1091" s="363"/>
      <c r="M1091" s="366"/>
      <c r="T1091" s="367"/>
      <c r="AT1091" s="364" t="s">
        <v>347</v>
      </c>
      <c r="AU1091" s="364" t="s">
        <v>258</v>
      </c>
      <c r="AV1091" s="364" t="s">
        <v>332</v>
      </c>
      <c r="AW1091" s="364" t="s">
        <v>299</v>
      </c>
      <c r="AX1091" s="364" t="s">
        <v>333</v>
      </c>
      <c r="AY1091" s="364" t="s">
        <v>334</v>
      </c>
    </row>
    <row r="1092" spans="2:51" s="406" customFormat="1" ht="15.75" customHeight="1">
      <c r="B1092" s="368"/>
      <c r="D1092" s="361" t="s">
        <v>347</v>
      </c>
      <c r="E1092" s="369"/>
      <c r="F1092" s="370" t="s">
        <v>2021</v>
      </c>
      <c r="H1092" s="371">
        <v>3.1</v>
      </c>
      <c r="L1092" s="368"/>
      <c r="M1092" s="372"/>
      <c r="T1092" s="373"/>
      <c r="AT1092" s="369" t="s">
        <v>347</v>
      </c>
      <c r="AU1092" s="369" t="s">
        <v>258</v>
      </c>
      <c r="AV1092" s="369" t="s">
        <v>258</v>
      </c>
      <c r="AW1092" s="369" t="s">
        <v>299</v>
      </c>
      <c r="AX1092" s="369" t="s">
        <v>333</v>
      </c>
      <c r="AY1092" s="369" t="s">
        <v>334</v>
      </c>
    </row>
    <row r="1093" spans="2:51" s="406" customFormat="1" ht="15.75" customHeight="1">
      <c r="B1093" s="374"/>
      <c r="D1093" s="361" t="s">
        <v>347</v>
      </c>
      <c r="E1093" s="375"/>
      <c r="F1093" s="376" t="s">
        <v>352</v>
      </c>
      <c r="H1093" s="377">
        <v>6.2</v>
      </c>
      <c r="L1093" s="374"/>
      <c r="M1093" s="378"/>
      <c r="T1093" s="379"/>
      <c r="AT1093" s="375" t="s">
        <v>347</v>
      </c>
      <c r="AU1093" s="375" t="s">
        <v>258</v>
      </c>
      <c r="AV1093" s="375" t="s">
        <v>341</v>
      </c>
      <c r="AW1093" s="375" t="s">
        <v>299</v>
      </c>
      <c r="AX1093" s="375" t="s">
        <v>332</v>
      </c>
      <c r="AY1093" s="375" t="s">
        <v>334</v>
      </c>
    </row>
    <row r="1094" spans="2:51" s="406" customFormat="1" ht="15.75" customHeight="1">
      <c r="B1094" s="368"/>
      <c r="D1094" s="361" t="s">
        <v>347</v>
      </c>
      <c r="F1094" s="370" t="s">
        <v>2097</v>
      </c>
      <c r="H1094" s="371">
        <v>0.009</v>
      </c>
      <c r="L1094" s="368"/>
      <c r="M1094" s="372"/>
      <c r="T1094" s="373"/>
      <c r="AT1094" s="369" t="s">
        <v>347</v>
      </c>
      <c r="AU1094" s="369" t="s">
        <v>258</v>
      </c>
      <c r="AV1094" s="369" t="s">
        <v>258</v>
      </c>
      <c r="AW1094" s="369" t="s">
        <v>333</v>
      </c>
      <c r="AX1094" s="369" t="s">
        <v>332</v>
      </c>
      <c r="AY1094" s="369" t="s">
        <v>334</v>
      </c>
    </row>
    <row r="1095" spans="2:65" s="406" customFormat="1" ht="15.75" customHeight="1">
      <c r="B1095" s="281"/>
      <c r="C1095" s="347" t="s">
        <v>1062</v>
      </c>
      <c r="D1095" s="347" t="s">
        <v>336</v>
      </c>
      <c r="E1095" s="348" t="s">
        <v>2094</v>
      </c>
      <c r="F1095" s="349" t="s">
        <v>2093</v>
      </c>
      <c r="G1095" s="350" t="s">
        <v>339</v>
      </c>
      <c r="H1095" s="351">
        <v>2.34</v>
      </c>
      <c r="I1095" s="424"/>
      <c r="J1095" s="352">
        <f>ROUND($I$1095*$H$1095,2)</f>
        <v>0</v>
      </c>
      <c r="K1095" s="349" t="s">
        <v>340</v>
      </c>
      <c r="L1095" s="281"/>
      <c r="M1095" s="423"/>
      <c r="N1095" s="353" t="s">
        <v>287</v>
      </c>
      <c r="P1095" s="354">
        <f>$O$1095*$H$1095</f>
        <v>0</v>
      </c>
      <c r="Q1095" s="354">
        <v>0</v>
      </c>
      <c r="R1095" s="354">
        <f>$Q$1095*$H$1095</f>
        <v>0</v>
      </c>
      <c r="S1095" s="354">
        <v>0</v>
      </c>
      <c r="T1095" s="355">
        <f>$S$1095*$H$1095</f>
        <v>0</v>
      </c>
      <c r="AR1095" s="409" t="s">
        <v>481</v>
      </c>
      <c r="AT1095" s="409" t="s">
        <v>336</v>
      </c>
      <c r="AU1095" s="409" t="s">
        <v>258</v>
      </c>
      <c r="AY1095" s="406" t="s">
        <v>334</v>
      </c>
      <c r="BE1095" s="356">
        <f>IF($N$1095="základní",$J$1095,0)</f>
        <v>0</v>
      </c>
      <c r="BF1095" s="356">
        <f>IF($N$1095="snížená",$J$1095,0)</f>
        <v>0</v>
      </c>
      <c r="BG1095" s="356">
        <f>IF($N$1095="zákl. přenesená",$J$1095,0)</f>
        <v>0</v>
      </c>
      <c r="BH1095" s="356">
        <f>IF($N$1095="sníž. přenesená",$J$1095,0)</f>
        <v>0</v>
      </c>
      <c r="BI1095" s="356">
        <f>IF($N$1095="nulová",$J$1095,0)</f>
        <v>0</v>
      </c>
      <c r="BJ1095" s="409" t="s">
        <v>332</v>
      </c>
      <c r="BK1095" s="356">
        <f>ROUND($I$1095*$H$1095,2)</f>
        <v>0</v>
      </c>
      <c r="BL1095" s="409" t="s">
        <v>481</v>
      </c>
      <c r="BM1095" s="409" t="s">
        <v>2096</v>
      </c>
    </row>
    <row r="1096" spans="2:47" s="406" customFormat="1" ht="27" customHeight="1">
      <c r="B1096" s="281"/>
      <c r="D1096" s="357" t="s">
        <v>343</v>
      </c>
      <c r="F1096" s="358" t="s">
        <v>2091</v>
      </c>
      <c r="L1096" s="281"/>
      <c r="M1096" s="359"/>
      <c r="T1096" s="360"/>
      <c r="AT1096" s="406" t="s">
        <v>343</v>
      </c>
      <c r="AU1096" s="406" t="s">
        <v>258</v>
      </c>
    </row>
    <row r="1097" spans="2:51" s="406" customFormat="1" ht="15.75" customHeight="1">
      <c r="B1097" s="363"/>
      <c r="D1097" s="361" t="s">
        <v>347</v>
      </c>
      <c r="E1097" s="364"/>
      <c r="F1097" s="365" t="s">
        <v>2084</v>
      </c>
      <c r="H1097" s="364"/>
      <c r="L1097" s="363"/>
      <c r="M1097" s="366"/>
      <c r="T1097" s="367"/>
      <c r="AT1097" s="364" t="s">
        <v>347</v>
      </c>
      <c r="AU1097" s="364" t="s">
        <v>258</v>
      </c>
      <c r="AV1097" s="364" t="s">
        <v>332</v>
      </c>
      <c r="AW1097" s="364" t="s">
        <v>299</v>
      </c>
      <c r="AX1097" s="364" t="s">
        <v>333</v>
      </c>
      <c r="AY1097" s="364" t="s">
        <v>334</v>
      </c>
    </row>
    <row r="1098" spans="2:51" s="406" customFormat="1" ht="15.75" customHeight="1">
      <c r="B1098" s="363"/>
      <c r="D1098" s="361" t="s">
        <v>347</v>
      </c>
      <c r="E1098" s="364"/>
      <c r="F1098" s="365" t="s">
        <v>2087</v>
      </c>
      <c r="H1098" s="364"/>
      <c r="L1098" s="363"/>
      <c r="M1098" s="366"/>
      <c r="T1098" s="367"/>
      <c r="AT1098" s="364" t="s">
        <v>347</v>
      </c>
      <c r="AU1098" s="364" t="s">
        <v>258</v>
      </c>
      <c r="AV1098" s="364" t="s">
        <v>332</v>
      </c>
      <c r="AW1098" s="364" t="s">
        <v>299</v>
      </c>
      <c r="AX1098" s="364" t="s">
        <v>333</v>
      </c>
      <c r="AY1098" s="364" t="s">
        <v>334</v>
      </c>
    </row>
    <row r="1099" spans="2:51" s="406" customFormat="1" ht="15.75" customHeight="1">
      <c r="B1099" s="363"/>
      <c r="D1099" s="361" t="s">
        <v>347</v>
      </c>
      <c r="E1099" s="364"/>
      <c r="F1099" s="365" t="s">
        <v>2082</v>
      </c>
      <c r="H1099" s="364"/>
      <c r="L1099" s="363"/>
      <c r="M1099" s="366"/>
      <c r="T1099" s="367"/>
      <c r="AT1099" s="364" t="s">
        <v>347</v>
      </c>
      <c r="AU1099" s="364" t="s">
        <v>258</v>
      </c>
      <c r="AV1099" s="364" t="s">
        <v>332</v>
      </c>
      <c r="AW1099" s="364" t="s">
        <v>299</v>
      </c>
      <c r="AX1099" s="364" t="s">
        <v>333</v>
      </c>
      <c r="AY1099" s="364" t="s">
        <v>334</v>
      </c>
    </row>
    <row r="1100" spans="2:51" s="406" customFormat="1" ht="15.75" customHeight="1">
      <c r="B1100" s="368"/>
      <c r="D1100" s="361" t="s">
        <v>347</v>
      </c>
      <c r="E1100" s="369"/>
      <c r="F1100" s="370" t="s">
        <v>2080</v>
      </c>
      <c r="H1100" s="371">
        <v>1.17</v>
      </c>
      <c r="L1100" s="368"/>
      <c r="M1100" s="372"/>
      <c r="T1100" s="373"/>
      <c r="AT1100" s="369" t="s">
        <v>347</v>
      </c>
      <c r="AU1100" s="369" t="s">
        <v>258</v>
      </c>
      <c r="AV1100" s="369" t="s">
        <v>258</v>
      </c>
      <c r="AW1100" s="369" t="s">
        <v>299</v>
      </c>
      <c r="AX1100" s="369" t="s">
        <v>333</v>
      </c>
      <c r="AY1100" s="369" t="s">
        <v>334</v>
      </c>
    </row>
    <row r="1101" spans="2:51" s="406" customFormat="1" ht="15.75" customHeight="1">
      <c r="B1101" s="363"/>
      <c r="D1101" s="361" t="s">
        <v>347</v>
      </c>
      <c r="E1101" s="364"/>
      <c r="F1101" s="365" t="s">
        <v>2081</v>
      </c>
      <c r="H1101" s="364"/>
      <c r="L1101" s="363"/>
      <c r="M1101" s="366"/>
      <c r="T1101" s="367"/>
      <c r="AT1101" s="364" t="s">
        <v>347</v>
      </c>
      <c r="AU1101" s="364" t="s">
        <v>258</v>
      </c>
      <c r="AV1101" s="364" t="s">
        <v>332</v>
      </c>
      <c r="AW1101" s="364" t="s">
        <v>299</v>
      </c>
      <c r="AX1101" s="364" t="s">
        <v>333</v>
      </c>
      <c r="AY1101" s="364" t="s">
        <v>334</v>
      </c>
    </row>
    <row r="1102" spans="2:51" s="406" customFormat="1" ht="15.75" customHeight="1">
      <c r="B1102" s="368"/>
      <c r="D1102" s="361" t="s">
        <v>347</v>
      </c>
      <c r="E1102" s="369"/>
      <c r="F1102" s="370" t="s">
        <v>2080</v>
      </c>
      <c r="H1102" s="371">
        <v>1.17</v>
      </c>
      <c r="L1102" s="368"/>
      <c r="M1102" s="372"/>
      <c r="T1102" s="373"/>
      <c r="AT1102" s="369" t="s">
        <v>347</v>
      </c>
      <c r="AU1102" s="369" t="s">
        <v>258</v>
      </c>
      <c r="AV1102" s="369" t="s">
        <v>258</v>
      </c>
      <c r="AW1102" s="369" t="s">
        <v>299</v>
      </c>
      <c r="AX1102" s="369" t="s">
        <v>333</v>
      </c>
      <c r="AY1102" s="369" t="s">
        <v>334</v>
      </c>
    </row>
    <row r="1103" spans="2:51" s="406" customFormat="1" ht="15.75" customHeight="1">
      <c r="B1103" s="374"/>
      <c r="D1103" s="361" t="s">
        <v>347</v>
      </c>
      <c r="E1103" s="375"/>
      <c r="F1103" s="376" t="s">
        <v>352</v>
      </c>
      <c r="H1103" s="377">
        <v>2.34</v>
      </c>
      <c r="L1103" s="374"/>
      <c r="M1103" s="378"/>
      <c r="T1103" s="379"/>
      <c r="AT1103" s="375" t="s">
        <v>347</v>
      </c>
      <c r="AU1103" s="375" t="s">
        <v>258</v>
      </c>
      <c r="AV1103" s="375" t="s">
        <v>341</v>
      </c>
      <c r="AW1103" s="375" t="s">
        <v>299</v>
      </c>
      <c r="AX1103" s="375" t="s">
        <v>332</v>
      </c>
      <c r="AY1103" s="375" t="s">
        <v>334</v>
      </c>
    </row>
    <row r="1104" spans="2:65" s="406" customFormat="1" ht="15.75" customHeight="1">
      <c r="B1104" s="281"/>
      <c r="C1104" s="386" t="s">
        <v>1072</v>
      </c>
      <c r="D1104" s="386" t="s">
        <v>1090</v>
      </c>
      <c r="E1104" s="387" t="s">
        <v>2090</v>
      </c>
      <c r="F1104" s="507" t="s">
        <v>2958</v>
      </c>
      <c r="G1104" s="389" t="s">
        <v>578</v>
      </c>
      <c r="H1104" s="390">
        <v>0.002</v>
      </c>
      <c r="I1104" s="426"/>
      <c r="J1104" s="391">
        <f>ROUND($I$1104*$H$1104,2)</f>
        <v>0</v>
      </c>
      <c r="K1104" s="388" t="s">
        <v>340</v>
      </c>
      <c r="L1104" s="392"/>
      <c r="M1104" s="425"/>
      <c r="N1104" s="393" t="s">
        <v>287</v>
      </c>
      <c r="P1104" s="354">
        <f>$O$1104*$H$1104</f>
        <v>0</v>
      </c>
      <c r="Q1104" s="354">
        <v>1</v>
      </c>
      <c r="R1104" s="354">
        <f>$Q$1104*$H$1104</f>
        <v>0.002</v>
      </c>
      <c r="S1104" s="354">
        <v>0</v>
      </c>
      <c r="T1104" s="355">
        <f>$S$1104*$H$1104</f>
        <v>0</v>
      </c>
      <c r="AR1104" s="409" t="s">
        <v>635</v>
      </c>
      <c r="AT1104" s="409" t="s">
        <v>1090</v>
      </c>
      <c r="AU1104" s="409" t="s">
        <v>258</v>
      </c>
      <c r="AY1104" s="406" t="s">
        <v>334</v>
      </c>
      <c r="BE1104" s="356">
        <f>IF($N$1104="základní",$J$1104,0)</f>
        <v>0</v>
      </c>
      <c r="BF1104" s="356">
        <f>IF($N$1104="snížená",$J$1104,0)</f>
        <v>0</v>
      </c>
      <c r="BG1104" s="356">
        <f>IF($N$1104="zákl. přenesená",$J$1104,0)</f>
        <v>0</v>
      </c>
      <c r="BH1104" s="356">
        <f>IF($N$1104="sníž. přenesená",$J$1104,0)</f>
        <v>0</v>
      </c>
      <c r="BI1104" s="356">
        <f>IF($N$1104="nulová",$J$1104,0)</f>
        <v>0</v>
      </c>
      <c r="BJ1104" s="409" t="s">
        <v>332</v>
      </c>
      <c r="BK1104" s="356">
        <f>ROUND($I$1104*$H$1104,2)</f>
        <v>0</v>
      </c>
      <c r="BL1104" s="409" t="s">
        <v>481</v>
      </c>
      <c r="BM1104" s="409" t="s">
        <v>2095</v>
      </c>
    </row>
    <row r="1105" spans="2:47" s="406" customFormat="1" ht="27" customHeight="1">
      <c r="B1105" s="281"/>
      <c r="D1105" s="357" t="s">
        <v>343</v>
      </c>
      <c r="F1105" s="358" t="s">
        <v>2088</v>
      </c>
      <c r="L1105" s="281"/>
      <c r="M1105" s="359"/>
      <c r="T1105" s="360"/>
      <c r="AT1105" s="406" t="s">
        <v>343</v>
      </c>
      <c r="AU1105" s="406" t="s">
        <v>258</v>
      </c>
    </row>
    <row r="1106" spans="2:51" s="406" customFormat="1" ht="15.75" customHeight="1">
      <c r="B1106" s="363"/>
      <c r="D1106" s="361" t="s">
        <v>347</v>
      </c>
      <c r="E1106" s="364"/>
      <c r="F1106" s="365" t="s">
        <v>2084</v>
      </c>
      <c r="H1106" s="364"/>
      <c r="L1106" s="363"/>
      <c r="M1106" s="366"/>
      <c r="T1106" s="367"/>
      <c r="AT1106" s="364" t="s">
        <v>347</v>
      </c>
      <c r="AU1106" s="364" t="s">
        <v>258</v>
      </c>
      <c r="AV1106" s="364" t="s">
        <v>332</v>
      </c>
      <c r="AW1106" s="364" t="s">
        <v>299</v>
      </c>
      <c r="AX1106" s="364" t="s">
        <v>333</v>
      </c>
      <c r="AY1106" s="364" t="s">
        <v>334</v>
      </c>
    </row>
    <row r="1107" spans="2:51" s="406" customFormat="1" ht="15.75" customHeight="1">
      <c r="B1107" s="363"/>
      <c r="D1107" s="361" t="s">
        <v>347</v>
      </c>
      <c r="E1107" s="364"/>
      <c r="F1107" s="365" t="s">
        <v>2087</v>
      </c>
      <c r="H1107" s="364"/>
      <c r="L1107" s="363"/>
      <c r="M1107" s="366"/>
      <c r="T1107" s="367"/>
      <c r="AT1107" s="364" t="s">
        <v>347</v>
      </c>
      <c r="AU1107" s="364" t="s">
        <v>258</v>
      </c>
      <c r="AV1107" s="364" t="s">
        <v>332</v>
      </c>
      <c r="AW1107" s="364" t="s">
        <v>299</v>
      </c>
      <c r="AX1107" s="364" t="s">
        <v>333</v>
      </c>
      <c r="AY1107" s="364" t="s">
        <v>334</v>
      </c>
    </row>
    <row r="1108" spans="2:51" s="406" customFormat="1" ht="15.75" customHeight="1">
      <c r="B1108" s="363"/>
      <c r="D1108" s="361" t="s">
        <v>347</v>
      </c>
      <c r="E1108" s="364"/>
      <c r="F1108" s="365" t="s">
        <v>2082</v>
      </c>
      <c r="H1108" s="364"/>
      <c r="L1108" s="363"/>
      <c r="M1108" s="366"/>
      <c r="T1108" s="367"/>
      <c r="AT1108" s="364" t="s">
        <v>347</v>
      </c>
      <c r="AU1108" s="364" t="s">
        <v>258</v>
      </c>
      <c r="AV1108" s="364" t="s">
        <v>332</v>
      </c>
      <c r="AW1108" s="364" t="s">
        <v>299</v>
      </c>
      <c r="AX1108" s="364" t="s">
        <v>333</v>
      </c>
      <c r="AY1108" s="364" t="s">
        <v>334</v>
      </c>
    </row>
    <row r="1109" spans="2:51" s="406" customFormat="1" ht="15.75" customHeight="1">
      <c r="B1109" s="368"/>
      <c r="D1109" s="361" t="s">
        <v>347</v>
      </c>
      <c r="E1109" s="369"/>
      <c r="F1109" s="370" t="s">
        <v>2080</v>
      </c>
      <c r="H1109" s="371">
        <v>1.17</v>
      </c>
      <c r="L1109" s="368"/>
      <c r="M1109" s="372"/>
      <c r="T1109" s="373"/>
      <c r="AT1109" s="369" t="s">
        <v>347</v>
      </c>
      <c r="AU1109" s="369" t="s">
        <v>258</v>
      </c>
      <c r="AV1109" s="369" t="s">
        <v>258</v>
      </c>
      <c r="AW1109" s="369" t="s">
        <v>299</v>
      </c>
      <c r="AX1109" s="369" t="s">
        <v>333</v>
      </c>
      <c r="AY1109" s="369" t="s">
        <v>334</v>
      </c>
    </row>
    <row r="1110" spans="2:51" s="406" customFormat="1" ht="15.75" customHeight="1">
      <c r="B1110" s="363"/>
      <c r="D1110" s="361" t="s">
        <v>347</v>
      </c>
      <c r="E1110" s="364"/>
      <c r="F1110" s="365" t="s">
        <v>2081</v>
      </c>
      <c r="H1110" s="364"/>
      <c r="L1110" s="363"/>
      <c r="M1110" s="366"/>
      <c r="T1110" s="367"/>
      <c r="AT1110" s="364" t="s">
        <v>347</v>
      </c>
      <c r="AU1110" s="364" t="s">
        <v>258</v>
      </c>
      <c r="AV1110" s="364" t="s">
        <v>332</v>
      </c>
      <c r="AW1110" s="364" t="s">
        <v>299</v>
      </c>
      <c r="AX1110" s="364" t="s">
        <v>333</v>
      </c>
      <c r="AY1110" s="364" t="s">
        <v>334</v>
      </c>
    </row>
    <row r="1111" spans="2:51" s="406" customFormat="1" ht="15.75" customHeight="1">
      <c r="B1111" s="368"/>
      <c r="D1111" s="361" t="s">
        <v>347</v>
      </c>
      <c r="E1111" s="369"/>
      <c r="F1111" s="370" t="s">
        <v>2080</v>
      </c>
      <c r="H1111" s="371">
        <v>1.17</v>
      </c>
      <c r="L1111" s="368"/>
      <c r="M1111" s="372"/>
      <c r="T1111" s="373"/>
      <c r="AT1111" s="369" t="s">
        <v>347</v>
      </c>
      <c r="AU1111" s="369" t="s">
        <v>258</v>
      </c>
      <c r="AV1111" s="369" t="s">
        <v>258</v>
      </c>
      <c r="AW1111" s="369" t="s">
        <v>299</v>
      </c>
      <c r="AX1111" s="369" t="s">
        <v>333</v>
      </c>
      <c r="AY1111" s="369" t="s">
        <v>334</v>
      </c>
    </row>
    <row r="1112" spans="2:51" s="406" customFormat="1" ht="15.75" customHeight="1">
      <c r="B1112" s="374"/>
      <c r="D1112" s="361" t="s">
        <v>347</v>
      </c>
      <c r="E1112" s="375"/>
      <c r="F1112" s="376" t="s">
        <v>352</v>
      </c>
      <c r="H1112" s="377">
        <v>2.34</v>
      </c>
      <c r="L1112" s="374"/>
      <c r="M1112" s="378"/>
      <c r="T1112" s="379"/>
      <c r="AT1112" s="375" t="s">
        <v>347</v>
      </c>
      <c r="AU1112" s="375" t="s">
        <v>258</v>
      </c>
      <c r="AV1112" s="375" t="s">
        <v>341</v>
      </c>
      <c r="AW1112" s="375" t="s">
        <v>299</v>
      </c>
      <c r="AX1112" s="375" t="s">
        <v>332</v>
      </c>
      <c r="AY1112" s="375" t="s">
        <v>334</v>
      </c>
    </row>
    <row r="1113" spans="2:65" s="406" customFormat="1" ht="15.75" customHeight="1">
      <c r="B1113" s="281"/>
      <c r="C1113" s="347" t="s">
        <v>1081</v>
      </c>
      <c r="D1113" s="347" t="s">
        <v>336</v>
      </c>
      <c r="E1113" s="348" t="s">
        <v>2094</v>
      </c>
      <c r="F1113" s="349" t="s">
        <v>2093</v>
      </c>
      <c r="G1113" s="350" t="s">
        <v>339</v>
      </c>
      <c r="H1113" s="351">
        <v>1.5</v>
      </c>
      <c r="I1113" s="424"/>
      <c r="J1113" s="352">
        <f>ROUND($I$1113*$H$1113,2)</f>
        <v>0</v>
      </c>
      <c r="K1113" s="349" t="s">
        <v>340</v>
      </c>
      <c r="L1113" s="281"/>
      <c r="M1113" s="423"/>
      <c r="N1113" s="353" t="s">
        <v>287</v>
      </c>
      <c r="P1113" s="354">
        <f>$O$1113*$H$1113</f>
        <v>0</v>
      </c>
      <c r="Q1113" s="354">
        <v>0</v>
      </c>
      <c r="R1113" s="354">
        <f>$Q$1113*$H$1113</f>
        <v>0</v>
      </c>
      <c r="S1113" s="354">
        <v>0</v>
      </c>
      <c r="T1113" s="355">
        <f>$S$1113*$H$1113</f>
        <v>0</v>
      </c>
      <c r="AR1113" s="409" t="s">
        <v>481</v>
      </c>
      <c r="AT1113" s="409" t="s">
        <v>336</v>
      </c>
      <c r="AU1113" s="409" t="s">
        <v>258</v>
      </c>
      <c r="AY1113" s="406" t="s">
        <v>334</v>
      </c>
      <c r="BE1113" s="356">
        <f>IF($N$1113="základní",$J$1113,0)</f>
        <v>0</v>
      </c>
      <c r="BF1113" s="356">
        <f>IF($N$1113="snížená",$J$1113,0)</f>
        <v>0</v>
      </c>
      <c r="BG1113" s="356">
        <f>IF($N$1113="zákl. přenesená",$J$1113,0)</f>
        <v>0</v>
      </c>
      <c r="BH1113" s="356">
        <f>IF($N$1113="sníž. přenesená",$J$1113,0)</f>
        <v>0</v>
      </c>
      <c r="BI1113" s="356">
        <f>IF($N$1113="nulová",$J$1113,0)</f>
        <v>0</v>
      </c>
      <c r="BJ1113" s="409" t="s">
        <v>332</v>
      </c>
      <c r="BK1113" s="356">
        <f>ROUND($I$1113*$H$1113,2)</f>
        <v>0</v>
      </c>
      <c r="BL1113" s="409" t="s">
        <v>481</v>
      </c>
      <c r="BM1113" s="409" t="s">
        <v>2092</v>
      </c>
    </row>
    <row r="1114" spans="2:47" s="406" customFormat="1" ht="27" customHeight="1">
      <c r="B1114" s="281"/>
      <c r="D1114" s="357" t="s">
        <v>343</v>
      </c>
      <c r="F1114" s="358" t="s">
        <v>2091</v>
      </c>
      <c r="L1114" s="281"/>
      <c r="M1114" s="359"/>
      <c r="T1114" s="360"/>
      <c r="AT1114" s="406" t="s">
        <v>343</v>
      </c>
      <c r="AU1114" s="406" t="s">
        <v>258</v>
      </c>
    </row>
    <row r="1115" spans="2:51" s="406" customFormat="1" ht="15.75" customHeight="1">
      <c r="B1115" s="363"/>
      <c r="D1115" s="361" t="s">
        <v>347</v>
      </c>
      <c r="E1115" s="364"/>
      <c r="F1115" s="365" t="s">
        <v>2014</v>
      </c>
      <c r="H1115" s="364"/>
      <c r="L1115" s="363"/>
      <c r="M1115" s="366"/>
      <c r="T1115" s="367"/>
      <c r="AT1115" s="364" t="s">
        <v>347</v>
      </c>
      <c r="AU1115" s="364" t="s">
        <v>258</v>
      </c>
      <c r="AV1115" s="364" t="s">
        <v>332</v>
      </c>
      <c r="AW1115" s="364" t="s">
        <v>299</v>
      </c>
      <c r="AX1115" s="364" t="s">
        <v>333</v>
      </c>
      <c r="AY1115" s="364" t="s">
        <v>334</v>
      </c>
    </row>
    <row r="1116" spans="2:51" s="406" customFormat="1" ht="15.75" customHeight="1">
      <c r="B1116" s="363"/>
      <c r="D1116" s="361" t="s">
        <v>347</v>
      </c>
      <c r="E1116" s="364"/>
      <c r="F1116" s="365" t="s">
        <v>2087</v>
      </c>
      <c r="H1116" s="364"/>
      <c r="L1116" s="363"/>
      <c r="M1116" s="366"/>
      <c r="T1116" s="367"/>
      <c r="AT1116" s="364" t="s">
        <v>347</v>
      </c>
      <c r="AU1116" s="364" t="s">
        <v>258</v>
      </c>
      <c r="AV1116" s="364" t="s">
        <v>332</v>
      </c>
      <c r="AW1116" s="364" t="s">
        <v>299</v>
      </c>
      <c r="AX1116" s="364" t="s">
        <v>333</v>
      </c>
      <c r="AY1116" s="364" t="s">
        <v>334</v>
      </c>
    </row>
    <row r="1117" spans="2:51" s="406" customFormat="1" ht="15.75" customHeight="1">
      <c r="B1117" s="363"/>
      <c r="D1117" s="361" t="s">
        <v>347</v>
      </c>
      <c r="E1117" s="364"/>
      <c r="F1117" s="365" t="s">
        <v>2022</v>
      </c>
      <c r="H1117" s="364"/>
      <c r="L1117" s="363"/>
      <c r="M1117" s="366"/>
      <c r="T1117" s="367"/>
      <c r="AT1117" s="364" t="s">
        <v>347</v>
      </c>
      <c r="AU1117" s="364" t="s">
        <v>258</v>
      </c>
      <c r="AV1117" s="364" t="s">
        <v>332</v>
      </c>
      <c r="AW1117" s="364" t="s">
        <v>299</v>
      </c>
      <c r="AX1117" s="364" t="s">
        <v>333</v>
      </c>
      <c r="AY1117" s="364" t="s">
        <v>334</v>
      </c>
    </row>
    <row r="1118" spans="2:51" s="406" customFormat="1" ht="15.75" customHeight="1">
      <c r="B1118" s="363"/>
      <c r="D1118" s="361" t="s">
        <v>347</v>
      </c>
      <c r="E1118" s="364"/>
      <c r="F1118" s="365" t="s">
        <v>2010</v>
      </c>
      <c r="H1118" s="364"/>
      <c r="L1118" s="363"/>
      <c r="M1118" s="366"/>
      <c r="T1118" s="367"/>
      <c r="AT1118" s="364" t="s">
        <v>347</v>
      </c>
      <c r="AU1118" s="364" t="s">
        <v>258</v>
      </c>
      <c r="AV1118" s="364" t="s">
        <v>332</v>
      </c>
      <c r="AW1118" s="364" t="s">
        <v>299</v>
      </c>
      <c r="AX1118" s="364" t="s">
        <v>333</v>
      </c>
      <c r="AY1118" s="364" t="s">
        <v>334</v>
      </c>
    </row>
    <row r="1119" spans="2:51" s="406" customFormat="1" ht="15.75" customHeight="1">
      <c r="B1119" s="368"/>
      <c r="D1119" s="361" t="s">
        <v>347</v>
      </c>
      <c r="E1119" s="369"/>
      <c r="F1119" s="370" t="s">
        <v>2071</v>
      </c>
      <c r="H1119" s="371">
        <v>0.75</v>
      </c>
      <c r="L1119" s="368"/>
      <c r="M1119" s="372"/>
      <c r="T1119" s="373"/>
      <c r="AT1119" s="369" t="s">
        <v>347</v>
      </c>
      <c r="AU1119" s="369" t="s">
        <v>258</v>
      </c>
      <c r="AV1119" s="369" t="s">
        <v>258</v>
      </c>
      <c r="AW1119" s="369" t="s">
        <v>299</v>
      </c>
      <c r="AX1119" s="369" t="s">
        <v>333</v>
      </c>
      <c r="AY1119" s="369" t="s">
        <v>334</v>
      </c>
    </row>
    <row r="1120" spans="2:51" s="406" customFormat="1" ht="15.75" customHeight="1">
      <c r="B1120" s="363"/>
      <c r="D1120" s="361" t="s">
        <v>347</v>
      </c>
      <c r="E1120" s="364"/>
      <c r="F1120" s="365" t="s">
        <v>2009</v>
      </c>
      <c r="H1120" s="364"/>
      <c r="L1120" s="363"/>
      <c r="M1120" s="366"/>
      <c r="T1120" s="367"/>
      <c r="AT1120" s="364" t="s">
        <v>347</v>
      </c>
      <c r="AU1120" s="364" t="s">
        <v>258</v>
      </c>
      <c r="AV1120" s="364" t="s">
        <v>332</v>
      </c>
      <c r="AW1120" s="364" t="s">
        <v>299</v>
      </c>
      <c r="AX1120" s="364" t="s">
        <v>333</v>
      </c>
      <c r="AY1120" s="364" t="s">
        <v>334</v>
      </c>
    </row>
    <row r="1121" spans="2:51" s="406" customFormat="1" ht="15.75" customHeight="1">
      <c r="B1121" s="368"/>
      <c r="D1121" s="361" t="s">
        <v>347</v>
      </c>
      <c r="E1121" s="369"/>
      <c r="F1121" s="370" t="s">
        <v>2071</v>
      </c>
      <c r="H1121" s="371">
        <v>0.75</v>
      </c>
      <c r="L1121" s="368"/>
      <c r="M1121" s="372"/>
      <c r="T1121" s="373"/>
      <c r="AT1121" s="369" t="s">
        <v>347</v>
      </c>
      <c r="AU1121" s="369" t="s">
        <v>258</v>
      </c>
      <c r="AV1121" s="369" t="s">
        <v>258</v>
      </c>
      <c r="AW1121" s="369" t="s">
        <v>299</v>
      </c>
      <c r="AX1121" s="369" t="s">
        <v>333</v>
      </c>
      <c r="AY1121" s="369" t="s">
        <v>334</v>
      </c>
    </row>
    <row r="1122" spans="2:51" s="406" customFormat="1" ht="15.75" customHeight="1">
      <c r="B1122" s="374"/>
      <c r="D1122" s="361" t="s">
        <v>347</v>
      </c>
      <c r="E1122" s="375"/>
      <c r="F1122" s="376" t="s">
        <v>352</v>
      </c>
      <c r="H1122" s="377">
        <v>1.5</v>
      </c>
      <c r="L1122" s="374"/>
      <c r="M1122" s="378"/>
      <c r="T1122" s="379"/>
      <c r="AT1122" s="375" t="s">
        <v>347</v>
      </c>
      <c r="AU1122" s="375" t="s">
        <v>258</v>
      </c>
      <c r="AV1122" s="375" t="s">
        <v>341</v>
      </c>
      <c r="AW1122" s="375" t="s">
        <v>299</v>
      </c>
      <c r="AX1122" s="375" t="s">
        <v>332</v>
      </c>
      <c r="AY1122" s="375" t="s">
        <v>334</v>
      </c>
    </row>
    <row r="1123" spans="2:65" s="406" customFormat="1" ht="15.75" customHeight="1">
      <c r="B1123" s="281"/>
      <c r="C1123" s="386" t="s">
        <v>1089</v>
      </c>
      <c r="D1123" s="386" t="s">
        <v>1090</v>
      </c>
      <c r="E1123" s="387" t="s">
        <v>2090</v>
      </c>
      <c r="F1123" s="507" t="s">
        <v>2958</v>
      </c>
      <c r="G1123" s="389" t="s">
        <v>578</v>
      </c>
      <c r="H1123" s="390">
        <v>0.001</v>
      </c>
      <c r="I1123" s="426"/>
      <c r="J1123" s="391">
        <f>ROUND($I$1123*$H$1123,2)</f>
        <v>0</v>
      </c>
      <c r="K1123" s="388" t="s">
        <v>340</v>
      </c>
      <c r="L1123" s="392"/>
      <c r="M1123" s="425"/>
      <c r="N1123" s="393" t="s">
        <v>287</v>
      </c>
      <c r="P1123" s="354">
        <f>$O$1123*$H$1123</f>
        <v>0</v>
      </c>
      <c r="Q1123" s="354">
        <v>1</v>
      </c>
      <c r="R1123" s="354">
        <f>$Q$1123*$H$1123</f>
        <v>0.001</v>
      </c>
      <c r="S1123" s="354">
        <v>0</v>
      </c>
      <c r="T1123" s="355">
        <f>$S$1123*$H$1123</f>
        <v>0</v>
      </c>
      <c r="AR1123" s="409" t="s">
        <v>635</v>
      </c>
      <c r="AT1123" s="409" t="s">
        <v>1090</v>
      </c>
      <c r="AU1123" s="409" t="s">
        <v>258</v>
      </c>
      <c r="AY1123" s="406" t="s">
        <v>334</v>
      </c>
      <c r="BE1123" s="356">
        <f>IF($N$1123="základní",$J$1123,0)</f>
        <v>0</v>
      </c>
      <c r="BF1123" s="356">
        <f>IF($N$1123="snížená",$J$1123,0)</f>
        <v>0</v>
      </c>
      <c r="BG1123" s="356">
        <f>IF($N$1123="zákl. přenesená",$J$1123,0)</f>
        <v>0</v>
      </c>
      <c r="BH1123" s="356">
        <f>IF($N$1123="sníž. přenesená",$J$1123,0)</f>
        <v>0</v>
      </c>
      <c r="BI1123" s="356">
        <f>IF($N$1123="nulová",$J$1123,0)</f>
        <v>0</v>
      </c>
      <c r="BJ1123" s="409" t="s">
        <v>332</v>
      </c>
      <c r="BK1123" s="356">
        <f>ROUND($I$1123*$H$1123,2)</f>
        <v>0</v>
      </c>
      <c r="BL1123" s="409" t="s">
        <v>481</v>
      </c>
      <c r="BM1123" s="409" t="s">
        <v>2089</v>
      </c>
    </row>
    <row r="1124" spans="2:47" s="406" customFormat="1" ht="27" customHeight="1">
      <c r="B1124" s="281"/>
      <c r="D1124" s="357" t="s">
        <v>343</v>
      </c>
      <c r="F1124" s="358" t="s">
        <v>2088</v>
      </c>
      <c r="L1124" s="281"/>
      <c r="M1124" s="359"/>
      <c r="T1124" s="360"/>
      <c r="AT1124" s="406" t="s">
        <v>343</v>
      </c>
      <c r="AU1124" s="406" t="s">
        <v>258</v>
      </c>
    </row>
    <row r="1125" spans="2:51" s="406" customFormat="1" ht="15.75" customHeight="1">
      <c r="B1125" s="363"/>
      <c r="D1125" s="361" t="s">
        <v>347</v>
      </c>
      <c r="E1125" s="364"/>
      <c r="F1125" s="365" t="s">
        <v>2014</v>
      </c>
      <c r="H1125" s="364"/>
      <c r="L1125" s="363"/>
      <c r="M1125" s="366"/>
      <c r="T1125" s="367"/>
      <c r="AT1125" s="364" t="s">
        <v>347</v>
      </c>
      <c r="AU1125" s="364" t="s">
        <v>258</v>
      </c>
      <c r="AV1125" s="364" t="s">
        <v>332</v>
      </c>
      <c r="AW1125" s="364" t="s">
        <v>299</v>
      </c>
      <c r="AX1125" s="364" t="s">
        <v>333</v>
      </c>
      <c r="AY1125" s="364" t="s">
        <v>334</v>
      </c>
    </row>
    <row r="1126" spans="2:51" s="406" customFormat="1" ht="15.75" customHeight="1">
      <c r="B1126" s="363"/>
      <c r="D1126" s="361" t="s">
        <v>347</v>
      </c>
      <c r="E1126" s="364"/>
      <c r="F1126" s="365" t="s">
        <v>2087</v>
      </c>
      <c r="H1126" s="364"/>
      <c r="L1126" s="363"/>
      <c r="M1126" s="366"/>
      <c r="T1126" s="367"/>
      <c r="AT1126" s="364" t="s">
        <v>347</v>
      </c>
      <c r="AU1126" s="364" t="s">
        <v>258</v>
      </c>
      <c r="AV1126" s="364" t="s">
        <v>332</v>
      </c>
      <c r="AW1126" s="364" t="s">
        <v>299</v>
      </c>
      <c r="AX1126" s="364" t="s">
        <v>333</v>
      </c>
      <c r="AY1126" s="364" t="s">
        <v>334</v>
      </c>
    </row>
    <row r="1127" spans="2:51" s="406" customFormat="1" ht="15.75" customHeight="1">
      <c r="B1127" s="363"/>
      <c r="D1127" s="361" t="s">
        <v>347</v>
      </c>
      <c r="E1127" s="364"/>
      <c r="F1127" s="365" t="s">
        <v>2022</v>
      </c>
      <c r="H1127" s="364"/>
      <c r="L1127" s="363"/>
      <c r="M1127" s="366"/>
      <c r="T1127" s="367"/>
      <c r="AT1127" s="364" t="s">
        <v>347</v>
      </c>
      <c r="AU1127" s="364" t="s">
        <v>258</v>
      </c>
      <c r="AV1127" s="364" t="s">
        <v>332</v>
      </c>
      <c r="AW1127" s="364" t="s">
        <v>299</v>
      </c>
      <c r="AX1127" s="364" t="s">
        <v>333</v>
      </c>
      <c r="AY1127" s="364" t="s">
        <v>334</v>
      </c>
    </row>
    <row r="1128" spans="2:51" s="406" customFormat="1" ht="15.75" customHeight="1">
      <c r="B1128" s="363"/>
      <c r="D1128" s="361" t="s">
        <v>347</v>
      </c>
      <c r="E1128" s="364"/>
      <c r="F1128" s="365" t="s">
        <v>2010</v>
      </c>
      <c r="H1128" s="364"/>
      <c r="L1128" s="363"/>
      <c r="M1128" s="366"/>
      <c r="T1128" s="367"/>
      <c r="AT1128" s="364" t="s">
        <v>347</v>
      </c>
      <c r="AU1128" s="364" t="s">
        <v>258</v>
      </c>
      <c r="AV1128" s="364" t="s">
        <v>332</v>
      </c>
      <c r="AW1128" s="364" t="s">
        <v>299</v>
      </c>
      <c r="AX1128" s="364" t="s">
        <v>333</v>
      </c>
      <c r="AY1128" s="364" t="s">
        <v>334</v>
      </c>
    </row>
    <row r="1129" spans="2:51" s="406" customFormat="1" ht="15.75" customHeight="1">
      <c r="B1129" s="368"/>
      <c r="D1129" s="361" t="s">
        <v>347</v>
      </c>
      <c r="E1129" s="369"/>
      <c r="F1129" s="370" t="s">
        <v>2071</v>
      </c>
      <c r="H1129" s="371">
        <v>0.75</v>
      </c>
      <c r="L1129" s="368"/>
      <c r="M1129" s="372"/>
      <c r="T1129" s="373"/>
      <c r="AT1129" s="369" t="s">
        <v>347</v>
      </c>
      <c r="AU1129" s="369" t="s">
        <v>258</v>
      </c>
      <c r="AV1129" s="369" t="s">
        <v>258</v>
      </c>
      <c r="AW1129" s="369" t="s">
        <v>299</v>
      </c>
      <c r="AX1129" s="369" t="s">
        <v>333</v>
      </c>
      <c r="AY1129" s="369" t="s">
        <v>334</v>
      </c>
    </row>
    <row r="1130" spans="2:51" s="406" customFormat="1" ht="15.75" customHeight="1">
      <c r="B1130" s="363"/>
      <c r="D1130" s="361" t="s">
        <v>347</v>
      </c>
      <c r="E1130" s="364"/>
      <c r="F1130" s="365" t="s">
        <v>2009</v>
      </c>
      <c r="H1130" s="364"/>
      <c r="L1130" s="363"/>
      <c r="M1130" s="366"/>
      <c r="T1130" s="367"/>
      <c r="AT1130" s="364" t="s">
        <v>347</v>
      </c>
      <c r="AU1130" s="364" t="s">
        <v>258</v>
      </c>
      <c r="AV1130" s="364" t="s">
        <v>332</v>
      </c>
      <c r="AW1130" s="364" t="s">
        <v>299</v>
      </c>
      <c r="AX1130" s="364" t="s">
        <v>333</v>
      </c>
      <c r="AY1130" s="364" t="s">
        <v>334</v>
      </c>
    </row>
    <row r="1131" spans="2:51" s="406" customFormat="1" ht="15.75" customHeight="1">
      <c r="B1131" s="368"/>
      <c r="D1131" s="361" t="s">
        <v>347</v>
      </c>
      <c r="E1131" s="369"/>
      <c r="F1131" s="370" t="s">
        <v>2071</v>
      </c>
      <c r="H1131" s="371">
        <v>0.75</v>
      </c>
      <c r="L1131" s="368"/>
      <c r="M1131" s="372"/>
      <c r="T1131" s="373"/>
      <c r="AT1131" s="369" t="s">
        <v>347</v>
      </c>
      <c r="AU1131" s="369" t="s">
        <v>258</v>
      </c>
      <c r="AV1131" s="369" t="s">
        <v>258</v>
      </c>
      <c r="AW1131" s="369" t="s">
        <v>299</v>
      </c>
      <c r="AX1131" s="369" t="s">
        <v>333</v>
      </c>
      <c r="AY1131" s="369" t="s">
        <v>334</v>
      </c>
    </row>
    <row r="1132" spans="2:51" s="406" customFormat="1" ht="15.75" customHeight="1">
      <c r="B1132" s="374"/>
      <c r="D1132" s="361" t="s">
        <v>347</v>
      </c>
      <c r="E1132" s="375"/>
      <c r="F1132" s="376" t="s">
        <v>352</v>
      </c>
      <c r="H1132" s="377">
        <v>1.5</v>
      </c>
      <c r="L1132" s="374"/>
      <c r="M1132" s="378"/>
      <c r="T1132" s="379"/>
      <c r="AT1132" s="375" t="s">
        <v>347</v>
      </c>
      <c r="AU1132" s="375" t="s">
        <v>258</v>
      </c>
      <c r="AV1132" s="375" t="s">
        <v>341</v>
      </c>
      <c r="AW1132" s="375" t="s">
        <v>299</v>
      </c>
      <c r="AX1132" s="375" t="s">
        <v>332</v>
      </c>
      <c r="AY1132" s="375" t="s">
        <v>334</v>
      </c>
    </row>
    <row r="1133" spans="2:65" s="406" customFormat="1" ht="15.75" customHeight="1">
      <c r="B1133" s="281"/>
      <c r="C1133" s="347" t="s">
        <v>1094</v>
      </c>
      <c r="D1133" s="347" t="s">
        <v>336</v>
      </c>
      <c r="E1133" s="348" t="s">
        <v>2078</v>
      </c>
      <c r="F1133" s="349" t="s">
        <v>2077</v>
      </c>
      <c r="G1133" s="350" t="s">
        <v>339</v>
      </c>
      <c r="H1133" s="351">
        <v>2.34</v>
      </c>
      <c r="I1133" s="424"/>
      <c r="J1133" s="352">
        <f>ROUND($I$1133*$H$1133,2)</f>
        <v>0</v>
      </c>
      <c r="K1133" s="349" t="s">
        <v>340</v>
      </c>
      <c r="L1133" s="281"/>
      <c r="M1133" s="423"/>
      <c r="N1133" s="353" t="s">
        <v>287</v>
      </c>
      <c r="P1133" s="354">
        <f>$O$1133*$H$1133</f>
        <v>0</v>
      </c>
      <c r="Q1133" s="354">
        <v>0.00094</v>
      </c>
      <c r="R1133" s="354">
        <f>$Q$1133*$H$1133</f>
        <v>0.0021996</v>
      </c>
      <c r="S1133" s="354">
        <v>0</v>
      </c>
      <c r="T1133" s="355">
        <f>$S$1133*$H$1133</f>
        <v>0</v>
      </c>
      <c r="AR1133" s="409" t="s">
        <v>481</v>
      </c>
      <c r="AT1133" s="409" t="s">
        <v>336</v>
      </c>
      <c r="AU1133" s="409" t="s">
        <v>258</v>
      </c>
      <c r="AY1133" s="406" t="s">
        <v>334</v>
      </c>
      <c r="BE1133" s="356">
        <f>IF($N$1133="základní",$J$1133,0)</f>
        <v>0</v>
      </c>
      <c r="BF1133" s="356">
        <f>IF($N$1133="snížená",$J$1133,0)</f>
        <v>0</v>
      </c>
      <c r="BG1133" s="356">
        <f>IF($N$1133="zákl. přenesená",$J$1133,0)</f>
        <v>0</v>
      </c>
      <c r="BH1133" s="356">
        <f>IF($N$1133="sníž. přenesená",$J$1133,0)</f>
        <v>0</v>
      </c>
      <c r="BI1133" s="356">
        <f>IF($N$1133="nulová",$J$1133,0)</f>
        <v>0</v>
      </c>
      <c r="BJ1133" s="409" t="s">
        <v>332</v>
      </c>
      <c r="BK1133" s="356">
        <f>ROUND($I$1133*$H$1133,2)</f>
        <v>0</v>
      </c>
      <c r="BL1133" s="409" t="s">
        <v>481</v>
      </c>
      <c r="BM1133" s="409" t="s">
        <v>2086</v>
      </c>
    </row>
    <row r="1134" spans="2:47" s="406" customFormat="1" ht="27" customHeight="1">
      <c r="B1134" s="281"/>
      <c r="D1134" s="357" t="s">
        <v>343</v>
      </c>
      <c r="F1134" s="358" t="s">
        <v>2075</v>
      </c>
      <c r="L1134" s="281"/>
      <c r="M1134" s="359"/>
      <c r="T1134" s="360"/>
      <c r="AT1134" s="406" t="s">
        <v>343</v>
      </c>
      <c r="AU1134" s="406" t="s">
        <v>258</v>
      </c>
    </row>
    <row r="1135" spans="2:51" s="406" customFormat="1" ht="15.75" customHeight="1">
      <c r="B1135" s="363"/>
      <c r="D1135" s="361" t="s">
        <v>347</v>
      </c>
      <c r="E1135" s="364"/>
      <c r="F1135" s="365" t="s">
        <v>2084</v>
      </c>
      <c r="H1135" s="364"/>
      <c r="L1135" s="363"/>
      <c r="M1135" s="366"/>
      <c r="T1135" s="367"/>
      <c r="AT1135" s="364" t="s">
        <v>347</v>
      </c>
      <c r="AU1135" s="364" t="s">
        <v>258</v>
      </c>
      <c r="AV1135" s="364" t="s">
        <v>332</v>
      </c>
      <c r="AW1135" s="364" t="s">
        <v>299</v>
      </c>
      <c r="AX1135" s="364" t="s">
        <v>333</v>
      </c>
      <c r="AY1135" s="364" t="s">
        <v>334</v>
      </c>
    </row>
    <row r="1136" spans="2:51" s="406" customFormat="1" ht="15.75" customHeight="1">
      <c r="B1136" s="363"/>
      <c r="D1136" s="361" t="s">
        <v>347</v>
      </c>
      <c r="E1136" s="364"/>
      <c r="F1136" s="365" t="s">
        <v>2083</v>
      </c>
      <c r="H1136" s="364"/>
      <c r="L1136" s="363"/>
      <c r="M1136" s="366"/>
      <c r="T1136" s="367"/>
      <c r="AT1136" s="364" t="s">
        <v>347</v>
      </c>
      <c r="AU1136" s="364" t="s">
        <v>258</v>
      </c>
      <c r="AV1136" s="364" t="s">
        <v>332</v>
      </c>
      <c r="AW1136" s="364" t="s">
        <v>299</v>
      </c>
      <c r="AX1136" s="364" t="s">
        <v>333</v>
      </c>
      <c r="AY1136" s="364" t="s">
        <v>334</v>
      </c>
    </row>
    <row r="1137" spans="2:51" s="406" customFormat="1" ht="15.75" customHeight="1">
      <c r="B1137" s="363"/>
      <c r="D1137" s="361" t="s">
        <v>347</v>
      </c>
      <c r="E1137" s="364"/>
      <c r="F1137" s="365" t="s">
        <v>2082</v>
      </c>
      <c r="H1137" s="364"/>
      <c r="L1137" s="363"/>
      <c r="M1137" s="366"/>
      <c r="T1137" s="367"/>
      <c r="AT1137" s="364" t="s">
        <v>347</v>
      </c>
      <c r="AU1137" s="364" t="s">
        <v>258</v>
      </c>
      <c r="AV1137" s="364" t="s">
        <v>332</v>
      </c>
      <c r="AW1137" s="364" t="s">
        <v>299</v>
      </c>
      <c r="AX1137" s="364" t="s">
        <v>333</v>
      </c>
      <c r="AY1137" s="364" t="s">
        <v>334</v>
      </c>
    </row>
    <row r="1138" spans="2:51" s="406" customFormat="1" ht="15.75" customHeight="1">
      <c r="B1138" s="368"/>
      <c r="D1138" s="361" t="s">
        <v>347</v>
      </c>
      <c r="E1138" s="369"/>
      <c r="F1138" s="370" t="s">
        <v>2080</v>
      </c>
      <c r="H1138" s="371">
        <v>1.17</v>
      </c>
      <c r="L1138" s="368"/>
      <c r="M1138" s="372"/>
      <c r="T1138" s="373"/>
      <c r="AT1138" s="369" t="s">
        <v>347</v>
      </c>
      <c r="AU1138" s="369" t="s">
        <v>258</v>
      </c>
      <c r="AV1138" s="369" t="s">
        <v>258</v>
      </c>
      <c r="AW1138" s="369" t="s">
        <v>299</v>
      </c>
      <c r="AX1138" s="369" t="s">
        <v>333</v>
      </c>
      <c r="AY1138" s="369" t="s">
        <v>334</v>
      </c>
    </row>
    <row r="1139" spans="2:51" s="406" customFormat="1" ht="15.75" customHeight="1">
      <c r="B1139" s="363"/>
      <c r="D1139" s="361" t="s">
        <v>347</v>
      </c>
      <c r="E1139" s="364"/>
      <c r="F1139" s="365" t="s">
        <v>2081</v>
      </c>
      <c r="H1139" s="364"/>
      <c r="L1139" s="363"/>
      <c r="M1139" s="366"/>
      <c r="T1139" s="367"/>
      <c r="AT1139" s="364" t="s">
        <v>347</v>
      </c>
      <c r="AU1139" s="364" t="s">
        <v>258</v>
      </c>
      <c r="AV1139" s="364" t="s">
        <v>332</v>
      </c>
      <c r="AW1139" s="364" t="s">
        <v>299</v>
      </c>
      <c r="AX1139" s="364" t="s">
        <v>333</v>
      </c>
      <c r="AY1139" s="364" t="s">
        <v>334</v>
      </c>
    </row>
    <row r="1140" spans="2:51" s="406" customFormat="1" ht="15.75" customHeight="1">
      <c r="B1140" s="368"/>
      <c r="D1140" s="361" t="s">
        <v>347</v>
      </c>
      <c r="E1140" s="369"/>
      <c r="F1140" s="370" t="s">
        <v>2080</v>
      </c>
      <c r="H1140" s="371">
        <v>1.17</v>
      </c>
      <c r="L1140" s="368"/>
      <c r="M1140" s="372"/>
      <c r="T1140" s="373"/>
      <c r="AT1140" s="369" t="s">
        <v>347</v>
      </c>
      <c r="AU1140" s="369" t="s">
        <v>258</v>
      </c>
      <c r="AV1140" s="369" t="s">
        <v>258</v>
      </c>
      <c r="AW1140" s="369" t="s">
        <v>299</v>
      </c>
      <c r="AX1140" s="369" t="s">
        <v>333</v>
      </c>
      <c r="AY1140" s="369" t="s">
        <v>334</v>
      </c>
    </row>
    <row r="1141" spans="2:51" s="406" customFormat="1" ht="15.75" customHeight="1">
      <c r="B1141" s="374"/>
      <c r="D1141" s="361" t="s">
        <v>347</v>
      </c>
      <c r="E1141" s="375"/>
      <c r="F1141" s="376" t="s">
        <v>352</v>
      </c>
      <c r="H1141" s="377">
        <v>2.34</v>
      </c>
      <c r="L1141" s="374"/>
      <c r="M1141" s="378"/>
      <c r="T1141" s="379"/>
      <c r="AT1141" s="375" t="s">
        <v>347</v>
      </c>
      <c r="AU1141" s="375" t="s">
        <v>258</v>
      </c>
      <c r="AV1141" s="375" t="s">
        <v>341</v>
      </c>
      <c r="AW1141" s="375" t="s">
        <v>299</v>
      </c>
      <c r="AX1141" s="375" t="s">
        <v>332</v>
      </c>
      <c r="AY1141" s="375" t="s">
        <v>334</v>
      </c>
    </row>
    <row r="1142" spans="2:65" s="406" customFormat="1" ht="15.75" customHeight="1">
      <c r="B1142" s="281"/>
      <c r="C1142" s="386" t="s">
        <v>1102</v>
      </c>
      <c r="D1142" s="386" t="s">
        <v>1090</v>
      </c>
      <c r="E1142" s="387" t="s">
        <v>2074</v>
      </c>
      <c r="F1142" s="507" t="s">
        <v>2956</v>
      </c>
      <c r="G1142" s="389" t="s">
        <v>339</v>
      </c>
      <c r="H1142" s="390">
        <v>3.042</v>
      </c>
      <c r="I1142" s="426"/>
      <c r="J1142" s="391">
        <f>ROUND($I$1142*$H$1142,2)</f>
        <v>0</v>
      </c>
      <c r="K1142" s="388" t="s">
        <v>340</v>
      </c>
      <c r="L1142" s="392"/>
      <c r="M1142" s="425"/>
      <c r="N1142" s="393" t="s">
        <v>287</v>
      </c>
      <c r="P1142" s="354">
        <f>$O$1142*$H$1142</f>
        <v>0</v>
      </c>
      <c r="Q1142" s="354">
        <v>0.0069</v>
      </c>
      <c r="R1142" s="354">
        <f>$Q$1142*$H$1142</f>
        <v>0.0209898</v>
      </c>
      <c r="S1142" s="354">
        <v>0</v>
      </c>
      <c r="T1142" s="355">
        <f>$S$1142*$H$1142</f>
        <v>0</v>
      </c>
      <c r="AR1142" s="409" t="s">
        <v>635</v>
      </c>
      <c r="AT1142" s="409" t="s">
        <v>1090</v>
      </c>
      <c r="AU1142" s="409" t="s">
        <v>258</v>
      </c>
      <c r="AY1142" s="406" t="s">
        <v>334</v>
      </c>
      <c r="BE1142" s="356">
        <f>IF($N$1142="základní",$J$1142,0)</f>
        <v>0</v>
      </c>
      <c r="BF1142" s="356">
        <f>IF($N$1142="snížená",$J$1142,0)</f>
        <v>0</v>
      </c>
      <c r="BG1142" s="356">
        <f>IF($N$1142="zákl. přenesená",$J$1142,0)</f>
        <v>0</v>
      </c>
      <c r="BH1142" s="356">
        <f>IF($N$1142="sníž. přenesená",$J$1142,0)</f>
        <v>0</v>
      </c>
      <c r="BI1142" s="356">
        <f>IF($N$1142="nulová",$J$1142,0)</f>
        <v>0</v>
      </c>
      <c r="BJ1142" s="409" t="s">
        <v>332</v>
      </c>
      <c r="BK1142" s="356">
        <f>ROUND($I$1142*$H$1142,2)</f>
        <v>0</v>
      </c>
      <c r="BL1142" s="409" t="s">
        <v>481</v>
      </c>
      <c r="BM1142" s="409" t="s">
        <v>2085</v>
      </c>
    </row>
    <row r="1143" spans="2:47" s="406" customFormat="1" ht="16.5" customHeight="1">
      <c r="B1143" s="281"/>
      <c r="D1143" s="357" t="s">
        <v>343</v>
      </c>
      <c r="F1143" s="358" t="s">
        <v>2957</v>
      </c>
      <c r="L1143" s="281"/>
      <c r="M1143" s="359"/>
      <c r="T1143" s="360"/>
      <c r="AT1143" s="406" t="s">
        <v>343</v>
      </c>
      <c r="AU1143" s="406" t="s">
        <v>258</v>
      </c>
    </row>
    <row r="1144" spans="2:51" s="406" customFormat="1" ht="15.75" customHeight="1">
      <c r="B1144" s="363"/>
      <c r="D1144" s="361" t="s">
        <v>347</v>
      </c>
      <c r="E1144" s="364"/>
      <c r="F1144" s="365" t="s">
        <v>2084</v>
      </c>
      <c r="H1144" s="364"/>
      <c r="L1144" s="363"/>
      <c r="M1144" s="366"/>
      <c r="T1144" s="367"/>
      <c r="AT1144" s="364" t="s">
        <v>347</v>
      </c>
      <c r="AU1144" s="364" t="s">
        <v>258</v>
      </c>
      <c r="AV1144" s="364" t="s">
        <v>332</v>
      </c>
      <c r="AW1144" s="364" t="s">
        <v>299</v>
      </c>
      <c r="AX1144" s="364" t="s">
        <v>333</v>
      </c>
      <c r="AY1144" s="364" t="s">
        <v>334</v>
      </c>
    </row>
    <row r="1145" spans="2:51" s="406" customFormat="1" ht="15.75" customHeight="1">
      <c r="B1145" s="363"/>
      <c r="D1145" s="361" t="s">
        <v>347</v>
      </c>
      <c r="E1145" s="364"/>
      <c r="F1145" s="365" t="s">
        <v>2083</v>
      </c>
      <c r="H1145" s="364"/>
      <c r="L1145" s="363"/>
      <c r="M1145" s="366"/>
      <c r="T1145" s="367"/>
      <c r="AT1145" s="364" t="s">
        <v>347</v>
      </c>
      <c r="AU1145" s="364" t="s">
        <v>258</v>
      </c>
      <c r="AV1145" s="364" t="s">
        <v>332</v>
      </c>
      <c r="AW1145" s="364" t="s">
        <v>299</v>
      </c>
      <c r="AX1145" s="364" t="s">
        <v>333</v>
      </c>
      <c r="AY1145" s="364" t="s">
        <v>334</v>
      </c>
    </row>
    <row r="1146" spans="2:51" s="406" customFormat="1" ht="15.75" customHeight="1">
      <c r="B1146" s="363"/>
      <c r="D1146" s="361" t="s">
        <v>347</v>
      </c>
      <c r="E1146" s="364"/>
      <c r="F1146" s="365" t="s">
        <v>2082</v>
      </c>
      <c r="H1146" s="364"/>
      <c r="L1146" s="363"/>
      <c r="M1146" s="366"/>
      <c r="T1146" s="367"/>
      <c r="AT1146" s="364" t="s">
        <v>347</v>
      </c>
      <c r="AU1146" s="364" t="s">
        <v>258</v>
      </c>
      <c r="AV1146" s="364" t="s">
        <v>332</v>
      </c>
      <c r="AW1146" s="364" t="s">
        <v>299</v>
      </c>
      <c r="AX1146" s="364" t="s">
        <v>333</v>
      </c>
      <c r="AY1146" s="364" t="s">
        <v>334</v>
      </c>
    </row>
    <row r="1147" spans="2:51" s="406" customFormat="1" ht="15.75" customHeight="1">
      <c r="B1147" s="368"/>
      <c r="D1147" s="361" t="s">
        <v>347</v>
      </c>
      <c r="E1147" s="369"/>
      <c r="F1147" s="370" t="s">
        <v>2080</v>
      </c>
      <c r="H1147" s="371">
        <v>1.17</v>
      </c>
      <c r="L1147" s="368"/>
      <c r="M1147" s="372"/>
      <c r="T1147" s="373"/>
      <c r="AT1147" s="369" t="s">
        <v>347</v>
      </c>
      <c r="AU1147" s="369" t="s">
        <v>258</v>
      </c>
      <c r="AV1147" s="369" t="s">
        <v>258</v>
      </c>
      <c r="AW1147" s="369" t="s">
        <v>299</v>
      </c>
      <c r="AX1147" s="369" t="s">
        <v>333</v>
      </c>
      <c r="AY1147" s="369" t="s">
        <v>334</v>
      </c>
    </row>
    <row r="1148" spans="2:51" s="406" customFormat="1" ht="15.75" customHeight="1">
      <c r="B1148" s="363"/>
      <c r="D1148" s="361" t="s">
        <v>347</v>
      </c>
      <c r="E1148" s="364"/>
      <c r="F1148" s="365" t="s">
        <v>2081</v>
      </c>
      <c r="H1148" s="364"/>
      <c r="L1148" s="363"/>
      <c r="M1148" s="366"/>
      <c r="T1148" s="367"/>
      <c r="AT1148" s="364" t="s">
        <v>347</v>
      </c>
      <c r="AU1148" s="364" t="s">
        <v>258</v>
      </c>
      <c r="AV1148" s="364" t="s">
        <v>332</v>
      </c>
      <c r="AW1148" s="364" t="s">
        <v>299</v>
      </c>
      <c r="AX1148" s="364" t="s">
        <v>333</v>
      </c>
      <c r="AY1148" s="364" t="s">
        <v>334</v>
      </c>
    </row>
    <row r="1149" spans="2:51" s="406" customFormat="1" ht="15.75" customHeight="1">
      <c r="B1149" s="368"/>
      <c r="D1149" s="361" t="s">
        <v>347</v>
      </c>
      <c r="E1149" s="369"/>
      <c r="F1149" s="370" t="s">
        <v>2080</v>
      </c>
      <c r="H1149" s="371">
        <v>1.17</v>
      </c>
      <c r="L1149" s="368"/>
      <c r="M1149" s="372"/>
      <c r="T1149" s="373"/>
      <c r="AT1149" s="369" t="s">
        <v>347</v>
      </c>
      <c r="AU1149" s="369" t="s">
        <v>258</v>
      </c>
      <c r="AV1149" s="369" t="s">
        <v>258</v>
      </c>
      <c r="AW1149" s="369" t="s">
        <v>299</v>
      </c>
      <c r="AX1149" s="369" t="s">
        <v>333</v>
      </c>
      <c r="AY1149" s="369" t="s">
        <v>334</v>
      </c>
    </row>
    <row r="1150" spans="2:51" s="406" customFormat="1" ht="15.75" customHeight="1">
      <c r="B1150" s="374"/>
      <c r="D1150" s="361" t="s">
        <v>347</v>
      </c>
      <c r="E1150" s="375"/>
      <c r="F1150" s="376" t="s">
        <v>352</v>
      </c>
      <c r="H1150" s="377">
        <v>2.34</v>
      </c>
      <c r="L1150" s="374"/>
      <c r="M1150" s="378"/>
      <c r="T1150" s="379"/>
      <c r="AT1150" s="375" t="s">
        <v>347</v>
      </c>
      <c r="AU1150" s="375" t="s">
        <v>258</v>
      </c>
      <c r="AV1150" s="375" t="s">
        <v>341</v>
      </c>
      <c r="AW1150" s="375" t="s">
        <v>299</v>
      </c>
      <c r="AX1150" s="375" t="s">
        <v>332</v>
      </c>
      <c r="AY1150" s="375" t="s">
        <v>334</v>
      </c>
    </row>
    <row r="1151" spans="2:51" s="406" customFormat="1" ht="27" customHeight="1">
      <c r="B1151" s="363"/>
      <c r="D1151" s="361" t="s">
        <v>347</v>
      </c>
      <c r="E1151" s="364"/>
      <c r="F1151" s="365" t="s">
        <v>2070</v>
      </c>
      <c r="H1151" s="364"/>
      <c r="L1151" s="363"/>
      <c r="M1151" s="366"/>
      <c r="T1151" s="367"/>
      <c r="AT1151" s="364" t="s">
        <v>347</v>
      </c>
      <c r="AU1151" s="364" t="s">
        <v>258</v>
      </c>
      <c r="AV1151" s="364" t="s">
        <v>332</v>
      </c>
      <c r="AW1151" s="364" t="s">
        <v>299</v>
      </c>
      <c r="AX1151" s="364" t="s">
        <v>333</v>
      </c>
      <c r="AY1151" s="364" t="s">
        <v>334</v>
      </c>
    </row>
    <row r="1152" spans="2:51" s="406" customFormat="1" ht="15.75" customHeight="1">
      <c r="B1152" s="368"/>
      <c r="D1152" s="361" t="s">
        <v>347</v>
      </c>
      <c r="F1152" s="370" t="s">
        <v>2079</v>
      </c>
      <c r="H1152" s="371">
        <v>3.042</v>
      </c>
      <c r="L1152" s="368"/>
      <c r="M1152" s="372"/>
      <c r="T1152" s="373"/>
      <c r="AT1152" s="369" t="s">
        <v>347</v>
      </c>
      <c r="AU1152" s="369" t="s">
        <v>258</v>
      </c>
      <c r="AV1152" s="369" t="s">
        <v>258</v>
      </c>
      <c r="AW1152" s="369" t="s">
        <v>333</v>
      </c>
      <c r="AX1152" s="369" t="s">
        <v>332</v>
      </c>
      <c r="AY1152" s="369" t="s">
        <v>334</v>
      </c>
    </row>
    <row r="1153" spans="2:65" s="406" customFormat="1" ht="15.75" customHeight="1">
      <c r="B1153" s="281"/>
      <c r="C1153" s="347" t="s">
        <v>1112</v>
      </c>
      <c r="D1153" s="347" t="s">
        <v>336</v>
      </c>
      <c r="E1153" s="348" t="s">
        <v>2078</v>
      </c>
      <c r="F1153" s="349" t="s">
        <v>2077</v>
      </c>
      <c r="G1153" s="350" t="s">
        <v>339</v>
      </c>
      <c r="H1153" s="351">
        <v>1.5</v>
      </c>
      <c r="I1153" s="424"/>
      <c r="J1153" s="352">
        <f>ROUND($I$1153*$H$1153,2)</f>
        <v>0</v>
      </c>
      <c r="K1153" s="349" t="s">
        <v>340</v>
      </c>
      <c r="L1153" s="281"/>
      <c r="M1153" s="423"/>
      <c r="N1153" s="353" t="s">
        <v>287</v>
      </c>
      <c r="P1153" s="354">
        <f>$O$1153*$H$1153</f>
        <v>0</v>
      </c>
      <c r="Q1153" s="354">
        <v>0.00094</v>
      </c>
      <c r="R1153" s="354">
        <f>$Q$1153*$H$1153</f>
        <v>0.00141</v>
      </c>
      <c r="S1153" s="354">
        <v>0</v>
      </c>
      <c r="T1153" s="355">
        <f>$S$1153*$H$1153</f>
        <v>0</v>
      </c>
      <c r="AR1153" s="409" t="s">
        <v>481</v>
      </c>
      <c r="AT1153" s="409" t="s">
        <v>336</v>
      </c>
      <c r="AU1153" s="409" t="s">
        <v>258</v>
      </c>
      <c r="AY1153" s="406" t="s">
        <v>334</v>
      </c>
      <c r="BE1153" s="356">
        <f>IF($N$1153="základní",$J$1153,0)</f>
        <v>0</v>
      </c>
      <c r="BF1153" s="356">
        <f>IF($N$1153="snížená",$J$1153,0)</f>
        <v>0</v>
      </c>
      <c r="BG1153" s="356">
        <f>IF($N$1153="zákl. přenesená",$J$1153,0)</f>
        <v>0</v>
      </c>
      <c r="BH1153" s="356">
        <f>IF($N$1153="sníž. přenesená",$J$1153,0)</f>
        <v>0</v>
      </c>
      <c r="BI1153" s="356">
        <f>IF($N$1153="nulová",$J$1153,0)</f>
        <v>0</v>
      </c>
      <c r="BJ1153" s="409" t="s">
        <v>332</v>
      </c>
      <c r="BK1153" s="356">
        <f>ROUND($I$1153*$H$1153,2)</f>
        <v>0</v>
      </c>
      <c r="BL1153" s="409" t="s">
        <v>481</v>
      </c>
      <c r="BM1153" s="409" t="s">
        <v>2076</v>
      </c>
    </row>
    <row r="1154" spans="2:47" s="406" customFormat="1" ht="27" customHeight="1">
      <c r="B1154" s="281"/>
      <c r="D1154" s="357" t="s">
        <v>343</v>
      </c>
      <c r="F1154" s="358" t="s">
        <v>2075</v>
      </c>
      <c r="L1154" s="281"/>
      <c r="M1154" s="359"/>
      <c r="T1154" s="360"/>
      <c r="AT1154" s="406" t="s">
        <v>343</v>
      </c>
      <c r="AU1154" s="406" t="s">
        <v>258</v>
      </c>
    </row>
    <row r="1155" spans="2:51" s="406" customFormat="1" ht="15.75" customHeight="1">
      <c r="B1155" s="363"/>
      <c r="D1155" s="361" t="s">
        <v>347</v>
      </c>
      <c r="E1155" s="364"/>
      <c r="F1155" s="365" t="s">
        <v>2014</v>
      </c>
      <c r="H1155" s="364"/>
      <c r="L1155" s="363"/>
      <c r="M1155" s="366"/>
      <c r="T1155" s="367"/>
      <c r="AT1155" s="364" t="s">
        <v>347</v>
      </c>
      <c r="AU1155" s="364" t="s">
        <v>258</v>
      </c>
      <c r="AV1155" s="364" t="s">
        <v>332</v>
      </c>
      <c r="AW1155" s="364" t="s">
        <v>299</v>
      </c>
      <c r="AX1155" s="364" t="s">
        <v>333</v>
      </c>
      <c r="AY1155" s="364" t="s">
        <v>334</v>
      </c>
    </row>
    <row r="1156" spans="2:51" s="406" customFormat="1" ht="15.75" customHeight="1">
      <c r="B1156" s="363"/>
      <c r="D1156" s="361" t="s">
        <v>347</v>
      </c>
      <c r="E1156" s="364"/>
      <c r="F1156" s="365" t="s">
        <v>2072</v>
      </c>
      <c r="H1156" s="364"/>
      <c r="L1156" s="363"/>
      <c r="M1156" s="366"/>
      <c r="T1156" s="367"/>
      <c r="AT1156" s="364" t="s">
        <v>347</v>
      </c>
      <c r="AU1156" s="364" t="s">
        <v>258</v>
      </c>
      <c r="AV1156" s="364" t="s">
        <v>332</v>
      </c>
      <c r="AW1156" s="364" t="s">
        <v>299</v>
      </c>
      <c r="AX1156" s="364" t="s">
        <v>333</v>
      </c>
      <c r="AY1156" s="364" t="s">
        <v>334</v>
      </c>
    </row>
    <row r="1157" spans="2:51" s="406" customFormat="1" ht="15.75" customHeight="1">
      <c r="B1157" s="363"/>
      <c r="D1157" s="361" t="s">
        <v>347</v>
      </c>
      <c r="E1157" s="364"/>
      <c r="F1157" s="365" t="s">
        <v>2022</v>
      </c>
      <c r="H1157" s="364"/>
      <c r="L1157" s="363"/>
      <c r="M1157" s="366"/>
      <c r="T1157" s="367"/>
      <c r="AT1157" s="364" t="s">
        <v>347</v>
      </c>
      <c r="AU1157" s="364" t="s">
        <v>258</v>
      </c>
      <c r="AV1157" s="364" t="s">
        <v>332</v>
      </c>
      <c r="AW1157" s="364" t="s">
        <v>299</v>
      </c>
      <c r="AX1157" s="364" t="s">
        <v>333</v>
      </c>
      <c r="AY1157" s="364" t="s">
        <v>334</v>
      </c>
    </row>
    <row r="1158" spans="2:51" s="406" customFormat="1" ht="15.75" customHeight="1">
      <c r="B1158" s="363"/>
      <c r="D1158" s="361" t="s">
        <v>347</v>
      </c>
      <c r="E1158" s="364"/>
      <c r="F1158" s="365" t="s">
        <v>2010</v>
      </c>
      <c r="H1158" s="364"/>
      <c r="L1158" s="363"/>
      <c r="M1158" s="366"/>
      <c r="T1158" s="367"/>
      <c r="AT1158" s="364" t="s">
        <v>347</v>
      </c>
      <c r="AU1158" s="364" t="s">
        <v>258</v>
      </c>
      <c r="AV1158" s="364" t="s">
        <v>332</v>
      </c>
      <c r="AW1158" s="364" t="s">
        <v>299</v>
      </c>
      <c r="AX1158" s="364" t="s">
        <v>333</v>
      </c>
      <c r="AY1158" s="364" t="s">
        <v>334</v>
      </c>
    </row>
    <row r="1159" spans="2:51" s="406" customFormat="1" ht="15.75" customHeight="1">
      <c r="B1159" s="368"/>
      <c r="D1159" s="361" t="s">
        <v>347</v>
      </c>
      <c r="E1159" s="369"/>
      <c r="F1159" s="370" t="s">
        <v>2071</v>
      </c>
      <c r="H1159" s="371">
        <v>0.75</v>
      </c>
      <c r="L1159" s="368"/>
      <c r="M1159" s="372"/>
      <c r="T1159" s="373"/>
      <c r="AT1159" s="369" t="s">
        <v>347</v>
      </c>
      <c r="AU1159" s="369" t="s">
        <v>258</v>
      </c>
      <c r="AV1159" s="369" t="s">
        <v>258</v>
      </c>
      <c r="AW1159" s="369" t="s">
        <v>299</v>
      </c>
      <c r="AX1159" s="369" t="s">
        <v>333</v>
      </c>
      <c r="AY1159" s="369" t="s">
        <v>334</v>
      </c>
    </row>
    <row r="1160" spans="2:51" s="406" customFormat="1" ht="15.75" customHeight="1">
      <c r="B1160" s="363"/>
      <c r="D1160" s="361" t="s">
        <v>347</v>
      </c>
      <c r="E1160" s="364"/>
      <c r="F1160" s="365" t="s">
        <v>2009</v>
      </c>
      <c r="H1160" s="364"/>
      <c r="L1160" s="363"/>
      <c r="M1160" s="366"/>
      <c r="T1160" s="367"/>
      <c r="AT1160" s="364" t="s">
        <v>347</v>
      </c>
      <c r="AU1160" s="364" t="s">
        <v>258</v>
      </c>
      <c r="AV1160" s="364" t="s">
        <v>332</v>
      </c>
      <c r="AW1160" s="364" t="s">
        <v>299</v>
      </c>
      <c r="AX1160" s="364" t="s">
        <v>333</v>
      </c>
      <c r="AY1160" s="364" t="s">
        <v>334</v>
      </c>
    </row>
    <row r="1161" spans="2:51" s="406" customFormat="1" ht="15.75" customHeight="1">
      <c r="B1161" s="368"/>
      <c r="D1161" s="361" t="s">
        <v>347</v>
      </c>
      <c r="E1161" s="369"/>
      <c r="F1161" s="370" t="s">
        <v>2071</v>
      </c>
      <c r="H1161" s="371">
        <v>0.75</v>
      </c>
      <c r="L1161" s="368"/>
      <c r="M1161" s="372"/>
      <c r="T1161" s="373"/>
      <c r="AT1161" s="369" t="s">
        <v>347</v>
      </c>
      <c r="AU1161" s="369" t="s">
        <v>258</v>
      </c>
      <c r="AV1161" s="369" t="s">
        <v>258</v>
      </c>
      <c r="AW1161" s="369" t="s">
        <v>299</v>
      </c>
      <c r="AX1161" s="369" t="s">
        <v>333</v>
      </c>
      <c r="AY1161" s="369" t="s">
        <v>334</v>
      </c>
    </row>
    <row r="1162" spans="2:51" s="406" customFormat="1" ht="15.75" customHeight="1">
      <c r="B1162" s="374"/>
      <c r="D1162" s="361" t="s">
        <v>347</v>
      </c>
      <c r="E1162" s="375"/>
      <c r="F1162" s="376" t="s">
        <v>352</v>
      </c>
      <c r="H1162" s="377">
        <v>1.5</v>
      </c>
      <c r="L1162" s="374"/>
      <c r="M1162" s="378"/>
      <c r="T1162" s="379"/>
      <c r="AT1162" s="375" t="s">
        <v>347</v>
      </c>
      <c r="AU1162" s="375" t="s">
        <v>258</v>
      </c>
      <c r="AV1162" s="375" t="s">
        <v>341</v>
      </c>
      <c r="AW1162" s="375" t="s">
        <v>299</v>
      </c>
      <c r="AX1162" s="375" t="s">
        <v>332</v>
      </c>
      <c r="AY1162" s="375" t="s">
        <v>334</v>
      </c>
    </row>
    <row r="1163" spans="2:65" s="406" customFormat="1" ht="15.75" customHeight="1">
      <c r="B1163" s="281"/>
      <c r="C1163" s="386" t="s">
        <v>1124</v>
      </c>
      <c r="D1163" s="386" t="s">
        <v>1090</v>
      </c>
      <c r="E1163" s="387" t="s">
        <v>2074</v>
      </c>
      <c r="F1163" s="507" t="s">
        <v>2956</v>
      </c>
      <c r="G1163" s="389" t="s">
        <v>339</v>
      </c>
      <c r="H1163" s="390">
        <v>1.95</v>
      </c>
      <c r="I1163" s="426"/>
      <c r="J1163" s="391">
        <f>ROUND($I$1163*$H$1163,2)</f>
        <v>0</v>
      </c>
      <c r="K1163" s="388" t="s">
        <v>340</v>
      </c>
      <c r="L1163" s="392"/>
      <c r="M1163" s="425"/>
      <c r="N1163" s="393" t="s">
        <v>287</v>
      </c>
      <c r="P1163" s="354">
        <f>$O$1163*$H$1163</f>
        <v>0</v>
      </c>
      <c r="Q1163" s="354">
        <v>0.0069</v>
      </c>
      <c r="R1163" s="354">
        <f>$Q$1163*$H$1163</f>
        <v>0.013455</v>
      </c>
      <c r="S1163" s="354">
        <v>0</v>
      </c>
      <c r="T1163" s="355">
        <f>$S$1163*$H$1163</f>
        <v>0</v>
      </c>
      <c r="AR1163" s="409" t="s">
        <v>635</v>
      </c>
      <c r="AT1163" s="409" t="s">
        <v>1090</v>
      </c>
      <c r="AU1163" s="409" t="s">
        <v>258</v>
      </c>
      <c r="AY1163" s="406" t="s">
        <v>334</v>
      </c>
      <c r="BE1163" s="356">
        <f>IF($N$1163="základní",$J$1163,0)</f>
        <v>0</v>
      </c>
      <c r="BF1163" s="356">
        <f>IF($N$1163="snížená",$J$1163,0)</f>
        <v>0</v>
      </c>
      <c r="BG1163" s="356">
        <f>IF($N$1163="zákl. přenesená",$J$1163,0)</f>
        <v>0</v>
      </c>
      <c r="BH1163" s="356">
        <f>IF($N$1163="sníž. přenesená",$J$1163,0)</f>
        <v>0</v>
      </c>
      <c r="BI1163" s="356">
        <f>IF($N$1163="nulová",$J$1163,0)</f>
        <v>0</v>
      </c>
      <c r="BJ1163" s="409" t="s">
        <v>332</v>
      </c>
      <c r="BK1163" s="356">
        <f>ROUND($I$1163*$H$1163,2)</f>
        <v>0</v>
      </c>
      <c r="BL1163" s="409" t="s">
        <v>481</v>
      </c>
      <c r="BM1163" s="409" t="s">
        <v>2073</v>
      </c>
    </row>
    <row r="1164" spans="2:47" s="406" customFormat="1" ht="16.5" customHeight="1">
      <c r="B1164" s="281"/>
      <c r="D1164" s="357" t="s">
        <v>343</v>
      </c>
      <c r="F1164" s="358" t="s">
        <v>2956</v>
      </c>
      <c r="L1164" s="281"/>
      <c r="M1164" s="359"/>
      <c r="T1164" s="360"/>
      <c r="AT1164" s="406" t="s">
        <v>343</v>
      </c>
      <c r="AU1164" s="406" t="s">
        <v>258</v>
      </c>
    </row>
    <row r="1165" spans="2:51" s="406" customFormat="1" ht="15.75" customHeight="1">
      <c r="B1165" s="363"/>
      <c r="D1165" s="361" t="s">
        <v>347</v>
      </c>
      <c r="E1165" s="364"/>
      <c r="F1165" s="365" t="s">
        <v>2014</v>
      </c>
      <c r="H1165" s="364"/>
      <c r="L1165" s="363"/>
      <c r="M1165" s="366"/>
      <c r="T1165" s="367"/>
      <c r="AT1165" s="364" t="s">
        <v>347</v>
      </c>
      <c r="AU1165" s="364" t="s">
        <v>258</v>
      </c>
      <c r="AV1165" s="364" t="s">
        <v>332</v>
      </c>
      <c r="AW1165" s="364" t="s">
        <v>299</v>
      </c>
      <c r="AX1165" s="364" t="s">
        <v>333</v>
      </c>
      <c r="AY1165" s="364" t="s">
        <v>334</v>
      </c>
    </row>
    <row r="1166" spans="2:51" s="406" customFormat="1" ht="15.75" customHeight="1">
      <c r="B1166" s="363"/>
      <c r="D1166" s="361" t="s">
        <v>347</v>
      </c>
      <c r="E1166" s="364"/>
      <c r="F1166" s="365" t="s">
        <v>2072</v>
      </c>
      <c r="H1166" s="364"/>
      <c r="L1166" s="363"/>
      <c r="M1166" s="366"/>
      <c r="T1166" s="367"/>
      <c r="AT1166" s="364" t="s">
        <v>347</v>
      </c>
      <c r="AU1166" s="364" t="s">
        <v>258</v>
      </c>
      <c r="AV1166" s="364" t="s">
        <v>332</v>
      </c>
      <c r="AW1166" s="364" t="s">
        <v>299</v>
      </c>
      <c r="AX1166" s="364" t="s">
        <v>333</v>
      </c>
      <c r="AY1166" s="364" t="s">
        <v>334</v>
      </c>
    </row>
    <row r="1167" spans="2:51" s="406" customFormat="1" ht="15.75" customHeight="1">
      <c r="B1167" s="363"/>
      <c r="D1167" s="361" t="s">
        <v>347</v>
      </c>
      <c r="E1167" s="364"/>
      <c r="F1167" s="365" t="s">
        <v>2022</v>
      </c>
      <c r="H1167" s="364"/>
      <c r="L1167" s="363"/>
      <c r="M1167" s="366"/>
      <c r="T1167" s="367"/>
      <c r="AT1167" s="364" t="s">
        <v>347</v>
      </c>
      <c r="AU1167" s="364" t="s">
        <v>258</v>
      </c>
      <c r="AV1167" s="364" t="s">
        <v>332</v>
      </c>
      <c r="AW1167" s="364" t="s">
        <v>299</v>
      </c>
      <c r="AX1167" s="364" t="s">
        <v>333</v>
      </c>
      <c r="AY1167" s="364" t="s">
        <v>334</v>
      </c>
    </row>
    <row r="1168" spans="2:51" s="406" customFormat="1" ht="15.75" customHeight="1">
      <c r="B1168" s="363"/>
      <c r="D1168" s="361" t="s">
        <v>347</v>
      </c>
      <c r="E1168" s="364"/>
      <c r="F1168" s="365" t="s">
        <v>2010</v>
      </c>
      <c r="H1168" s="364"/>
      <c r="L1168" s="363"/>
      <c r="M1168" s="366"/>
      <c r="T1168" s="367"/>
      <c r="AT1168" s="364" t="s">
        <v>347</v>
      </c>
      <c r="AU1168" s="364" t="s">
        <v>258</v>
      </c>
      <c r="AV1168" s="364" t="s">
        <v>332</v>
      </c>
      <c r="AW1168" s="364" t="s">
        <v>299</v>
      </c>
      <c r="AX1168" s="364" t="s">
        <v>333</v>
      </c>
      <c r="AY1168" s="364" t="s">
        <v>334</v>
      </c>
    </row>
    <row r="1169" spans="2:51" s="406" customFormat="1" ht="15.75" customHeight="1">
      <c r="B1169" s="368"/>
      <c r="D1169" s="361" t="s">
        <v>347</v>
      </c>
      <c r="E1169" s="369"/>
      <c r="F1169" s="370" t="s">
        <v>2071</v>
      </c>
      <c r="H1169" s="371">
        <v>0.75</v>
      </c>
      <c r="L1169" s="368"/>
      <c r="M1169" s="372"/>
      <c r="T1169" s="373"/>
      <c r="AT1169" s="369" t="s">
        <v>347</v>
      </c>
      <c r="AU1169" s="369" t="s">
        <v>258</v>
      </c>
      <c r="AV1169" s="369" t="s">
        <v>258</v>
      </c>
      <c r="AW1169" s="369" t="s">
        <v>299</v>
      </c>
      <c r="AX1169" s="369" t="s">
        <v>333</v>
      </c>
      <c r="AY1169" s="369" t="s">
        <v>334</v>
      </c>
    </row>
    <row r="1170" spans="2:51" s="406" customFormat="1" ht="15.75" customHeight="1">
      <c r="B1170" s="363"/>
      <c r="D1170" s="361" t="s">
        <v>347</v>
      </c>
      <c r="E1170" s="364"/>
      <c r="F1170" s="365" t="s">
        <v>2009</v>
      </c>
      <c r="H1170" s="364"/>
      <c r="L1170" s="363"/>
      <c r="M1170" s="366"/>
      <c r="T1170" s="367"/>
      <c r="AT1170" s="364" t="s">
        <v>347</v>
      </c>
      <c r="AU1170" s="364" t="s">
        <v>258</v>
      </c>
      <c r="AV1170" s="364" t="s">
        <v>332</v>
      </c>
      <c r="AW1170" s="364" t="s">
        <v>299</v>
      </c>
      <c r="AX1170" s="364" t="s">
        <v>333</v>
      </c>
      <c r="AY1170" s="364" t="s">
        <v>334</v>
      </c>
    </row>
    <row r="1171" spans="2:51" s="406" customFormat="1" ht="15.75" customHeight="1">
      <c r="B1171" s="368"/>
      <c r="D1171" s="361" t="s">
        <v>347</v>
      </c>
      <c r="E1171" s="369"/>
      <c r="F1171" s="370" t="s">
        <v>2071</v>
      </c>
      <c r="H1171" s="371">
        <v>0.75</v>
      </c>
      <c r="L1171" s="368"/>
      <c r="M1171" s="372"/>
      <c r="T1171" s="373"/>
      <c r="AT1171" s="369" t="s">
        <v>347</v>
      </c>
      <c r="AU1171" s="369" t="s">
        <v>258</v>
      </c>
      <c r="AV1171" s="369" t="s">
        <v>258</v>
      </c>
      <c r="AW1171" s="369" t="s">
        <v>299</v>
      </c>
      <c r="AX1171" s="369" t="s">
        <v>333</v>
      </c>
      <c r="AY1171" s="369" t="s">
        <v>334</v>
      </c>
    </row>
    <row r="1172" spans="2:51" s="406" customFormat="1" ht="15.75" customHeight="1">
      <c r="B1172" s="374"/>
      <c r="D1172" s="361" t="s">
        <v>347</v>
      </c>
      <c r="E1172" s="375"/>
      <c r="F1172" s="376" t="s">
        <v>352</v>
      </c>
      <c r="H1172" s="377">
        <v>1.5</v>
      </c>
      <c r="L1172" s="374"/>
      <c r="M1172" s="378"/>
      <c r="T1172" s="379"/>
      <c r="AT1172" s="375" t="s">
        <v>347</v>
      </c>
      <c r="AU1172" s="375" t="s">
        <v>258</v>
      </c>
      <c r="AV1172" s="375" t="s">
        <v>341</v>
      </c>
      <c r="AW1172" s="375" t="s">
        <v>299</v>
      </c>
      <c r="AX1172" s="375" t="s">
        <v>332</v>
      </c>
      <c r="AY1172" s="375" t="s">
        <v>334</v>
      </c>
    </row>
    <row r="1173" spans="2:51" s="406" customFormat="1" ht="27" customHeight="1">
      <c r="B1173" s="363"/>
      <c r="D1173" s="361" t="s">
        <v>347</v>
      </c>
      <c r="E1173" s="364"/>
      <c r="F1173" s="365" t="s">
        <v>2070</v>
      </c>
      <c r="H1173" s="364"/>
      <c r="L1173" s="363"/>
      <c r="M1173" s="366"/>
      <c r="T1173" s="367"/>
      <c r="AT1173" s="364" t="s">
        <v>347</v>
      </c>
      <c r="AU1173" s="364" t="s">
        <v>258</v>
      </c>
      <c r="AV1173" s="364" t="s">
        <v>332</v>
      </c>
      <c r="AW1173" s="364" t="s">
        <v>299</v>
      </c>
      <c r="AX1173" s="364" t="s">
        <v>333</v>
      </c>
      <c r="AY1173" s="364" t="s">
        <v>334</v>
      </c>
    </row>
    <row r="1174" spans="2:51" s="406" customFormat="1" ht="15.75" customHeight="1">
      <c r="B1174" s="368"/>
      <c r="D1174" s="361" t="s">
        <v>347</v>
      </c>
      <c r="F1174" s="370" t="s">
        <v>2069</v>
      </c>
      <c r="H1174" s="371">
        <v>1.95</v>
      </c>
      <c r="L1174" s="368"/>
      <c r="M1174" s="372"/>
      <c r="T1174" s="373"/>
      <c r="AT1174" s="369" t="s">
        <v>347</v>
      </c>
      <c r="AU1174" s="369" t="s">
        <v>258</v>
      </c>
      <c r="AV1174" s="369" t="s">
        <v>258</v>
      </c>
      <c r="AW1174" s="369" t="s">
        <v>333</v>
      </c>
      <c r="AX1174" s="369" t="s">
        <v>332</v>
      </c>
      <c r="AY1174" s="369" t="s">
        <v>334</v>
      </c>
    </row>
    <row r="1175" spans="2:65" s="406" customFormat="1" ht="15.75" customHeight="1">
      <c r="B1175" s="281"/>
      <c r="C1175" s="347" t="s">
        <v>888</v>
      </c>
      <c r="D1175" s="347" t="s">
        <v>336</v>
      </c>
      <c r="E1175" s="348" t="s">
        <v>2068</v>
      </c>
      <c r="F1175" s="349" t="s">
        <v>2067</v>
      </c>
      <c r="G1175" s="350" t="s">
        <v>578</v>
      </c>
      <c r="H1175" s="351">
        <v>4.729</v>
      </c>
      <c r="I1175" s="424"/>
      <c r="J1175" s="352">
        <f>ROUND($I$1175*$H$1175,2)</f>
        <v>0</v>
      </c>
      <c r="K1175" s="349" t="s">
        <v>340</v>
      </c>
      <c r="L1175" s="281"/>
      <c r="M1175" s="423"/>
      <c r="N1175" s="353" t="s">
        <v>287</v>
      </c>
      <c r="P1175" s="354">
        <f>$O$1175*$H$1175</f>
        <v>0</v>
      </c>
      <c r="Q1175" s="354">
        <v>0</v>
      </c>
      <c r="R1175" s="354">
        <f>$Q$1175*$H$1175</f>
        <v>0</v>
      </c>
      <c r="S1175" s="354">
        <v>0</v>
      </c>
      <c r="T1175" s="355">
        <f>$S$1175*$H$1175</f>
        <v>0</v>
      </c>
      <c r="AR1175" s="409" t="s">
        <v>481</v>
      </c>
      <c r="AT1175" s="409" t="s">
        <v>336</v>
      </c>
      <c r="AU1175" s="409" t="s">
        <v>258</v>
      </c>
      <c r="AY1175" s="406" t="s">
        <v>334</v>
      </c>
      <c r="BE1175" s="356">
        <f>IF($N$1175="základní",$J$1175,0)</f>
        <v>0</v>
      </c>
      <c r="BF1175" s="356">
        <f>IF($N$1175="snížená",$J$1175,0)</f>
        <v>0</v>
      </c>
      <c r="BG1175" s="356">
        <f>IF($N$1175="zákl. přenesená",$J$1175,0)</f>
        <v>0</v>
      </c>
      <c r="BH1175" s="356">
        <f>IF($N$1175="sníž. přenesená",$J$1175,0)</f>
        <v>0</v>
      </c>
      <c r="BI1175" s="356">
        <f>IF($N$1175="nulová",$J$1175,0)</f>
        <v>0</v>
      </c>
      <c r="BJ1175" s="409" t="s">
        <v>332</v>
      </c>
      <c r="BK1175" s="356">
        <f>ROUND($I$1175*$H$1175,2)</f>
        <v>0</v>
      </c>
      <c r="BL1175" s="409" t="s">
        <v>481</v>
      </c>
      <c r="BM1175" s="409" t="s">
        <v>2066</v>
      </c>
    </row>
    <row r="1176" spans="2:47" s="406" customFormat="1" ht="27" customHeight="1">
      <c r="B1176" s="281"/>
      <c r="D1176" s="357" t="s">
        <v>343</v>
      </c>
      <c r="F1176" s="358" t="s">
        <v>2065</v>
      </c>
      <c r="L1176" s="281"/>
      <c r="M1176" s="359"/>
      <c r="T1176" s="360"/>
      <c r="AT1176" s="406" t="s">
        <v>343</v>
      </c>
      <c r="AU1176" s="406" t="s">
        <v>258</v>
      </c>
    </row>
    <row r="1177" spans="2:47" s="406" customFormat="1" ht="98.25" customHeight="1">
      <c r="B1177" s="281"/>
      <c r="D1177" s="361" t="s">
        <v>345</v>
      </c>
      <c r="F1177" s="362" t="s">
        <v>1099</v>
      </c>
      <c r="L1177" s="281"/>
      <c r="M1177" s="359"/>
      <c r="T1177" s="360"/>
      <c r="AT1177" s="406" t="s">
        <v>345</v>
      </c>
      <c r="AU1177" s="406" t="s">
        <v>258</v>
      </c>
    </row>
    <row r="1178" spans="2:63" s="337" customFormat="1" ht="30.75" customHeight="1">
      <c r="B1178" s="336"/>
      <c r="D1178" s="338" t="s">
        <v>329</v>
      </c>
      <c r="E1178" s="345" t="s">
        <v>1008</v>
      </c>
      <c r="F1178" s="345" t="s">
        <v>1009</v>
      </c>
      <c r="J1178" s="346">
        <f>$BK$1178</f>
        <v>0</v>
      </c>
      <c r="L1178" s="336"/>
      <c r="M1178" s="341"/>
      <c r="P1178" s="342">
        <f>SUM($P$1179:$P$1315)</f>
        <v>0</v>
      </c>
      <c r="R1178" s="342">
        <f>SUM($R$1179:$R$1315)</f>
        <v>14.6061888</v>
      </c>
      <c r="T1178" s="343">
        <f>SUM($T$1179:$T$1315)</f>
        <v>0</v>
      </c>
      <c r="AR1178" s="338" t="s">
        <v>258</v>
      </c>
      <c r="AT1178" s="338" t="s">
        <v>329</v>
      </c>
      <c r="AU1178" s="338" t="s">
        <v>332</v>
      </c>
      <c r="AY1178" s="338" t="s">
        <v>334</v>
      </c>
      <c r="BK1178" s="344">
        <f>SUM($BK$1179:$BK$1315)</f>
        <v>0</v>
      </c>
    </row>
    <row r="1179" spans="2:65" s="406" customFormat="1" ht="15.75" customHeight="1">
      <c r="B1179" s="281"/>
      <c r="C1179" s="347" t="s">
        <v>1139</v>
      </c>
      <c r="D1179" s="347" t="s">
        <v>336</v>
      </c>
      <c r="E1179" s="348" t="s">
        <v>2064</v>
      </c>
      <c r="F1179" s="349" t="s">
        <v>2063</v>
      </c>
      <c r="G1179" s="350" t="s">
        <v>339</v>
      </c>
      <c r="H1179" s="351">
        <v>1175.1</v>
      </c>
      <c r="I1179" s="424"/>
      <c r="J1179" s="352">
        <f>ROUND($I$1179*$H$1179,2)</f>
        <v>0</v>
      </c>
      <c r="K1179" s="349" t="s">
        <v>340</v>
      </c>
      <c r="L1179" s="281"/>
      <c r="M1179" s="423"/>
      <c r="N1179" s="353" t="s">
        <v>287</v>
      </c>
      <c r="P1179" s="354">
        <f>$O$1179*$H$1179</f>
        <v>0</v>
      </c>
      <c r="Q1179" s="354">
        <v>0.0003</v>
      </c>
      <c r="R1179" s="354">
        <f>$Q$1179*$H$1179</f>
        <v>0.35252999999999995</v>
      </c>
      <c r="S1179" s="354">
        <v>0</v>
      </c>
      <c r="T1179" s="355">
        <f>$S$1179*$H$1179</f>
        <v>0</v>
      </c>
      <c r="AR1179" s="409" t="s">
        <v>481</v>
      </c>
      <c r="AT1179" s="409" t="s">
        <v>336</v>
      </c>
      <c r="AU1179" s="409" t="s">
        <v>258</v>
      </c>
      <c r="AY1179" s="406" t="s">
        <v>334</v>
      </c>
      <c r="BE1179" s="356">
        <f>IF($N$1179="základní",$J$1179,0)</f>
        <v>0</v>
      </c>
      <c r="BF1179" s="356">
        <f>IF($N$1179="snížená",$J$1179,0)</f>
        <v>0</v>
      </c>
      <c r="BG1179" s="356">
        <f>IF($N$1179="zákl. přenesená",$J$1179,0)</f>
        <v>0</v>
      </c>
      <c r="BH1179" s="356">
        <f>IF($N$1179="sníž. přenesená",$J$1179,0)</f>
        <v>0</v>
      </c>
      <c r="BI1179" s="356">
        <f>IF($N$1179="nulová",$J$1179,0)</f>
        <v>0</v>
      </c>
      <c r="BJ1179" s="409" t="s">
        <v>332</v>
      </c>
      <c r="BK1179" s="356">
        <f>ROUND($I$1179*$H$1179,2)</f>
        <v>0</v>
      </c>
      <c r="BL1179" s="409" t="s">
        <v>481</v>
      </c>
      <c r="BM1179" s="409" t="s">
        <v>2062</v>
      </c>
    </row>
    <row r="1180" spans="2:47" s="406" customFormat="1" ht="27" customHeight="1">
      <c r="B1180" s="281"/>
      <c r="D1180" s="357" t="s">
        <v>343</v>
      </c>
      <c r="F1180" s="358" t="s">
        <v>2061</v>
      </c>
      <c r="L1180" s="281"/>
      <c r="M1180" s="359"/>
      <c r="T1180" s="360"/>
      <c r="AT1180" s="406" t="s">
        <v>343</v>
      </c>
      <c r="AU1180" s="406" t="s">
        <v>258</v>
      </c>
    </row>
    <row r="1181" spans="2:47" s="406" customFormat="1" ht="71.25" customHeight="1">
      <c r="B1181" s="281"/>
      <c r="D1181" s="361" t="s">
        <v>345</v>
      </c>
      <c r="F1181" s="362" t="s">
        <v>2060</v>
      </c>
      <c r="L1181" s="281"/>
      <c r="M1181" s="359"/>
      <c r="T1181" s="360"/>
      <c r="AT1181" s="406" t="s">
        <v>345</v>
      </c>
      <c r="AU1181" s="406" t="s">
        <v>258</v>
      </c>
    </row>
    <row r="1182" spans="2:51" s="406" customFormat="1" ht="15.75" customHeight="1">
      <c r="B1182" s="363"/>
      <c r="D1182" s="361" t="s">
        <v>347</v>
      </c>
      <c r="E1182" s="364"/>
      <c r="F1182" s="365" t="s">
        <v>2057</v>
      </c>
      <c r="H1182" s="364"/>
      <c r="L1182" s="363"/>
      <c r="M1182" s="366"/>
      <c r="T1182" s="367"/>
      <c r="AT1182" s="364" t="s">
        <v>347</v>
      </c>
      <c r="AU1182" s="364" t="s">
        <v>258</v>
      </c>
      <c r="AV1182" s="364" t="s">
        <v>332</v>
      </c>
      <c r="AW1182" s="364" t="s">
        <v>299</v>
      </c>
      <c r="AX1182" s="364" t="s">
        <v>333</v>
      </c>
      <c r="AY1182" s="364" t="s">
        <v>334</v>
      </c>
    </row>
    <row r="1183" spans="2:51" s="406" customFormat="1" ht="15.75" customHeight="1">
      <c r="B1183" s="363"/>
      <c r="D1183" s="361" t="s">
        <v>347</v>
      </c>
      <c r="E1183" s="364"/>
      <c r="F1183" s="365" t="s">
        <v>2056</v>
      </c>
      <c r="H1183" s="364"/>
      <c r="L1183" s="363"/>
      <c r="M1183" s="366"/>
      <c r="T1183" s="367"/>
      <c r="AT1183" s="364" t="s">
        <v>347</v>
      </c>
      <c r="AU1183" s="364" t="s">
        <v>258</v>
      </c>
      <c r="AV1183" s="364" t="s">
        <v>332</v>
      </c>
      <c r="AW1183" s="364" t="s">
        <v>299</v>
      </c>
      <c r="AX1183" s="364" t="s">
        <v>333</v>
      </c>
      <c r="AY1183" s="364" t="s">
        <v>334</v>
      </c>
    </row>
    <row r="1184" spans="2:51" s="406" customFormat="1" ht="15.75" customHeight="1">
      <c r="B1184" s="363"/>
      <c r="D1184" s="361" t="s">
        <v>347</v>
      </c>
      <c r="E1184" s="364"/>
      <c r="F1184" s="365" t="s">
        <v>425</v>
      </c>
      <c r="H1184" s="364"/>
      <c r="L1184" s="363"/>
      <c r="M1184" s="366"/>
      <c r="T1184" s="367"/>
      <c r="AT1184" s="364" t="s">
        <v>347</v>
      </c>
      <c r="AU1184" s="364" t="s">
        <v>258</v>
      </c>
      <c r="AV1184" s="364" t="s">
        <v>332</v>
      </c>
      <c r="AW1184" s="364" t="s">
        <v>299</v>
      </c>
      <c r="AX1184" s="364" t="s">
        <v>333</v>
      </c>
      <c r="AY1184" s="364" t="s">
        <v>334</v>
      </c>
    </row>
    <row r="1185" spans="2:51" s="406" customFormat="1" ht="15.75" customHeight="1">
      <c r="B1185" s="368"/>
      <c r="D1185" s="361" t="s">
        <v>347</v>
      </c>
      <c r="E1185" s="369"/>
      <c r="F1185" s="370" t="s">
        <v>2055</v>
      </c>
      <c r="H1185" s="371">
        <v>63.75</v>
      </c>
      <c r="L1185" s="368"/>
      <c r="M1185" s="372"/>
      <c r="T1185" s="373"/>
      <c r="AT1185" s="369" t="s">
        <v>347</v>
      </c>
      <c r="AU1185" s="369" t="s">
        <v>258</v>
      </c>
      <c r="AV1185" s="369" t="s">
        <v>258</v>
      </c>
      <c r="AW1185" s="369" t="s">
        <v>299</v>
      </c>
      <c r="AX1185" s="369" t="s">
        <v>333</v>
      </c>
      <c r="AY1185" s="369" t="s">
        <v>334</v>
      </c>
    </row>
    <row r="1186" spans="2:51" s="406" customFormat="1" ht="15.75" customHeight="1">
      <c r="B1186" s="368"/>
      <c r="D1186" s="361" t="s">
        <v>347</v>
      </c>
      <c r="E1186" s="369"/>
      <c r="F1186" s="370" t="s">
        <v>2050</v>
      </c>
      <c r="H1186" s="371">
        <v>13.5</v>
      </c>
      <c r="L1186" s="368"/>
      <c r="M1186" s="372"/>
      <c r="T1186" s="373"/>
      <c r="AT1186" s="369" t="s">
        <v>347</v>
      </c>
      <c r="AU1186" s="369" t="s">
        <v>258</v>
      </c>
      <c r="AV1186" s="369" t="s">
        <v>258</v>
      </c>
      <c r="AW1186" s="369" t="s">
        <v>299</v>
      </c>
      <c r="AX1186" s="369" t="s">
        <v>333</v>
      </c>
      <c r="AY1186" s="369" t="s">
        <v>334</v>
      </c>
    </row>
    <row r="1187" spans="2:51" s="406" customFormat="1" ht="15.75" customHeight="1">
      <c r="B1187" s="368"/>
      <c r="D1187" s="361" t="s">
        <v>347</v>
      </c>
      <c r="E1187" s="369"/>
      <c r="F1187" s="370" t="s">
        <v>2053</v>
      </c>
      <c r="H1187" s="371">
        <v>18.72</v>
      </c>
      <c r="L1187" s="368"/>
      <c r="M1187" s="372"/>
      <c r="T1187" s="373"/>
      <c r="AT1187" s="369" t="s">
        <v>347</v>
      </c>
      <c r="AU1187" s="369" t="s">
        <v>258</v>
      </c>
      <c r="AV1187" s="369" t="s">
        <v>258</v>
      </c>
      <c r="AW1187" s="369" t="s">
        <v>299</v>
      </c>
      <c r="AX1187" s="369" t="s">
        <v>333</v>
      </c>
      <c r="AY1187" s="369" t="s">
        <v>334</v>
      </c>
    </row>
    <row r="1188" spans="2:51" s="406" customFormat="1" ht="15.75" customHeight="1">
      <c r="B1188" s="363"/>
      <c r="D1188" s="361" t="s">
        <v>347</v>
      </c>
      <c r="E1188" s="364"/>
      <c r="F1188" s="365" t="s">
        <v>428</v>
      </c>
      <c r="H1188" s="364"/>
      <c r="L1188" s="363"/>
      <c r="M1188" s="366"/>
      <c r="T1188" s="367"/>
      <c r="AT1188" s="364" t="s">
        <v>347</v>
      </c>
      <c r="AU1188" s="364" t="s">
        <v>258</v>
      </c>
      <c r="AV1188" s="364" t="s">
        <v>332</v>
      </c>
      <c r="AW1188" s="364" t="s">
        <v>299</v>
      </c>
      <c r="AX1188" s="364" t="s">
        <v>333</v>
      </c>
      <c r="AY1188" s="364" t="s">
        <v>334</v>
      </c>
    </row>
    <row r="1189" spans="2:51" s="406" customFormat="1" ht="15.75" customHeight="1">
      <c r="B1189" s="368"/>
      <c r="D1189" s="361" t="s">
        <v>347</v>
      </c>
      <c r="E1189" s="369"/>
      <c r="F1189" s="370" t="s">
        <v>2054</v>
      </c>
      <c r="H1189" s="371">
        <v>63.75</v>
      </c>
      <c r="L1189" s="368"/>
      <c r="M1189" s="372"/>
      <c r="T1189" s="373"/>
      <c r="AT1189" s="369" t="s">
        <v>347</v>
      </c>
      <c r="AU1189" s="369" t="s">
        <v>258</v>
      </c>
      <c r="AV1189" s="369" t="s">
        <v>258</v>
      </c>
      <c r="AW1189" s="369" t="s">
        <v>299</v>
      </c>
      <c r="AX1189" s="369" t="s">
        <v>333</v>
      </c>
      <c r="AY1189" s="369" t="s">
        <v>334</v>
      </c>
    </row>
    <row r="1190" spans="2:51" s="406" customFormat="1" ht="15.75" customHeight="1">
      <c r="B1190" s="368"/>
      <c r="D1190" s="361" t="s">
        <v>347</v>
      </c>
      <c r="E1190" s="369"/>
      <c r="F1190" s="370" t="s">
        <v>2050</v>
      </c>
      <c r="H1190" s="371">
        <v>13.5</v>
      </c>
      <c r="L1190" s="368"/>
      <c r="M1190" s="372"/>
      <c r="T1190" s="373"/>
      <c r="AT1190" s="369" t="s">
        <v>347</v>
      </c>
      <c r="AU1190" s="369" t="s">
        <v>258</v>
      </c>
      <c r="AV1190" s="369" t="s">
        <v>258</v>
      </c>
      <c r="AW1190" s="369" t="s">
        <v>299</v>
      </c>
      <c r="AX1190" s="369" t="s">
        <v>333</v>
      </c>
      <c r="AY1190" s="369" t="s">
        <v>334</v>
      </c>
    </row>
    <row r="1191" spans="2:51" s="406" customFormat="1" ht="15.75" customHeight="1">
      <c r="B1191" s="368"/>
      <c r="D1191" s="361" t="s">
        <v>347</v>
      </c>
      <c r="E1191" s="369"/>
      <c r="F1191" s="370" t="s">
        <v>2053</v>
      </c>
      <c r="H1191" s="371">
        <v>18.72</v>
      </c>
      <c r="L1191" s="368"/>
      <c r="M1191" s="372"/>
      <c r="T1191" s="373"/>
      <c r="AT1191" s="369" t="s">
        <v>347</v>
      </c>
      <c r="AU1191" s="369" t="s">
        <v>258</v>
      </c>
      <c r="AV1191" s="369" t="s">
        <v>258</v>
      </c>
      <c r="AW1191" s="369" t="s">
        <v>299</v>
      </c>
      <c r="AX1191" s="369" t="s">
        <v>333</v>
      </c>
      <c r="AY1191" s="369" t="s">
        <v>334</v>
      </c>
    </row>
    <row r="1192" spans="2:51" s="406" customFormat="1" ht="15.75" customHeight="1">
      <c r="B1192" s="380"/>
      <c r="D1192" s="361" t="s">
        <v>347</v>
      </c>
      <c r="E1192" s="381"/>
      <c r="F1192" s="382" t="s">
        <v>519</v>
      </c>
      <c r="H1192" s="383">
        <v>191.94</v>
      </c>
      <c r="L1192" s="380"/>
      <c r="M1192" s="384"/>
      <c r="T1192" s="385"/>
      <c r="AT1192" s="381" t="s">
        <v>347</v>
      </c>
      <c r="AU1192" s="381" t="s">
        <v>258</v>
      </c>
      <c r="AV1192" s="381" t="s">
        <v>363</v>
      </c>
      <c r="AW1192" s="381" t="s">
        <v>299</v>
      </c>
      <c r="AX1192" s="381" t="s">
        <v>333</v>
      </c>
      <c r="AY1192" s="381" t="s">
        <v>334</v>
      </c>
    </row>
    <row r="1193" spans="2:51" s="406" customFormat="1" ht="15.75" customHeight="1">
      <c r="B1193" s="363"/>
      <c r="D1193" s="361" t="s">
        <v>347</v>
      </c>
      <c r="E1193" s="364"/>
      <c r="F1193" s="365" t="s">
        <v>2052</v>
      </c>
      <c r="H1193" s="364"/>
      <c r="L1193" s="363"/>
      <c r="M1193" s="366"/>
      <c r="T1193" s="367"/>
      <c r="AT1193" s="364" t="s">
        <v>347</v>
      </c>
      <c r="AU1193" s="364" t="s">
        <v>258</v>
      </c>
      <c r="AV1193" s="364" t="s">
        <v>332</v>
      </c>
      <c r="AW1193" s="364" t="s">
        <v>299</v>
      </c>
      <c r="AX1193" s="364" t="s">
        <v>333</v>
      </c>
      <c r="AY1193" s="364" t="s">
        <v>334</v>
      </c>
    </row>
    <row r="1194" spans="2:51" s="406" customFormat="1" ht="15.75" customHeight="1">
      <c r="B1194" s="363"/>
      <c r="D1194" s="361" t="s">
        <v>347</v>
      </c>
      <c r="E1194" s="364"/>
      <c r="F1194" s="365" t="s">
        <v>425</v>
      </c>
      <c r="H1194" s="364"/>
      <c r="L1194" s="363"/>
      <c r="M1194" s="366"/>
      <c r="T1194" s="367"/>
      <c r="AT1194" s="364" t="s">
        <v>347</v>
      </c>
      <c r="AU1194" s="364" t="s">
        <v>258</v>
      </c>
      <c r="AV1194" s="364" t="s">
        <v>332</v>
      </c>
      <c r="AW1194" s="364" t="s">
        <v>299</v>
      </c>
      <c r="AX1194" s="364" t="s">
        <v>333</v>
      </c>
      <c r="AY1194" s="364" t="s">
        <v>334</v>
      </c>
    </row>
    <row r="1195" spans="2:51" s="406" customFormat="1" ht="15.75" customHeight="1">
      <c r="B1195" s="368"/>
      <c r="D1195" s="361" t="s">
        <v>347</v>
      </c>
      <c r="E1195" s="369"/>
      <c r="F1195" s="370" t="s">
        <v>2051</v>
      </c>
      <c r="H1195" s="371">
        <v>61.965</v>
      </c>
      <c r="L1195" s="368"/>
      <c r="M1195" s="372"/>
      <c r="T1195" s="373"/>
      <c r="AT1195" s="369" t="s">
        <v>347</v>
      </c>
      <c r="AU1195" s="369" t="s">
        <v>258</v>
      </c>
      <c r="AV1195" s="369" t="s">
        <v>258</v>
      </c>
      <c r="AW1195" s="369" t="s">
        <v>299</v>
      </c>
      <c r="AX1195" s="369" t="s">
        <v>333</v>
      </c>
      <c r="AY1195" s="369" t="s">
        <v>334</v>
      </c>
    </row>
    <row r="1196" spans="2:51" s="406" customFormat="1" ht="15.75" customHeight="1">
      <c r="B1196" s="368"/>
      <c r="D1196" s="361" t="s">
        <v>347</v>
      </c>
      <c r="E1196" s="369"/>
      <c r="F1196" s="370" t="s">
        <v>2050</v>
      </c>
      <c r="H1196" s="371">
        <v>13.5</v>
      </c>
      <c r="L1196" s="368"/>
      <c r="M1196" s="372"/>
      <c r="T1196" s="373"/>
      <c r="AT1196" s="369" t="s">
        <v>347</v>
      </c>
      <c r="AU1196" s="369" t="s">
        <v>258</v>
      </c>
      <c r="AV1196" s="369" t="s">
        <v>258</v>
      </c>
      <c r="AW1196" s="369" t="s">
        <v>299</v>
      </c>
      <c r="AX1196" s="369" t="s">
        <v>333</v>
      </c>
      <c r="AY1196" s="369" t="s">
        <v>334</v>
      </c>
    </row>
    <row r="1197" spans="2:51" s="406" customFormat="1" ht="15.75" customHeight="1">
      <c r="B1197" s="368"/>
      <c r="D1197" s="361" t="s">
        <v>347</v>
      </c>
      <c r="E1197" s="369"/>
      <c r="F1197" s="370" t="s">
        <v>2049</v>
      </c>
      <c r="H1197" s="371">
        <v>429.24</v>
      </c>
      <c r="L1197" s="368"/>
      <c r="M1197" s="372"/>
      <c r="T1197" s="373"/>
      <c r="AT1197" s="369" t="s">
        <v>347</v>
      </c>
      <c r="AU1197" s="369" t="s">
        <v>258</v>
      </c>
      <c r="AV1197" s="369" t="s">
        <v>258</v>
      </c>
      <c r="AW1197" s="369" t="s">
        <v>299</v>
      </c>
      <c r="AX1197" s="369" t="s">
        <v>333</v>
      </c>
      <c r="AY1197" s="369" t="s">
        <v>334</v>
      </c>
    </row>
    <row r="1198" spans="2:51" s="406" customFormat="1" ht="15.75" customHeight="1">
      <c r="B1198" s="363"/>
      <c r="D1198" s="361" t="s">
        <v>347</v>
      </c>
      <c r="E1198" s="364"/>
      <c r="F1198" s="365" t="s">
        <v>428</v>
      </c>
      <c r="H1198" s="364"/>
      <c r="L1198" s="363"/>
      <c r="M1198" s="366"/>
      <c r="T1198" s="367"/>
      <c r="AT1198" s="364" t="s">
        <v>347</v>
      </c>
      <c r="AU1198" s="364" t="s">
        <v>258</v>
      </c>
      <c r="AV1198" s="364" t="s">
        <v>332</v>
      </c>
      <c r="AW1198" s="364" t="s">
        <v>299</v>
      </c>
      <c r="AX1198" s="364" t="s">
        <v>333</v>
      </c>
      <c r="AY1198" s="364" t="s">
        <v>334</v>
      </c>
    </row>
    <row r="1199" spans="2:51" s="406" customFormat="1" ht="15.75" customHeight="1">
      <c r="B1199" s="368"/>
      <c r="D1199" s="361" t="s">
        <v>347</v>
      </c>
      <c r="E1199" s="369"/>
      <c r="F1199" s="370" t="s">
        <v>2051</v>
      </c>
      <c r="H1199" s="371">
        <v>61.965</v>
      </c>
      <c r="L1199" s="368"/>
      <c r="M1199" s="372"/>
      <c r="T1199" s="373"/>
      <c r="AT1199" s="369" t="s">
        <v>347</v>
      </c>
      <c r="AU1199" s="369" t="s">
        <v>258</v>
      </c>
      <c r="AV1199" s="369" t="s">
        <v>258</v>
      </c>
      <c r="AW1199" s="369" t="s">
        <v>299</v>
      </c>
      <c r="AX1199" s="369" t="s">
        <v>333</v>
      </c>
      <c r="AY1199" s="369" t="s">
        <v>334</v>
      </c>
    </row>
    <row r="1200" spans="2:51" s="406" customFormat="1" ht="15.75" customHeight="1">
      <c r="B1200" s="368"/>
      <c r="D1200" s="361" t="s">
        <v>347</v>
      </c>
      <c r="E1200" s="369"/>
      <c r="F1200" s="370" t="s">
        <v>2050</v>
      </c>
      <c r="H1200" s="371">
        <v>13.5</v>
      </c>
      <c r="L1200" s="368"/>
      <c r="M1200" s="372"/>
      <c r="T1200" s="373"/>
      <c r="AT1200" s="369" t="s">
        <v>347</v>
      </c>
      <c r="AU1200" s="369" t="s">
        <v>258</v>
      </c>
      <c r="AV1200" s="369" t="s">
        <v>258</v>
      </c>
      <c r="AW1200" s="369" t="s">
        <v>299</v>
      </c>
      <c r="AX1200" s="369" t="s">
        <v>333</v>
      </c>
      <c r="AY1200" s="369" t="s">
        <v>334</v>
      </c>
    </row>
    <row r="1201" spans="2:51" s="406" customFormat="1" ht="15.75" customHeight="1">
      <c r="B1201" s="368"/>
      <c r="D1201" s="361" t="s">
        <v>347</v>
      </c>
      <c r="E1201" s="369"/>
      <c r="F1201" s="370" t="s">
        <v>2049</v>
      </c>
      <c r="H1201" s="371">
        <v>429.24</v>
      </c>
      <c r="L1201" s="368"/>
      <c r="M1201" s="372"/>
      <c r="T1201" s="373"/>
      <c r="AT1201" s="369" t="s">
        <v>347</v>
      </c>
      <c r="AU1201" s="369" t="s">
        <v>258</v>
      </c>
      <c r="AV1201" s="369" t="s">
        <v>258</v>
      </c>
      <c r="AW1201" s="369" t="s">
        <v>299</v>
      </c>
      <c r="AX1201" s="369" t="s">
        <v>333</v>
      </c>
      <c r="AY1201" s="369" t="s">
        <v>334</v>
      </c>
    </row>
    <row r="1202" spans="2:51" s="406" customFormat="1" ht="15.75" customHeight="1">
      <c r="B1202" s="368"/>
      <c r="D1202" s="361" t="s">
        <v>347</v>
      </c>
      <c r="E1202" s="369"/>
      <c r="F1202" s="370" t="s">
        <v>2048</v>
      </c>
      <c r="H1202" s="371">
        <v>-26.25</v>
      </c>
      <c r="L1202" s="368"/>
      <c r="M1202" s="372"/>
      <c r="T1202" s="373"/>
      <c r="AT1202" s="369" t="s">
        <v>347</v>
      </c>
      <c r="AU1202" s="369" t="s">
        <v>258</v>
      </c>
      <c r="AV1202" s="369" t="s">
        <v>258</v>
      </c>
      <c r="AW1202" s="369" t="s">
        <v>299</v>
      </c>
      <c r="AX1202" s="369" t="s">
        <v>333</v>
      </c>
      <c r="AY1202" s="369" t="s">
        <v>334</v>
      </c>
    </row>
    <row r="1203" spans="2:51" s="406" customFormat="1" ht="15.75" customHeight="1">
      <c r="B1203" s="380"/>
      <c r="D1203" s="361" t="s">
        <v>347</v>
      </c>
      <c r="E1203" s="381"/>
      <c r="F1203" s="382" t="s">
        <v>519</v>
      </c>
      <c r="H1203" s="383">
        <v>983.16</v>
      </c>
      <c r="L1203" s="380"/>
      <c r="M1203" s="384"/>
      <c r="T1203" s="385"/>
      <c r="AT1203" s="381" t="s">
        <v>347</v>
      </c>
      <c r="AU1203" s="381" t="s">
        <v>258</v>
      </c>
      <c r="AV1203" s="381" t="s">
        <v>363</v>
      </c>
      <c r="AW1203" s="381" t="s">
        <v>299</v>
      </c>
      <c r="AX1203" s="381" t="s">
        <v>333</v>
      </c>
      <c r="AY1203" s="381" t="s">
        <v>334</v>
      </c>
    </row>
    <row r="1204" spans="2:51" s="406" customFormat="1" ht="15.75" customHeight="1">
      <c r="B1204" s="374"/>
      <c r="D1204" s="361" t="s">
        <v>347</v>
      </c>
      <c r="E1204" s="375"/>
      <c r="F1204" s="376" t="s">
        <v>352</v>
      </c>
      <c r="H1204" s="377">
        <v>1175.1</v>
      </c>
      <c r="L1204" s="374"/>
      <c r="M1204" s="378"/>
      <c r="T1204" s="379"/>
      <c r="AT1204" s="375" t="s">
        <v>347</v>
      </c>
      <c r="AU1204" s="375" t="s">
        <v>258</v>
      </c>
      <c r="AV1204" s="375" t="s">
        <v>341</v>
      </c>
      <c r="AW1204" s="375" t="s">
        <v>299</v>
      </c>
      <c r="AX1204" s="375" t="s">
        <v>332</v>
      </c>
      <c r="AY1204" s="375" t="s">
        <v>334</v>
      </c>
    </row>
    <row r="1205" spans="2:65" s="406" customFormat="1" ht="15.75" customHeight="1">
      <c r="B1205" s="281"/>
      <c r="C1205" s="386" t="s">
        <v>1149</v>
      </c>
      <c r="D1205" s="386" t="s">
        <v>1090</v>
      </c>
      <c r="E1205" s="387" t="s">
        <v>2059</v>
      </c>
      <c r="F1205" s="507" t="s">
        <v>2965</v>
      </c>
      <c r="G1205" s="389" t="s">
        <v>339</v>
      </c>
      <c r="H1205" s="390">
        <v>1198.602</v>
      </c>
      <c r="I1205" s="426"/>
      <c r="J1205" s="391">
        <f>ROUND($I$1205*$H$1205,2)</f>
        <v>0</v>
      </c>
      <c r="K1205" s="388" t="s">
        <v>340</v>
      </c>
      <c r="L1205" s="392"/>
      <c r="M1205" s="425"/>
      <c r="N1205" s="393" t="s">
        <v>287</v>
      </c>
      <c r="P1205" s="354">
        <f>$O$1205*$H$1205</f>
        <v>0</v>
      </c>
      <c r="Q1205" s="354">
        <v>0.005</v>
      </c>
      <c r="R1205" s="354">
        <f>$Q$1205*$H$1205</f>
        <v>5.993010000000001</v>
      </c>
      <c r="S1205" s="354">
        <v>0</v>
      </c>
      <c r="T1205" s="355">
        <f>$S$1205*$H$1205</f>
        <v>0</v>
      </c>
      <c r="AR1205" s="409" t="s">
        <v>635</v>
      </c>
      <c r="AT1205" s="409" t="s">
        <v>1090</v>
      </c>
      <c r="AU1205" s="409" t="s">
        <v>258</v>
      </c>
      <c r="AY1205" s="406" t="s">
        <v>334</v>
      </c>
      <c r="BE1205" s="356">
        <f>IF($N$1205="základní",$J$1205,0)</f>
        <v>0</v>
      </c>
      <c r="BF1205" s="356">
        <f>IF($N$1205="snížená",$J$1205,0)</f>
        <v>0</v>
      </c>
      <c r="BG1205" s="356">
        <f>IF($N$1205="zákl. přenesená",$J$1205,0)</f>
        <v>0</v>
      </c>
      <c r="BH1205" s="356">
        <f>IF($N$1205="sníž. přenesená",$J$1205,0)</f>
        <v>0</v>
      </c>
      <c r="BI1205" s="356">
        <f>IF($N$1205="nulová",$J$1205,0)</f>
        <v>0</v>
      </c>
      <c r="BJ1205" s="409" t="s">
        <v>332</v>
      </c>
      <c r="BK1205" s="356">
        <f>ROUND($I$1205*$H$1205,2)</f>
        <v>0</v>
      </c>
      <c r="BL1205" s="409" t="s">
        <v>481</v>
      </c>
      <c r="BM1205" s="409" t="s">
        <v>2058</v>
      </c>
    </row>
    <row r="1206" spans="2:47" s="406" customFormat="1" ht="27" customHeight="1">
      <c r="B1206" s="281"/>
      <c r="D1206" s="357" t="s">
        <v>343</v>
      </c>
      <c r="F1206" s="358" t="s">
        <v>2966</v>
      </c>
      <c r="L1206" s="281"/>
      <c r="M1206" s="359"/>
      <c r="T1206" s="360"/>
      <c r="AT1206" s="406" t="s">
        <v>343</v>
      </c>
      <c r="AU1206" s="406" t="s">
        <v>258</v>
      </c>
    </row>
    <row r="1207" spans="2:51" s="406" customFormat="1" ht="15.75" customHeight="1">
      <c r="B1207" s="363"/>
      <c r="D1207" s="361" t="s">
        <v>347</v>
      </c>
      <c r="E1207" s="364"/>
      <c r="F1207" s="365" t="s">
        <v>2057</v>
      </c>
      <c r="H1207" s="364"/>
      <c r="L1207" s="363"/>
      <c r="M1207" s="366"/>
      <c r="T1207" s="367"/>
      <c r="AT1207" s="364" t="s">
        <v>347</v>
      </c>
      <c r="AU1207" s="364" t="s">
        <v>258</v>
      </c>
      <c r="AV1207" s="364" t="s">
        <v>332</v>
      </c>
      <c r="AW1207" s="364" t="s">
        <v>299</v>
      </c>
      <c r="AX1207" s="364" t="s">
        <v>333</v>
      </c>
      <c r="AY1207" s="364" t="s">
        <v>334</v>
      </c>
    </row>
    <row r="1208" spans="2:51" s="406" customFormat="1" ht="15.75" customHeight="1">
      <c r="B1208" s="363"/>
      <c r="D1208" s="361" t="s">
        <v>347</v>
      </c>
      <c r="E1208" s="364"/>
      <c r="F1208" s="365" t="s">
        <v>2056</v>
      </c>
      <c r="H1208" s="364"/>
      <c r="L1208" s="363"/>
      <c r="M1208" s="366"/>
      <c r="T1208" s="367"/>
      <c r="AT1208" s="364" t="s">
        <v>347</v>
      </c>
      <c r="AU1208" s="364" t="s">
        <v>258</v>
      </c>
      <c r="AV1208" s="364" t="s">
        <v>332</v>
      </c>
      <c r="AW1208" s="364" t="s">
        <v>299</v>
      </c>
      <c r="AX1208" s="364" t="s">
        <v>333</v>
      </c>
      <c r="AY1208" s="364" t="s">
        <v>334</v>
      </c>
    </row>
    <row r="1209" spans="2:51" s="406" customFormat="1" ht="15.75" customHeight="1">
      <c r="B1209" s="363"/>
      <c r="D1209" s="361" t="s">
        <v>347</v>
      </c>
      <c r="E1209" s="364"/>
      <c r="F1209" s="365" t="s">
        <v>425</v>
      </c>
      <c r="H1209" s="364"/>
      <c r="L1209" s="363"/>
      <c r="M1209" s="366"/>
      <c r="T1209" s="367"/>
      <c r="AT1209" s="364" t="s">
        <v>347</v>
      </c>
      <c r="AU1209" s="364" t="s">
        <v>258</v>
      </c>
      <c r="AV1209" s="364" t="s">
        <v>332</v>
      </c>
      <c r="AW1209" s="364" t="s">
        <v>299</v>
      </c>
      <c r="AX1209" s="364" t="s">
        <v>333</v>
      </c>
      <c r="AY1209" s="364" t="s">
        <v>334</v>
      </c>
    </row>
    <row r="1210" spans="2:51" s="406" customFormat="1" ht="15.75" customHeight="1">
      <c r="B1210" s="368"/>
      <c r="D1210" s="361" t="s">
        <v>347</v>
      </c>
      <c r="E1210" s="369"/>
      <c r="F1210" s="370" t="s">
        <v>2055</v>
      </c>
      <c r="H1210" s="371">
        <v>63.75</v>
      </c>
      <c r="L1210" s="368"/>
      <c r="M1210" s="372"/>
      <c r="T1210" s="373"/>
      <c r="AT1210" s="369" t="s">
        <v>347</v>
      </c>
      <c r="AU1210" s="369" t="s">
        <v>258</v>
      </c>
      <c r="AV1210" s="369" t="s">
        <v>258</v>
      </c>
      <c r="AW1210" s="369" t="s">
        <v>299</v>
      </c>
      <c r="AX1210" s="369" t="s">
        <v>333</v>
      </c>
      <c r="AY1210" s="369" t="s">
        <v>334</v>
      </c>
    </row>
    <row r="1211" spans="2:51" s="406" customFormat="1" ht="15.75" customHeight="1">
      <c r="B1211" s="368"/>
      <c r="D1211" s="361" t="s">
        <v>347</v>
      </c>
      <c r="E1211" s="369"/>
      <c r="F1211" s="370" t="s">
        <v>2050</v>
      </c>
      <c r="H1211" s="371">
        <v>13.5</v>
      </c>
      <c r="L1211" s="368"/>
      <c r="M1211" s="372"/>
      <c r="T1211" s="373"/>
      <c r="AT1211" s="369" t="s">
        <v>347</v>
      </c>
      <c r="AU1211" s="369" t="s">
        <v>258</v>
      </c>
      <c r="AV1211" s="369" t="s">
        <v>258</v>
      </c>
      <c r="AW1211" s="369" t="s">
        <v>299</v>
      </c>
      <c r="AX1211" s="369" t="s">
        <v>333</v>
      </c>
      <c r="AY1211" s="369" t="s">
        <v>334</v>
      </c>
    </row>
    <row r="1212" spans="2:51" s="406" customFormat="1" ht="15.75" customHeight="1">
      <c r="B1212" s="368"/>
      <c r="D1212" s="361" t="s">
        <v>347</v>
      </c>
      <c r="E1212" s="369"/>
      <c r="F1212" s="370" t="s">
        <v>2053</v>
      </c>
      <c r="H1212" s="371">
        <v>18.72</v>
      </c>
      <c r="L1212" s="368"/>
      <c r="M1212" s="372"/>
      <c r="T1212" s="373"/>
      <c r="AT1212" s="369" t="s">
        <v>347</v>
      </c>
      <c r="AU1212" s="369" t="s">
        <v>258</v>
      </c>
      <c r="AV1212" s="369" t="s">
        <v>258</v>
      </c>
      <c r="AW1212" s="369" t="s">
        <v>299</v>
      </c>
      <c r="AX1212" s="369" t="s">
        <v>333</v>
      </c>
      <c r="AY1212" s="369" t="s">
        <v>334</v>
      </c>
    </row>
    <row r="1213" spans="2:51" s="406" customFormat="1" ht="15.75" customHeight="1">
      <c r="B1213" s="363"/>
      <c r="D1213" s="361" t="s">
        <v>347</v>
      </c>
      <c r="E1213" s="364"/>
      <c r="F1213" s="365" t="s">
        <v>428</v>
      </c>
      <c r="H1213" s="364"/>
      <c r="L1213" s="363"/>
      <c r="M1213" s="366"/>
      <c r="T1213" s="367"/>
      <c r="AT1213" s="364" t="s">
        <v>347</v>
      </c>
      <c r="AU1213" s="364" t="s">
        <v>258</v>
      </c>
      <c r="AV1213" s="364" t="s">
        <v>332</v>
      </c>
      <c r="AW1213" s="364" t="s">
        <v>299</v>
      </c>
      <c r="AX1213" s="364" t="s">
        <v>333</v>
      </c>
      <c r="AY1213" s="364" t="s">
        <v>334</v>
      </c>
    </row>
    <row r="1214" spans="2:51" s="406" customFormat="1" ht="15.75" customHeight="1">
      <c r="B1214" s="368"/>
      <c r="D1214" s="361" t="s">
        <v>347</v>
      </c>
      <c r="E1214" s="369"/>
      <c r="F1214" s="370" t="s">
        <v>2054</v>
      </c>
      <c r="H1214" s="371">
        <v>63.75</v>
      </c>
      <c r="L1214" s="368"/>
      <c r="M1214" s="372"/>
      <c r="T1214" s="373"/>
      <c r="AT1214" s="369" t="s">
        <v>347</v>
      </c>
      <c r="AU1214" s="369" t="s">
        <v>258</v>
      </c>
      <c r="AV1214" s="369" t="s">
        <v>258</v>
      </c>
      <c r="AW1214" s="369" t="s">
        <v>299</v>
      </c>
      <c r="AX1214" s="369" t="s">
        <v>333</v>
      </c>
      <c r="AY1214" s="369" t="s">
        <v>334</v>
      </c>
    </row>
    <row r="1215" spans="2:51" s="406" customFormat="1" ht="15.75" customHeight="1">
      <c r="B1215" s="368"/>
      <c r="D1215" s="361" t="s">
        <v>347</v>
      </c>
      <c r="E1215" s="369"/>
      <c r="F1215" s="370" t="s">
        <v>2050</v>
      </c>
      <c r="H1215" s="371">
        <v>13.5</v>
      </c>
      <c r="L1215" s="368"/>
      <c r="M1215" s="372"/>
      <c r="T1215" s="373"/>
      <c r="AT1215" s="369" t="s">
        <v>347</v>
      </c>
      <c r="AU1215" s="369" t="s">
        <v>258</v>
      </c>
      <c r="AV1215" s="369" t="s">
        <v>258</v>
      </c>
      <c r="AW1215" s="369" t="s">
        <v>299</v>
      </c>
      <c r="AX1215" s="369" t="s">
        <v>333</v>
      </c>
      <c r="AY1215" s="369" t="s">
        <v>334</v>
      </c>
    </row>
    <row r="1216" spans="2:51" s="406" customFormat="1" ht="15.75" customHeight="1">
      <c r="B1216" s="368"/>
      <c r="D1216" s="361" t="s">
        <v>347</v>
      </c>
      <c r="E1216" s="369"/>
      <c r="F1216" s="370" t="s">
        <v>2053</v>
      </c>
      <c r="H1216" s="371">
        <v>18.72</v>
      </c>
      <c r="L1216" s="368"/>
      <c r="M1216" s="372"/>
      <c r="T1216" s="373"/>
      <c r="AT1216" s="369" t="s">
        <v>347</v>
      </c>
      <c r="AU1216" s="369" t="s">
        <v>258</v>
      </c>
      <c r="AV1216" s="369" t="s">
        <v>258</v>
      </c>
      <c r="AW1216" s="369" t="s">
        <v>299</v>
      </c>
      <c r="AX1216" s="369" t="s">
        <v>333</v>
      </c>
      <c r="AY1216" s="369" t="s">
        <v>334</v>
      </c>
    </row>
    <row r="1217" spans="2:51" s="406" customFormat="1" ht="15.75" customHeight="1">
      <c r="B1217" s="380"/>
      <c r="D1217" s="361" t="s">
        <v>347</v>
      </c>
      <c r="E1217" s="381"/>
      <c r="F1217" s="382" t="s">
        <v>519</v>
      </c>
      <c r="H1217" s="383">
        <v>191.94</v>
      </c>
      <c r="L1217" s="380"/>
      <c r="M1217" s="384"/>
      <c r="T1217" s="385"/>
      <c r="AT1217" s="381" t="s">
        <v>347</v>
      </c>
      <c r="AU1217" s="381" t="s">
        <v>258</v>
      </c>
      <c r="AV1217" s="381" t="s">
        <v>363</v>
      </c>
      <c r="AW1217" s="381" t="s">
        <v>299</v>
      </c>
      <c r="AX1217" s="381" t="s">
        <v>333</v>
      </c>
      <c r="AY1217" s="381" t="s">
        <v>334</v>
      </c>
    </row>
    <row r="1218" spans="2:51" s="406" customFormat="1" ht="15.75" customHeight="1">
      <c r="B1218" s="363"/>
      <c r="D1218" s="361" t="s">
        <v>347</v>
      </c>
      <c r="E1218" s="364"/>
      <c r="F1218" s="365" t="s">
        <v>2052</v>
      </c>
      <c r="H1218" s="364"/>
      <c r="L1218" s="363"/>
      <c r="M1218" s="366"/>
      <c r="T1218" s="367"/>
      <c r="AT1218" s="364" t="s">
        <v>347</v>
      </c>
      <c r="AU1218" s="364" t="s">
        <v>258</v>
      </c>
      <c r="AV1218" s="364" t="s">
        <v>332</v>
      </c>
      <c r="AW1218" s="364" t="s">
        <v>299</v>
      </c>
      <c r="AX1218" s="364" t="s">
        <v>333</v>
      </c>
      <c r="AY1218" s="364" t="s">
        <v>334</v>
      </c>
    </row>
    <row r="1219" spans="2:51" s="406" customFormat="1" ht="15.75" customHeight="1">
      <c r="B1219" s="363"/>
      <c r="D1219" s="361" t="s">
        <v>347</v>
      </c>
      <c r="E1219" s="364"/>
      <c r="F1219" s="365" t="s">
        <v>425</v>
      </c>
      <c r="H1219" s="364"/>
      <c r="L1219" s="363"/>
      <c r="M1219" s="366"/>
      <c r="T1219" s="367"/>
      <c r="AT1219" s="364" t="s">
        <v>347</v>
      </c>
      <c r="AU1219" s="364" t="s">
        <v>258</v>
      </c>
      <c r="AV1219" s="364" t="s">
        <v>332</v>
      </c>
      <c r="AW1219" s="364" t="s">
        <v>299</v>
      </c>
      <c r="AX1219" s="364" t="s">
        <v>333</v>
      </c>
      <c r="AY1219" s="364" t="s">
        <v>334</v>
      </c>
    </row>
    <row r="1220" spans="2:51" s="406" customFormat="1" ht="15.75" customHeight="1">
      <c r="B1220" s="368"/>
      <c r="D1220" s="361" t="s">
        <v>347</v>
      </c>
      <c r="E1220" s="369"/>
      <c r="F1220" s="370" t="s">
        <v>2051</v>
      </c>
      <c r="H1220" s="371">
        <v>61.965</v>
      </c>
      <c r="L1220" s="368"/>
      <c r="M1220" s="372"/>
      <c r="T1220" s="373"/>
      <c r="AT1220" s="369" t="s">
        <v>347</v>
      </c>
      <c r="AU1220" s="369" t="s">
        <v>258</v>
      </c>
      <c r="AV1220" s="369" t="s">
        <v>258</v>
      </c>
      <c r="AW1220" s="369" t="s">
        <v>299</v>
      </c>
      <c r="AX1220" s="369" t="s">
        <v>333</v>
      </c>
      <c r="AY1220" s="369" t="s">
        <v>334</v>
      </c>
    </row>
    <row r="1221" spans="2:51" s="406" customFormat="1" ht="15.75" customHeight="1">
      <c r="B1221" s="368"/>
      <c r="D1221" s="361" t="s">
        <v>347</v>
      </c>
      <c r="E1221" s="369"/>
      <c r="F1221" s="370" t="s">
        <v>2050</v>
      </c>
      <c r="H1221" s="371">
        <v>13.5</v>
      </c>
      <c r="L1221" s="368"/>
      <c r="M1221" s="372"/>
      <c r="T1221" s="373"/>
      <c r="AT1221" s="369" t="s">
        <v>347</v>
      </c>
      <c r="AU1221" s="369" t="s">
        <v>258</v>
      </c>
      <c r="AV1221" s="369" t="s">
        <v>258</v>
      </c>
      <c r="AW1221" s="369" t="s">
        <v>299</v>
      </c>
      <c r="AX1221" s="369" t="s">
        <v>333</v>
      </c>
      <c r="AY1221" s="369" t="s">
        <v>334</v>
      </c>
    </row>
    <row r="1222" spans="2:51" s="406" customFormat="1" ht="15.75" customHeight="1">
      <c r="B1222" s="368"/>
      <c r="D1222" s="361" t="s">
        <v>347</v>
      </c>
      <c r="E1222" s="369"/>
      <c r="F1222" s="370" t="s">
        <v>2049</v>
      </c>
      <c r="H1222" s="371">
        <v>429.24</v>
      </c>
      <c r="L1222" s="368"/>
      <c r="M1222" s="372"/>
      <c r="T1222" s="373"/>
      <c r="AT1222" s="369" t="s">
        <v>347</v>
      </c>
      <c r="AU1222" s="369" t="s">
        <v>258</v>
      </c>
      <c r="AV1222" s="369" t="s">
        <v>258</v>
      </c>
      <c r="AW1222" s="369" t="s">
        <v>299</v>
      </c>
      <c r="AX1222" s="369" t="s">
        <v>333</v>
      </c>
      <c r="AY1222" s="369" t="s">
        <v>334</v>
      </c>
    </row>
    <row r="1223" spans="2:51" s="406" customFormat="1" ht="15.75" customHeight="1">
      <c r="B1223" s="363"/>
      <c r="D1223" s="361" t="s">
        <v>347</v>
      </c>
      <c r="E1223" s="364"/>
      <c r="F1223" s="365" t="s">
        <v>428</v>
      </c>
      <c r="H1223" s="364"/>
      <c r="L1223" s="363"/>
      <c r="M1223" s="366"/>
      <c r="T1223" s="367"/>
      <c r="AT1223" s="364" t="s">
        <v>347</v>
      </c>
      <c r="AU1223" s="364" t="s">
        <v>258</v>
      </c>
      <c r="AV1223" s="364" t="s">
        <v>332</v>
      </c>
      <c r="AW1223" s="364" t="s">
        <v>299</v>
      </c>
      <c r="AX1223" s="364" t="s">
        <v>333</v>
      </c>
      <c r="AY1223" s="364" t="s">
        <v>334</v>
      </c>
    </row>
    <row r="1224" spans="2:51" s="406" customFormat="1" ht="15.75" customHeight="1">
      <c r="B1224" s="368"/>
      <c r="D1224" s="361" t="s">
        <v>347</v>
      </c>
      <c r="E1224" s="369"/>
      <c r="F1224" s="370" t="s">
        <v>2051</v>
      </c>
      <c r="H1224" s="371">
        <v>61.965</v>
      </c>
      <c r="L1224" s="368"/>
      <c r="M1224" s="372"/>
      <c r="T1224" s="373"/>
      <c r="AT1224" s="369" t="s">
        <v>347</v>
      </c>
      <c r="AU1224" s="369" t="s">
        <v>258</v>
      </c>
      <c r="AV1224" s="369" t="s">
        <v>258</v>
      </c>
      <c r="AW1224" s="369" t="s">
        <v>299</v>
      </c>
      <c r="AX1224" s="369" t="s">
        <v>333</v>
      </c>
      <c r="AY1224" s="369" t="s">
        <v>334</v>
      </c>
    </row>
    <row r="1225" spans="2:51" s="406" customFormat="1" ht="15.75" customHeight="1">
      <c r="B1225" s="368"/>
      <c r="D1225" s="361" t="s">
        <v>347</v>
      </c>
      <c r="E1225" s="369"/>
      <c r="F1225" s="370" t="s">
        <v>2050</v>
      </c>
      <c r="H1225" s="371">
        <v>13.5</v>
      </c>
      <c r="L1225" s="368"/>
      <c r="M1225" s="372"/>
      <c r="T1225" s="373"/>
      <c r="AT1225" s="369" t="s">
        <v>347</v>
      </c>
      <c r="AU1225" s="369" t="s">
        <v>258</v>
      </c>
      <c r="AV1225" s="369" t="s">
        <v>258</v>
      </c>
      <c r="AW1225" s="369" t="s">
        <v>299</v>
      </c>
      <c r="AX1225" s="369" t="s">
        <v>333</v>
      </c>
      <c r="AY1225" s="369" t="s">
        <v>334</v>
      </c>
    </row>
    <row r="1226" spans="2:51" s="406" customFormat="1" ht="15.75" customHeight="1">
      <c r="B1226" s="368"/>
      <c r="D1226" s="361" t="s">
        <v>347</v>
      </c>
      <c r="E1226" s="369"/>
      <c r="F1226" s="370" t="s">
        <v>2049</v>
      </c>
      <c r="H1226" s="371">
        <v>429.24</v>
      </c>
      <c r="L1226" s="368"/>
      <c r="M1226" s="372"/>
      <c r="T1226" s="373"/>
      <c r="AT1226" s="369" t="s">
        <v>347</v>
      </c>
      <c r="AU1226" s="369" t="s">
        <v>258</v>
      </c>
      <c r="AV1226" s="369" t="s">
        <v>258</v>
      </c>
      <c r="AW1226" s="369" t="s">
        <v>299</v>
      </c>
      <c r="AX1226" s="369" t="s">
        <v>333</v>
      </c>
      <c r="AY1226" s="369" t="s">
        <v>334</v>
      </c>
    </row>
    <row r="1227" spans="2:51" s="406" customFormat="1" ht="15.75" customHeight="1">
      <c r="B1227" s="368"/>
      <c r="D1227" s="361" t="s">
        <v>347</v>
      </c>
      <c r="E1227" s="369"/>
      <c r="F1227" s="370" t="s">
        <v>2048</v>
      </c>
      <c r="H1227" s="371">
        <v>-26.25</v>
      </c>
      <c r="L1227" s="368"/>
      <c r="M1227" s="372"/>
      <c r="T1227" s="373"/>
      <c r="AT1227" s="369" t="s">
        <v>347</v>
      </c>
      <c r="AU1227" s="369" t="s">
        <v>258</v>
      </c>
      <c r="AV1227" s="369" t="s">
        <v>258</v>
      </c>
      <c r="AW1227" s="369" t="s">
        <v>299</v>
      </c>
      <c r="AX1227" s="369" t="s">
        <v>333</v>
      </c>
      <c r="AY1227" s="369" t="s">
        <v>334</v>
      </c>
    </row>
    <row r="1228" spans="2:51" s="406" customFormat="1" ht="15.75" customHeight="1">
      <c r="B1228" s="380"/>
      <c r="D1228" s="361" t="s">
        <v>347</v>
      </c>
      <c r="E1228" s="381"/>
      <c r="F1228" s="382" t="s">
        <v>519</v>
      </c>
      <c r="H1228" s="383">
        <v>983.16</v>
      </c>
      <c r="L1228" s="380"/>
      <c r="M1228" s="384"/>
      <c r="T1228" s="385"/>
      <c r="AT1228" s="381" t="s">
        <v>347</v>
      </c>
      <c r="AU1228" s="381" t="s">
        <v>258</v>
      </c>
      <c r="AV1228" s="381" t="s">
        <v>363</v>
      </c>
      <c r="AW1228" s="381" t="s">
        <v>299</v>
      </c>
      <c r="AX1228" s="381" t="s">
        <v>333</v>
      </c>
      <c r="AY1228" s="381" t="s">
        <v>334</v>
      </c>
    </row>
    <row r="1229" spans="2:51" s="406" customFormat="1" ht="15.75" customHeight="1">
      <c r="B1229" s="374"/>
      <c r="D1229" s="361" t="s">
        <v>347</v>
      </c>
      <c r="E1229" s="375"/>
      <c r="F1229" s="376" t="s">
        <v>352</v>
      </c>
      <c r="H1229" s="377">
        <v>1175.1</v>
      </c>
      <c r="L1229" s="374"/>
      <c r="M1229" s="378"/>
      <c r="T1229" s="379"/>
      <c r="AT1229" s="375" t="s">
        <v>347</v>
      </c>
      <c r="AU1229" s="375" t="s">
        <v>258</v>
      </c>
      <c r="AV1229" s="375" t="s">
        <v>341</v>
      </c>
      <c r="AW1229" s="375" t="s">
        <v>299</v>
      </c>
      <c r="AX1229" s="375" t="s">
        <v>332</v>
      </c>
      <c r="AY1229" s="375" t="s">
        <v>334</v>
      </c>
    </row>
    <row r="1230" spans="2:51" s="406" customFormat="1" ht="15.75" customHeight="1">
      <c r="B1230" s="368"/>
      <c r="D1230" s="361" t="s">
        <v>347</v>
      </c>
      <c r="F1230" s="370" t="s">
        <v>2047</v>
      </c>
      <c r="H1230" s="371">
        <v>1198.602</v>
      </c>
      <c r="L1230" s="368"/>
      <c r="M1230" s="372"/>
      <c r="T1230" s="373"/>
      <c r="AT1230" s="369" t="s">
        <v>347</v>
      </c>
      <c r="AU1230" s="369" t="s">
        <v>258</v>
      </c>
      <c r="AV1230" s="369" t="s">
        <v>258</v>
      </c>
      <c r="AW1230" s="369" t="s">
        <v>333</v>
      </c>
      <c r="AX1230" s="369" t="s">
        <v>332</v>
      </c>
      <c r="AY1230" s="369" t="s">
        <v>334</v>
      </c>
    </row>
    <row r="1231" spans="2:65" s="406" customFormat="1" ht="15.75" customHeight="1">
      <c r="B1231" s="281"/>
      <c r="C1231" s="347" t="s">
        <v>1160</v>
      </c>
      <c r="D1231" s="347" t="s">
        <v>336</v>
      </c>
      <c r="E1231" s="348" t="s">
        <v>2029</v>
      </c>
      <c r="F1231" s="349" t="s">
        <v>2028</v>
      </c>
      <c r="G1231" s="350" t="s">
        <v>339</v>
      </c>
      <c r="H1231" s="351">
        <v>488.02</v>
      </c>
      <c r="I1231" s="424"/>
      <c r="J1231" s="352">
        <f>ROUND($I$1231*$H$1231,2)</f>
        <v>0</v>
      </c>
      <c r="K1231" s="349" t="s">
        <v>340</v>
      </c>
      <c r="L1231" s="281"/>
      <c r="M1231" s="423"/>
      <c r="N1231" s="353" t="s">
        <v>287</v>
      </c>
      <c r="P1231" s="354">
        <f>$O$1231*$H$1231</f>
        <v>0</v>
      </c>
      <c r="Q1231" s="354">
        <v>0.00204</v>
      </c>
      <c r="R1231" s="354">
        <f>$Q$1231*$H$1231</f>
        <v>0.9955608</v>
      </c>
      <c r="S1231" s="354">
        <v>0</v>
      </c>
      <c r="T1231" s="355">
        <f>$S$1231*$H$1231</f>
        <v>0</v>
      </c>
      <c r="AR1231" s="409" t="s">
        <v>481</v>
      </c>
      <c r="AT1231" s="409" t="s">
        <v>336</v>
      </c>
      <c r="AU1231" s="409" t="s">
        <v>258</v>
      </c>
      <c r="AY1231" s="406" t="s">
        <v>334</v>
      </c>
      <c r="BE1231" s="356">
        <f>IF($N$1231="základní",$J$1231,0)</f>
        <v>0</v>
      </c>
      <c r="BF1231" s="356">
        <f>IF($N$1231="snížená",$J$1231,0)</f>
        <v>0</v>
      </c>
      <c r="BG1231" s="356">
        <f>IF($N$1231="zákl. přenesená",$J$1231,0)</f>
        <v>0</v>
      </c>
      <c r="BH1231" s="356">
        <f>IF($N$1231="sníž. přenesená",$J$1231,0)</f>
        <v>0</v>
      </c>
      <c r="BI1231" s="356">
        <f>IF($N$1231="nulová",$J$1231,0)</f>
        <v>0</v>
      </c>
      <c r="BJ1231" s="409" t="s">
        <v>332</v>
      </c>
      <c r="BK1231" s="356">
        <f>ROUND($I$1231*$H$1231,2)</f>
        <v>0</v>
      </c>
      <c r="BL1231" s="409" t="s">
        <v>481</v>
      </c>
      <c r="BM1231" s="409" t="s">
        <v>2046</v>
      </c>
    </row>
    <row r="1232" spans="2:47" s="406" customFormat="1" ht="27" customHeight="1">
      <c r="B1232" s="281"/>
      <c r="D1232" s="357" t="s">
        <v>343</v>
      </c>
      <c r="F1232" s="358" t="s">
        <v>2026</v>
      </c>
      <c r="L1232" s="281"/>
      <c r="M1232" s="359"/>
      <c r="T1232" s="360"/>
      <c r="AT1232" s="406" t="s">
        <v>343</v>
      </c>
      <c r="AU1232" s="406" t="s">
        <v>258</v>
      </c>
    </row>
    <row r="1233" spans="2:47" s="406" customFormat="1" ht="44.25" customHeight="1">
      <c r="B1233" s="281"/>
      <c r="D1233" s="361" t="s">
        <v>345</v>
      </c>
      <c r="F1233" s="362" t="s">
        <v>2025</v>
      </c>
      <c r="L1233" s="281"/>
      <c r="M1233" s="359"/>
      <c r="T1233" s="360"/>
      <c r="AT1233" s="406" t="s">
        <v>345</v>
      </c>
      <c r="AU1233" s="406" t="s">
        <v>258</v>
      </c>
    </row>
    <row r="1234" spans="2:51" s="406" customFormat="1" ht="15.75" customHeight="1">
      <c r="B1234" s="363"/>
      <c r="D1234" s="361" t="s">
        <v>347</v>
      </c>
      <c r="E1234" s="364"/>
      <c r="F1234" s="365" t="s">
        <v>2033</v>
      </c>
      <c r="H1234" s="364"/>
      <c r="L1234" s="363"/>
      <c r="M1234" s="366"/>
      <c r="T1234" s="367"/>
      <c r="AT1234" s="364" t="s">
        <v>347</v>
      </c>
      <c r="AU1234" s="364" t="s">
        <v>258</v>
      </c>
      <c r="AV1234" s="364" t="s">
        <v>332</v>
      </c>
      <c r="AW1234" s="364" t="s">
        <v>299</v>
      </c>
      <c r="AX1234" s="364" t="s">
        <v>333</v>
      </c>
      <c r="AY1234" s="364" t="s">
        <v>334</v>
      </c>
    </row>
    <row r="1235" spans="2:51" s="406" customFormat="1" ht="15.75" customHeight="1">
      <c r="B1235" s="363"/>
      <c r="D1235" s="361" t="s">
        <v>347</v>
      </c>
      <c r="E1235" s="364"/>
      <c r="F1235" s="365" t="s">
        <v>2032</v>
      </c>
      <c r="H1235" s="364"/>
      <c r="L1235" s="363"/>
      <c r="M1235" s="366"/>
      <c r="T1235" s="367"/>
      <c r="AT1235" s="364" t="s">
        <v>347</v>
      </c>
      <c r="AU1235" s="364" t="s">
        <v>258</v>
      </c>
      <c r="AV1235" s="364" t="s">
        <v>332</v>
      </c>
      <c r="AW1235" s="364" t="s">
        <v>299</v>
      </c>
      <c r="AX1235" s="364" t="s">
        <v>333</v>
      </c>
      <c r="AY1235" s="364" t="s">
        <v>334</v>
      </c>
    </row>
    <row r="1236" spans="2:51" s="406" customFormat="1" ht="15.75" customHeight="1">
      <c r="B1236" s="363"/>
      <c r="D1236" s="361" t="s">
        <v>347</v>
      </c>
      <c r="E1236" s="364"/>
      <c r="F1236" s="365" t="s">
        <v>425</v>
      </c>
      <c r="H1236" s="364"/>
      <c r="L1236" s="363"/>
      <c r="M1236" s="366"/>
      <c r="T1236" s="367"/>
      <c r="AT1236" s="364" t="s">
        <v>347</v>
      </c>
      <c r="AU1236" s="364" t="s">
        <v>258</v>
      </c>
      <c r="AV1236" s="364" t="s">
        <v>332</v>
      </c>
      <c r="AW1236" s="364" t="s">
        <v>299</v>
      </c>
      <c r="AX1236" s="364" t="s">
        <v>333</v>
      </c>
      <c r="AY1236" s="364" t="s">
        <v>334</v>
      </c>
    </row>
    <row r="1237" spans="2:51" s="406" customFormat="1" ht="15.75" customHeight="1">
      <c r="B1237" s="368"/>
      <c r="D1237" s="361" t="s">
        <v>347</v>
      </c>
      <c r="E1237" s="369"/>
      <c r="F1237" s="370" t="s">
        <v>2042</v>
      </c>
      <c r="H1237" s="371">
        <v>237.51</v>
      </c>
      <c r="L1237" s="368"/>
      <c r="M1237" s="372"/>
      <c r="T1237" s="373"/>
      <c r="AT1237" s="369" t="s">
        <v>347</v>
      </c>
      <c r="AU1237" s="369" t="s">
        <v>258</v>
      </c>
      <c r="AV1237" s="369" t="s">
        <v>258</v>
      </c>
      <c r="AW1237" s="369" t="s">
        <v>299</v>
      </c>
      <c r="AX1237" s="369" t="s">
        <v>333</v>
      </c>
      <c r="AY1237" s="369" t="s">
        <v>334</v>
      </c>
    </row>
    <row r="1238" spans="2:51" s="406" customFormat="1" ht="15.75" customHeight="1">
      <c r="B1238" s="363"/>
      <c r="D1238" s="361" t="s">
        <v>347</v>
      </c>
      <c r="E1238" s="364"/>
      <c r="F1238" s="365" t="s">
        <v>428</v>
      </c>
      <c r="H1238" s="364"/>
      <c r="L1238" s="363"/>
      <c r="M1238" s="366"/>
      <c r="T1238" s="367"/>
      <c r="AT1238" s="364" t="s">
        <v>347</v>
      </c>
      <c r="AU1238" s="364" t="s">
        <v>258</v>
      </c>
      <c r="AV1238" s="364" t="s">
        <v>332</v>
      </c>
      <c r="AW1238" s="364" t="s">
        <v>299</v>
      </c>
      <c r="AX1238" s="364" t="s">
        <v>333</v>
      </c>
      <c r="AY1238" s="364" t="s">
        <v>334</v>
      </c>
    </row>
    <row r="1239" spans="2:51" s="406" customFormat="1" ht="15.75" customHeight="1">
      <c r="B1239" s="368"/>
      <c r="D1239" s="361" t="s">
        <v>347</v>
      </c>
      <c r="E1239" s="369"/>
      <c r="F1239" s="370" t="s">
        <v>2042</v>
      </c>
      <c r="H1239" s="371">
        <v>237.51</v>
      </c>
      <c r="L1239" s="368"/>
      <c r="M1239" s="372"/>
      <c r="T1239" s="373"/>
      <c r="AT1239" s="369" t="s">
        <v>347</v>
      </c>
      <c r="AU1239" s="369" t="s">
        <v>258</v>
      </c>
      <c r="AV1239" s="369" t="s">
        <v>258</v>
      </c>
      <c r="AW1239" s="369" t="s">
        <v>299</v>
      </c>
      <c r="AX1239" s="369" t="s">
        <v>333</v>
      </c>
      <c r="AY1239" s="369" t="s">
        <v>334</v>
      </c>
    </row>
    <row r="1240" spans="2:51" s="406" customFormat="1" ht="15.75" customHeight="1">
      <c r="B1240" s="380"/>
      <c r="D1240" s="361" t="s">
        <v>347</v>
      </c>
      <c r="E1240" s="381"/>
      <c r="F1240" s="382" t="s">
        <v>519</v>
      </c>
      <c r="H1240" s="383">
        <v>475.02</v>
      </c>
      <c r="L1240" s="380"/>
      <c r="M1240" s="384"/>
      <c r="T1240" s="385"/>
      <c r="AT1240" s="381" t="s">
        <v>347</v>
      </c>
      <c r="AU1240" s="381" t="s">
        <v>258</v>
      </c>
      <c r="AV1240" s="381" t="s">
        <v>363</v>
      </c>
      <c r="AW1240" s="381" t="s">
        <v>299</v>
      </c>
      <c r="AX1240" s="381" t="s">
        <v>333</v>
      </c>
      <c r="AY1240" s="381" t="s">
        <v>334</v>
      </c>
    </row>
    <row r="1241" spans="2:51" s="406" customFormat="1" ht="15.75" customHeight="1">
      <c r="B1241" s="363"/>
      <c r="D1241" s="361" t="s">
        <v>347</v>
      </c>
      <c r="E1241" s="364"/>
      <c r="F1241" s="365" t="s">
        <v>2045</v>
      </c>
      <c r="H1241" s="364"/>
      <c r="L1241" s="363"/>
      <c r="M1241" s="366"/>
      <c r="T1241" s="367"/>
      <c r="AT1241" s="364" t="s">
        <v>347</v>
      </c>
      <c r="AU1241" s="364" t="s">
        <v>258</v>
      </c>
      <c r="AV1241" s="364" t="s">
        <v>332</v>
      </c>
      <c r="AW1241" s="364" t="s">
        <v>299</v>
      </c>
      <c r="AX1241" s="364" t="s">
        <v>333</v>
      </c>
      <c r="AY1241" s="364" t="s">
        <v>334</v>
      </c>
    </row>
    <row r="1242" spans="2:51" s="406" customFormat="1" ht="15.75" customHeight="1">
      <c r="B1242" s="368"/>
      <c r="D1242" s="361" t="s">
        <v>347</v>
      </c>
      <c r="E1242" s="369"/>
      <c r="F1242" s="370" t="s">
        <v>2037</v>
      </c>
      <c r="H1242" s="371">
        <v>6.5</v>
      </c>
      <c r="L1242" s="368"/>
      <c r="M1242" s="372"/>
      <c r="T1242" s="373"/>
      <c r="AT1242" s="369" t="s">
        <v>347</v>
      </c>
      <c r="AU1242" s="369" t="s">
        <v>258</v>
      </c>
      <c r="AV1242" s="369" t="s">
        <v>258</v>
      </c>
      <c r="AW1242" s="369" t="s">
        <v>299</v>
      </c>
      <c r="AX1242" s="369" t="s">
        <v>333</v>
      </c>
      <c r="AY1242" s="369" t="s">
        <v>334</v>
      </c>
    </row>
    <row r="1243" spans="2:51" s="406" customFormat="1" ht="15.75" customHeight="1">
      <c r="B1243" s="368"/>
      <c r="D1243" s="361" t="s">
        <v>347</v>
      </c>
      <c r="E1243" s="369"/>
      <c r="F1243" s="370" t="s">
        <v>2036</v>
      </c>
      <c r="H1243" s="371">
        <v>6.5</v>
      </c>
      <c r="L1243" s="368"/>
      <c r="M1243" s="372"/>
      <c r="T1243" s="373"/>
      <c r="AT1243" s="369" t="s">
        <v>347</v>
      </c>
      <c r="AU1243" s="369" t="s">
        <v>258</v>
      </c>
      <c r="AV1243" s="369" t="s">
        <v>258</v>
      </c>
      <c r="AW1243" s="369" t="s">
        <v>299</v>
      </c>
      <c r="AX1243" s="369" t="s">
        <v>333</v>
      </c>
      <c r="AY1243" s="369" t="s">
        <v>334</v>
      </c>
    </row>
    <row r="1244" spans="2:51" s="406" customFormat="1" ht="15.75" customHeight="1">
      <c r="B1244" s="380"/>
      <c r="D1244" s="361" t="s">
        <v>347</v>
      </c>
      <c r="E1244" s="381"/>
      <c r="F1244" s="382" t="s">
        <v>519</v>
      </c>
      <c r="H1244" s="383">
        <v>13</v>
      </c>
      <c r="L1244" s="380"/>
      <c r="M1244" s="384"/>
      <c r="T1244" s="385"/>
      <c r="AT1244" s="381" t="s">
        <v>347</v>
      </c>
      <c r="AU1244" s="381" t="s">
        <v>258</v>
      </c>
      <c r="AV1244" s="381" t="s">
        <v>363</v>
      </c>
      <c r="AW1244" s="381" t="s">
        <v>299</v>
      </c>
      <c r="AX1244" s="381" t="s">
        <v>333</v>
      </c>
      <c r="AY1244" s="381" t="s">
        <v>334</v>
      </c>
    </row>
    <row r="1245" spans="2:51" s="406" customFormat="1" ht="15.75" customHeight="1">
      <c r="B1245" s="374"/>
      <c r="D1245" s="361" t="s">
        <v>347</v>
      </c>
      <c r="E1245" s="375"/>
      <c r="F1245" s="376" t="s">
        <v>352</v>
      </c>
      <c r="H1245" s="377">
        <v>488.02</v>
      </c>
      <c r="L1245" s="374"/>
      <c r="M1245" s="378"/>
      <c r="T1245" s="379"/>
      <c r="AT1245" s="375" t="s">
        <v>347</v>
      </c>
      <c r="AU1245" s="375" t="s">
        <v>258</v>
      </c>
      <c r="AV1245" s="375" t="s">
        <v>341</v>
      </c>
      <c r="AW1245" s="375" t="s">
        <v>299</v>
      </c>
      <c r="AX1245" s="375" t="s">
        <v>332</v>
      </c>
      <c r="AY1245" s="375" t="s">
        <v>334</v>
      </c>
    </row>
    <row r="1246" spans="2:65" s="406" customFormat="1" ht="15.75" customHeight="1">
      <c r="B1246" s="281"/>
      <c r="C1246" s="386" t="s">
        <v>1173</v>
      </c>
      <c r="D1246" s="386" t="s">
        <v>1090</v>
      </c>
      <c r="E1246" s="387" t="s">
        <v>2044</v>
      </c>
      <c r="F1246" s="507" t="s">
        <v>2967</v>
      </c>
      <c r="G1246" s="389" t="s">
        <v>339</v>
      </c>
      <c r="H1246" s="390">
        <v>570.024</v>
      </c>
      <c r="I1246" s="426"/>
      <c r="J1246" s="391">
        <f>ROUND($I$1246*$H$1246,2)</f>
        <v>0</v>
      </c>
      <c r="K1246" s="388" t="s">
        <v>340</v>
      </c>
      <c r="L1246" s="392"/>
      <c r="M1246" s="425"/>
      <c r="N1246" s="393" t="s">
        <v>287</v>
      </c>
      <c r="P1246" s="354">
        <f>$O$1246*$H$1246</f>
        <v>0</v>
      </c>
      <c r="Q1246" s="354">
        <v>0.012</v>
      </c>
      <c r="R1246" s="354">
        <f>$Q$1246*$H$1246</f>
        <v>6.840288</v>
      </c>
      <c r="S1246" s="354">
        <v>0</v>
      </c>
      <c r="T1246" s="355">
        <f>$S$1246*$H$1246</f>
        <v>0</v>
      </c>
      <c r="AR1246" s="409" t="s">
        <v>635</v>
      </c>
      <c r="AT1246" s="409" t="s">
        <v>1090</v>
      </c>
      <c r="AU1246" s="409" t="s">
        <v>258</v>
      </c>
      <c r="AY1246" s="406" t="s">
        <v>334</v>
      </c>
      <c r="BE1246" s="356">
        <f>IF($N$1246="základní",$J$1246,0)</f>
        <v>0</v>
      </c>
      <c r="BF1246" s="356">
        <f>IF($N$1246="snížená",$J$1246,0)</f>
        <v>0</v>
      </c>
      <c r="BG1246" s="356">
        <f>IF($N$1246="zákl. přenesená",$J$1246,0)</f>
        <v>0</v>
      </c>
      <c r="BH1246" s="356">
        <f>IF($N$1246="sníž. přenesená",$J$1246,0)</f>
        <v>0</v>
      </c>
      <c r="BI1246" s="356">
        <f>IF($N$1246="nulová",$J$1246,0)</f>
        <v>0</v>
      </c>
      <c r="BJ1246" s="409" t="s">
        <v>332</v>
      </c>
      <c r="BK1246" s="356">
        <f>ROUND($I$1246*$H$1246,2)</f>
        <v>0</v>
      </c>
      <c r="BL1246" s="409" t="s">
        <v>481</v>
      </c>
      <c r="BM1246" s="409" t="s">
        <v>2043</v>
      </c>
    </row>
    <row r="1247" spans="2:47" s="406" customFormat="1" ht="27" customHeight="1">
      <c r="B1247" s="281"/>
      <c r="D1247" s="357" t="s">
        <v>343</v>
      </c>
      <c r="F1247" s="358" t="s">
        <v>2968</v>
      </c>
      <c r="L1247" s="281"/>
      <c r="M1247" s="359"/>
      <c r="T1247" s="360"/>
      <c r="AT1247" s="406" t="s">
        <v>343</v>
      </c>
      <c r="AU1247" s="406" t="s">
        <v>258</v>
      </c>
    </row>
    <row r="1248" spans="2:51" s="406" customFormat="1" ht="15.75" customHeight="1">
      <c r="B1248" s="363"/>
      <c r="D1248" s="361" t="s">
        <v>347</v>
      </c>
      <c r="E1248" s="364"/>
      <c r="F1248" s="365" t="s">
        <v>2033</v>
      </c>
      <c r="H1248" s="364"/>
      <c r="L1248" s="363"/>
      <c r="M1248" s="366"/>
      <c r="T1248" s="367"/>
      <c r="AT1248" s="364" t="s">
        <v>347</v>
      </c>
      <c r="AU1248" s="364" t="s">
        <v>258</v>
      </c>
      <c r="AV1248" s="364" t="s">
        <v>332</v>
      </c>
      <c r="AW1248" s="364" t="s">
        <v>299</v>
      </c>
      <c r="AX1248" s="364" t="s">
        <v>333</v>
      </c>
      <c r="AY1248" s="364" t="s">
        <v>334</v>
      </c>
    </row>
    <row r="1249" spans="2:51" s="406" customFormat="1" ht="15.75" customHeight="1">
      <c r="B1249" s="363"/>
      <c r="D1249" s="361" t="s">
        <v>347</v>
      </c>
      <c r="E1249" s="364"/>
      <c r="F1249" s="365" t="s">
        <v>2032</v>
      </c>
      <c r="H1249" s="364"/>
      <c r="L1249" s="363"/>
      <c r="M1249" s="366"/>
      <c r="T1249" s="367"/>
      <c r="AT1249" s="364" t="s">
        <v>347</v>
      </c>
      <c r="AU1249" s="364" t="s">
        <v>258</v>
      </c>
      <c r="AV1249" s="364" t="s">
        <v>332</v>
      </c>
      <c r="AW1249" s="364" t="s">
        <v>299</v>
      </c>
      <c r="AX1249" s="364" t="s">
        <v>333</v>
      </c>
      <c r="AY1249" s="364" t="s">
        <v>334</v>
      </c>
    </row>
    <row r="1250" spans="2:51" s="406" customFormat="1" ht="15.75" customHeight="1">
      <c r="B1250" s="363"/>
      <c r="D1250" s="361" t="s">
        <v>347</v>
      </c>
      <c r="E1250" s="364"/>
      <c r="F1250" s="365" t="s">
        <v>425</v>
      </c>
      <c r="H1250" s="364"/>
      <c r="L1250" s="363"/>
      <c r="M1250" s="366"/>
      <c r="T1250" s="367"/>
      <c r="AT1250" s="364" t="s">
        <v>347</v>
      </c>
      <c r="AU1250" s="364" t="s">
        <v>258</v>
      </c>
      <c r="AV1250" s="364" t="s">
        <v>332</v>
      </c>
      <c r="AW1250" s="364" t="s">
        <v>299</v>
      </c>
      <c r="AX1250" s="364" t="s">
        <v>333</v>
      </c>
      <c r="AY1250" s="364" t="s">
        <v>334</v>
      </c>
    </row>
    <row r="1251" spans="2:51" s="406" customFormat="1" ht="15.75" customHeight="1">
      <c r="B1251" s="368"/>
      <c r="D1251" s="361" t="s">
        <v>347</v>
      </c>
      <c r="E1251" s="369"/>
      <c r="F1251" s="370" t="s">
        <v>2042</v>
      </c>
      <c r="H1251" s="371">
        <v>237.51</v>
      </c>
      <c r="L1251" s="368"/>
      <c r="M1251" s="372"/>
      <c r="T1251" s="373"/>
      <c r="AT1251" s="369" t="s">
        <v>347</v>
      </c>
      <c r="AU1251" s="369" t="s">
        <v>258</v>
      </c>
      <c r="AV1251" s="369" t="s">
        <v>258</v>
      </c>
      <c r="AW1251" s="369" t="s">
        <v>299</v>
      </c>
      <c r="AX1251" s="369" t="s">
        <v>333</v>
      </c>
      <c r="AY1251" s="369" t="s">
        <v>334</v>
      </c>
    </row>
    <row r="1252" spans="2:51" s="406" customFormat="1" ht="15.75" customHeight="1">
      <c r="B1252" s="363"/>
      <c r="D1252" s="361" t="s">
        <v>347</v>
      </c>
      <c r="E1252" s="364"/>
      <c r="F1252" s="365" t="s">
        <v>428</v>
      </c>
      <c r="H1252" s="364"/>
      <c r="L1252" s="363"/>
      <c r="M1252" s="366"/>
      <c r="T1252" s="367"/>
      <c r="AT1252" s="364" t="s">
        <v>347</v>
      </c>
      <c r="AU1252" s="364" t="s">
        <v>258</v>
      </c>
      <c r="AV1252" s="364" t="s">
        <v>332</v>
      </c>
      <c r="AW1252" s="364" t="s">
        <v>299</v>
      </c>
      <c r="AX1252" s="364" t="s">
        <v>333</v>
      </c>
      <c r="AY1252" s="364" t="s">
        <v>334</v>
      </c>
    </row>
    <row r="1253" spans="2:51" s="406" customFormat="1" ht="15.75" customHeight="1">
      <c r="B1253" s="368"/>
      <c r="D1253" s="361" t="s">
        <v>347</v>
      </c>
      <c r="E1253" s="369"/>
      <c r="F1253" s="370" t="s">
        <v>2042</v>
      </c>
      <c r="H1253" s="371">
        <v>237.51</v>
      </c>
      <c r="L1253" s="368"/>
      <c r="M1253" s="372"/>
      <c r="T1253" s="373"/>
      <c r="AT1253" s="369" t="s">
        <v>347</v>
      </c>
      <c r="AU1253" s="369" t="s">
        <v>258</v>
      </c>
      <c r="AV1253" s="369" t="s">
        <v>258</v>
      </c>
      <c r="AW1253" s="369" t="s">
        <v>299</v>
      </c>
      <c r="AX1253" s="369" t="s">
        <v>333</v>
      </c>
      <c r="AY1253" s="369" t="s">
        <v>334</v>
      </c>
    </row>
    <row r="1254" spans="2:51" s="406" customFormat="1" ht="15.75" customHeight="1">
      <c r="B1254" s="374"/>
      <c r="D1254" s="361" t="s">
        <v>347</v>
      </c>
      <c r="E1254" s="375"/>
      <c r="F1254" s="376" t="s">
        <v>352</v>
      </c>
      <c r="H1254" s="377">
        <v>475.02</v>
      </c>
      <c r="L1254" s="374"/>
      <c r="M1254" s="378"/>
      <c r="T1254" s="379"/>
      <c r="AT1254" s="375" t="s">
        <v>347</v>
      </c>
      <c r="AU1254" s="375" t="s">
        <v>258</v>
      </c>
      <c r="AV1254" s="375" t="s">
        <v>341</v>
      </c>
      <c r="AW1254" s="375" t="s">
        <v>299</v>
      </c>
      <c r="AX1254" s="375" t="s">
        <v>332</v>
      </c>
      <c r="AY1254" s="375" t="s">
        <v>334</v>
      </c>
    </row>
    <row r="1255" spans="2:51" s="406" customFormat="1" ht="15.75" customHeight="1">
      <c r="B1255" s="363"/>
      <c r="D1255" s="361" t="s">
        <v>347</v>
      </c>
      <c r="E1255" s="364"/>
      <c r="F1255" s="365" t="s">
        <v>2020</v>
      </c>
      <c r="H1255" s="364"/>
      <c r="L1255" s="363"/>
      <c r="M1255" s="366"/>
      <c r="T1255" s="367"/>
      <c r="AT1255" s="364" t="s">
        <v>347</v>
      </c>
      <c r="AU1255" s="364" t="s">
        <v>258</v>
      </c>
      <c r="AV1255" s="364" t="s">
        <v>332</v>
      </c>
      <c r="AW1255" s="364" t="s">
        <v>299</v>
      </c>
      <c r="AX1255" s="364" t="s">
        <v>333</v>
      </c>
      <c r="AY1255" s="364" t="s">
        <v>334</v>
      </c>
    </row>
    <row r="1256" spans="2:51" s="406" customFormat="1" ht="15.75" customHeight="1">
      <c r="B1256" s="368"/>
      <c r="D1256" s="361" t="s">
        <v>347</v>
      </c>
      <c r="F1256" s="370" t="s">
        <v>2041</v>
      </c>
      <c r="H1256" s="371">
        <v>570.024</v>
      </c>
      <c r="L1256" s="368"/>
      <c r="M1256" s="372"/>
      <c r="T1256" s="373"/>
      <c r="AT1256" s="369" t="s">
        <v>347</v>
      </c>
      <c r="AU1256" s="369" t="s">
        <v>258</v>
      </c>
      <c r="AV1256" s="369" t="s">
        <v>258</v>
      </c>
      <c r="AW1256" s="369" t="s">
        <v>333</v>
      </c>
      <c r="AX1256" s="369" t="s">
        <v>332</v>
      </c>
      <c r="AY1256" s="369" t="s">
        <v>334</v>
      </c>
    </row>
    <row r="1257" spans="2:65" s="406" customFormat="1" ht="15.75" customHeight="1">
      <c r="B1257" s="281"/>
      <c r="C1257" s="386" t="s">
        <v>1181</v>
      </c>
      <c r="D1257" s="386" t="s">
        <v>1090</v>
      </c>
      <c r="E1257" s="387" t="s">
        <v>2040</v>
      </c>
      <c r="F1257" s="507" t="s">
        <v>2969</v>
      </c>
      <c r="G1257" s="389" t="s">
        <v>339</v>
      </c>
      <c r="H1257" s="390">
        <v>15.6</v>
      </c>
      <c r="I1257" s="426"/>
      <c r="J1257" s="391">
        <f>ROUND($I$1257*$H$1257,2)</f>
        <v>0</v>
      </c>
      <c r="K1257" s="388" t="s">
        <v>340</v>
      </c>
      <c r="L1257" s="392"/>
      <c r="M1257" s="425"/>
      <c r="N1257" s="393" t="s">
        <v>287</v>
      </c>
      <c r="P1257" s="354">
        <f>$O$1257*$H$1257</f>
        <v>0</v>
      </c>
      <c r="Q1257" s="354">
        <v>0.018</v>
      </c>
      <c r="R1257" s="354">
        <f>$Q$1257*$H$1257</f>
        <v>0.2808</v>
      </c>
      <c r="S1257" s="354">
        <v>0</v>
      </c>
      <c r="T1257" s="355">
        <f>$S$1257*$H$1257</f>
        <v>0</v>
      </c>
      <c r="AR1257" s="409" t="s">
        <v>635</v>
      </c>
      <c r="AT1257" s="409" t="s">
        <v>1090</v>
      </c>
      <c r="AU1257" s="409" t="s">
        <v>258</v>
      </c>
      <c r="AY1257" s="406" t="s">
        <v>334</v>
      </c>
      <c r="BE1257" s="356">
        <f>IF($N$1257="základní",$J$1257,0)</f>
        <v>0</v>
      </c>
      <c r="BF1257" s="356">
        <f>IF($N$1257="snížená",$J$1257,0)</f>
        <v>0</v>
      </c>
      <c r="BG1257" s="356">
        <f>IF($N$1257="zákl. přenesená",$J$1257,0)</f>
        <v>0</v>
      </c>
      <c r="BH1257" s="356">
        <f>IF($N$1257="sníž. přenesená",$J$1257,0)</f>
        <v>0</v>
      </c>
      <c r="BI1257" s="356">
        <f>IF($N$1257="nulová",$J$1257,0)</f>
        <v>0</v>
      </c>
      <c r="BJ1257" s="409" t="s">
        <v>332</v>
      </c>
      <c r="BK1257" s="356">
        <f>ROUND($I$1257*$H$1257,2)</f>
        <v>0</v>
      </c>
      <c r="BL1257" s="409" t="s">
        <v>481</v>
      </c>
      <c r="BM1257" s="409" t="s">
        <v>2039</v>
      </c>
    </row>
    <row r="1258" spans="2:47" s="406" customFormat="1" ht="27" customHeight="1">
      <c r="B1258" s="281"/>
      <c r="D1258" s="357" t="s">
        <v>343</v>
      </c>
      <c r="F1258" s="358" t="s">
        <v>2970</v>
      </c>
      <c r="L1258" s="281"/>
      <c r="M1258" s="359"/>
      <c r="T1258" s="360"/>
      <c r="AT1258" s="406" t="s">
        <v>343</v>
      </c>
      <c r="AU1258" s="406" t="s">
        <v>258</v>
      </c>
    </row>
    <row r="1259" spans="2:51" s="406" customFormat="1" ht="15.75" customHeight="1">
      <c r="B1259" s="363"/>
      <c r="D1259" s="361" t="s">
        <v>347</v>
      </c>
      <c r="E1259" s="364"/>
      <c r="F1259" s="365" t="s">
        <v>2033</v>
      </c>
      <c r="H1259" s="364"/>
      <c r="L1259" s="363"/>
      <c r="M1259" s="366"/>
      <c r="T1259" s="367"/>
      <c r="AT1259" s="364" t="s">
        <v>347</v>
      </c>
      <c r="AU1259" s="364" t="s">
        <v>258</v>
      </c>
      <c r="AV1259" s="364" t="s">
        <v>332</v>
      </c>
      <c r="AW1259" s="364" t="s">
        <v>299</v>
      </c>
      <c r="AX1259" s="364" t="s">
        <v>333</v>
      </c>
      <c r="AY1259" s="364" t="s">
        <v>334</v>
      </c>
    </row>
    <row r="1260" spans="2:51" s="406" customFormat="1" ht="15.75" customHeight="1">
      <c r="B1260" s="363"/>
      <c r="D1260" s="361" t="s">
        <v>347</v>
      </c>
      <c r="E1260" s="364"/>
      <c r="F1260" s="365" t="s">
        <v>2038</v>
      </c>
      <c r="H1260" s="364"/>
      <c r="L1260" s="363"/>
      <c r="M1260" s="366"/>
      <c r="T1260" s="367"/>
      <c r="AT1260" s="364" t="s">
        <v>347</v>
      </c>
      <c r="AU1260" s="364" t="s">
        <v>258</v>
      </c>
      <c r="AV1260" s="364" t="s">
        <v>332</v>
      </c>
      <c r="AW1260" s="364" t="s">
        <v>299</v>
      </c>
      <c r="AX1260" s="364" t="s">
        <v>333</v>
      </c>
      <c r="AY1260" s="364" t="s">
        <v>334</v>
      </c>
    </row>
    <row r="1261" spans="2:51" s="406" customFormat="1" ht="15.75" customHeight="1">
      <c r="B1261" s="368"/>
      <c r="D1261" s="361" t="s">
        <v>347</v>
      </c>
      <c r="E1261" s="369"/>
      <c r="F1261" s="370" t="s">
        <v>2037</v>
      </c>
      <c r="H1261" s="371">
        <v>6.5</v>
      </c>
      <c r="L1261" s="368"/>
      <c r="M1261" s="372"/>
      <c r="T1261" s="373"/>
      <c r="AT1261" s="369" t="s">
        <v>347</v>
      </c>
      <c r="AU1261" s="369" t="s">
        <v>258</v>
      </c>
      <c r="AV1261" s="369" t="s">
        <v>258</v>
      </c>
      <c r="AW1261" s="369" t="s">
        <v>299</v>
      </c>
      <c r="AX1261" s="369" t="s">
        <v>333</v>
      </c>
      <c r="AY1261" s="369" t="s">
        <v>334</v>
      </c>
    </row>
    <row r="1262" spans="2:51" s="406" customFormat="1" ht="15.75" customHeight="1">
      <c r="B1262" s="368"/>
      <c r="D1262" s="361" t="s">
        <v>347</v>
      </c>
      <c r="E1262" s="369"/>
      <c r="F1262" s="370" t="s">
        <v>2036</v>
      </c>
      <c r="H1262" s="371">
        <v>6.5</v>
      </c>
      <c r="L1262" s="368"/>
      <c r="M1262" s="372"/>
      <c r="T1262" s="373"/>
      <c r="AT1262" s="369" t="s">
        <v>347</v>
      </c>
      <c r="AU1262" s="369" t="s">
        <v>258</v>
      </c>
      <c r="AV1262" s="369" t="s">
        <v>258</v>
      </c>
      <c r="AW1262" s="369" t="s">
        <v>299</v>
      </c>
      <c r="AX1262" s="369" t="s">
        <v>333</v>
      </c>
      <c r="AY1262" s="369" t="s">
        <v>334</v>
      </c>
    </row>
    <row r="1263" spans="2:51" s="406" customFormat="1" ht="15.75" customHeight="1">
      <c r="B1263" s="380"/>
      <c r="D1263" s="361" t="s">
        <v>347</v>
      </c>
      <c r="E1263" s="381"/>
      <c r="F1263" s="382" t="s">
        <v>519</v>
      </c>
      <c r="H1263" s="383">
        <v>13</v>
      </c>
      <c r="L1263" s="380"/>
      <c r="M1263" s="384"/>
      <c r="T1263" s="385"/>
      <c r="AT1263" s="381" t="s">
        <v>347</v>
      </c>
      <c r="AU1263" s="381" t="s">
        <v>258</v>
      </c>
      <c r="AV1263" s="381" t="s">
        <v>363</v>
      </c>
      <c r="AW1263" s="381" t="s">
        <v>299</v>
      </c>
      <c r="AX1263" s="381" t="s">
        <v>333</v>
      </c>
      <c r="AY1263" s="381" t="s">
        <v>334</v>
      </c>
    </row>
    <row r="1264" spans="2:51" s="406" customFormat="1" ht="15.75" customHeight="1">
      <c r="B1264" s="374"/>
      <c r="D1264" s="361" t="s">
        <v>347</v>
      </c>
      <c r="E1264" s="375"/>
      <c r="F1264" s="376" t="s">
        <v>352</v>
      </c>
      <c r="H1264" s="377">
        <v>13</v>
      </c>
      <c r="L1264" s="374"/>
      <c r="M1264" s="378"/>
      <c r="T1264" s="379"/>
      <c r="AT1264" s="375" t="s">
        <v>347</v>
      </c>
      <c r="AU1264" s="375" t="s">
        <v>258</v>
      </c>
      <c r="AV1264" s="375" t="s">
        <v>341</v>
      </c>
      <c r="AW1264" s="375" t="s">
        <v>299</v>
      </c>
      <c r="AX1264" s="375" t="s">
        <v>332</v>
      </c>
      <c r="AY1264" s="375" t="s">
        <v>334</v>
      </c>
    </row>
    <row r="1265" spans="2:51" s="406" customFormat="1" ht="15.75" customHeight="1">
      <c r="B1265" s="363"/>
      <c r="D1265" s="361" t="s">
        <v>347</v>
      </c>
      <c r="E1265" s="364"/>
      <c r="F1265" s="365" t="s">
        <v>2020</v>
      </c>
      <c r="H1265" s="364"/>
      <c r="L1265" s="363"/>
      <c r="M1265" s="366"/>
      <c r="T1265" s="367"/>
      <c r="AT1265" s="364" t="s">
        <v>347</v>
      </c>
      <c r="AU1265" s="364" t="s">
        <v>258</v>
      </c>
      <c r="AV1265" s="364" t="s">
        <v>332</v>
      </c>
      <c r="AW1265" s="364" t="s">
        <v>299</v>
      </c>
      <c r="AX1265" s="364" t="s">
        <v>333</v>
      </c>
      <c r="AY1265" s="364" t="s">
        <v>334</v>
      </c>
    </row>
    <row r="1266" spans="2:51" s="406" customFormat="1" ht="15.75" customHeight="1">
      <c r="B1266" s="368"/>
      <c r="D1266" s="361" t="s">
        <v>347</v>
      </c>
      <c r="F1266" s="370" t="s">
        <v>2035</v>
      </c>
      <c r="H1266" s="371">
        <v>15.6</v>
      </c>
      <c r="L1266" s="368"/>
      <c r="M1266" s="372"/>
      <c r="T1266" s="373"/>
      <c r="AT1266" s="369" t="s">
        <v>347</v>
      </c>
      <c r="AU1266" s="369" t="s">
        <v>258</v>
      </c>
      <c r="AV1266" s="369" t="s">
        <v>258</v>
      </c>
      <c r="AW1266" s="369" t="s">
        <v>333</v>
      </c>
      <c r="AX1266" s="369" t="s">
        <v>332</v>
      </c>
      <c r="AY1266" s="369" t="s">
        <v>334</v>
      </c>
    </row>
    <row r="1267" spans="2:65" s="406" customFormat="1" ht="15.75" customHeight="1">
      <c r="B1267" s="281"/>
      <c r="C1267" s="386" t="s">
        <v>1192</v>
      </c>
      <c r="D1267" s="386" t="s">
        <v>1090</v>
      </c>
      <c r="E1267" s="387" t="s">
        <v>2018</v>
      </c>
      <c r="F1267" s="507" t="s">
        <v>2017</v>
      </c>
      <c r="G1267" s="389" t="s">
        <v>187</v>
      </c>
      <c r="H1267" s="390">
        <v>77.52</v>
      </c>
      <c r="I1267" s="426"/>
      <c r="J1267" s="391">
        <f>ROUND($I$1267*$H$1267,2)</f>
        <v>0</v>
      </c>
      <c r="K1267" s="388" t="s">
        <v>599</v>
      </c>
      <c r="L1267" s="392"/>
      <c r="M1267" s="425"/>
      <c r="N1267" s="393" t="s">
        <v>287</v>
      </c>
      <c r="P1267" s="354">
        <f>$O$1267*$H$1267</f>
        <v>0</v>
      </c>
      <c r="Q1267" s="354">
        <v>0.0005</v>
      </c>
      <c r="R1267" s="354">
        <f>$Q$1267*$H$1267</f>
        <v>0.038759999999999996</v>
      </c>
      <c r="S1267" s="354">
        <v>0</v>
      </c>
      <c r="T1267" s="355">
        <f>$S$1267*$H$1267</f>
        <v>0</v>
      </c>
      <c r="AR1267" s="409" t="s">
        <v>635</v>
      </c>
      <c r="AT1267" s="409" t="s">
        <v>1090</v>
      </c>
      <c r="AU1267" s="409" t="s">
        <v>258</v>
      </c>
      <c r="AY1267" s="406" t="s">
        <v>334</v>
      </c>
      <c r="BE1267" s="356">
        <f>IF($N$1267="základní",$J$1267,0)</f>
        <v>0</v>
      </c>
      <c r="BF1267" s="356">
        <f>IF($N$1267="snížená",$J$1267,0)</f>
        <v>0</v>
      </c>
      <c r="BG1267" s="356">
        <f>IF($N$1267="zákl. přenesená",$J$1267,0)</f>
        <v>0</v>
      </c>
      <c r="BH1267" s="356">
        <f>IF($N$1267="sníž. přenesená",$J$1267,0)</f>
        <v>0</v>
      </c>
      <c r="BI1267" s="356">
        <f>IF($N$1267="nulová",$J$1267,0)</f>
        <v>0</v>
      </c>
      <c r="BJ1267" s="409" t="s">
        <v>332</v>
      </c>
      <c r="BK1267" s="356">
        <f>ROUND($I$1267*$H$1267,2)</f>
        <v>0</v>
      </c>
      <c r="BL1267" s="409" t="s">
        <v>481</v>
      </c>
      <c r="BM1267" s="409" t="s">
        <v>2034</v>
      </c>
    </row>
    <row r="1268" spans="2:47" s="406" customFormat="1" ht="16.5" customHeight="1">
      <c r="B1268" s="281"/>
      <c r="D1268" s="357" t="s">
        <v>343</v>
      </c>
      <c r="F1268" s="358" t="s">
        <v>2015</v>
      </c>
      <c r="L1268" s="281"/>
      <c r="M1268" s="359"/>
      <c r="T1268" s="360"/>
      <c r="AT1268" s="406" t="s">
        <v>343</v>
      </c>
      <c r="AU1268" s="406" t="s">
        <v>258</v>
      </c>
    </row>
    <row r="1269" spans="2:51" s="406" customFormat="1" ht="15.75" customHeight="1">
      <c r="B1269" s="363"/>
      <c r="D1269" s="361" t="s">
        <v>347</v>
      </c>
      <c r="E1269" s="364"/>
      <c r="F1269" s="365" t="s">
        <v>2033</v>
      </c>
      <c r="H1269" s="364"/>
      <c r="L1269" s="363"/>
      <c r="M1269" s="366"/>
      <c r="T1269" s="367"/>
      <c r="AT1269" s="364" t="s">
        <v>347</v>
      </c>
      <c r="AU1269" s="364" t="s">
        <v>258</v>
      </c>
      <c r="AV1269" s="364" t="s">
        <v>332</v>
      </c>
      <c r="AW1269" s="364" t="s">
        <v>299</v>
      </c>
      <c r="AX1269" s="364" t="s">
        <v>333</v>
      </c>
      <c r="AY1269" s="364" t="s">
        <v>334</v>
      </c>
    </row>
    <row r="1270" spans="2:51" s="406" customFormat="1" ht="15.75" customHeight="1">
      <c r="B1270" s="363"/>
      <c r="D1270" s="361" t="s">
        <v>347</v>
      </c>
      <c r="E1270" s="364"/>
      <c r="F1270" s="365" t="s">
        <v>2032</v>
      </c>
      <c r="H1270" s="364"/>
      <c r="L1270" s="363"/>
      <c r="M1270" s="366"/>
      <c r="T1270" s="367"/>
      <c r="AT1270" s="364" t="s">
        <v>347</v>
      </c>
      <c r="AU1270" s="364" t="s">
        <v>258</v>
      </c>
      <c r="AV1270" s="364" t="s">
        <v>332</v>
      </c>
      <c r="AW1270" s="364" t="s">
        <v>299</v>
      </c>
      <c r="AX1270" s="364" t="s">
        <v>333</v>
      </c>
      <c r="AY1270" s="364" t="s">
        <v>334</v>
      </c>
    </row>
    <row r="1271" spans="2:51" s="406" customFormat="1" ht="15.75" customHeight="1">
      <c r="B1271" s="363"/>
      <c r="D1271" s="361" t="s">
        <v>347</v>
      </c>
      <c r="E1271" s="364"/>
      <c r="F1271" s="365" t="s">
        <v>2012</v>
      </c>
      <c r="H1271" s="364"/>
      <c r="L1271" s="363"/>
      <c r="M1271" s="366"/>
      <c r="T1271" s="367"/>
      <c r="AT1271" s="364" t="s">
        <v>347</v>
      </c>
      <c r="AU1271" s="364" t="s">
        <v>258</v>
      </c>
      <c r="AV1271" s="364" t="s">
        <v>332</v>
      </c>
      <c r="AW1271" s="364" t="s">
        <v>299</v>
      </c>
      <c r="AX1271" s="364" t="s">
        <v>333</v>
      </c>
      <c r="AY1271" s="364" t="s">
        <v>334</v>
      </c>
    </row>
    <row r="1272" spans="2:51" s="406" customFormat="1" ht="15.75" customHeight="1">
      <c r="B1272" s="363"/>
      <c r="D1272" s="361" t="s">
        <v>347</v>
      </c>
      <c r="E1272" s="364"/>
      <c r="F1272" s="365" t="s">
        <v>425</v>
      </c>
      <c r="H1272" s="364"/>
      <c r="L1272" s="363"/>
      <c r="M1272" s="366"/>
      <c r="T1272" s="367"/>
      <c r="AT1272" s="364" t="s">
        <v>347</v>
      </c>
      <c r="AU1272" s="364" t="s">
        <v>258</v>
      </c>
      <c r="AV1272" s="364" t="s">
        <v>332</v>
      </c>
      <c r="AW1272" s="364" t="s">
        <v>299</v>
      </c>
      <c r="AX1272" s="364" t="s">
        <v>333</v>
      </c>
      <c r="AY1272" s="364" t="s">
        <v>334</v>
      </c>
    </row>
    <row r="1273" spans="2:51" s="406" customFormat="1" ht="15.75" customHeight="1">
      <c r="B1273" s="368"/>
      <c r="D1273" s="361" t="s">
        <v>347</v>
      </c>
      <c r="E1273" s="369"/>
      <c r="F1273" s="370" t="s">
        <v>2031</v>
      </c>
      <c r="H1273" s="371">
        <v>38</v>
      </c>
      <c r="L1273" s="368"/>
      <c r="M1273" s="372"/>
      <c r="T1273" s="373"/>
      <c r="AT1273" s="369" t="s">
        <v>347</v>
      </c>
      <c r="AU1273" s="369" t="s">
        <v>258</v>
      </c>
      <c r="AV1273" s="369" t="s">
        <v>258</v>
      </c>
      <c r="AW1273" s="369" t="s">
        <v>299</v>
      </c>
      <c r="AX1273" s="369" t="s">
        <v>333</v>
      </c>
      <c r="AY1273" s="369" t="s">
        <v>334</v>
      </c>
    </row>
    <row r="1274" spans="2:51" s="406" customFormat="1" ht="15.75" customHeight="1">
      <c r="B1274" s="363"/>
      <c r="D1274" s="361" t="s">
        <v>347</v>
      </c>
      <c r="E1274" s="364"/>
      <c r="F1274" s="365" t="s">
        <v>428</v>
      </c>
      <c r="H1274" s="364"/>
      <c r="L1274" s="363"/>
      <c r="M1274" s="366"/>
      <c r="T1274" s="367"/>
      <c r="AT1274" s="364" t="s">
        <v>347</v>
      </c>
      <c r="AU1274" s="364" t="s">
        <v>258</v>
      </c>
      <c r="AV1274" s="364" t="s">
        <v>332</v>
      </c>
      <c r="AW1274" s="364" t="s">
        <v>299</v>
      </c>
      <c r="AX1274" s="364" t="s">
        <v>333</v>
      </c>
      <c r="AY1274" s="364" t="s">
        <v>334</v>
      </c>
    </row>
    <row r="1275" spans="2:51" s="406" customFormat="1" ht="15.75" customHeight="1">
      <c r="B1275" s="368"/>
      <c r="D1275" s="361" t="s">
        <v>347</v>
      </c>
      <c r="E1275" s="369"/>
      <c r="F1275" s="370" t="s">
        <v>2031</v>
      </c>
      <c r="H1275" s="371">
        <v>38</v>
      </c>
      <c r="L1275" s="368"/>
      <c r="M1275" s="372"/>
      <c r="T1275" s="373"/>
      <c r="AT1275" s="369" t="s">
        <v>347</v>
      </c>
      <c r="AU1275" s="369" t="s">
        <v>258</v>
      </c>
      <c r="AV1275" s="369" t="s">
        <v>258</v>
      </c>
      <c r="AW1275" s="369" t="s">
        <v>299</v>
      </c>
      <c r="AX1275" s="369" t="s">
        <v>333</v>
      </c>
      <c r="AY1275" s="369" t="s">
        <v>334</v>
      </c>
    </row>
    <row r="1276" spans="2:51" s="406" customFormat="1" ht="15.75" customHeight="1">
      <c r="B1276" s="374"/>
      <c r="D1276" s="361" t="s">
        <v>347</v>
      </c>
      <c r="E1276" s="375"/>
      <c r="F1276" s="376" t="s">
        <v>352</v>
      </c>
      <c r="H1276" s="377">
        <v>76</v>
      </c>
      <c r="L1276" s="374"/>
      <c r="M1276" s="378"/>
      <c r="T1276" s="379"/>
      <c r="AT1276" s="375" t="s">
        <v>347</v>
      </c>
      <c r="AU1276" s="375" t="s">
        <v>258</v>
      </c>
      <c r="AV1276" s="375" t="s">
        <v>341</v>
      </c>
      <c r="AW1276" s="375" t="s">
        <v>299</v>
      </c>
      <c r="AX1276" s="375" t="s">
        <v>332</v>
      </c>
      <c r="AY1276" s="375" t="s">
        <v>334</v>
      </c>
    </row>
    <row r="1277" spans="2:51" s="406" customFormat="1" ht="15.75" customHeight="1">
      <c r="B1277" s="368"/>
      <c r="D1277" s="361" t="s">
        <v>347</v>
      </c>
      <c r="F1277" s="370" t="s">
        <v>2030</v>
      </c>
      <c r="H1277" s="371">
        <v>77.52</v>
      </c>
      <c r="L1277" s="368"/>
      <c r="M1277" s="372"/>
      <c r="T1277" s="373"/>
      <c r="AT1277" s="369" t="s">
        <v>347</v>
      </c>
      <c r="AU1277" s="369" t="s">
        <v>258</v>
      </c>
      <c r="AV1277" s="369" t="s">
        <v>258</v>
      </c>
      <c r="AW1277" s="369" t="s">
        <v>333</v>
      </c>
      <c r="AX1277" s="369" t="s">
        <v>332</v>
      </c>
      <c r="AY1277" s="369" t="s">
        <v>334</v>
      </c>
    </row>
    <row r="1278" spans="2:65" s="406" customFormat="1" ht="15.75" customHeight="1">
      <c r="B1278" s="281"/>
      <c r="C1278" s="347" t="s">
        <v>1199</v>
      </c>
      <c r="D1278" s="347" t="s">
        <v>336</v>
      </c>
      <c r="E1278" s="348" t="s">
        <v>2029</v>
      </c>
      <c r="F1278" s="349" t="s">
        <v>2028</v>
      </c>
      <c r="G1278" s="350" t="s">
        <v>339</v>
      </c>
      <c r="H1278" s="351">
        <v>6.2</v>
      </c>
      <c r="I1278" s="424"/>
      <c r="J1278" s="352">
        <f>ROUND($I$1278*$H$1278,2)</f>
        <v>0</v>
      </c>
      <c r="K1278" s="349" t="s">
        <v>340</v>
      </c>
      <c r="L1278" s="281"/>
      <c r="M1278" s="423"/>
      <c r="N1278" s="353" t="s">
        <v>287</v>
      </c>
      <c r="P1278" s="354">
        <f>$O$1278*$H$1278</f>
        <v>0</v>
      </c>
      <c r="Q1278" s="354">
        <v>0.00204</v>
      </c>
      <c r="R1278" s="354">
        <f>$Q$1278*$H$1278</f>
        <v>0.012648000000000001</v>
      </c>
      <c r="S1278" s="354">
        <v>0</v>
      </c>
      <c r="T1278" s="355">
        <f>$S$1278*$H$1278</f>
        <v>0</v>
      </c>
      <c r="AR1278" s="409" t="s">
        <v>481</v>
      </c>
      <c r="AT1278" s="409" t="s">
        <v>336</v>
      </c>
      <c r="AU1278" s="409" t="s">
        <v>258</v>
      </c>
      <c r="AY1278" s="406" t="s">
        <v>334</v>
      </c>
      <c r="BE1278" s="356">
        <f>IF($N$1278="základní",$J$1278,0)</f>
        <v>0</v>
      </c>
      <c r="BF1278" s="356">
        <f>IF($N$1278="snížená",$J$1278,0)</f>
        <v>0</v>
      </c>
      <c r="BG1278" s="356">
        <f>IF($N$1278="zákl. přenesená",$J$1278,0)</f>
        <v>0</v>
      </c>
      <c r="BH1278" s="356">
        <f>IF($N$1278="sníž. přenesená",$J$1278,0)</f>
        <v>0</v>
      </c>
      <c r="BI1278" s="356">
        <f>IF($N$1278="nulová",$J$1278,0)</f>
        <v>0</v>
      </c>
      <c r="BJ1278" s="409" t="s">
        <v>332</v>
      </c>
      <c r="BK1278" s="356">
        <f>ROUND($I$1278*$H$1278,2)</f>
        <v>0</v>
      </c>
      <c r="BL1278" s="409" t="s">
        <v>481</v>
      </c>
      <c r="BM1278" s="409" t="s">
        <v>2027</v>
      </c>
    </row>
    <row r="1279" spans="2:47" s="406" customFormat="1" ht="27" customHeight="1">
      <c r="B1279" s="281"/>
      <c r="D1279" s="357" t="s">
        <v>343</v>
      </c>
      <c r="F1279" s="358" t="s">
        <v>2026</v>
      </c>
      <c r="L1279" s="281"/>
      <c r="M1279" s="359"/>
      <c r="T1279" s="360"/>
      <c r="AT1279" s="406" t="s">
        <v>343</v>
      </c>
      <c r="AU1279" s="406" t="s">
        <v>258</v>
      </c>
    </row>
    <row r="1280" spans="2:47" s="406" customFormat="1" ht="44.25" customHeight="1">
      <c r="B1280" s="281"/>
      <c r="D1280" s="361" t="s">
        <v>345</v>
      </c>
      <c r="F1280" s="362" t="s">
        <v>2025</v>
      </c>
      <c r="L1280" s="281"/>
      <c r="M1280" s="359"/>
      <c r="T1280" s="360"/>
      <c r="AT1280" s="406" t="s">
        <v>345</v>
      </c>
      <c r="AU1280" s="406" t="s">
        <v>258</v>
      </c>
    </row>
    <row r="1281" spans="2:51" s="406" customFormat="1" ht="15.75" customHeight="1">
      <c r="B1281" s="363"/>
      <c r="D1281" s="361" t="s">
        <v>347</v>
      </c>
      <c r="E1281" s="364"/>
      <c r="F1281" s="365" t="s">
        <v>2014</v>
      </c>
      <c r="H1281" s="364"/>
      <c r="L1281" s="363"/>
      <c r="M1281" s="366"/>
      <c r="T1281" s="367"/>
      <c r="AT1281" s="364" t="s">
        <v>347</v>
      </c>
      <c r="AU1281" s="364" t="s">
        <v>258</v>
      </c>
      <c r="AV1281" s="364" t="s">
        <v>332</v>
      </c>
      <c r="AW1281" s="364" t="s">
        <v>299</v>
      </c>
      <c r="AX1281" s="364" t="s">
        <v>333</v>
      </c>
      <c r="AY1281" s="364" t="s">
        <v>334</v>
      </c>
    </row>
    <row r="1282" spans="2:51" s="406" customFormat="1" ht="15.75" customHeight="1">
      <c r="B1282" s="363"/>
      <c r="D1282" s="361" t="s">
        <v>347</v>
      </c>
      <c r="E1282" s="364"/>
      <c r="F1282" s="365" t="s">
        <v>2013</v>
      </c>
      <c r="H1282" s="364"/>
      <c r="L1282" s="363"/>
      <c r="M1282" s="366"/>
      <c r="T1282" s="367"/>
      <c r="AT1282" s="364" t="s">
        <v>347</v>
      </c>
      <c r="AU1282" s="364" t="s">
        <v>258</v>
      </c>
      <c r="AV1282" s="364" t="s">
        <v>332</v>
      </c>
      <c r="AW1282" s="364" t="s">
        <v>299</v>
      </c>
      <c r="AX1282" s="364" t="s">
        <v>333</v>
      </c>
      <c r="AY1282" s="364" t="s">
        <v>334</v>
      </c>
    </row>
    <row r="1283" spans="2:51" s="406" customFormat="1" ht="15.75" customHeight="1">
      <c r="B1283" s="363"/>
      <c r="D1283" s="361" t="s">
        <v>347</v>
      </c>
      <c r="E1283" s="364"/>
      <c r="F1283" s="365" t="s">
        <v>2022</v>
      </c>
      <c r="H1283" s="364"/>
      <c r="L1283" s="363"/>
      <c r="M1283" s="366"/>
      <c r="T1283" s="367"/>
      <c r="AT1283" s="364" t="s">
        <v>347</v>
      </c>
      <c r="AU1283" s="364" t="s">
        <v>258</v>
      </c>
      <c r="AV1283" s="364" t="s">
        <v>332</v>
      </c>
      <c r="AW1283" s="364" t="s">
        <v>299</v>
      </c>
      <c r="AX1283" s="364" t="s">
        <v>333</v>
      </c>
      <c r="AY1283" s="364" t="s">
        <v>334</v>
      </c>
    </row>
    <row r="1284" spans="2:51" s="406" customFormat="1" ht="15.75" customHeight="1">
      <c r="B1284" s="363"/>
      <c r="D1284" s="361" t="s">
        <v>347</v>
      </c>
      <c r="E1284" s="364"/>
      <c r="F1284" s="365" t="s">
        <v>2010</v>
      </c>
      <c r="H1284" s="364"/>
      <c r="L1284" s="363"/>
      <c r="M1284" s="366"/>
      <c r="T1284" s="367"/>
      <c r="AT1284" s="364" t="s">
        <v>347</v>
      </c>
      <c r="AU1284" s="364" t="s">
        <v>258</v>
      </c>
      <c r="AV1284" s="364" t="s">
        <v>332</v>
      </c>
      <c r="AW1284" s="364" t="s">
        <v>299</v>
      </c>
      <c r="AX1284" s="364" t="s">
        <v>333</v>
      </c>
      <c r="AY1284" s="364" t="s">
        <v>334</v>
      </c>
    </row>
    <row r="1285" spans="2:51" s="406" customFormat="1" ht="15.75" customHeight="1">
      <c r="B1285" s="368"/>
      <c r="D1285" s="361" t="s">
        <v>347</v>
      </c>
      <c r="E1285" s="369"/>
      <c r="F1285" s="370" t="s">
        <v>2021</v>
      </c>
      <c r="H1285" s="371">
        <v>3.1</v>
      </c>
      <c r="L1285" s="368"/>
      <c r="M1285" s="372"/>
      <c r="T1285" s="373"/>
      <c r="AT1285" s="369" t="s">
        <v>347</v>
      </c>
      <c r="AU1285" s="369" t="s">
        <v>258</v>
      </c>
      <c r="AV1285" s="369" t="s">
        <v>258</v>
      </c>
      <c r="AW1285" s="369" t="s">
        <v>299</v>
      </c>
      <c r="AX1285" s="369" t="s">
        <v>333</v>
      </c>
      <c r="AY1285" s="369" t="s">
        <v>334</v>
      </c>
    </row>
    <row r="1286" spans="2:51" s="406" customFormat="1" ht="15.75" customHeight="1">
      <c r="B1286" s="363"/>
      <c r="D1286" s="361" t="s">
        <v>347</v>
      </c>
      <c r="E1286" s="364"/>
      <c r="F1286" s="365" t="s">
        <v>2009</v>
      </c>
      <c r="H1286" s="364"/>
      <c r="L1286" s="363"/>
      <c r="M1286" s="366"/>
      <c r="T1286" s="367"/>
      <c r="AT1286" s="364" t="s">
        <v>347</v>
      </c>
      <c r="AU1286" s="364" t="s">
        <v>258</v>
      </c>
      <c r="AV1286" s="364" t="s">
        <v>332</v>
      </c>
      <c r="AW1286" s="364" t="s">
        <v>299</v>
      </c>
      <c r="AX1286" s="364" t="s">
        <v>333</v>
      </c>
      <c r="AY1286" s="364" t="s">
        <v>334</v>
      </c>
    </row>
    <row r="1287" spans="2:51" s="406" customFormat="1" ht="15.75" customHeight="1">
      <c r="B1287" s="368"/>
      <c r="D1287" s="361" t="s">
        <v>347</v>
      </c>
      <c r="E1287" s="369"/>
      <c r="F1287" s="370" t="s">
        <v>2021</v>
      </c>
      <c r="H1287" s="371">
        <v>3.1</v>
      </c>
      <c r="L1287" s="368"/>
      <c r="M1287" s="372"/>
      <c r="T1287" s="373"/>
      <c r="AT1287" s="369" t="s">
        <v>347</v>
      </c>
      <c r="AU1287" s="369" t="s">
        <v>258</v>
      </c>
      <c r="AV1287" s="369" t="s">
        <v>258</v>
      </c>
      <c r="AW1287" s="369" t="s">
        <v>299</v>
      </c>
      <c r="AX1287" s="369" t="s">
        <v>333</v>
      </c>
      <c r="AY1287" s="369" t="s">
        <v>334</v>
      </c>
    </row>
    <row r="1288" spans="2:51" s="406" customFormat="1" ht="15.75" customHeight="1">
      <c r="B1288" s="374"/>
      <c r="D1288" s="361" t="s">
        <v>347</v>
      </c>
      <c r="E1288" s="375"/>
      <c r="F1288" s="376" t="s">
        <v>352</v>
      </c>
      <c r="H1288" s="377">
        <v>6.2</v>
      </c>
      <c r="L1288" s="374"/>
      <c r="M1288" s="378"/>
      <c r="T1288" s="379"/>
      <c r="AT1288" s="375" t="s">
        <v>347</v>
      </c>
      <c r="AU1288" s="375" t="s">
        <v>258</v>
      </c>
      <c r="AV1288" s="375" t="s">
        <v>341</v>
      </c>
      <c r="AW1288" s="375" t="s">
        <v>299</v>
      </c>
      <c r="AX1288" s="375" t="s">
        <v>332</v>
      </c>
      <c r="AY1288" s="375" t="s">
        <v>334</v>
      </c>
    </row>
    <row r="1289" spans="2:65" s="406" customFormat="1" ht="15.75" customHeight="1">
      <c r="B1289" s="281"/>
      <c r="C1289" s="386" t="s">
        <v>1204</v>
      </c>
      <c r="D1289" s="386" t="s">
        <v>1090</v>
      </c>
      <c r="E1289" s="387" t="s">
        <v>2024</v>
      </c>
      <c r="F1289" s="507" t="s">
        <v>2971</v>
      </c>
      <c r="G1289" s="389" t="s">
        <v>339</v>
      </c>
      <c r="H1289" s="390">
        <v>7.44</v>
      </c>
      <c r="I1289" s="426"/>
      <c r="J1289" s="391">
        <f>ROUND($I$1289*$H$1289,2)</f>
        <v>0</v>
      </c>
      <c r="K1289" s="388" t="s">
        <v>340</v>
      </c>
      <c r="L1289" s="392"/>
      <c r="M1289" s="425"/>
      <c r="N1289" s="393" t="s">
        <v>287</v>
      </c>
      <c r="P1289" s="354">
        <f>$O$1289*$H$1289</f>
        <v>0</v>
      </c>
      <c r="Q1289" s="354">
        <v>0.0108</v>
      </c>
      <c r="R1289" s="354">
        <f>$Q$1289*$H$1289</f>
        <v>0.080352</v>
      </c>
      <c r="S1289" s="354">
        <v>0</v>
      </c>
      <c r="T1289" s="355">
        <f>$S$1289*$H$1289</f>
        <v>0</v>
      </c>
      <c r="AR1289" s="409" t="s">
        <v>635</v>
      </c>
      <c r="AT1289" s="409" t="s">
        <v>1090</v>
      </c>
      <c r="AU1289" s="409" t="s">
        <v>258</v>
      </c>
      <c r="AY1289" s="406" t="s">
        <v>334</v>
      </c>
      <c r="BE1289" s="356">
        <f>IF($N$1289="základní",$J$1289,0)</f>
        <v>0</v>
      </c>
      <c r="BF1289" s="356">
        <f>IF($N$1289="snížená",$J$1289,0)</f>
        <v>0</v>
      </c>
      <c r="BG1289" s="356">
        <f>IF($N$1289="zákl. přenesená",$J$1289,0)</f>
        <v>0</v>
      </c>
      <c r="BH1289" s="356">
        <f>IF($N$1289="sníž. přenesená",$J$1289,0)</f>
        <v>0</v>
      </c>
      <c r="BI1289" s="356">
        <f>IF($N$1289="nulová",$J$1289,0)</f>
        <v>0</v>
      </c>
      <c r="BJ1289" s="409" t="s">
        <v>332</v>
      </c>
      <c r="BK1289" s="356">
        <f>ROUND($I$1289*$H$1289,2)</f>
        <v>0</v>
      </c>
      <c r="BL1289" s="409" t="s">
        <v>481</v>
      </c>
      <c r="BM1289" s="409" t="s">
        <v>2023</v>
      </c>
    </row>
    <row r="1290" spans="2:47" s="406" customFormat="1" ht="27" customHeight="1">
      <c r="B1290" s="281"/>
      <c r="D1290" s="357" t="s">
        <v>343</v>
      </c>
      <c r="F1290" s="358" t="s">
        <v>2972</v>
      </c>
      <c r="L1290" s="281"/>
      <c r="M1290" s="359"/>
      <c r="T1290" s="360"/>
      <c r="AT1290" s="406" t="s">
        <v>343</v>
      </c>
      <c r="AU1290" s="406" t="s">
        <v>258</v>
      </c>
    </row>
    <row r="1291" spans="2:51" s="406" customFormat="1" ht="15.75" customHeight="1">
      <c r="B1291" s="363"/>
      <c r="D1291" s="361" t="s">
        <v>347</v>
      </c>
      <c r="E1291" s="364"/>
      <c r="F1291" s="365" t="s">
        <v>2014</v>
      </c>
      <c r="H1291" s="364"/>
      <c r="L1291" s="363"/>
      <c r="M1291" s="366"/>
      <c r="T1291" s="367"/>
      <c r="AT1291" s="364" t="s">
        <v>347</v>
      </c>
      <c r="AU1291" s="364" t="s">
        <v>258</v>
      </c>
      <c r="AV1291" s="364" t="s">
        <v>332</v>
      </c>
      <c r="AW1291" s="364" t="s">
        <v>299</v>
      </c>
      <c r="AX1291" s="364" t="s">
        <v>333</v>
      </c>
      <c r="AY1291" s="364" t="s">
        <v>334</v>
      </c>
    </row>
    <row r="1292" spans="2:51" s="406" customFormat="1" ht="15.75" customHeight="1">
      <c r="B1292" s="363"/>
      <c r="D1292" s="361" t="s">
        <v>347</v>
      </c>
      <c r="E1292" s="364"/>
      <c r="F1292" s="365" t="s">
        <v>2013</v>
      </c>
      <c r="H1292" s="364"/>
      <c r="L1292" s="363"/>
      <c r="M1292" s="366"/>
      <c r="T1292" s="367"/>
      <c r="AT1292" s="364" t="s">
        <v>347</v>
      </c>
      <c r="AU1292" s="364" t="s">
        <v>258</v>
      </c>
      <c r="AV1292" s="364" t="s">
        <v>332</v>
      </c>
      <c r="AW1292" s="364" t="s">
        <v>299</v>
      </c>
      <c r="AX1292" s="364" t="s">
        <v>333</v>
      </c>
      <c r="AY1292" s="364" t="s">
        <v>334</v>
      </c>
    </row>
    <row r="1293" spans="2:51" s="406" customFormat="1" ht="15.75" customHeight="1">
      <c r="B1293" s="363"/>
      <c r="D1293" s="361" t="s">
        <v>347</v>
      </c>
      <c r="E1293" s="364"/>
      <c r="F1293" s="365" t="s">
        <v>2022</v>
      </c>
      <c r="H1293" s="364"/>
      <c r="L1293" s="363"/>
      <c r="M1293" s="366"/>
      <c r="T1293" s="367"/>
      <c r="AT1293" s="364" t="s">
        <v>347</v>
      </c>
      <c r="AU1293" s="364" t="s">
        <v>258</v>
      </c>
      <c r="AV1293" s="364" t="s">
        <v>332</v>
      </c>
      <c r="AW1293" s="364" t="s">
        <v>299</v>
      </c>
      <c r="AX1293" s="364" t="s">
        <v>333</v>
      </c>
      <c r="AY1293" s="364" t="s">
        <v>334</v>
      </c>
    </row>
    <row r="1294" spans="2:51" s="406" customFormat="1" ht="15.75" customHeight="1">
      <c r="B1294" s="363"/>
      <c r="D1294" s="361" t="s">
        <v>347</v>
      </c>
      <c r="E1294" s="364"/>
      <c r="F1294" s="365" t="s">
        <v>2010</v>
      </c>
      <c r="H1294" s="364"/>
      <c r="L1294" s="363"/>
      <c r="M1294" s="366"/>
      <c r="T1294" s="367"/>
      <c r="AT1294" s="364" t="s">
        <v>347</v>
      </c>
      <c r="AU1294" s="364" t="s">
        <v>258</v>
      </c>
      <c r="AV1294" s="364" t="s">
        <v>332</v>
      </c>
      <c r="AW1294" s="364" t="s">
        <v>299</v>
      </c>
      <c r="AX1294" s="364" t="s">
        <v>333</v>
      </c>
      <c r="AY1294" s="364" t="s">
        <v>334</v>
      </c>
    </row>
    <row r="1295" spans="2:51" s="406" customFormat="1" ht="15.75" customHeight="1">
      <c r="B1295" s="368"/>
      <c r="D1295" s="361" t="s">
        <v>347</v>
      </c>
      <c r="E1295" s="369"/>
      <c r="F1295" s="370" t="s">
        <v>2021</v>
      </c>
      <c r="H1295" s="371">
        <v>3.1</v>
      </c>
      <c r="L1295" s="368"/>
      <c r="M1295" s="372"/>
      <c r="T1295" s="373"/>
      <c r="AT1295" s="369" t="s">
        <v>347</v>
      </c>
      <c r="AU1295" s="369" t="s">
        <v>258</v>
      </c>
      <c r="AV1295" s="369" t="s">
        <v>258</v>
      </c>
      <c r="AW1295" s="369" t="s">
        <v>299</v>
      </c>
      <c r="AX1295" s="369" t="s">
        <v>333</v>
      </c>
      <c r="AY1295" s="369" t="s">
        <v>334</v>
      </c>
    </row>
    <row r="1296" spans="2:51" s="406" customFormat="1" ht="15.75" customHeight="1">
      <c r="B1296" s="363"/>
      <c r="D1296" s="361" t="s">
        <v>347</v>
      </c>
      <c r="E1296" s="364"/>
      <c r="F1296" s="365" t="s">
        <v>2009</v>
      </c>
      <c r="H1296" s="364"/>
      <c r="L1296" s="363"/>
      <c r="M1296" s="366"/>
      <c r="T1296" s="367"/>
      <c r="AT1296" s="364" t="s">
        <v>347</v>
      </c>
      <c r="AU1296" s="364" t="s">
        <v>258</v>
      </c>
      <c r="AV1296" s="364" t="s">
        <v>332</v>
      </c>
      <c r="AW1296" s="364" t="s">
        <v>299</v>
      </c>
      <c r="AX1296" s="364" t="s">
        <v>333</v>
      </c>
      <c r="AY1296" s="364" t="s">
        <v>334</v>
      </c>
    </row>
    <row r="1297" spans="2:51" s="406" customFormat="1" ht="15.75" customHeight="1">
      <c r="B1297" s="368"/>
      <c r="D1297" s="361" t="s">
        <v>347</v>
      </c>
      <c r="E1297" s="369"/>
      <c r="F1297" s="370" t="s">
        <v>2021</v>
      </c>
      <c r="H1297" s="371">
        <v>3.1</v>
      </c>
      <c r="L1297" s="368"/>
      <c r="M1297" s="372"/>
      <c r="T1297" s="373"/>
      <c r="AT1297" s="369" t="s">
        <v>347</v>
      </c>
      <c r="AU1297" s="369" t="s">
        <v>258</v>
      </c>
      <c r="AV1297" s="369" t="s">
        <v>258</v>
      </c>
      <c r="AW1297" s="369" t="s">
        <v>299</v>
      </c>
      <c r="AX1297" s="369" t="s">
        <v>333</v>
      </c>
      <c r="AY1297" s="369" t="s">
        <v>334</v>
      </c>
    </row>
    <row r="1298" spans="2:51" s="406" customFormat="1" ht="15.75" customHeight="1">
      <c r="B1298" s="374"/>
      <c r="D1298" s="361" t="s">
        <v>347</v>
      </c>
      <c r="E1298" s="375"/>
      <c r="F1298" s="376" t="s">
        <v>352</v>
      </c>
      <c r="H1298" s="377">
        <v>6.2</v>
      </c>
      <c r="L1298" s="374"/>
      <c r="M1298" s="378"/>
      <c r="T1298" s="379"/>
      <c r="AT1298" s="375" t="s">
        <v>347</v>
      </c>
      <c r="AU1298" s="375" t="s">
        <v>258</v>
      </c>
      <c r="AV1298" s="375" t="s">
        <v>341</v>
      </c>
      <c r="AW1298" s="375" t="s">
        <v>299</v>
      </c>
      <c r="AX1298" s="375" t="s">
        <v>332</v>
      </c>
      <c r="AY1298" s="375" t="s">
        <v>334</v>
      </c>
    </row>
    <row r="1299" spans="2:51" s="406" customFormat="1" ht="15.75" customHeight="1">
      <c r="B1299" s="363"/>
      <c r="D1299" s="361" t="s">
        <v>347</v>
      </c>
      <c r="E1299" s="364"/>
      <c r="F1299" s="365" t="s">
        <v>2020</v>
      </c>
      <c r="H1299" s="364"/>
      <c r="L1299" s="363"/>
      <c r="M1299" s="366"/>
      <c r="T1299" s="367"/>
      <c r="AT1299" s="364" t="s">
        <v>347</v>
      </c>
      <c r="AU1299" s="364" t="s">
        <v>258</v>
      </c>
      <c r="AV1299" s="364" t="s">
        <v>332</v>
      </c>
      <c r="AW1299" s="364" t="s">
        <v>299</v>
      </c>
      <c r="AX1299" s="364" t="s">
        <v>333</v>
      </c>
      <c r="AY1299" s="364" t="s">
        <v>334</v>
      </c>
    </row>
    <row r="1300" spans="2:51" s="406" customFormat="1" ht="15.75" customHeight="1">
      <c r="B1300" s="368"/>
      <c r="D1300" s="361" t="s">
        <v>347</v>
      </c>
      <c r="F1300" s="370" t="s">
        <v>2019</v>
      </c>
      <c r="H1300" s="371">
        <v>7.44</v>
      </c>
      <c r="L1300" s="368"/>
      <c r="M1300" s="372"/>
      <c r="T1300" s="373"/>
      <c r="AT1300" s="369" t="s">
        <v>347</v>
      </c>
      <c r="AU1300" s="369" t="s">
        <v>258</v>
      </c>
      <c r="AV1300" s="369" t="s">
        <v>258</v>
      </c>
      <c r="AW1300" s="369" t="s">
        <v>333</v>
      </c>
      <c r="AX1300" s="369" t="s">
        <v>332</v>
      </c>
      <c r="AY1300" s="369" t="s">
        <v>334</v>
      </c>
    </row>
    <row r="1301" spans="2:65" s="406" customFormat="1" ht="15.75" customHeight="1">
      <c r="B1301" s="281"/>
      <c r="C1301" s="386" t="s">
        <v>1211</v>
      </c>
      <c r="D1301" s="386" t="s">
        <v>1090</v>
      </c>
      <c r="E1301" s="387" t="s">
        <v>2018</v>
      </c>
      <c r="F1301" s="507" t="s">
        <v>2017</v>
      </c>
      <c r="G1301" s="389" t="s">
        <v>187</v>
      </c>
      <c r="H1301" s="390">
        <v>24.48</v>
      </c>
      <c r="I1301" s="426"/>
      <c r="J1301" s="391">
        <f>ROUND($I$1301*$H$1301,2)</f>
        <v>0</v>
      </c>
      <c r="K1301" s="388" t="s">
        <v>599</v>
      </c>
      <c r="L1301" s="392"/>
      <c r="M1301" s="425"/>
      <c r="N1301" s="393" t="s">
        <v>287</v>
      </c>
      <c r="P1301" s="354">
        <f>$O$1301*$H$1301</f>
        <v>0</v>
      </c>
      <c r="Q1301" s="354">
        <v>0.0005</v>
      </c>
      <c r="R1301" s="354">
        <f>$Q$1301*$H$1301</f>
        <v>0.012240000000000001</v>
      </c>
      <c r="S1301" s="354">
        <v>0</v>
      </c>
      <c r="T1301" s="355">
        <f>$S$1301*$H$1301</f>
        <v>0</v>
      </c>
      <c r="AR1301" s="409" t="s">
        <v>635</v>
      </c>
      <c r="AT1301" s="409" t="s">
        <v>1090</v>
      </c>
      <c r="AU1301" s="409" t="s">
        <v>258</v>
      </c>
      <c r="AY1301" s="406" t="s">
        <v>334</v>
      </c>
      <c r="BE1301" s="356">
        <f>IF($N$1301="základní",$J$1301,0)</f>
        <v>0</v>
      </c>
      <c r="BF1301" s="356">
        <f>IF($N$1301="snížená",$J$1301,0)</f>
        <v>0</v>
      </c>
      <c r="BG1301" s="356">
        <f>IF($N$1301="zákl. přenesená",$J$1301,0)</f>
        <v>0</v>
      </c>
      <c r="BH1301" s="356">
        <f>IF($N$1301="sníž. přenesená",$J$1301,0)</f>
        <v>0</v>
      </c>
      <c r="BI1301" s="356">
        <f>IF($N$1301="nulová",$J$1301,0)</f>
        <v>0</v>
      </c>
      <c r="BJ1301" s="409" t="s">
        <v>332</v>
      </c>
      <c r="BK1301" s="356">
        <f>ROUND($I$1301*$H$1301,2)</f>
        <v>0</v>
      </c>
      <c r="BL1301" s="409" t="s">
        <v>481</v>
      </c>
      <c r="BM1301" s="409" t="s">
        <v>2016</v>
      </c>
    </row>
    <row r="1302" spans="2:47" s="406" customFormat="1" ht="16.5" customHeight="1">
      <c r="B1302" s="281"/>
      <c r="D1302" s="357" t="s">
        <v>343</v>
      </c>
      <c r="F1302" s="358" t="s">
        <v>2015</v>
      </c>
      <c r="L1302" s="281"/>
      <c r="M1302" s="359"/>
      <c r="T1302" s="360"/>
      <c r="AT1302" s="406" t="s">
        <v>343</v>
      </c>
      <c r="AU1302" s="406" t="s">
        <v>258</v>
      </c>
    </row>
    <row r="1303" spans="2:51" s="406" customFormat="1" ht="15.75" customHeight="1">
      <c r="B1303" s="363"/>
      <c r="D1303" s="361" t="s">
        <v>347</v>
      </c>
      <c r="E1303" s="364"/>
      <c r="F1303" s="365" t="s">
        <v>2014</v>
      </c>
      <c r="H1303" s="364"/>
      <c r="L1303" s="363"/>
      <c r="M1303" s="366"/>
      <c r="T1303" s="367"/>
      <c r="AT1303" s="364" t="s">
        <v>347</v>
      </c>
      <c r="AU1303" s="364" t="s">
        <v>258</v>
      </c>
      <c r="AV1303" s="364" t="s">
        <v>332</v>
      </c>
      <c r="AW1303" s="364" t="s">
        <v>299</v>
      </c>
      <c r="AX1303" s="364" t="s">
        <v>333</v>
      </c>
      <c r="AY1303" s="364" t="s">
        <v>334</v>
      </c>
    </row>
    <row r="1304" spans="2:51" s="406" customFormat="1" ht="15.75" customHeight="1">
      <c r="B1304" s="363"/>
      <c r="D1304" s="361" t="s">
        <v>347</v>
      </c>
      <c r="E1304" s="364"/>
      <c r="F1304" s="365" t="s">
        <v>2013</v>
      </c>
      <c r="H1304" s="364"/>
      <c r="L1304" s="363"/>
      <c r="M1304" s="366"/>
      <c r="T1304" s="367"/>
      <c r="AT1304" s="364" t="s">
        <v>347</v>
      </c>
      <c r="AU1304" s="364" t="s">
        <v>258</v>
      </c>
      <c r="AV1304" s="364" t="s">
        <v>332</v>
      </c>
      <c r="AW1304" s="364" t="s">
        <v>299</v>
      </c>
      <c r="AX1304" s="364" t="s">
        <v>333</v>
      </c>
      <c r="AY1304" s="364" t="s">
        <v>334</v>
      </c>
    </row>
    <row r="1305" spans="2:51" s="406" customFormat="1" ht="15.75" customHeight="1">
      <c r="B1305" s="363"/>
      <c r="D1305" s="361" t="s">
        <v>347</v>
      </c>
      <c r="E1305" s="364"/>
      <c r="F1305" s="365" t="s">
        <v>2012</v>
      </c>
      <c r="H1305" s="364"/>
      <c r="L1305" s="363"/>
      <c r="M1305" s="366"/>
      <c r="T1305" s="367"/>
      <c r="AT1305" s="364" t="s">
        <v>347</v>
      </c>
      <c r="AU1305" s="364" t="s">
        <v>258</v>
      </c>
      <c r="AV1305" s="364" t="s">
        <v>332</v>
      </c>
      <c r="AW1305" s="364" t="s">
        <v>299</v>
      </c>
      <c r="AX1305" s="364" t="s">
        <v>333</v>
      </c>
      <c r="AY1305" s="364" t="s">
        <v>334</v>
      </c>
    </row>
    <row r="1306" spans="2:51" s="406" customFormat="1" ht="15.75" customHeight="1">
      <c r="B1306" s="363"/>
      <c r="D1306" s="361" t="s">
        <v>347</v>
      </c>
      <c r="E1306" s="364"/>
      <c r="F1306" s="365" t="s">
        <v>2011</v>
      </c>
      <c r="H1306" s="364"/>
      <c r="L1306" s="363"/>
      <c r="M1306" s="366"/>
      <c r="T1306" s="367"/>
      <c r="AT1306" s="364" t="s">
        <v>347</v>
      </c>
      <c r="AU1306" s="364" t="s">
        <v>258</v>
      </c>
      <c r="AV1306" s="364" t="s">
        <v>332</v>
      </c>
      <c r="AW1306" s="364" t="s">
        <v>299</v>
      </c>
      <c r="AX1306" s="364" t="s">
        <v>333</v>
      </c>
      <c r="AY1306" s="364" t="s">
        <v>334</v>
      </c>
    </row>
    <row r="1307" spans="2:51" s="406" customFormat="1" ht="15.75" customHeight="1">
      <c r="B1307" s="363"/>
      <c r="D1307" s="361" t="s">
        <v>347</v>
      </c>
      <c r="E1307" s="364"/>
      <c r="F1307" s="365" t="s">
        <v>2010</v>
      </c>
      <c r="H1307" s="364"/>
      <c r="L1307" s="363"/>
      <c r="M1307" s="366"/>
      <c r="T1307" s="367"/>
      <c r="AT1307" s="364" t="s">
        <v>347</v>
      </c>
      <c r="AU1307" s="364" t="s">
        <v>258</v>
      </c>
      <c r="AV1307" s="364" t="s">
        <v>332</v>
      </c>
      <c r="AW1307" s="364" t="s">
        <v>299</v>
      </c>
      <c r="AX1307" s="364" t="s">
        <v>333</v>
      </c>
      <c r="AY1307" s="364" t="s">
        <v>334</v>
      </c>
    </row>
    <row r="1308" spans="2:51" s="406" customFormat="1" ht="15.75" customHeight="1">
      <c r="B1308" s="368"/>
      <c r="D1308" s="361" t="s">
        <v>347</v>
      </c>
      <c r="E1308" s="369"/>
      <c r="F1308" s="370" t="s">
        <v>2008</v>
      </c>
      <c r="H1308" s="371">
        <v>12</v>
      </c>
      <c r="L1308" s="368"/>
      <c r="M1308" s="372"/>
      <c r="T1308" s="373"/>
      <c r="AT1308" s="369" t="s">
        <v>347</v>
      </c>
      <c r="AU1308" s="369" t="s">
        <v>258</v>
      </c>
      <c r="AV1308" s="369" t="s">
        <v>258</v>
      </c>
      <c r="AW1308" s="369" t="s">
        <v>299</v>
      </c>
      <c r="AX1308" s="369" t="s">
        <v>333</v>
      </c>
      <c r="AY1308" s="369" t="s">
        <v>334</v>
      </c>
    </row>
    <row r="1309" spans="2:51" s="406" customFormat="1" ht="15.75" customHeight="1">
      <c r="B1309" s="363"/>
      <c r="D1309" s="361" t="s">
        <v>347</v>
      </c>
      <c r="E1309" s="364"/>
      <c r="F1309" s="365" t="s">
        <v>2009</v>
      </c>
      <c r="H1309" s="364"/>
      <c r="L1309" s="363"/>
      <c r="M1309" s="366"/>
      <c r="T1309" s="367"/>
      <c r="AT1309" s="364" t="s">
        <v>347</v>
      </c>
      <c r="AU1309" s="364" t="s">
        <v>258</v>
      </c>
      <c r="AV1309" s="364" t="s">
        <v>332</v>
      </c>
      <c r="AW1309" s="364" t="s">
        <v>299</v>
      </c>
      <c r="AX1309" s="364" t="s">
        <v>333</v>
      </c>
      <c r="AY1309" s="364" t="s">
        <v>334</v>
      </c>
    </row>
    <row r="1310" spans="2:51" s="406" customFormat="1" ht="15.75" customHeight="1">
      <c r="B1310" s="368"/>
      <c r="D1310" s="361" t="s">
        <v>347</v>
      </c>
      <c r="E1310" s="369"/>
      <c r="F1310" s="370" t="s">
        <v>2008</v>
      </c>
      <c r="H1310" s="371">
        <v>12</v>
      </c>
      <c r="L1310" s="368"/>
      <c r="M1310" s="372"/>
      <c r="T1310" s="373"/>
      <c r="AT1310" s="369" t="s">
        <v>347</v>
      </c>
      <c r="AU1310" s="369" t="s">
        <v>258</v>
      </c>
      <c r="AV1310" s="369" t="s">
        <v>258</v>
      </c>
      <c r="AW1310" s="369" t="s">
        <v>299</v>
      </c>
      <c r="AX1310" s="369" t="s">
        <v>333</v>
      </c>
      <c r="AY1310" s="369" t="s">
        <v>334</v>
      </c>
    </row>
    <row r="1311" spans="2:51" s="406" customFormat="1" ht="15.75" customHeight="1">
      <c r="B1311" s="374"/>
      <c r="D1311" s="361" t="s">
        <v>347</v>
      </c>
      <c r="E1311" s="375"/>
      <c r="F1311" s="376" t="s">
        <v>352</v>
      </c>
      <c r="H1311" s="377">
        <v>24</v>
      </c>
      <c r="L1311" s="374"/>
      <c r="M1311" s="378"/>
      <c r="T1311" s="379"/>
      <c r="AT1311" s="375" t="s">
        <v>347</v>
      </c>
      <c r="AU1311" s="375" t="s">
        <v>258</v>
      </c>
      <c r="AV1311" s="375" t="s">
        <v>341</v>
      </c>
      <c r="AW1311" s="375" t="s">
        <v>299</v>
      </c>
      <c r="AX1311" s="375" t="s">
        <v>332</v>
      </c>
      <c r="AY1311" s="375" t="s">
        <v>334</v>
      </c>
    </row>
    <row r="1312" spans="2:51" s="406" customFormat="1" ht="15.75" customHeight="1">
      <c r="B1312" s="368"/>
      <c r="D1312" s="361" t="s">
        <v>347</v>
      </c>
      <c r="F1312" s="370" t="s">
        <v>2007</v>
      </c>
      <c r="H1312" s="371">
        <v>24.48</v>
      </c>
      <c r="L1312" s="368"/>
      <c r="M1312" s="372"/>
      <c r="T1312" s="373"/>
      <c r="AT1312" s="369" t="s">
        <v>347</v>
      </c>
      <c r="AU1312" s="369" t="s">
        <v>258</v>
      </c>
      <c r="AV1312" s="369" t="s">
        <v>258</v>
      </c>
      <c r="AW1312" s="369" t="s">
        <v>333</v>
      </c>
      <c r="AX1312" s="369" t="s">
        <v>332</v>
      </c>
      <c r="AY1312" s="369" t="s">
        <v>334</v>
      </c>
    </row>
    <row r="1313" spans="2:65" s="406" customFormat="1" ht="15.75" customHeight="1">
      <c r="B1313" s="281"/>
      <c r="C1313" s="347" t="s">
        <v>1219</v>
      </c>
      <c r="D1313" s="347" t="s">
        <v>336</v>
      </c>
      <c r="E1313" s="348" t="s">
        <v>2006</v>
      </c>
      <c r="F1313" s="349" t="s">
        <v>2005</v>
      </c>
      <c r="G1313" s="350" t="s">
        <v>578</v>
      </c>
      <c r="H1313" s="351">
        <v>14.606</v>
      </c>
      <c r="I1313" s="424"/>
      <c r="J1313" s="352">
        <f>ROUND($I$1313*$H$1313,2)</f>
        <v>0</v>
      </c>
      <c r="K1313" s="349" t="s">
        <v>340</v>
      </c>
      <c r="L1313" s="281"/>
      <c r="M1313" s="423"/>
      <c r="N1313" s="353" t="s">
        <v>287</v>
      </c>
      <c r="P1313" s="354">
        <f>$O$1313*$H$1313</f>
        <v>0</v>
      </c>
      <c r="Q1313" s="354">
        <v>0</v>
      </c>
      <c r="R1313" s="354">
        <f>$Q$1313*$H$1313</f>
        <v>0</v>
      </c>
      <c r="S1313" s="354">
        <v>0</v>
      </c>
      <c r="T1313" s="355">
        <f>$S$1313*$H$1313</f>
        <v>0</v>
      </c>
      <c r="AR1313" s="409" t="s">
        <v>481</v>
      </c>
      <c r="AT1313" s="409" t="s">
        <v>336</v>
      </c>
      <c r="AU1313" s="409" t="s">
        <v>258</v>
      </c>
      <c r="AY1313" s="406" t="s">
        <v>334</v>
      </c>
      <c r="BE1313" s="356">
        <f>IF($N$1313="základní",$J$1313,0)</f>
        <v>0</v>
      </c>
      <c r="BF1313" s="356">
        <f>IF($N$1313="snížená",$J$1313,0)</f>
        <v>0</v>
      </c>
      <c r="BG1313" s="356">
        <f>IF($N$1313="zákl. přenesená",$J$1313,0)</f>
        <v>0</v>
      </c>
      <c r="BH1313" s="356">
        <f>IF($N$1313="sníž. přenesená",$J$1313,0)</f>
        <v>0</v>
      </c>
      <c r="BI1313" s="356">
        <f>IF($N$1313="nulová",$J$1313,0)</f>
        <v>0</v>
      </c>
      <c r="BJ1313" s="409" t="s">
        <v>332</v>
      </c>
      <c r="BK1313" s="356">
        <f>ROUND($I$1313*$H$1313,2)</f>
        <v>0</v>
      </c>
      <c r="BL1313" s="409" t="s">
        <v>481</v>
      </c>
      <c r="BM1313" s="409" t="s">
        <v>2004</v>
      </c>
    </row>
    <row r="1314" spans="2:47" s="406" customFormat="1" ht="27" customHeight="1">
      <c r="B1314" s="281"/>
      <c r="D1314" s="357" t="s">
        <v>343</v>
      </c>
      <c r="F1314" s="358" t="s">
        <v>2003</v>
      </c>
      <c r="L1314" s="281"/>
      <c r="M1314" s="359"/>
      <c r="T1314" s="360"/>
      <c r="AT1314" s="406" t="s">
        <v>343</v>
      </c>
      <c r="AU1314" s="406" t="s">
        <v>258</v>
      </c>
    </row>
    <row r="1315" spans="2:47" s="406" customFormat="1" ht="98.25" customHeight="1">
      <c r="B1315" s="281"/>
      <c r="D1315" s="361" t="s">
        <v>345</v>
      </c>
      <c r="F1315" s="362" t="s">
        <v>2002</v>
      </c>
      <c r="L1315" s="281"/>
      <c r="M1315" s="359"/>
      <c r="T1315" s="360"/>
      <c r="AT1315" s="406" t="s">
        <v>345</v>
      </c>
      <c r="AU1315" s="406" t="s">
        <v>258</v>
      </c>
    </row>
    <row r="1316" spans="2:63" s="337" customFormat="1" ht="30.75" customHeight="1">
      <c r="B1316" s="336"/>
      <c r="D1316" s="338" t="s">
        <v>329</v>
      </c>
      <c r="E1316" s="345" t="s">
        <v>1049</v>
      </c>
      <c r="F1316" s="345" t="s">
        <v>1050</v>
      </c>
      <c r="J1316" s="346">
        <f>$BK$1316</f>
        <v>0</v>
      </c>
      <c r="L1316" s="336"/>
      <c r="M1316" s="341"/>
      <c r="P1316" s="342">
        <f>SUM($P$1317:$P$1367)</f>
        <v>0</v>
      </c>
      <c r="R1316" s="342">
        <f>SUM($R$1317:$R$1367)</f>
        <v>1.7193935000000002</v>
      </c>
      <c r="T1316" s="343">
        <f>SUM($T$1317:$T$1367)</f>
        <v>0</v>
      </c>
      <c r="AR1316" s="338" t="s">
        <v>258</v>
      </c>
      <c r="AT1316" s="338" t="s">
        <v>329</v>
      </c>
      <c r="AU1316" s="338" t="s">
        <v>332</v>
      </c>
      <c r="AY1316" s="338" t="s">
        <v>334</v>
      </c>
      <c r="BK1316" s="344">
        <f>SUM($BK$1317:$BK$1367)</f>
        <v>0</v>
      </c>
    </row>
    <row r="1317" spans="2:65" s="406" customFormat="1" ht="15.75" customHeight="1">
      <c r="B1317" s="281"/>
      <c r="C1317" s="347" t="s">
        <v>1238</v>
      </c>
      <c r="D1317" s="347" t="s">
        <v>336</v>
      </c>
      <c r="E1317" s="348" t="s">
        <v>2001</v>
      </c>
      <c r="F1317" s="349" t="s">
        <v>2000</v>
      </c>
      <c r="G1317" s="350" t="s">
        <v>114</v>
      </c>
      <c r="H1317" s="351">
        <v>837.9</v>
      </c>
      <c r="I1317" s="424"/>
      <c r="J1317" s="352">
        <f>ROUND($I$1317*$H$1317,2)</f>
        <v>0</v>
      </c>
      <c r="K1317" s="349" t="s">
        <v>340</v>
      </c>
      <c r="L1317" s="281"/>
      <c r="M1317" s="423"/>
      <c r="N1317" s="353" t="s">
        <v>287</v>
      </c>
      <c r="P1317" s="354">
        <f>$O$1317*$H$1317</f>
        <v>0</v>
      </c>
      <c r="Q1317" s="354">
        <v>0</v>
      </c>
      <c r="R1317" s="354">
        <f>$Q$1317*$H$1317</f>
        <v>0</v>
      </c>
      <c r="S1317" s="354">
        <v>0</v>
      </c>
      <c r="T1317" s="355">
        <f>$S$1317*$H$1317</f>
        <v>0</v>
      </c>
      <c r="AR1317" s="409" t="s">
        <v>481</v>
      </c>
      <c r="AT1317" s="409" t="s">
        <v>336</v>
      </c>
      <c r="AU1317" s="409" t="s">
        <v>258</v>
      </c>
      <c r="AY1317" s="406" t="s">
        <v>334</v>
      </c>
      <c r="BE1317" s="356">
        <f>IF($N$1317="základní",$J$1317,0)</f>
        <v>0</v>
      </c>
      <c r="BF1317" s="356">
        <f>IF($N$1317="snížená",$J$1317,0)</f>
        <v>0</v>
      </c>
      <c r="BG1317" s="356">
        <f>IF($N$1317="zákl. přenesená",$J$1317,0)</f>
        <v>0</v>
      </c>
      <c r="BH1317" s="356">
        <f>IF($N$1317="sníž. přenesená",$J$1317,0)</f>
        <v>0</v>
      </c>
      <c r="BI1317" s="356">
        <f>IF($N$1317="nulová",$J$1317,0)</f>
        <v>0</v>
      </c>
      <c r="BJ1317" s="409" t="s">
        <v>332</v>
      </c>
      <c r="BK1317" s="356">
        <f>ROUND($I$1317*$H$1317,2)</f>
        <v>0</v>
      </c>
      <c r="BL1317" s="409" t="s">
        <v>481</v>
      </c>
      <c r="BM1317" s="409" t="s">
        <v>1999</v>
      </c>
    </row>
    <row r="1318" spans="2:47" s="406" customFormat="1" ht="27" customHeight="1">
      <c r="B1318" s="281"/>
      <c r="D1318" s="357" t="s">
        <v>343</v>
      </c>
      <c r="F1318" s="358" t="s">
        <v>1998</v>
      </c>
      <c r="L1318" s="281"/>
      <c r="M1318" s="359"/>
      <c r="T1318" s="360"/>
      <c r="AT1318" s="406" t="s">
        <v>343</v>
      </c>
      <c r="AU1318" s="406" t="s">
        <v>258</v>
      </c>
    </row>
    <row r="1319" spans="2:47" s="406" customFormat="1" ht="57.75" customHeight="1">
      <c r="B1319" s="281"/>
      <c r="D1319" s="361" t="s">
        <v>345</v>
      </c>
      <c r="F1319" s="362" t="s">
        <v>1997</v>
      </c>
      <c r="L1319" s="281"/>
      <c r="M1319" s="359"/>
      <c r="T1319" s="360"/>
      <c r="AT1319" s="406" t="s">
        <v>345</v>
      </c>
      <c r="AU1319" s="406" t="s">
        <v>258</v>
      </c>
    </row>
    <row r="1320" spans="2:51" s="406" customFormat="1" ht="15.75" customHeight="1">
      <c r="B1320" s="363"/>
      <c r="D1320" s="361" t="s">
        <v>347</v>
      </c>
      <c r="E1320" s="364"/>
      <c r="F1320" s="365" t="s">
        <v>1472</v>
      </c>
      <c r="H1320" s="364"/>
      <c r="L1320" s="363"/>
      <c r="M1320" s="366"/>
      <c r="T1320" s="367"/>
      <c r="AT1320" s="364" t="s">
        <v>347</v>
      </c>
      <c r="AU1320" s="364" t="s">
        <v>258</v>
      </c>
      <c r="AV1320" s="364" t="s">
        <v>332</v>
      </c>
      <c r="AW1320" s="364" t="s">
        <v>299</v>
      </c>
      <c r="AX1320" s="364" t="s">
        <v>333</v>
      </c>
      <c r="AY1320" s="364" t="s">
        <v>334</v>
      </c>
    </row>
    <row r="1321" spans="2:51" s="406" customFormat="1" ht="15.75" customHeight="1">
      <c r="B1321" s="363"/>
      <c r="D1321" s="361" t="s">
        <v>347</v>
      </c>
      <c r="E1321" s="364"/>
      <c r="F1321" s="365" t="s">
        <v>1471</v>
      </c>
      <c r="H1321" s="364"/>
      <c r="L1321" s="363"/>
      <c r="M1321" s="366"/>
      <c r="T1321" s="367"/>
      <c r="AT1321" s="364" t="s">
        <v>347</v>
      </c>
      <c r="AU1321" s="364" t="s">
        <v>258</v>
      </c>
      <c r="AV1321" s="364" t="s">
        <v>332</v>
      </c>
      <c r="AW1321" s="364" t="s">
        <v>299</v>
      </c>
      <c r="AX1321" s="364" t="s">
        <v>333</v>
      </c>
      <c r="AY1321" s="364" t="s">
        <v>334</v>
      </c>
    </row>
    <row r="1322" spans="2:51" s="406" customFormat="1" ht="15.75" customHeight="1">
      <c r="B1322" s="363"/>
      <c r="D1322" s="361" t="s">
        <v>347</v>
      </c>
      <c r="E1322" s="364"/>
      <c r="F1322" s="365" t="s">
        <v>425</v>
      </c>
      <c r="H1322" s="364"/>
      <c r="L1322" s="363"/>
      <c r="M1322" s="366"/>
      <c r="T1322" s="367"/>
      <c r="AT1322" s="364" t="s">
        <v>347</v>
      </c>
      <c r="AU1322" s="364" t="s">
        <v>258</v>
      </c>
      <c r="AV1322" s="364" t="s">
        <v>332</v>
      </c>
      <c r="AW1322" s="364" t="s">
        <v>299</v>
      </c>
      <c r="AX1322" s="364" t="s">
        <v>333</v>
      </c>
      <c r="AY1322" s="364" t="s">
        <v>334</v>
      </c>
    </row>
    <row r="1323" spans="2:51" s="406" customFormat="1" ht="15.75" customHeight="1">
      <c r="B1323" s="368"/>
      <c r="D1323" s="361" t="s">
        <v>347</v>
      </c>
      <c r="E1323" s="369"/>
      <c r="F1323" s="370" t="s">
        <v>1996</v>
      </c>
      <c r="H1323" s="371">
        <v>363.6</v>
      </c>
      <c r="L1323" s="368"/>
      <c r="M1323" s="372"/>
      <c r="T1323" s="373"/>
      <c r="AT1323" s="369" t="s">
        <v>347</v>
      </c>
      <c r="AU1323" s="369" t="s">
        <v>258</v>
      </c>
      <c r="AV1323" s="369" t="s">
        <v>258</v>
      </c>
      <c r="AW1323" s="369" t="s">
        <v>299</v>
      </c>
      <c r="AX1323" s="369" t="s">
        <v>333</v>
      </c>
      <c r="AY1323" s="369" t="s">
        <v>334</v>
      </c>
    </row>
    <row r="1324" spans="2:51" s="406" customFormat="1" ht="15.75" customHeight="1">
      <c r="B1324" s="368"/>
      <c r="D1324" s="361" t="s">
        <v>347</v>
      </c>
      <c r="E1324" s="369"/>
      <c r="F1324" s="370" t="s">
        <v>1992</v>
      </c>
      <c r="H1324" s="371">
        <v>66.6</v>
      </c>
      <c r="L1324" s="368"/>
      <c r="M1324" s="372"/>
      <c r="T1324" s="373"/>
      <c r="AT1324" s="369" t="s">
        <v>347</v>
      </c>
      <c r="AU1324" s="369" t="s">
        <v>258</v>
      </c>
      <c r="AV1324" s="369" t="s">
        <v>258</v>
      </c>
      <c r="AW1324" s="369" t="s">
        <v>299</v>
      </c>
      <c r="AX1324" s="369" t="s">
        <v>333</v>
      </c>
      <c r="AY1324" s="369" t="s">
        <v>334</v>
      </c>
    </row>
    <row r="1325" spans="2:51" s="406" customFormat="1" ht="15.75" customHeight="1">
      <c r="B1325" s="380"/>
      <c r="D1325" s="361" t="s">
        <v>347</v>
      </c>
      <c r="E1325" s="381"/>
      <c r="F1325" s="382" t="s">
        <v>519</v>
      </c>
      <c r="H1325" s="383">
        <v>430.2</v>
      </c>
      <c r="L1325" s="380"/>
      <c r="M1325" s="384"/>
      <c r="T1325" s="385"/>
      <c r="AT1325" s="381" t="s">
        <v>347</v>
      </c>
      <c r="AU1325" s="381" t="s">
        <v>258</v>
      </c>
      <c r="AV1325" s="381" t="s">
        <v>363</v>
      </c>
      <c r="AW1325" s="381" t="s">
        <v>299</v>
      </c>
      <c r="AX1325" s="381" t="s">
        <v>333</v>
      </c>
      <c r="AY1325" s="381" t="s">
        <v>334</v>
      </c>
    </row>
    <row r="1326" spans="2:51" s="406" customFormat="1" ht="15.75" customHeight="1">
      <c r="B1326" s="363"/>
      <c r="D1326" s="361" t="s">
        <v>347</v>
      </c>
      <c r="E1326" s="364"/>
      <c r="F1326" s="365" t="s">
        <v>428</v>
      </c>
      <c r="H1326" s="364"/>
      <c r="L1326" s="363"/>
      <c r="M1326" s="366"/>
      <c r="T1326" s="367"/>
      <c r="AT1326" s="364" t="s">
        <v>347</v>
      </c>
      <c r="AU1326" s="364" t="s">
        <v>258</v>
      </c>
      <c r="AV1326" s="364" t="s">
        <v>332</v>
      </c>
      <c r="AW1326" s="364" t="s">
        <v>299</v>
      </c>
      <c r="AX1326" s="364" t="s">
        <v>333</v>
      </c>
      <c r="AY1326" s="364" t="s">
        <v>334</v>
      </c>
    </row>
    <row r="1327" spans="2:51" s="406" customFormat="1" ht="15.75" customHeight="1">
      <c r="B1327" s="368"/>
      <c r="D1327" s="361" t="s">
        <v>347</v>
      </c>
      <c r="E1327" s="369"/>
      <c r="F1327" s="370" t="s">
        <v>1995</v>
      </c>
      <c r="H1327" s="371">
        <v>46.8</v>
      </c>
      <c r="L1327" s="368"/>
      <c r="M1327" s="372"/>
      <c r="T1327" s="373"/>
      <c r="AT1327" s="369" t="s">
        <v>347</v>
      </c>
      <c r="AU1327" s="369" t="s">
        <v>258</v>
      </c>
      <c r="AV1327" s="369" t="s">
        <v>258</v>
      </c>
      <c r="AW1327" s="369" t="s">
        <v>299</v>
      </c>
      <c r="AX1327" s="369" t="s">
        <v>333</v>
      </c>
      <c r="AY1327" s="369" t="s">
        <v>334</v>
      </c>
    </row>
    <row r="1328" spans="2:51" s="406" customFormat="1" ht="15.75" customHeight="1">
      <c r="B1328" s="368"/>
      <c r="D1328" s="361" t="s">
        <v>347</v>
      </c>
      <c r="E1328" s="369"/>
      <c r="F1328" s="370" t="s">
        <v>1994</v>
      </c>
      <c r="H1328" s="371">
        <v>21.6</v>
      </c>
      <c r="L1328" s="368"/>
      <c r="M1328" s="372"/>
      <c r="T1328" s="373"/>
      <c r="AT1328" s="369" t="s">
        <v>347</v>
      </c>
      <c r="AU1328" s="369" t="s">
        <v>258</v>
      </c>
      <c r="AV1328" s="369" t="s">
        <v>258</v>
      </c>
      <c r="AW1328" s="369" t="s">
        <v>299</v>
      </c>
      <c r="AX1328" s="369" t="s">
        <v>333</v>
      </c>
      <c r="AY1328" s="369" t="s">
        <v>334</v>
      </c>
    </row>
    <row r="1329" spans="2:51" s="406" customFormat="1" ht="15.75" customHeight="1">
      <c r="B1329" s="368"/>
      <c r="D1329" s="361" t="s">
        <v>347</v>
      </c>
      <c r="E1329" s="369"/>
      <c r="F1329" s="370" t="s">
        <v>1993</v>
      </c>
      <c r="H1329" s="371">
        <v>272.7</v>
      </c>
      <c r="L1329" s="368"/>
      <c r="M1329" s="372"/>
      <c r="T1329" s="373"/>
      <c r="AT1329" s="369" t="s">
        <v>347</v>
      </c>
      <c r="AU1329" s="369" t="s">
        <v>258</v>
      </c>
      <c r="AV1329" s="369" t="s">
        <v>258</v>
      </c>
      <c r="AW1329" s="369" t="s">
        <v>299</v>
      </c>
      <c r="AX1329" s="369" t="s">
        <v>333</v>
      </c>
      <c r="AY1329" s="369" t="s">
        <v>334</v>
      </c>
    </row>
    <row r="1330" spans="2:51" s="406" customFormat="1" ht="15.75" customHeight="1">
      <c r="B1330" s="368"/>
      <c r="D1330" s="361" t="s">
        <v>347</v>
      </c>
      <c r="E1330" s="369"/>
      <c r="F1330" s="370" t="s">
        <v>1992</v>
      </c>
      <c r="H1330" s="371">
        <v>66.6</v>
      </c>
      <c r="L1330" s="368"/>
      <c r="M1330" s="372"/>
      <c r="T1330" s="373"/>
      <c r="AT1330" s="369" t="s">
        <v>347</v>
      </c>
      <c r="AU1330" s="369" t="s">
        <v>258</v>
      </c>
      <c r="AV1330" s="369" t="s">
        <v>258</v>
      </c>
      <c r="AW1330" s="369" t="s">
        <v>299</v>
      </c>
      <c r="AX1330" s="369" t="s">
        <v>333</v>
      </c>
      <c r="AY1330" s="369" t="s">
        <v>334</v>
      </c>
    </row>
    <row r="1331" spans="2:51" s="406" customFormat="1" ht="15.75" customHeight="1">
      <c r="B1331" s="380"/>
      <c r="D1331" s="361" t="s">
        <v>347</v>
      </c>
      <c r="E1331" s="381"/>
      <c r="F1331" s="382" t="s">
        <v>519</v>
      </c>
      <c r="H1331" s="383">
        <v>407.7</v>
      </c>
      <c r="L1331" s="380"/>
      <c r="M1331" s="384"/>
      <c r="T1331" s="385"/>
      <c r="AT1331" s="381" t="s">
        <v>347</v>
      </c>
      <c r="AU1331" s="381" t="s">
        <v>258</v>
      </c>
      <c r="AV1331" s="381" t="s">
        <v>363</v>
      </c>
      <c r="AW1331" s="381" t="s">
        <v>299</v>
      </c>
      <c r="AX1331" s="381" t="s">
        <v>333</v>
      </c>
      <c r="AY1331" s="381" t="s">
        <v>334</v>
      </c>
    </row>
    <row r="1332" spans="2:51" s="406" customFormat="1" ht="15.75" customHeight="1">
      <c r="B1332" s="374"/>
      <c r="D1332" s="361" t="s">
        <v>347</v>
      </c>
      <c r="E1332" s="375"/>
      <c r="F1332" s="376" t="s">
        <v>352</v>
      </c>
      <c r="H1332" s="377">
        <v>837.9</v>
      </c>
      <c r="L1332" s="374"/>
      <c r="M1332" s="378"/>
      <c r="T1332" s="379"/>
      <c r="AT1332" s="375" t="s">
        <v>347</v>
      </c>
      <c r="AU1332" s="375" t="s">
        <v>258</v>
      </c>
      <c r="AV1332" s="375" t="s">
        <v>341</v>
      </c>
      <c r="AW1332" s="375" t="s">
        <v>299</v>
      </c>
      <c r="AX1332" s="375" t="s">
        <v>332</v>
      </c>
      <c r="AY1332" s="375" t="s">
        <v>334</v>
      </c>
    </row>
    <row r="1333" spans="2:65" s="406" customFormat="1" ht="15.75" customHeight="1">
      <c r="B1333" s="281"/>
      <c r="C1333" s="386" t="s">
        <v>1243</v>
      </c>
      <c r="D1333" s="386" t="s">
        <v>1090</v>
      </c>
      <c r="E1333" s="387" t="s">
        <v>1991</v>
      </c>
      <c r="F1333" s="507" t="s">
        <v>1990</v>
      </c>
      <c r="G1333" s="389" t="s">
        <v>114</v>
      </c>
      <c r="H1333" s="390">
        <v>2765.07</v>
      </c>
      <c r="I1333" s="426"/>
      <c r="J1333" s="391">
        <f>ROUND($I$1333*$H$1333,2)</f>
        <v>0</v>
      </c>
      <c r="K1333" s="388" t="s">
        <v>599</v>
      </c>
      <c r="L1333" s="392"/>
      <c r="M1333" s="425"/>
      <c r="N1333" s="393" t="s">
        <v>287</v>
      </c>
      <c r="P1333" s="354">
        <f>$O$1333*$H$1333</f>
        <v>0</v>
      </c>
      <c r="Q1333" s="354">
        <v>0.00059</v>
      </c>
      <c r="R1333" s="354">
        <f>$Q$1333*$H$1333</f>
        <v>1.6313913000000002</v>
      </c>
      <c r="S1333" s="354">
        <v>0</v>
      </c>
      <c r="T1333" s="355">
        <f>$S$1333*$H$1333</f>
        <v>0</v>
      </c>
      <c r="AR1333" s="409" t="s">
        <v>635</v>
      </c>
      <c r="AT1333" s="409" t="s">
        <v>1090</v>
      </c>
      <c r="AU1333" s="409" t="s">
        <v>258</v>
      </c>
      <c r="AY1333" s="406" t="s">
        <v>334</v>
      </c>
      <c r="BE1333" s="356">
        <f>IF($N$1333="základní",$J$1333,0)</f>
        <v>0</v>
      </c>
      <c r="BF1333" s="356">
        <f>IF($N$1333="snížená",$J$1333,0)</f>
        <v>0</v>
      </c>
      <c r="BG1333" s="356">
        <f>IF($N$1333="zákl. přenesená",$J$1333,0)</f>
        <v>0</v>
      </c>
      <c r="BH1333" s="356">
        <f>IF($N$1333="sníž. přenesená",$J$1333,0)</f>
        <v>0</v>
      </c>
      <c r="BI1333" s="356">
        <f>IF($N$1333="nulová",$J$1333,0)</f>
        <v>0</v>
      </c>
      <c r="BJ1333" s="409" t="s">
        <v>332</v>
      </c>
      <c r="BK1333" s="356">
        <f>ROUND($I$1333*$H$1333,2)</f>
        <v>0</v>
      </c>
      <c r="BL1333" s="409" t="s">
        <v>481</v>
      </c>
      <c r="BM1333" s="409" t="s">
        <v>1989</v>
      </c>
    </row>
    <row r="1334" spans="2:47" s="406" customFormat="1" ht="16.5" customHeight="1">
      <c r="B1334" s="281"/>
      <c r="D1334" s="357" t="s">
        <v>343</v>
      </c>
      <c r="F1334" s="358" t="s">
        <v>1988</v>
      </c>
      <c r="L1334" s="281"/>
      <c r="M1334" s="359"/>
      <c r="T1334" s="360"/>
      <c r="AT1334" s="406" t="s">
        <v>343</v>
      </c>
      <c r="AU1334" s="406" t="s">
        <v>258</v>
      </c>
    </row>
    <row r="1335" spans="2:51" s="406" customFormat="1" ht="15.75" customHeight="1">
      <c r="B1335" s="363"/>
      <c r="D1335" s="361" t="s">
        <v>347</v>
      </c>
      <c r="E1335" s="364"/>
      <c r="F1335" s="365" t="s">
        <v>1472</v>
      </c>
      <c r="H1335" s="364"/>
      <c r="L1335" s="363"/>
      <c r="M1335" s="366"/>
      <c r="T1335" s="367"/>
      <c r="AT1335" s="364" t="s">
        <v>347</v>
      </c>
      <c r="AU1335" s="364" t="s">
        <v>258</v>
      </c>
      <c r="AV1335" s="364" t="s">
        <v>332</v>
      </c>
      <c r="AW1335" s="364" t="s">
        <v>299</v>
      </c>
      <c r="AX1335" s="364" t="s">
        <v>333</v>
      </c>
      <c r="AY1335" s="364" t="s">
        <v>334</v>
      </c>
    </row>
    <row r="1336" spans="2:51" s="406" customFormat="1" ht="15.75" customHeight="1">
      <c r="B1336" s="363"/>
      <c r="D1336" s="361" t="s">
        <v>347</v>
      </c>
      <c r="E1336" s="364"/>
      <c r="F1336" s="365" t="s">
        <v>1471</v>
      </c>
      <c r="H1336" s="364"/>
      <c r="L1336" s="363"/>
      <c r="M1336" s="366"/>
      <c r="T1336" s="367"/>
      <c r="AT1336" s="364" t="s">
        <v>347</v>
      </c>
      <c r="AU1336" s="364" t="s">
        <v>258</v>
      </c>
      <c r="AV1336" s="364" t="s">
        <v>332</v>
      </c>
      <c r="AW1336" s="364" t="s">
        <v>299</v>
      </c>
      <c r="AX1336" s="364" t="s">
        <v>333</v>
      </c>
      <c r="AY1336" s="364" t="s">
        <v>334</v>
      </c>
    </row>
    <row r="1337" spans="2:51" s="406" customFormat="1" ht="15.75" customHeight="1">
      <c r="B1337" s="363"/>
      <c r="D1337" s="361" t="s">
        <v>347</v>
      </c>
      <c r="E1337" s="364"/>
      <c r="F1337" s="365" t="s">
        <v>425</v>
      </c>
      <c r="H1337" s="364"/>
      <c r="L1337" s="363"/>
      <c r="M1337" s="366"/>
      <c r="T1337" s="367"/>
      <c r="AT1337" s="364" t="s">
        <v>347</v>
      </c>
      <c r="AU1337" s="364" t="s">
        <v>258</v>
      </c>
      <c r="AV1337" s="364" t="s">
        <v>332</v>
      </c>
      <c r="AW1337" s="364" t="s">
        <v>299</v>
      </c>
      <c r="AX1337" s="364" t="s">
        <v>333</v>
      </c>
      <c r="AY1337" s="364" t="s">
        <v>334</v>
      </c>
    </row>
    <row r="1338" spans="2:51" s="406" customFormat="1" ht="15.75" customHeight="1">
      <c r="B1338" s="368"/>
      <c r="D1338" s="361" t="s">
        <v>347</v>
      </c>
      <c r="E1338" s="369"/>
      <c r="F1338" s="370" t="s">
        <v>1987</v>
      </c>
      <c r="H1338" s="371">
        <v>1090.8</v>
      </c>
      <c r="L1338" s="368"/>
      <c r="M1338" s="372"/>
      <c r="T1338" s="373"/>
      <c r="AT1338" s="369" t="s">
        <v>347</v>
      </c>
      <c r="AU1338" s="369" t="s">
        <v>258</v>
      </c>
      <c r="AV1338" s="369" t="s">
        <v>258</v>
      </c>
      <c r="AW1338" s="369" t="s">
        <v>299</v>
      </c>
      <c r="AX1338" s="369" t="s">
        <v>333</v>
      </c>
      <c r="AY1338" s="369" t="s">
        <v>334</v>
      </c>
    </row>
    <row r="1339" spans="2:51" s="406" customFormat="1" ht="15.75" customHeight="1">
      <c r="B1339" s="368"/>
      <c r="D1339" s="361" t="s">
        <v>347</v>
      </c>
      <c r="E1339" s="369"/>
      <c r="F1339" s="370" t="s">
        <v>1983</v>
      </c>
      <c r="H1339" s="371">
        <v>199.8</v>
      </c>
      <c r="L1339" s="368"/>
      <c r="M1339" s="372"/>
      <c r="T1339" s="373"/>
      <c r="AT1339" s="369" t="s">
        <v>347</v>
      </c>
      <c r="AU1339" s="369" t="s">
        <v>258</v>
      </c>
      <c r="AV1339" s="369" t="s">
        <v>258</v>
      </c>
      <c r="AW1339" s="369" t="s">
        <v>299</v>
      </c>
      <c r="AX1339" s="369" t="s">
        <v>333</v>
      </c>
      <c r="AY1339" s="369" t="s">
        <v>334</v>
      </c>
    </row>
    <row r="1340" spans="2:51" s="406" customFormat="1" ht="15.75" customHeight="1">
      <c r="B1340" s="380"/>
      <c r="D1340" s="361" t="s">
        <v>347</v>
      </c>
      <c r="E1340" s="381"/>
      <c r="F1340" s="382" t="s">
        <v>519</v>
      </c>
      <c r="H1340" s="383">
        <v>1290.6</v>
      </c>
      <c r="L1340" s="380"/>
      <c r="M1340" s="384"/>
      <c r="T1340" s="385"/>
      <c r="AT1340" s="381" t="s">
        <v>347</v>
      </c>
      <c r="AU1340" s="381" t="s">
        <v>258</v>
      </c>
      <c r="AV1340" s="381" t="s">
        <v>363</v>
      </c>
      <c r="AW1340" s="381" t="s">
        <v>299</v>
      </c>
      <c r="AX1340" s="381" t="s">
        <v>333</v>
      </c>
      <c r="AY1340" s="381" t="s">
        <v>334</v>
      </c>
    </row>
    <row r="1341" spans="2:51" s="406" customFormat="1" ht="15.75" customHeight="1">
      <c r="B1341" s="363"/>
      <c r="D1341" s="361" t="s">
        <v>347</v>
      </c>
      <c r="E1341" s="364"/>
      <c r="F1341" s="365" t="s">
        <v>428</v>
      </c>
      <c r="H1341" s="364"/>
      <c r="L1341" s="363"/>
      <c r="M1341" s="366"/>
      <c r="T1341" s="367"/>
      <c r="AT1341" s="364" t="s">
        <v>347</v>
      </c>
      <c r="AU1341" s="364" t="s">
        <v>258</v>
      </c>
      <c r="AV1341" s="364" t="s">
        <v>332</v>
      </c>
      <c r="AW1341" s="364" t="s">
        <v>299</v>
      </c>
      <c r="AX1341" s="364" t="s">
        <v>333</v>
      </c>
      <c r="AY1341" s="364" t="s">
        <v>334</v>
      </c>
    </row>
    <row r="1342" spans="2:51" s="406" customFormat="1" ht="15.75" customHeight="1">
      <c r="B1342" s="368"/>
      <c r="D1342" s="361" t="s">
        <v>347</v>
      </c>
      <c r="E1342" s="369"/>
      <c r="F1342" s="370" t="s">
        <v>1986</v>
      </c>
      <c r="H1342" s="371">
        <v>140.4</v>
      </c>
      <c r="L1342" s="368"/>
      <c r="M1342" s="372"/>
      <c r="T1342" s="373"/>
      <c r="AT1342" s="369" t="s">
        <v>347</v>
      </c>
      <c r="AU1342" s="369" t="s">
        <v>258</v>
      </c>
      <c r="AV1342" s="369" t="s">
        <v>258</v>
      </c>
      <c r="AW1342" s="369" t="s">
        <v>299</v>
      </c>
      <c r="AX1342" s="369" t="s">
        <v>333</v>
      </c>
      <c r="AY1342" s="369" t="s">
        <v>334</v>
      </c>
    </row>
    <row r="1343" spans="2:51" s="406" customFormat="1" ht="15.75" customHeight="1">
      <c r="B1343" s="368"/>
      <c r="D1343" s="361" t="s">
        <v>347</v>
      </c>
      <c r="E1343" s="369"/>
      <c r="F1343" s="370" t="s">
        <v>1985</v>
      </c>
      <c r="H1343" s="371">
        <v>64.8</v>
      </c>
      <c r="L1343" s="368"/>
      <c r="M1343" s="372"/>
      <c r="T1343" s="373"/>
      <c r="AT1343" s="369" t="s">
        <v>347</v>
      </c>
      <c r="AU1343" s="369" t="s">
        <v>258</v>
      </c>
      <c r="AV1343" s="369" t="s">
        <v>258</v>
      </c>
      <c r="AW1343" s="369" t="s">
        <v>299</v>
      </c>
      <c r="AX1343" s="369" t="s">
        <v>333</v>
      </c>
      <c r="AY1343" s="369" t="s">
        <v>334</v>
      </c>
    </row>
    <row r="1344" spans="2:51" s="406" customFormat="1" ht="15.75" customHeight="1">
      <c r="B1344" s="368"/>
      <c r="D1344" s="361" t="s">
        <v>347</v>
      </c>
      <c r="E1344" s="369"/>
      <c r="F1344" s="370" t="s">
        <v>1984</v>
      </c>
      <c r="H1344" s="371">
        <v>818.1</v>
      </c>
      <c r="L1344" s="368"/>
      <c r="M1344" s="372"/>
      <c r="T1344" s="373"/>
      <c r="AT1344" s="369" t="s">
        <v>347</v>
      </c>
      <c r="AU1344" s="369" t="s">
        <v>258</v>
      </c>
      <c r="AV1344" s="369" t="s">
        <v>258</v>
      </c>
      <c r="AW1344" s="369" t="s">
        <v>299</v>
      </c>
      <c r="AX1344" s="369" t="s">
        <v>333</v>
      </c>
      <c r="AY1344" s="369" t="s">
        <v>334</v>
      </c>
    </row>
    <row r="1345" spans="2:51" s="406" customFormat="1" ht="15.75" customHeight="1">
      <c r="B1345" s="368"/>
      <c r="D1345" s="361" t="s">
        <v>347</v>
      </c>
      <c r="E1345" s="369"/>
      <c r="F1345" s="370" t="s">
        <v>1983</v>
      </c>
      <c r="H1345" s="371">
        <v>199.8</v>
      </c>
      <c r="L1345" s="368"/>
      <c r="M1345" s="372"/>
      <c r="T1345" s="373"/>
      <c r="AT1345" s="369" t="s">
        <v>347</v>
      </c>
      <c r="AU1345" s="369" t="s">
        <v>258</v>
      </c>
      <c r="AV1345" s="369" t="s">
        <v>258</v>
      </c>
      <c r="AW1345" s="369" t="s">
        <v>299</v>
      </c>
      <c r="AX1345" s="369" t="s">
        <v>333</v>
      </c>
      <c r="AY1345" s="369" t="s">
        <v>334</v>
      </c>
    </row>
    <row r="1346" spans="2:51" s="406" customFormat="1" ht="15.75" customHeight="1">
      <c r="B1346" s="380"/>
      <c r="D1346" s="361" t="s">
        <v>347</v>
      </c>
      <c r="E1346" s="381"/>
      <c r="F1346" s="382" t="s">
        <v>519</v>
      </c>
      <c r="H1346" s="383">
        <v>1223.1</v>
      </c>
      <c r="L1346" s="380"/>
      <c r="M1346" s="384"/>
      <c r="T1346" s="385"/>
      <c r="AT1346" s="381" t="s">
        <v>347</v>
      </c>
      <c r="AU1346" s="381" t="s">
        <v>258</v>
      </c>
      <c r="AV1346" s="381" t="s">
        <v>363</v>
      </c>
      <c r="AW1346" s="381" t="s">
        <v>299</v>
      </c>
      <c r="AX1346" s="381" t="s">
        <v>333</v>
      </c>
      <c r="AY1346" s="381" t="s">
        <v>334</v>
      </c>
    </row>
    <row r="1347" spans="2:51" s="406" customFormat="1" ht="15.75" customHeight="1">
      <c r="B1347" s="374"/>
      <c r="D1347" s="361" t="s">
        <v>347</v>
      </c>
      <c r="E1347" s="375"/>
      <c r="F1347" s="376" t="s">
        <v>352</v>
      </c>
      <c r="H1347" s="377">
        <v>2513.7</v>
      </c>
      <c r="L1347" s="374"/>
      <c r="M1347" s="378"/>
      <c r="T1347" s="379"/>
      <c r="AT1347" s="375" t="s">
        <v>347</v>
      </c>
      <c r="AU1347" s="375" t="s">
        <v>258</v>
      </c>
      <c r="AV1347" s="375" t="s">
        <v>341</v>
      </c>
      <c r="AW1347" s="375" t="s">
        <v>299</v>
      </c>
      <c r="AX1347" s="375" t="s">
        <v>332</v>
      </c>
      <c r="AY1347" s="375" t="s">
        <v>334</v>
      </c>
    </row>
    <row r="1348" spans="2:51" s="406" customFormat="1" ht="15.75" customHeight="1">
      <c r="B1348" s="368"/>
      <c r="D1348" s="361" t="s">
        <v>347</v>
      </c>
      <c r="F1348" s="370" t="s">
        <v>1982</v>
      </c>
      <c r="H1348" s="371">
        <v>2765.07</v>
      </c>
      <c r="L1348" s="368"/>
      <c r="M1348" s="372"/>
      <c r="T1348" s="373"/>
      <c r="AT1348" s="369" t="s">
        <v>347</v>
      </c>
      <c r="AU1348" s="369" t="s">
        <v>258</v>
      </c>
      <c r="AV1348" s="369" t="s">
        <v>258</v>
      </c>
      <c r="AW1348" s="369" t="s">
        <v>333</v>
      </c>
      <c r="AX1348" s="369" t="s">
        <v>332</v>
      </c>
      <c r="AY1348" s="369" t="s">
        <v>334</v>
      </c>
    </row>
    <row r="1349" spans="2:65" s="406" customFormat="1" ht="15.75" customHeight="1">
      <c r="B1349" s="281"/>
      <c r="C1349" s="347" t="s">
        <v>1251</v>
      </c>
      <c r="D1349" s="347" t="s">
        <v>336</v>
      </c>
      <c r="E1349" s="348" t="s">
        <v>1981</v>
      </c>
      <c r="F1349" s="349" t="s">
        <v>1979</v>
      </c>
      <c r="G1349" s="350" t="s">
        <v>373</v>
      </c>
      <c r="H1349" s="351">
        <v>3.62</v>
      </c>
      <c r="I1349" s="424"/>
      <c r="J1349" s="352">
        <f>ROUND($I$1349*$H$1349,2)</f>
        <v>0</v>
      </c>
      <c r="K1349" s="349" t="s">
        <v>340</v>
      </c>
      <c r="L1349" s="281"/>
      <c r="M1349" s="423"/>
      <c r="N1349" s="353" t="s">
        <v>287</v>
      </c>
      <c r="P1349" s="354">
        <f>$O$1349*$H$1349</f>
        <v>0</v>
      </c>
      <c r="Q1349" s="354">
        <v>0.02431</v>
      </c>
      <c r="R1349" s="354">
        <f>$Q$1349*$H$1349</f>
        <v>0.0880022</v>
      </c>
      <c r="S1349" s="354">
        <v>0</v>
      </c>
      <c r="T1349" s="355">
        <f>$S$1349*$H$1349</f>
        <v>0</v>
      </c>
      <c r="AR1349" s="409" t="s">
        <v>481</v>
      </c>
      <c r="AT1349" s="409" t="s">
        <v>336</v>
      </c>
      <c r="AU1349" s="409" t="s">
        <v>258</v>
      </c>
      <c r="AY1349" s="406" t="s">
        <v>334</v>
      </c>
      <c r="BE1349" s="356">
        <f>IF($N$1349="základní",$J$1349,0)</f>
        <v>0</v>
      </c>
      <c r="BF1349" s="356">
        <f>IF($N$1349="snížená",$J$1349,0)</f>
        <v>0</v>
      </c>
      <c r="BG1349" s="356">
        <f>IF($N$1349="zákl. přenesená",$J$1349,0)</f>
        <v>0</v>
      </c>
      <c r="BH1349" s="356">
        <f>IF($N$1349="sníž. přenesená",$J$1349,0)</f>
        <v>0</v>
      </c>
      <c r="BI1349" s="356">
        <f>IF($N$1349="nulová",$J$1349,0)</f>
        <v>0</v>
      </c>
      <c r="BJ1349" s="409" t="s">
        <v>332</v>
      </c>
      <c r="BK1349" s="356">
        <f>ROUND($I$1349*$H$1349,2)</f>
        <v>0</v>
      </c>
      <c r="BL1349" s="409" t="s">
        <v>481</v>
      </c>
      <c r="BM1349" s="409" t="s">
        <v>1980</v>
      </c>
    </row>
    <row r="1350" spans="2:47" s="406" customFormat="1" ht="16.5" customHeight="1">
      <c r="B1350" s="281"/>
      <c r="D1350" s="357" t="s">
        <v>343</v>
      </c>
      <c r="F1350" s="358" t="s">
        <v>1979</v>
      </c>
      <c r="L1350" s="281"/>
      <c r="M1350" s="359"/>
      <c r="T1350" s="360"/>
      <c r="AT1350" s="406" t="s">
        <v>343</v>
      </c>
      <c r="AU1350" s="406" t="s">
        <v>258</v>
      </c>
    </row>
    <row r="1351" spans="2:47" s="406" customFormat="1" ht="71.25" customHeight="1">
      <c r="B1351" s="281"/>
      <c r="D1351" s="361" t="s">
        <v>345</v>
      </c>
      <c r="F1351" s="362" t="s">
        <v>1978</v>
      </c>
      <c r="L1351" s="281"/>
      <c r="M1351" s="359"/>
      <c r="T1351" s="360"/>
      <c r="AT1351" s="406" t="s">
        <v>345</v>
      </c>
      <c r="AU1351" s="406" t="s">
        <v>258</v>
      </c>
    </row>
    <row r="1352" spans="2:51" s="406" customFormat="1" ht="15.75" customHeight="1">
      <c r="B1352" s="363"/>
      <c r="D1352" s="361" t="s">
        <v>347</v>
      </c>
      <c r="E1352" s="364"/>
      <c r="F1352" s="365" t="s">
        <v>1472</v>
      </c>
      <c r="H1352" s="364"/>
      <c r="L1352" s="363"/>
      <c r="M1352" s="366"/>
      <c r="T1352" s="367"/>
      <c r="AT1352" s="364" t="s">
        <v>347</v>
      </c>
      <c r="AU1352" s="364" t="s">
        <v>258</v>
      </c>
      <c r="AV1352" s="364" t="s">
        <v>332</v>
      </c>
      <c r="AW1352" s="364" t="s">
        <v>299</v>
      </c>
      <c r="AX1352" s="364" t="s">
        <v>333</v>
      </c>
      <c r="AY1352" s="364" t="s">
        <v>334</v>
      </c>
    </row>
    <row r="1353" spans="2:51" s="406" customFormat="1" ht="15.75" customHeight="1">
      <c r="B1353" s="363"/>
      <c r="D1353" s="361" t="s">
        <v>347</v>
      </c>
      <c r="E1353" s="364"/>
      <c r="F1353" s="365" t="s">
        <v>1471</v>
      </c>
      <c r="H1353" s="364"/>
      <c r="L1353" s="363"/>
      <c r="M1353" s="366"/>
      <c r="T1353" s="367"/>
      <c r="AT1353" s="364" t="s">
        <v>347</v>
      </c>
      <c r="AU1353" s="364" t="s">
        <v>258</v>
      </c>
      <c r="AV1353" s="364" t="s">
        <v>332</v>
      </c>
      <c r="AW1353" s="364" t="s">
        <v>299</v>
      </c>
      <c r="AX1353" s="364" t="s">
        <v>333</v>
      </c>
      <c r="AY1353" s="364" t="s">
        <v>334</v>
      </c>
    </row>
    <row r="1354" spans="2:51" s="406" customFormat="1" ht="15.75" customHeight="1">
      <c r="B1354" s="363"/>
      <c r="D1354" s="361" t="s">
        <v>347</v>
      </c>
      <c r="E1354" s="364"/>
      <c r="F1354" s="365" t="s">
        <v>425</v>
      </c>
      <c r="H1354" s="364"/>
      <c r="L1354" s="363"/>
      <c r="M1354" s="366"/>
      <c r="T1354" s="367"/>
      <c r="AT1354" s="364" t="s">
        <v>347</v>
      </c>
      <c r="AU1354" s="364" t="s">
        <v>258</v>
      </c>
      <c r="AV1354" s="364" t="s">
        <v>332</v>
      </c>
      <c r="AW1354" s="364" t="s">
        <v>299</v>
      </c>
      <c r="AX1354" s="364" t="s">
        <v>333</v>
      </c>
      <c r="AY1354" s="364" t="s">
        <v>334</v>
      </c>
    </row>
    <row r="1355" spans="2:51" s="406" customFormat="1" ht="15.75" customHeight="1">
      <c r="B1355" s="368"/>
      <c r="D1355" s="361" t="s">
        <v>347</v>
      </c>
      <c r="E1355" s="369"/>
      <c r="F1355" s="370" t="s">
        <v>1977</v>
      </c>
      <c r="H1355" s="371">
        <v>1.571</v>
      </c>
      <c r="L1355" s="368"/>
      <c r="M1355" s="372"/>
      <c r="T1355" s="373"/>
      <c r="AT1355" s="369" t="s">
        <v>347</v>
      </c>
      <c r="AU1355" s="369" t="s">
        <v>258</v>
      </c>
      <c r="AV1355" s="369" t="s">
        <v>258</v>
      </c>
      <c r="AW1355" s="369" t="s">
        <v>299</v>
      </c>
      <c r="AX1355" s="369" t="s">
        <v>333</v>
      </c>
      <c r="AY1355" s="369" t="s">
        <v>334</v>
      </c>
    </row>
    <row r="1356" spans="2:51" s="406" customFormat="1" ht="15.75" customHeight="1">
      <c r="B1356" s="368"/>
      <c r="D1356" s="361" t="s">
        <v>347</v>
      </c>
      <c r="E1356" s="369"/>
      <c r="F1356" s="370" t="s">
        <v>1976</v>
      </c>
      <c r="H1356" s="371">
        <v>0.288</v>
      </c>
      <c r="L1356" s="368"/>
      <c r="M1356" s="372"/>
      <c r="T1356" s="373"/>
      <c r="AT1356" s="369" t="s">
        <v>347</v>
      </c>
      <c r="AU1356" s="369" t="s">
        <v>258</v>
      </c>
      <c r="AV1356" s="369" t="s">
        <v>258</v>
      </c>
      <c r="AW1356" s="369" t="s">
        <v>299</v>
      </c>
      <c r="AX1356" s="369" t="s">
        <v>333</v>
      </c>
      <c r="AY1356" s="369" t="s">
        <v>334</v>
      </c>
    </row>
    <row r="1357" spans="2:51" s="406" customFormat="1" ht="15.75" customHeight="1">
      <c r="B1357" s="380"/>
      <c r="D1357" s="361" t="s">
        <v>347</v>
      </c>
      <c r="E1357" s="381"/>
      <c r="F1357" s="382" t="s">
        <v>519</v>
      </c>
      <c r="H1357" s="383">
        <v>1.859</v>
      </c>
      <c r="L1357" s="380"/>
      <c r="M1357" s="384"/>
      <c r="T1357" s="385"/>
      <c r="AT1357" s="381" t="s">
        <v>347</v>
      </c>
      <c r="AU1357" s="381" t="s">
        <v>258</v>
      </c>
      <c r="AV1357" s="381" t="s">
        <v>363</v>
      </c>
      <c r="AW1357" s="381" t="s">
        <v>299</v>
      </c>
      <c r="AX1357" s="381" t="s">
        <v>333</v>
      </c>
      <c r="AY1357" s="381" t="s">
        <v>334</v>
      </c>
    </row>
    <row r="1358" spans="2:51" s="406" customFormat="1" ht="15.75" customHeight="1">
      <c r="B1358" s="363"/>
      <c r="D1358" s="361" t="s">
        <v>347</v>
      </c>
      <c r="E1358" s="364"/>
      <c r="F1358" s="365" t="s">
        <v>428</v>
      </c>
      <c r="H1358" s="364"/>
      <c r="L1358" s="363"/>
      <c r="M1358" s="366"/>
      <c r="T1358" s="367"/>
      <c r="AT1358" s="364" t="s">
        <v>347</v>
      </c>
      <c r="AU1358" s="364" t="s">
        <v>258</v>
      </c>
      <c r="AV1358" s="364" t="s">
        <v>332</v>
      </c>
      <c r="AW1358" s="364" t="s">
        <v>299</v>
      </c>
      <c r="AX1358" s="364" t="s">
        <v>333</v>
      </c>
      <c r="AY1358" s="364" t="s">
        <v>334</v>
      </c>
    </row>
    <row r="1359" spans="2:51" s="406" customFormat="1" ht="15.75" customHeight="1">
      <c r="B1359" s="368"/>
      <c r="D1359" s="361" t="s">
        <v>347</v>
      </c>
      <c r="E1359" s="369"/>
      <c r="F1359" s="370" t="s">
        <v>1975</v>
      </c>
      <c r="H1359" s="371">
        <v>0.202</v>
      </c>
      <c r="L1359" s="368"/>
      <c r="M1359" s="372"/>
      <c r="T1359" s="373"/>
      <c r="AT1359" s="369" t="s">
        <v>347</v>
      </c>
      <c r="AU1359" s="369" t="s">
        <v>258</v>
      </c>
      <c r="AV1359" s="369" t="s">
        <v>258</v>
      </c>
      <c r="AW1359" s="369" t="s">
        <v>299</v>
      </c>
      <c r="AX1359" s="369" t="s">
        <v>333</v>
      </c>
      <c r="AY1359" s="369" t="s">
        <v>334</v>
      </c>
    </row>
    <row r="1360" spans="2:51" s="406" customFormat="1" ht="15.75" customHeight="1">
      <c r="B1360" s="368"/>
      <c r="D1360" s="361" t="s">
        <v>347</v>
      </c>
      <c r="E1360" s="369"/>
      <c r="F1360" s="370" t="s">
        <v>1974</v>
      </c>
      <c r="H1360" s="371">
        <v>0.093</v>
      </c>
      <c r="L1360" s="368"/>
      <c r="M1360" s="372"/>
      <c r="T1360" s="373"/>
      <c r="AT1360" s="369" t="s">
        <v>347</v>
      </c>
      <c r="AU1360" s="369" t="s">
        <v>258</v>
      </c>
      <c r="AV1360" s="369" t="s">
        <v>258</v>
      </c>
      <c r="AW1360" s="369" t="s">
        <v>299</v>
      </c>
      <c r="AX1360" s="369" t="s">
        <v>333</v>
      </c>
      <c r="AY1360" s="369" t="s">
        <v>334</v>
      </c>
    </row>
    <row r="1361" spans="2:51" s="406" customFormat="1" ht="15.75" customHeight="1">
      <c r="B1361" s="368"/>
      <c r="D1361" s="361" t="s">
        <v>347</v>
      </c>
      <c r="E1361" s="369"/>
      <c r="F1361" s="370" t="s">
        <v>1973</v>
      </c>
      <c r="H1361" s="371">
        <v>1.178</v>
      </c>
      <c r="L1361" s="368"/>
      <c r="M1361" s="372"/>
      <c r="T1361" s="373"/>
      <c r="AT1361" s="369" t="s">
        <v>347</v>
      </c>
      <c r="AU1361" s="369" t="s">
        <v>258</v>
      </c>
      <c r="AV1361" s="369" t="s">
        <v>258</v>
      </c>
      <c r="AW1361" s="369" t="s">
        <v>299</v>
      </c>
      <c r="AX1361" s="369" t="s">
        <v>333</v>
      </c>
      <c r="AY1361" s="369" t="s">
        <v>334</v>
      </c>
    </row>
    <row r="1362" spans="2:51" s="406" customFormat="1" ht="15.75" customHeight="1">
      <c r="B1362" s="368"/>
      <c r="D1362" s="361" t="s">
        <v>347</v>
      </c>
      <c r="E1362" s="369"/>
      <c r="F1362" s="370" t="s">
        <v>1972</v>
      </c>
      <c r="H1362" s="371">
        <v>0.288</v>
      </c>
      <c r="L1362" s="368"/>
      <c r="M1362" s="372"/>
      <c r="T1362" s="373"/>
      <c r="AT1362" s="369" t="s">
        <v>347</v>
      </c>
      <c r="AU1362" s="369" t="s">
        <v>258</v>
      </c>
      <c r="AV1362" s="369" t="s">
        <v>258</v>
      </c>
      <c r="AW1362" s="369" t="s">
        <v>299</v>
      </c>
      <c r="AX1362" s="369" t="s">
        <v>333</v>
      </c>
      <c r="AY1362" s="369" t="s">
        <v>334</v>
      </c>
    </row>
    <row r="1363" spans="2:51" s="406" customFormat="1" ht="15.75" customHeight="1">
      <c r="B1363" s="380"/>
      <c r="D1363" s="361" t="s">
        <v>347</v>
      </c>
      <c r="E1363" s="381"/>
      <c r="F1363" s="382" t="s">
        <v>519</v>
      </c>
      <c r="H1363" s="383">
        <v>1.761</v>
      </c>
      <c r="L1363" s="380"/>
      <c r="M1363" s="384"/>
      <c r="T1363" s="385"/>
      <c r="AT1363" s="381" t="s">
        <v>347</v>
      </c>
      <c r="AU1363" s="381" t="s">
        <v>258</v>
      </c>
      <c r="AV1363" s="381" t="s">
        <v>363</v>
      </c>
      <c r="AW1363" s="381" t="s">
        <v>299</v>
      </c>
      <c r="AX1363" s="381" t="s">
        <v>333</v>
      </c>
      <c r="AY1363" s="381" t="s">
        <v>334</v>
      </c>
    </row>
    <row r="1364" spans="2:51" s="406" customFormat="1" ht="15.75" customHeight="1">
      <c r="B1364" s="374"/>
      <c r="D1364" s="361" t="s">
        <v>347</v>
      </c>
      <c r="E1364" s="375"/>
      <c r="F1364" s="376" t="s">
        <v>352</v>
      </c>
      <c r="H1364" s="377">
        <v>3.62</v>
      </c>
      <c r="L1364" s="374"/>
      <c r="M1364" s="378"/>
      <c r="T1364" s="379"/>
      <c r="AT1364" s="375" t="s">
        <v>347</v>
      </c>
      <c r="AU1364" s="375" t="s">
        <v>258</v>
      </c>
      <c r="AV1364" s="375" t="s">
        <v>341</v>
      </c>
      <c r="AW1364" s="375" t="s">
        <v>299</v>
      </c>
      <c r="AX1364" s="375" t="s">
        <v>332</v>
      </c>
      <c r="AY1364" s="375" t="s">
        <v>334</v>
      </c>
    </row>
    <row r="1365" spans="2:65" s="406" customFormat="1" ht="15.75" customHeight="1">
      <c r="B1365" s="281"/>
      <c r="C1365" s="347" t="s">
        <v>1258</v>
      </c>
      <c r="D1365" s="347" t="s">
        <v>336</v>
      </c>
      <c r="E1365" s="348" t="s">
        <v>1095</v>
      </c>
      <c r="F1365" s="349" t="s">
        <v>1096</v>
      </c>
      <c r="G1365" s="350" t="s">
        <v>578</v>
      </c>
      <c r="H1365" s="351">
        <v>1.719</v>
      </c>
      <c r="I1365" s="424"/>
      <c r="J1365" s="352">
        <f>ROUND($I$1365*$H$1365,2)</f>
        <v>0</v>
      </c>
      <c r="K1365" s="349" t="s">
        <v>340</v>
      </c>
      <c r="L1365" s="281"/>
      <c r="M1365" s="423"/>
      <c r="N1365" s="353" t="s">
        <v>287</v>
      </c>
      <c r="P1365" s="354">
        <f>$O$1365*$H$1365</f>
        <v>0</v>
      </c>
      <c r="Q1365" s="354">
        <v>0</v>
      </c>
      <c r="R1365" s="354">
        <f>$Q$1365*$H$1365</f>
        <v>0</v>
      </c>
      <c r="S1365" s="354">
        <v>0</v>
      </c>
      <c r="T1365" s="355">
        <f>$S$1365*$H$1365</f>
        <v>0</v>
      </c>
      <c r="AR1365" s="409" t="s">
        <v>481</v>
      </c>
      <c r="AT1365" s="409" t="s">
        <v>336</v>
      </c>
      <c r="AU1365" s="409" t="s">
        <v>258</v>
      </c>
      <c r="AY1365" s="406" t="s">
        <v>334</v>
      </c>
      <c r="BE1365" s="356">
        <f>IF($N$1365="základní",$J$1365,0)</f>
        <v>0</v>
      </c>
      <c r="BF1365" s="356">
        <f>IF($N$1365="snížená",$J$1365,0)</f>
        <v>0</v>
      </c>
      <c r="BG1365" s="356">
        <f>IF($N$1365="zákl. přenesená",$J$1365,0)</f>
        <v>0</v>
      </c>
      <c r="BH1365" s="356">
        <f>IF($N$1365="sníž. přenesená",$J$1365,0)</f>
        <v>0</v>
      </c>
      <c r="BI1365" s="356">
        <f>IF($N$1365="nulová",$J$1365,0)</f>
        <v>0</v>
      </c>
      <c r="BJ1365" s="409" t="s">
        <v>332</v>
      </c>
      <c r="BK1365" s="356">
        <f>ROUND($I$1365*$H$1365,2)</f>
        <v>0</v>
      </c>
      <c r="BL1365" s="409" t="s">
        <v>481</v>
      </c>
      <c r="BM1365" s="409" t="s">
        <v>1971</v>
      </c>
    </row>
    <row r="1366" spans="2:47" s="406" customFormat="1" ht="27" customHeight="1">
      <c r="B1366" s="281"/>
      <c r="D1366" s="357" t="s">
        <v>343</v>
      </c>
      <c r="F1366" s="358" t="s">
        <v>1098</v>
      </c>
      <c r="L1366" s="281"/>
      <c r="M1366" s="359"/>
      <c r="T1366" s="360"/>
      <c r="AT1366" s="406" t="s">
        <v>343</v>
      </c>
      <c r="AU1366" s="406" t="s">
        <v>258</v>
      </c>
    </row>
    <row r="1367" spans="2:47" s="406" customFormat="1" ht="98.25" customHeight="1">
      <c r="B1367" s="281"/>
      <c r="D1367" s="361" t="s">
        <v>345</v>
      </c>
      <c r="F1367" s="362" t="s">
        <v>1099</v>
      </c>
      <c r="L1367" s="281"/>
      <c r="M1367" s="359"/>
      <c r="T1367" s="360"/>
      <c r="AT1367" s="406" t="s">
        <v>345</v>
      </c>
      <c r="AU1367" s="406" t="s">
        <v>258</v>
      </c>
    </row>
    <row r="1368" spans="2:63" s="337" customFormat="1" ht="30.75" customHeight="1">
      <c r="B1368" s="336"/>
      <c r="D1368" s="338" t="s">
        <v>329</v>
      </c>
      <c r="E1368" s="345" t="s">
        <v>1100</v>
      </c>
      <c r="F1368" s="345" t="s">
        <v>1101</v>
      </c>
      <c r="J1368" s="346">
        <f>$BK$1368</f>
        <v>0</v>
      </c>
      <c r="L1368" s="336"/>
      <c r="M1368" s="341"/>
      <c r="P1368" s="342">
        <f>SUM($P$1369:$P$1414)</f>
        <v>0</v>
      </c>
      <c r="R1368" s="342">
        <f>SUM($R$1369:$R$1414)</f>
        <v>0.4433000000000001</v>
      </c>
      <c r="T1368" s="343">
        <f>SUM($T$1369:$T$1414)</f>
        <v>0</v>
      </c>
      <c r="AR1368" s="338" t="s">
        <v>258</v>
      </c>
      <c r="AT1368" s="338" t="s">
        <v>329</v>
      </c>
      <c r="AU1368" s="338" t="s">
        <v>332</v>
      </c>
      <c r="AY1368" s="338" t="s">
        <v>334</v>
      </c>
      <c r="BK1368" s="344">
        <f>SUM($BK$1369:$BK$1414)</f>
        <v>0</v>
      </c>
    </row>
    <row r="1369" spans="2:65" s="406" customFormat="1" ht="15.75" customHeight="1">
      <c r="B1369" s="281"/>
      <c r="C1369" s="347" t="s">
        <v>1266</v>
      </c>
      <c r="D1369" s="347" t="s">
        <v>336</v>
      </c>
      <c r="E1369" s="348" t="s">
        <v>1970</v>
      </c>
      <c r="F1369" s="349" t="s">
        <v>1969</v>
      </c>
      <c r="G1369" s="350" t="s">
        <v>114</v>
      </c>
      <c r="H1369" s="351">
        <v>3.9</v>
      </c>
      <c r="I1369" s="424"/>
      <c r="J1369" s="352">
        <f>ROUND($I$1369*$H$1369,2)</f>
        <v>0</v>
      </c>
      <c r="K1369" s="349" t="s">
        <v>599</v>
      </c>
      <c r="L1369" s="281"/>
      <c r="M1369" s="423"/>
      <c r="N1369" s="353" t="s">
        <v>287</v>
      </c>
      <c r="P1369" s="354">
        <f>$O$1369*$H$1369</f>
        <v>0</v>
      </c>
      <c r="Q1369" s="354">
        <v>0.00304</v>
      </c>
      <c r="R1369" s="354">
        <f>$Q$1369*$H$1369</f>
        <v>0.011856</v>
      </c>
      <c r="S1369" s="354">
        <v>0</v>
      </c>
      <c r="T1369" s="355">
        <f>$S$1369*$H$1369</f>
        <v>0</v>
      </c>
      <c r="AR1369" s="409" t="s">
        <v>481</v>
      </c>
      <c r="AT1369" s="409" t="s">
        <v>336</v>
      </c>
      <c r="AU1369" s="409" t="s">
        <v>258</v>
      </c>
      <c r="AY1369" s="406" t="s">
        <v>334</v>
      </c>
      <c r="BE1369" s="356">
        <f>IF($N$1369="základní",$J$1369,0)</f>
        <v>0</v>
      </c>
      <c r="BF1369" s="356">
        <f>IF($N$1369="snížená",$J$1369,0)</f>
        <v>0</v>
      </c>
      <c r="BG1369" s="356">
        <f>IF($N$1369="zákl. přenesená",$J$1369,0)</f>
        <v>0</v>
      </c>
      <c r="BH1369" s="356">
        <f>IF($N$1369="sníž. přenesená",$J$1369,0)</f>
        <v>0</v>
      </c>
      <c r="BI1369" s="356">
        <f>IF($N$1369="nulová",$J$1369,0)</f>
        <v>0</v>
      </c>
      <c r="BJ1369" s="409" t="s">
        <v>332</v>
      </c>
      <c r="BK1369" s="356">
        <f>ROUND($I$1369*$H$1369,2)</f>
        <v>0</v>
      </c>
      <c r="BL1369" s="409" t="s">
        <v>481</v>
      </c>
      <c r="BM1369" s="409" t="s">
        <v>1968</v>
      </c>
    </row>
    <row r="1370" spans="2:47" s="406" customFormat="1" ht="16.5" customHeight="1">
      <c r="B1370" s="281"/>
      <c r="D1370" s="357" t="s">
        <v>343</v>
      </c>
      <c r="F1370" s="358" t="s">
        <v>1967</v>
      </c>
      <c r="L1370" s="281"/>
      <c r="M1370" s="359"/>
      <c r="T1370" s="360"/>
      <c r="AT1370" s="406" t="s">
        <v>343</v>
      </c>
      <c r="AU1370" s="406" t="s">
        <v>258</v>
      </c>
    </row>
    <row r="1371" spans="2:51" s="406" customFormat="1" ht="15.75" customHeight="1">
      <c r="B1371" s="363"/>
      <c r="D1371" s="361" t="s">
        <v>347</v>
      </c>
      <c r="E1371" s="364"/>
      <c r="F1371" s="365" t="s">
        <v>1928</v>
      </c>
      <c r="H1371" s="364"/>
      <c r="L1371" s="363"/>
      <c r="M1371" s="366"/>
      <c r="T1371" s="367"/>
      <c r="AT1371" s="364" t="s">
        <v>347</v>
      </c>
      <c r="AU1371" s="364" t="s">
        <v>258</v>
      </c>
      <c r="AV1371" s="364" t="s">
        <v>332</v>
      </c>
      <c r="AW1371" s="364" t="s">
        <v>299</v>
      </c>
      <c r="AX1371" s="364" t="s">
        <v>333</v>
      </c>
      <c r="AY1371" s="364" t="s">
        <v>334</v>
      </c>
    </row>
    <row r="1372" spans="2:51" s="406" customFormat="1" ht="15.75" customHeight="1">
      <c r="B1372" s="363"/>
      <c r="D1372" s="361" t="s">
        <v>347</v>
      </c>
      <c r="E1372" s="364"/>
      <c r="F1372" s="365" t="s">
        <v>1966</v>
      </c>
      <c r="H1372" s="364"/>
      <c r="L1372" s="363"/>
      <c r="M1372" s="366"/>
      <c r="T1372" s="367"/>
      <c r="AT1372" s="364" t="s">
        <v>347</v>
      </c>
      <c r="AU1372" s="364" t="s">
        <v>258</v>
      </c>
      <c r="AV1372" s="364" t="s">
        <v>332</v>
      </c>
      <c r="AW1372" s="364" t="s">
        <v>299</v>
      </c>
      <c r="AX1372" s="364" t="s">
        <v>333</v>
      </c>
      <c r="AY1372" s="364" t="s">
        <v>334</v>
      </c>
    </row>
    <row r="1373" spans="2:51" s="406" customFormat="1" ht="15.75" customHeight="1">
      <c r="B1373" s="368"/>
      <c r="D1373" s="361" t="s">
        <v>347</v>
      </c>
      <c r="E1373" s="369"/>
      <c r="F1373" s="370" t="s">
        <v>1965</v>
      </c>
      <c r="H1373" s="371">
        <v>3.9</v>
      </c>
      <c r="L1373" s="368"/>
      <c r="M1373" s="372"/>
      <c r="T1373" s="373"/>
      <c r="AT1373" s="369" t="s">
        <v>347</v>
      </c>
      <c r="AU1373" s="369" t="s">
        <v>258</v>
      </c>
      <c r="AV1373" s="369" t="s">
        <v>258</v>
      </c>
      <c r="AW1373" s="369" t="s">
        <v>299</v>
      </c>
      <c r="AX1373" s="369" t="s">
        <v>333</v>
      </c>
      <c r="AY1373" s="369" t="s">
        <v>334</v>
      </c>
    </row>
    <row r="1374" spans="2:51" s="406" customFormat="1" ht="15.75" customHeight="1">
      <c r="B1374" s="374"/>
      <c r="D1374" s="361" t="s">
        <v>347</v>
      </c>
      <c r="E1374" s="375"/>
      <c r="F1374" s="376" t="s">
        <v>352</v>
      </c>
      <c r="H1374" s="377">
        <v>3.9</v>
      </c>
      <c r="L1374" s="374"/>
      <c r="M1374" s="378"/>
      <c r="T1374" s="379"/>
      <c r="AT1374" s="375" t="s">
        <v>347</v>
      </c>
      <c r="AU1374" s="375" t="s">
        <v>258</v>
      </c>
      <c r="AV1374" s="375" t="s">
        <v>341</v>
      </c>
      <c r="AW1374" s="375" t="s">
        <v>299</v>
      </c>
      <c r="AX1374" s="375" t="s">
        <v>332</v>
      </c>
      <c r="AY1374" s="375" t="s">
        <v>334</v>
      </c>
    </row>
    <row r="1375" spans="2:65" s="406" customFormat="1" ht="15.75" customHeight="1">
      <c r="B1375" s="281"/>
      <c r="C1375" s="347" t="s">
        <v>1271</v>
      </c>
      <c r="D1375" s="347" t="s">
        <v>336</v>
      </c>
      <c r="E1375" s="348" t="s">
        <v>1964</v>
      </c>
      <c r="F1375" s="349" t="s">
        <v>1963</v>
      </c>
      <c r="G1375" s="350" t="s">
        <v>114</v>
      </c>
      <c r="H1375" s="351">
        <v>6.2</v>
      </c>
      <c r="I1375" s="424"/>
      <c r="J1375" s="352">
        <f>ROUND($I$1375*$H$1375,2)</f>
        <v>0</v>
      </c>
      <c r="K1375" s="349" t="s">
        <v>599</v>
      </c>
      <c r="L1375" s="281"/>
      <c r="M1375" s="423"/>
      <c r="N1375" s="353" t="s">
        <v>287</v>
      </c>
      <c r="P1375" s="354">
        <f>$O$1375*$H$1375</f>
        <v>0</v>
      </c>
      <c r="Q1375" s="354">
        <v>0.00393</v>
      </c>
      <c r="R1375" s="354">
        <f>$Q$1375*$H$1375</f>
        <v>0.024366000000000002</v>
      </c>
      <c r="S1375" s="354">
        <v>0</v>
      </c>
      <c r="T1375" s="355">
        <f>$S$1375*$H$1375</f>
        <v>0</v>
      </c>
      <c r="AR1375" s="409" t="s">
        <v>481</v>
      </c>
      <c r="AT1375" s="409" t="s">
        <v>336</v>
      </c>
      <c r="AU1375" s="409" t="s">
        <v>258</v>
      </c>
      <c r="AY1375" s="406" t="s">
        <v>334</v>
      </c>
      <c r="BE1375" s="356">
        <f>IF($N$1375="základní",$J$1375,0)</f>
        <v>0</v>
      </c>
      <c r="BF1375" s="356">
        <f>IF($N$1375="snížená",$J$1375,0)</f>
        <v>0</v>
      </c>
      <c r="BG1375" s="356">
        <f>IF($N$1375="zákl. přenesená",$J$1375,0)</f>
        <v>0</v>
      </c>
      <c r="BH1375" s="356">
        <f>IF($N$1375="sníž. přenesená",$J$1375,0)</f>
        <v>0</v>
      </c>
      <c r="BI1375" s="356">
        <f>IF($N$1375="nulová",$J$1375,0)</f>
        <v>0</v>
      </c>
      <c r="BJ1375" s="409" t="s">
        <v>332</v>
      </c>
      <c r="BK1375" s="356">
        <f>ROUND($I$1375*$H$1375,2)</f>
        <v>0</v>
      </c>
      <c r="BL1375" s="409" t="s">
        <v>481</v>
      </c>
      <c r="BM1375" s="409" t="s">
        <v>1962</v>
      </c>
    </row>
    <row r="1376" spans="2:47" s="406" customFormat="1" ht="27" customHeight="1">
      <c r="B1376" s="281"/>
      <c r="D1376" s="357" t="s">
        <v>343</v>
      </c>
      <c r="F1376" s="358" t="s">
        <v>1961</v>
      </c>
      <c r="L1376" s="281"/>
      <c r="M1376" s="359"/>
      <c r="T1376" s="360"/>
      <c r="AT1376" s="406" t="s">
        <v>343</v>
      </c>
      <c r="AU1376" s="406" t="s">
        <v>258</v>
      </c>
    </row>
    <row r="1377" spans="2:51" s="406" customFormat="1" ht="15.75" customHeight="1">
      <c r="B1377" s="363"/>
      <c r="D1377" s="361" t="s">
        <v>347</v>
      </c>
      <c r="E1377" s="364"/>
      <c r="F1377" s="365" t="s">
        <v>1928</v>
      </c>
      <c r="H1377" s="364"/>
      <c r="L1377" s="363"/>
      <c r="M1377" s="366"/>
      <c r="T1377" s="367"/>
      <c r="AT1377" s="364" t="s">
        <v>347</v>
      </c>
      <c r="AU1377" s="364" t="s">
        <v>258</v>
      </c>
      <c r="AV1377" s="364" t="s">
        <v>332</v>
      </c>
      <c r="AW1377" s="364" t="s">
        <v>299</v>
      </c>
      <c r="AX1377" s="364" t="s">
        <v>333</v>
      </c>
      <c r="AY1377" s="364" t="s">
        <v>334</v>
      </c>
    </row>
    <row r="1378" spans="2:51" s="406" customFormat="1" ht="15.75" customHeight="1">
      <c r="B1378" s="363"/>
      <c r="D1378" s="361" t="s">
        <v>347</v>
      </c>
      <c r="E1378" s="364"/>
      <c r="F1378" s="365" t="s">
        <v>1960</v>
      </c>
      <c r="H1378" s="364"/>
      <c r="L1378" s="363"/>
      <c r="M1378" s="366"/>
      <c r="T1378" s="367"/>
      <c r="AT1378" s="364" t="s">
        <v>347</v>
      </c>
      <c r="AU1378" s="364" t="s">
        <v>258</v>
      </c>
      <c r="AV1378" s="364" t="s">
        <v>332</v>
      </c>
      <c r="AW1378" s="364" t="s">
        <v>299</v>
      </c>
      <c r="AX1378" s="364" t="s">
        <v>333</v>
      </c>
      <c r="AY1378" s="364" t="s">
        <v>334</v>
      </c>
    </row>
    <row r="1379" spans="2:51" s="406" customFormat="1" ht="15.75" customHeight="1">
      <c r="B1379" s="368"/>
      <c r="D1379" s="361" t="s">
        <v>347</v>
      </c>
      <c r="E1379" s="369"/>
      <c r="F1379" s="370" t="s">
        <v>1959</v>
      </c>
      <c r="H1379" s="371">
        <v>6.2</v>
      </c>
      <c r="L1379" s="368"/>
      <c r="M1379" s="372"/>
      <c r="T1379" s="373"/>
      <c r="AT1379" s="369" t="s">
        <v>347</v>
      </c>
      <c r="AU1379" s="369" t="s">
        <v>258</v>
      </c>
      <c r="AV1379" s="369" t="s">
        <v>258</v>
      </c>
      <c r="AW1379" s="369" t="s">
        <v>299</v>
      </c>
      <c r="AX1379" s="369" t="s">
        <v>333</v>
      </c>
      <c r="AY1379" s="369" t="s">
        <v>334</v>
      </c>
    </row>
    <row r="1380" spans="2:51" s="406" customFormat="1" ht="15.75" customHeight="1">
      <c r="B1380" s="374"/>
      <c r="D1380" s="361" t="s">
        <v>347</v>
      </c>
      <c r="E1380" s="375"/>
      <c r="F1380" s="376" t="s">
        <v>352</v>
      </c>
      <c r="H1380" s="377">
        <v>6.2</v>
      </c>
      <c r="L1380" s="374"/>
      <c r="M1380" s="378"/>
      <c r="T1380" s="379"/>
      <c r="AT1380" s="375" t="s">
        <v>347</v>
      </c>
      <c r="AU1380" s="375" t="s">
        <v>258</v>
      </c>
      <c r="AV1380" s="375" t="s">
        <v>341</v>
      </c>
      <c r="AW1380" s="375" t="s">
        <v>299</v>
      </c>
      <c r="AX1380" s="375" t="s">
        <v>332</v>
      </c>
      <c r="AY1380" s="375" t="s">
        <v>334</v>
      </c>
    </row>
    <row r="1381" spans="2:65" s="406" customFormat="1" ht="15.75" customHeight="1">
      <c r="B1381" s="281"/>
      <c r="C1381" s="347" t="s">
        <v>1276</v>
      </c>
      <c r="D1381" s="347" t="s">
        <v>336</v>
      </c>
      <c r="E1381" s="348" t="s">
        <v>1958</v>
      </c>
      <c r="F1381" s="349" t="s">
        <v>1957</v>
      </c>
      <c r="G1381" s="350" t="s">
        <v>114</v>
      </c>
      <c r="H1381" s="351">
        <v>69</v>
      </c>
      <c r="I1381" s="424"/>
      <c r="J1381" s="352">
        <f>ROUND($I$1381*$H$1381,2)</f>
        <v>0</v>
      </c>
      <c r="K1381" s="349" t="s">
        <v>599</v>
      </c>
      <c r="L1381" s="281"/>
      <c r="M1381" s="423"/>
      <c r="N1381" s="353" t="s">
        <v>287</v>
      </c>
      <c r="P1381" s="354">
        <f>$O$1381*$H$1381</f>
        <v>0</v>
      </c>
      <c r="Q1381" s="354">
        <v>0.00521</v>
      </c>
      <c r="R1381" s="354">
        <f>$Q$1381*$H$1381</f>
        <v>0.35949000000000003</v>
      </c>
      <c r="S1381" s="354">
        <v>0</v>
      </c>
      <c r="T1381" s="355">
        <f>$S$1381*$H$1381</f>
        <v>0</v>
      </c>
      <c r="AR1381" s="409" t="s">
        <v>481</v>
      </c>
      <c r="AT1381" s="409" t="s">
        <v>336</v>
      </c>
      <c r="AU1381" s="409" t="s">
        <v>258</v>
      </c>
      <c r="AY1381" s="406" t="s">
        <v>334</v>
      </c>
      <c r="BE1381" s="356">
        <f>IF($N$1381="základní",$J$1381,0)</f>
        <v>0</v>
      </c>
      <c r="BF1381" s="356">
        <f>IF($N$1381="snížená",$J$1381,0)</f>
        <v>0</v>
      </c>
      <c r="BG1381" s="356">
        <f>IF($N$1381="zákl. přenesená",$J$1381,0)</f>
        <v>0</v>
      </c>
      <c r="BH1381" s="356">
        <f>IF($N$1381="sníž. přenesená",$J$1381,0)</f>
        <v>0</v>
      </c>
      <c r="BI1381" s="356">
        <f>IF($N$1381="nulová",$J$1381,0)</f>
        <v>0</v>
      </c>
      <c r="BJ1381" s="409" t="s">
        <v>332</v>
      </c>
      <c r="BK1381" s="356">
        <f>ROUND($I$1381*$H$1381,2)</f>
        <v>0</v>
      </c>
      <c r="BL1381" s="409" t="s">
        <v>481</v>
      </c>
      <c r="BM1381" s="409" t="s">
        <v>1956</v>
      </c>
    </row>
    <row r="1382" spans="2:47" s="406" customFormat="1" ht="16.5" customHeight="1">
      <c r="B1382" s="281"/>
      <c r="D1382" s="357" t="s">
        <v>343</v>
      </c>
      <c r="F1382" s="358" t="s">
        <v>1955</v>
      </c>
      <c r="L1382" s="281"/>
      <c r="M1382" s="359"/>
      <c r="T1382" s="360"/>
      <c r="AT1382" s="406" t="s">
        <v>343</v>
      </c>
      <c r="AU1382" s="406" t="s">
        <v>258</v>
      </c>
    </row>
    <row r="1383" spans="2:51" s="406" customFormat="1" ht="15.75" customHeight="1">
      <c r="B1383" s="363"/>
      <c r="D1383" s="361" t="s">
        <v>347</v>
      </c>
      <c r="E1383" s="364"/>
      <c r="F1383" s="365" t="s">
        <v>1928</v>
      </c>
      <c r="H1383" s="364"/>
      <c r="L1383" s="363"/>
      <c r="M1383" s="366"/>
      <c r="T1383" s="367"/>
      <c r="AT1383" s="364" t="s">
        <v>347</v>
      </c>
      <c r="AU1383" s="364" t="s">
        <v>258</v>
      </c>
      <c r="AV1383" s="364" t="s">
        <v>332</v>
      </c>
      <c r="AW1383" s="364" t="s">
        <v>299</v>
      </c>
      <c r="AX1383" s="364" t="s">
        <v>333</v>
      </c>
      <c r="AY1383" s="364" t="s">
        <v>334</v>
      </c>
    </row>
    <row r="1384" spans="2:51" s="406" customFormat="1" ht="15.75" customHeight="1">
      <c r="B1384" s="363"/>
      <c r="D1384" s="361" t="s">
        <v>347</v>
      </c>
      <c r="E1384" s="364"/>
      <c r="F1384" s="365" t="s">
        <v>1954</v>
      </c>
      <c r="H1384" s="364"/>
      <c r="L1384" s="363"/>
      <c r="M1384" s="366"/>
      <c r="T1384" s="367"/>
      <c r="AT1384" s="364" t="s">
        <v>347</v>
      </c>
      <c r="AU1384" s="364" t="s">
        <v>258</v>
      </c>
      <c r="AV1384" s="364" t="s">
        <v>332</v>
      </c>
      <c r="AW1384" s="364" t="s">
        <v>299</v>
      </c>
      <c r="AX1384" s="364" t="s">
        <v>333</v>
      </c>
      <c r="AY1384" s="364" t="s">
        <v>334</v>
      </c>
    </row>
    <row r="1385" spans="2:51" s="406" customFormat="1" ht="15.75" customHeight="1">
      <c r="B1385" s="368"/>
      <c r="D1385" s="361" t="s">
        <v>347</v>
      </c>
      <c r="E1385" s="369"/>
      <c r="F1385" s="370" t="s">
        <v>1953</v>
      </c>
      <c r="H1385" s="371">
        <v>69</v>
      </c>
      <c r="L1385" s="368"/>
      <c r="M1385" s="372"/>
      <c r="T1385" s="373"/>
      <c r="AT1385" s="369" t="s">
        <v>347</v>
      </c>
      <c r="AU1385" s="369" t="s">
        <v>258</v>
      </c>
      <c r="AV1385" s="369" t="s">
        <v>258</v>
      </c>
      <c r="AW1385" s="369" t="s">
        <v>299</v>
      </c>
      <c r="AX1385" s="369" t="s">
        <v>333</v>
      </c>
      <c r="AY1385" s="369" t="s">
        <v>334</v>
      </c>
    </row>
    <row r="1386" spans="2:51" s="406" customFormat="1" ht="15.75" customHeight="1">
      <c r="B1386" s="374"/>
      <c r="D1386" s="361" t="s">
        <v>347</v>
      </c>
      <c r="E1386" s="375"/>
      <c r="F1386" s="376" t="s">
        <v>352</v>
      </c>
      <c r="H1386" s="377">
        <v>69</v>
      </c>
      <c r="L1386" s="374"/>
      <c r="M1386" s="378"/>
      <c r="T1386" s="379"/>
      <c r="AT1386" s="375" t="s">
        <v>347</v>
      </c>
      <c r="AU1386" s="375" t="s">
        <v>258</v>
      </c>
      <c r="AV1386" s="375" t="s">
        <v>341</v>
      </c>
      <c r="AW1386" s="375" t="s">
        <v>299</v>
      </c>
      <c r="AX1386" s="375" t="s">
        <v>332</v>
      </c>
      <c r="AY1386" s="375" t="s">
        <v>334</v>
      </c>
    </row>
    <row r="1387" spans="2:65" s="406" customFormat="1" ht="15.75" customHeight="1">
      <c r="B1387" s="281"/>
      <c r="C1387" s="347" t="s">
        <v>1281</v>
      </c>
      <c r="D1387" s="347" t="s">
        <v>336</v>
      </c>
      <c r="E1387" s="348" t="s">
        <v>1952</v>
      </c>
      <c r="F1387" s="349" t="s">
        <v>1951</v>
      </c>
      <c r="G1387" s="350" t="s">
        <v>114</v>
      </c>
      <c r="H1387" s="351">
        <v>7.8</v>
      </c>
      <c r="I1387" s="424"/>
      <c r="J1387" s="352">
        <f>ROUND($I$1387*$H$1387,2)</f>
        <v>0</v>
      </c>
      <c r="K1387" s="349" t="s">
        <v>599</v>
      </c>
      <c r="L1387" s="281"/>
      <c r="M1387" s="423"/>
      <c r="N1387" s="353" t="s">
        <v>287</v>
      </c>
      <c r="P1387" s="354">
        <f>$O$1387*$H$1387</f>
        <v>0</v>
      </c>
      <c r="Q1387" s="354">
        <v>0.00393</v>
      </c>
      <c r="R1387" s="354">
        <f>$Q$1387*$H$1387</f>
        <v>0.030654</v>
      </c>
      <c r="S1387" s="354">
        <v>0</v>
      </c>
      <c r="T1387" s="355">
        <f>$S$1387*$H$1387</f>
        <v>0</v>
      </c>
      <c r="AR1387" s="409" t="s">
        <v>481</v>
      </c>
      <c r="AT1387" s="409" t="s">
        <v>336</v>
      </c>
      <c r="AU1387" s="409" t="s">
        <v>258</v>
      </c>
      <c r="AY1387" s="406" t="s">
        <v>334</v>
      </c>
      <c r="BE1387" s="356">
        <f>IF($N$1387="základní",$J$1387,0)</f>
        <v>0</v>
      </c>
      <c r="BF1387" s="356">
        <f>IF($N$1387="snížená",$J$1387,0)</f>
        <v>0</v>
      </c>
      <c r="BG1387" s="356">
        <f>IF($N$1387="zákl. přenesená",$J$1387,0)</f>
        <v>0</v>
      </c>
      <c r="BH1387" s="356">
        <f>IF($N$1387="sníž. přenesená",$J$1387,0)</f>
        <v>0</v>
      </c>
      <c r="BI1387" s="356">
        <f>IF($N$1387="nulová",$J$1387,0)</f>
        <v>0</v>
      </c>
      <c r="BJ1387" s="409" t="s">
        <v>332</v>
      </c>
      <c r="BK1387" s="356">
        <f>ROUND($I$1387*$H$1387,2)</f>
        <v>0</v>
      </c>
      <c r="BL1387" s="409" t="s">
        <v>481</v>
      </c>
      <c r="BM1387" s="409" t="s">
        <v>1950</v>
      </c>
    </row>
    <row r="1388" spans="2:47" s="406" customFormat="1" ht="16.5" customHeight="1">
      <c r="B1388" s="281"/>
      <c r="D1388" s="357" t="s">
        <v>343</v>
      </c>
      <c r="F1388" s="358" t="s">
        <v>1949</v>
      </c>
      <c r="L1388" s="281"/>
      <c r="M1388" s="359"/>
      <c r="T1388" s="360"/>
      <c r="AT1388" s="406" t="s">
        <v>343</v>
      </c>
      <c r="AU1388" s="406" t="s">
        <v>258</v>
      </c>
    </row>
    <row r="1389" spans="2:51" s="406" customFormat="1" ht="15.75" customHeight="1">
      <c r="B1389" s="363"/>
      <c r="D1389" s="361" t="s">
        <v>347</v>
      </c>
      <c r="E1389" s="364"/>
      <c r="F1389" s="365" t="s">
        <v>1928</v>
      </c>
      <c r="H1389" s="364"/>
      <c r="L1389" s="363"/>
      <c r="M1389" s="366"/>
      <c r="T1389" s="367"/>
      <c r="AT1389" s="364" t="s">
        <v>347</v>
      </c>
      <c r="AU1389" s="364" t="s">
        <v>258</v>
      </c>
      <c r="AV1389" s="364" t="s">
        <v>332</v>
      </c>
      <c r="AW1389" s="364" t="s">
        <v>299</v>
      </c>
      <c r="AX1389" s="364" t="s">
        <v>333</v>
      </c>
      <c r="AY1389" s="364" t="s">
        <v>334</v>
      </c>
    </row>
    <row r="1390" spans="2:51" s="406" customFormat="1" ht="15.75" customHeight="1">
      <c r="B1390" s="363"/>
      <c r="D1390" s="361" t="s">
        <v>347</v>
      </c>
      <c r="E1390" s="364"/>
      <c r="F1390" s="365" t="s">
        <v>1948</v>
      </c>
      <c r="H1390" s="364"/>
      <c r="L1390" s="363"/>
      <c r="M1390" s="366"/>
      <c r="T1390" s="367"/>
      <c r="AT1390" s="364" t="s">
        <v>347</v>
      </c>
      <c r="AU1390" s="364" t="s">
        <v>258</v>
      </c>
      <c r="AV1390" s="364" t="s">
        <v>332</v>
      </c>
      <c r="AW1390" s="364" t="s">
        <v>299</v>
      </c>
      <c r="AX1390" s="364" t="s">
        <v>333</v>
      </c>
      <c r="AY1390" s="364" t="s">
        <v>334</v>
      </c>
    </row>
    <row r="1391" spans="2:51" s="406" customFormat="1" ht="15.75" customHeight="1">
      <c r="B1391" s="368"/>
      <c r="D1391" s="361" t="s">
        <v>347</v>
      </c>
      <c r="E1391" s="369"/>
      <c r="F1391" s="370" t="s">
        <v>1947</v>
      </c>
      <c r="H1391" s="371">
        <v>7.8</v>
      </c>
      <c r="L1391" s="368"/>
      <c r="M1391" s="372"/>
      <c r="T1391" s="373"/>
      <c r="AT1391" s="369" t="s">
        <v>347</v>
      </c>
      <c r="AU1391" s="369" t="s">
        <v>258</v>
      </c>
      <c r="AV1391" s="369" t="s">
        <v>258</v>
      </c>
      <c r="AW1391" s="369" t="s">
        <v>299</v>
      </c>
      <c r="AX1391" s="369" t="s">
        <v>333</v>
      </c>
      <c r="AY1391" s="369" t="s">
        <v>334</v>
      </c>
    </row>
    <row r="1392" spans="2:51" s="406" customFormat="1" ht="15.75" customHeight="1">
      <c r="B1392" s="374"/>
      <c r="D1392" s="361" t="s">
        <v>347</v>
      </c>
      <c r="E1392" s="375"/>
      <c r="F1392" s="376" t="s">
        <v>352</v>
      </c>
      <c r="H1392" s="377">
        <v>7.8</v>
      </c>
      <c r="L1392" s="374"/>
      <c r="M1392" s="378"/>
      <c r="T1392" s="379"/>
      <c r="AT1392" s="375" t="s">
        <v>347</v>
      </c>
      <c r="AU1392" s="375" t="s">
        <v>258</v>
      </c>
      <c r="AV1392" s="375" t="s">
        <v>341</v>
      </c>
      <c r="AW1392" s="375" t="s">
        <v>299</v>
      </c>
      <c r="AX1392" s="375" t="s">
        <v>332</v>
      </c>
      <c r="AY1392" s="375" t="s">
        <v>334</v>
      </c>
    </row>
    <row r="1393" spans="2:65" s="406" customFormat="1" ht="15.75" customHeight="1">
      <c r="B1393" s="281"/>
      <c r="C1393" s="347" t="s">
        <v>1286</v>
      </c>
      <c r="D1393" s="347" t="s">
        <v>336</v>
      </c>
      <c r="E1393" s="348" t="s">
        <v>1946</v>
      </c>
      <c r="F1393" s="349" t="s">
        <v>1945</v>
      </c>
      <c r="G1393" s="350" t="s">
        <v>114</v>
      </c>
      <c r="H1393" s="351">
        <v>2.7</v>
      </c>
      <c r="I1393" s="424"/>
      <c r="J1393" s="352">
        <f>ROUND($I$1393*$H$1393,2)</f>
        <v>0</v>
      </c>
      <c r="K1393" s="349" t="s">
        <v>340</v>
      </c>
      <c r="L1393" s="281"/>
      <c r="M1393" s="423"/>
      <c r="N1393" s="353" t="s">
        <v>287</v>
      </c>
      <c r="P1393" s="354">
        <f>$O$1393*$H$1393</f>
        <v>0</v>
      </c>
      <c r="Q1393" s="354">
        <v>0.00286</v>
      </c>
      <c r="R1393" s="354">
        <f>$Q$1393*$H$1393</f>
        <v>0.0077220000000000006</v>
      </c>
      <c r="S1393" s="354">
        <v>0</v>
      </c>
      <c r="T1393" s="355">
        <f>$S$1393*$H$1393</f>
        <v>0</v>
      </c>
      <c r="AR1393" s="409" t="s">
        <v>481</v>
      </c>
      <c r="AT1393" s="409" t="s">
        <v>336</v>
      </c>
      <c r="AU1393" s="409" t="s">
        <v>258</v>
      </c>
      <c r="AY1393" s="406" t="s">
        <v>334</v>
      </c>
      <c r="BE1393" s="356">
        <f>IF($N$1393="základní",$J$1393,0)</f>
        <v>0</v>
      </c>
      <c r="BF1393" s="356">
        <f>IF($N$1393="snížená",$J$1393,0)</f>
        <v>0</v>
      </c>
      <c r="BG1393" s="356">
        <f>IF($N$1393="zákl. přenesená",$J$1393,0)</f>
        <v>0</v>
      </c>
      <c r="BH1393" s="356">
        <f>IF($N$1393="sníž. přenesená",$J$1393,0)</f>
        <v>0</v>
      </c>
      <c r="BI1393" s="356">
        <f>IF($N$1393="nulová",$J$1393,0)</f>
        <v>0</v>
      </c>
      <c r="BJ1393" s="409" t="s">
        <v>332</v>
      </c>
      <c r="BK1393" s="356">
        <f>ROUND($I$1393*$H$1393,2)</f>
        <v>0</v>
      </c>
      <c r="BL1393" s="409" t="s">
        <v>481</v>
      </c>
      <c r="BM1393" s="409" t="s">
        <v>1944</v>
      </c>
    </row>
    <row r="1394" spans="2:47" s="406" customFormat="1" ht="16.5" customHeight="1">
      <c r="B1394" s="281"/>
      <c r="D1394" s="357" t="s">
        <v>343</v>
      </c>
      <c r="F1394" s="358" t="s">
        <v>1943</v>
      </c>
      <c r="L1394" s="281"/>
      <c r="M1394" s="359"/>
      <c r="T1394" s="360"/>
      <c r="AT1394" s="406" t="s">
        <v>343</v>
      </c>
      <c r="AU1394" s="406" t="s">
        <v>258</v>
      </c>
    </row>
    <row r="1395" spans="2:51" s="406" customFormat="1" ht="15.75" customHeight="1">
      <c r="B1395" s="363"/>
      <c r="D1395" s="361" t="s">
        <v>347</v>
      </c>
      <c r="E1395" s="364"/>
      <c r="F1395" s="365" t="s">
        <v>1928</v>
      </c>
      <c r="H1395" s="364"/>
      <c r="L1395" s="363"/>
      <c r="M1395" s="366"/>
      <c r="T1395" s="367"/>
      <c r="AT1395" s="364" t="s">
        <v>347</v>
      </c>
      <c r="AU1395" s="364" t="s">
        <v>258</v>
      </c>
      <c r="AV1395" s="364" t="s">
        <v>332</v>
      </c>
      <c r="AW1395" s="364" t="s">
        <v>299</v>
      </c>
      <c r="AX1395" s="364" t="s">
        <v>333</v>
      </c>
      <c r="AY1395" s="364" t="s">
        <v>334</v>
      </c>
    </row>
    <row r="1396" spans="2:51" s="406" customFormat="1" ht="15.75" customHeight="1">
      <c r="B1396" s="363"/>
      <c r="D1396" s="361" t="s">
        <v>347</v>
      </c>
      <c r="E1396" s="364"/>
      <c r="F1396" s="365" t="s">
        <v>1942</v>
      </c>
      <c r="H1396" s="364"/>
      <c r="L1396" s="363"/>
      <c r="M1396" s="366"/>
      <c r="T1396" s="367"/>
      <c r="AT1396" s="364" t="s">
        <v>347</v>
      </c>
      <c r="AU1396" s="364" t="s">
        <v>258</v>
      </c>
      <c r="AV1396" s="364" t="s">
        <v>332</v>
      </c>
      <c r="AW1396" s="364" t="s">
        <v>299</v>
      </c>
      <c r="AX1396" s="364" t="s">
        <v>333</v>
      </c>
      <c r="AY1396" s="364" t="s">
        <v>334</v>
      </c>
    </row>
    <row r="1397" spans="2:51" s="406" customFormat="1" ht="15.75" customHeight="1">
      <c r="B1397" s="368"/>
      <c r="D1397" s="361" t="s">
        <v>347</v>
      </c>
      <c r="E1397" s="369"/>
      <c r="F1397" s="370" t="s">
        <v>1941</v>
      </c>
      <c r="H1397" s="371">
        <v>2.7</v>
      </c>
      <c r="L1397" s="368"/>
      <c r="M1397" s="372"/>
      <c r="T1397" s="373"/>
      <c r="AT1397" s="369" t="s">
        <v>347</v>
      </c>
      <c r="AU1397" s="369" t="s">
        <v>258</v>
      </c>
      <c r="AV1397" s="369" t="s">
        <v>258</v>
      </c>
      <c r="AW1397" s="369" t="s">
        <v>299</v>
      </c>
      <c r="AX1397" s="369" t="s">
        <v>333</v>
      </c>
      <c r="AY1397" s="369" t="s">
        <v>334</v>
      </c>
    </row>
    <row r="1398" spans="2:51" s="406" customFormat="1" ht="15.75" customHeight="1">
      <c r="B1398" s="374"/>
      <c r="D1398" s="361" t="s">
        <v>347</v>
      </c>
      <c r="E1398" s="375"/>
      <c r="F1398" s="376" t="s">
        <v>352</v>
      </c>
      <c r="H1398" s="377">
        <v>2.7</v>
      </c>
      <c r="L1398" s="374"/>
      <c r="M1398" s="378"/>
      <c r="T1398" s="379"/>
      <c r="AT1398" s="375" t="s">
        <v>347</v>
      </c>
      <c r="AU1398" s="375" t="s">
        <v>258</v>
      </c>
      <c r="AV1398" s="375" t="s">
        <v>341</v>
      </c>
      <c r="AW1398" s="375" t="s">
        <v>299</v>
      </c>
      <c r="AX1398" s="375" t="s">
        <v>332</v>
      </c>
      <c r="AY1398" s="375" t="s">
        <v>334</v>
      </c>
    </row>
    <row r="1399" spans="2:65" s="406" customFormat="1" ht="15.75" customHeight="1">
      <c r="B1399" s="281"/>
      <c r="C1399" s="347" t="s">
        <v>1940</v>
      </c>
      <c r="D1399" s="347" t="s">
        <v>336</v>
      </c>
      <c r="E1399" s="348" t="s">
        <v>1939</v>
      </c>
      <c r="F1399" s="349" t="s">
        <v>1938</v>
      </c>
      <c r="G1399" s="350" t="s">
        <v>187</v>
      </c>
      <c r="H1399" s="351">
        <v>1</v>
      </c>
      <c r="I1399" s="424"/>
      <c r="J1399" s="352">
        <f>ROUND($I$1399*$H$1399,2)</f>
        <v>0</v>
      </c>
      <c r="K1399" s="349" t="s">
        <v>340</v>
      </c>
      <c r="L1399" s="281"/>
      <c r="M1399" s="423"/>
      <c r="N1399" s="353" t="s">
        <v>287</v>
      </c>
      <c r="P1399" s="354">
        <f>$O$1399*$H$1399</f>
        <v>0</v>
      </c>
      <c r="Q1399" s="354">
        <v>0.00048</v>
      </c>
      <c r="R1399" s="354">
        <f>$Q$1399*$H$1399</f>
        <v>0.00048</v>
      </c>
      <c r="S1399" s="354">
        <v>0</v>
      </c>
      <c r="T1399" s="355">
        <f>$S$1399*$H$1399</f>
        <v>0</v>
      </c>
      <c r="AR1399" s="409" t="s">
        <v>481</v>
      </c>
      <c r="AT1399" s="409" t="s">
        <v>336</v>
      </c>
      <c r="AU1399" s="409" t="s">
        <v>258</v>
      </c>
      <c r="AY1399" s="406" t="s">
        <v>334</v>
      </c>
      <c r="BE1399" s="356">
        <f>IF($N$1399="základní",$J$1399,0)</f>
        <v>0</v>
      </c>
      <c r="BF1399" s="356">
        <f>IF($N$1399="snížená",$J$1399,0)</f>
        <v>0</v>
      </c>
      <c r="BG1399" s="356">
        <f>IF($N$1399="zákl. přenesená",$J$1399,0)</f>
        <v>0</v>
      </c>
      <c r="BH1399" s="356">
        <f>IF($N$1399="sníž. přenesená",$J$1399,0)</f>
        <v>0</v>
      </c>
      <c r="BI1399" s="356">
        <f>IF($N$1399="nulová",$J$1399,0)</f>
        <v>0</v>
      </c>
      <c r="BJ1399" s="409" t="s">
        <v>332</v>
      </c>
      <c r="BK1399" s="356">
        <f>ROUND($I$1399*$H$1399,2)</f>
        <v>0</v>
      </c>
      <c r="BL1399" s="409" t="s">
        <v>481</v>
      </c>
      <c r="BM1399" s="409" t="s">
        <v>1937</v>
      </c>
    </row>
    <row r="1400" spans="2:47" s="406" customFormat="1" ht="27" customHeight="1">
      <c r="B1400" s="281"/>
      <c r="D1400" s="357" t="s">
        <v>343</v>
      </c>
      <c r="F1400" s="358" t="s">
        <v>1936</v>
      </c>
      <c r="L1400" s="281"/>
      <c r="M1400" s="359"/>
      <c r="T1400" s="360"/>
      <c r="AT1400" s="406" t="s">
        <v>343</v>
      </c>
      <c r="AU1400" s="406" t="s">
        <v>258</v>
      </c>
    </row>
    <row r="1401" spans="2:51" s="406" customFormat="1" ht="15.75" customHeight="1">
      <c r="B1401" s="363"/>
      <c r="D1401" s="361" t="s">
        <v>347</v>
      </c>
      <c r="E1401" s="364"/>
      <c r="F1401" s="365" t="s">
        <v>1928</v>
      </c>
      <c r="H1401" s="364"/>
      <c r="L1401" s="363"/>
      <c r="M1401" s="366"/>
      <c r="T1401" s="367"/>
      <c r="AT1401" s="364" t="s">
        <v>347</v>
      </c>
      <c r="AU1401" s="364" t="s">
        <v>258</v>
      </c>
      <c r="AV1401" s="364" t="s">
        <v>332</v>
      </c>
      <c r="AW1401" s="364" t="s">
        <v>299</v>
      </c>
      <c r="AX1401" s="364" t="s">
        <v>333</v>
      </c>
      <c r="AY1401" s="364" t="s">
        <v>334</v>
      </c>
    </row>
    <row r="1402" spans="2:51" s="406" customFormat="1" ht="15.75" customHeight="1">
      <c r="B1402" s="363"/>
      <c r="D1402" s="361" t="s">
        <v>347</v>
      </c>
      <c r="E1402" s="364"/>
      <c r="F1402" s="365" t="s">
        <v>1935</v>
      </c>
      <c r="H1402" s="364"/>
      <c r="L1402" s="363"/>
      <c r="M1402" s="366"/>
      <c r="T1402" s="367"/>
      <c r="AT1402" s="364" t="s">
        <v>347</v>
      </c>
      <c r="AU1402" s="364" t="s">
        <v>258</v>
      </c>
      <c r="AV1402" s="364" t="s">
        <v>332</v>
      </c>
      <c r="AW1402" s="364" t="s">
        <v>299</v>
      </c>
      <c r="AX1402" s="364" t="s">
        <v>333</v>
      </c>
      <c r="AY1402" s="364" t="s">
        <v>334</v>
      </c>
    </row>
    <row r="1403" spans="2:51" s="406" customFormat="1" ht="15.75" customHeight="1">
      <c r="B1403" s="368"/>
      <c r="D1403" s="361" t="s">
        <v>347</v>
      </c>
      <c r="E1403" s="369"/>
      <c r="F1403" s="370" t="s">
        <v>1934</v>
      </c>
      <c r="H1403" s="371">
        <v>1</v>
      </c>
      <c r="L1403" s="368"/>
      <c r="M1403" s="372"/>
      <c r="T1403" s="373"/>
      <c r="AT1403" s="369" t="s">
        <v>347</v>
      </c>
      <c r="AU1403" s="369" t="s">
        <v>258</v>
      </c>
      <c r="AV1403" s="369" t="s">
        <v>258</v>
      </c>
      <c r="AW1403" s="369" t="s">
        <v>299</v>
      </c>
      <c r="AX1403" s="369" t="s">
        <v>333</v>
      </c>
      <c r="AY1403" s="369" t="s">
        <v>334</v>
      </c>
    </row>
    <row r="1404" spans="2:51" s="406" customFormat="1" ht="15.75" customHeight="1">
      <c r="B1404" s="374"/>
      <c r="D1404" s="361" t="s">
        <v>347</v>
      </c>
      <c r="E1404" s="375"/>
      <c r="F1404" s="376" t="s">
        <v>352</v>
      </c>
      <c r="H1404" s="377">
        <v>1</v>
      </c>
      <c r="L1404" s="374"/>
      <c r="M1404" s="378"/>
      <c r="T1404" s="379"/>
      <c r="AT1404" s="375" t="s">
        <v>347</v>
      </c>
      <c r="AU1404" s="375" t="s">
        <v>258</v>
      </c>
      <c r="AV1404" s="375" t="s">
        <v>341</v>
      </c>
      <c r="AW1404" s="375" t="s">
        <v>299</v>
      </c>
      <c r="AX1404" s="375" t="s">
        <v>332</v>
      </c>
      <c r="AY1404" s="375" t="s">
        <v>334</v>
      </c>
    </row>
    <row r="1405" spans="2:65" s="406" customFormat="1" ht="15.75" customHeight="1">
      <c r="B1405" s="281"/>
      <c r="C1405" s="347" t="s">
        <v>1933</v>
      </c>
      <c r="D1405" s="347" t="s">
        <v>336</v>
      </c>
      <c r="E1405" s="348" t="s">
        <v>1932</v>
      </c>
      <c r="F1405" s="349" t="s">
        <v>1931</v>
      </c>
      <c r="G1405" s="350" t="s">
        <v>114</v>
      </c>
      <c r="H1405" s="351">
        <v>3.7</v>
      </c>
      <c r="I1405" s="424"/>
      <c r="J1405" s="352">
        <f>ROUND($I$1405*$H$1405,2)</f>
        <v>0</v>
      </c>
      <c r="K1405" s="349" t="s">
        <v>340</v>
      </c>
      <c r="L1405" s="281"/>
      <c r="M1405" s="423"/>
      <c r="N1405" s="353" t="s">
        <v>287</v>
      </c>
      <c r="P1405" s="354">
        <f>$O$1405*$H$1405</f>
        <v>0</v>
      </c>
      <c r="Q1405" s="354">
        <v>0.00236</v>
      </c>
      <c r="R1405" s="354">
        <f>$Q$1405*$H$1405</f>
        <v>0.008732</v>
      </c>
      <c r="S1405" s="354">
        <v>0</v>
      </c>
      <c r="T1405" s="355">
        <f>$S$1405*$H$1405</f>
        <v>0</v>
      </c>
      <c r="AR1405" s="409" t="s">
        <v>481</v>
      </c>
      <c r="AT1405" s="409" t="s">
        <v>336</v>
      </c>
      <c r="AU1405" s="409" t="s">
        <v>258</v>
      </c>
      <c r="AY1405" s="406" t="s">
        <v>334</v>
      </c>
      <c r="BE1405" s="356">
        <f>IF($N$1405="základní",$J$1405,0)</f>
        <v>0</v>
      </c>
      <c r="BF1405" s="356">
        <f>IF($N$1405="snížená",$J$1405,0)</f>
        <v>0</v>
      </c>
      <c r="BG1405" s="356">
        <f>IF($N$1405="zákl. přenesená",$J$1405,0)</f>
        <v>0</v>
      </c>
      <c r="BH1405" s="356">
        <f>IF($N$1405="sníž. přenesená",$J$1405,0)</f>
        <v>0</v>
      </c>
      <c r="BI1405" s="356">
        <f>IF($N$1405="nulová",$J$1405,0)</f>
        <v>0</v>
      </c>
      <c r="BJ1405" s="409" t="s">
        <v>332</v>
      </c>
      <c r="BK1405" s="356">
        <f>ROUND($I$1405*$H$1405,2)</f>
        <v>0</v>
      </c>
      <c r="BL1405" s="409" t="s">
        <v>481</v>
      </c>
      <c r="BM1405" s="409" t="s">
        <v>1930</v>
      </c>
    </row>
    <row r="1406" spans="2:47" s="406" customFormat="1" ht="16.5" customHeight="1">
      <c r="B1406" s="281"/>
      <c r="D1406" s="357" t="s">
        <v>343</v>
      </c>
      <c r="F1406" s="358" t="s">
        <v>1929</v>
      </c>
      <c r="L1406" s="281"/>
      <c r="M1406" s="359"/>
      <c r="T1406" s="360"/>
      <c r="AT1406" s="406" t="s">
        <v>343</v>
      </c>
      <c r="AU1406" s="406" t="s">
        <v>258</v>
      </c>
    </row>
    <row r="1407" spans="2:51" s="406" customFormat="1" ht="15.75" customHeight="1">
      <c r="B1407" s="363"/>
      <c r="D1407" s="361" t="s">
        <v>347</v>
      </c>
      <c r="E1407" s="364"/>
      <c r="F1407" s="365" t="s">
        <v>1928</v>
      </c>
      <c r="H1407" s="364"/>
      <c r="L1407" s="363"/>
      <c r="M1407" s="366"/>
      <c r="T1407" s="367"/>
      <c r="AT1407" s="364" t="s">
        <v>347</v>
      </c>
      <c r="AU1407" s="364" t="s">
        <v>258</v>
      </c>
      <c r="AV1407" s="364" t="s">
        <v>332</v>
      </c>
      <c r="AW1407" s="364" t="s">
        <v>299</v>
      </c>
      <c r="AX1407" s="364" t="s">
        <v>333</v>
      </c>
      <c r="AY1407" s="364" t="s">
        <v>334</v>
      </c>
    </row>
    <row r="1408" spans="2:51" s="406" customFormat="1" ht="15.75" customHeight="1">
      <c r="B1408" s="363"/>
      <c r="D1408" s="361" t="s">
        <v>347</v>
      </c>
      <c r="E1408" s="364"/>
      <c r="F1408" s="365" t="s">
        <v>1927</v>
      </c>
      <c r="H1408" s="364"/>
      <c r="L1408" s="363"/>
      <c r="M1408" s="366"/>
      <c r="T1408" s="367"/>
      <c r="AT1408" s="364" t="s">
        <v>347</v>
      </c>
      <c r="AU1408" s="364" t="s">
        <v>258</v>
      </c>
      <c r="AV1408" s="364" t="s">
        <v>332</v>
      </c>
      <c r="AW1408" s="364" t="s">
        <v>299</v>
      </c>
      <c r="AX1408" s="364" t="s">
        <v>333</v>
      </c>
      <c r="AY1408" s="364" t="s">
        <v>334</v>
      </c>
    </row>
    <row r="1409" spans="2:51" s="406" customFormat="1" ht="15.75" customHeight="1">
      <c r="B1409" s="368"/>
      <c r="D1409" s="361" t="s">
        <v>347</v>
      </c>
      <c r="E1409" s="369"/>
      <c r="F1409" s="370" t="s">
        <v>1926</v>
      </c>
      <c r="H1409" s="371">
        <v>3.7</v>
      </c>
      <c r="L1409" s="368"/>
      <c r="M1409" s="372"/>
      <c r="T1409" s="373"/>
      <c r="AT1409" s="369" t="s">
        <v>347</v>
      </c>
      <c r="AU1409" s="369" t="s">
        <v>258</v>
      </c>
      <c r="AV1409" s="369" t="s">
        <v>258</v>
      </c>
      <c r="AW1409" s="369" t="s">
        <v>299</v>
      </c>
      <c r="AX1409" s="369" t="s">
        <v>333</v>
      </c>
      <c r="AY1409" s="369" t="s">
        <v>334</v>
      </c>
    </row>
    <row r="1410" spans="2:51" s="406" customFormat="1" ht="15.75" customHeight="1">
      <c r="B1410" s="374"/>
      <c r="D1410" s="361" t="s">
        <v>347</v>
      </c>
      <c r="E1410" s="375"/>
      <c r="F1410" s="376" t="s">
        <v>352</v>
      </c>
      <c r="H1410" s="377">
        <v>3.7</v>
      </c>
      <c r="L1410" s="374"/>
      <c r="M1410" s="378"/>
      <c r="T1410" s="379"/>
      <c r="AT1410" s="375" t="s">
        <v>347</v>
      </c>
      <c r="AU1410" s="375" t="s">
        <v>258</v>
      </c>
      <c r="AV1410" s="375" t="s">
        <v>341</v>
      </c>
      <c r="AW1410" s="375" t="s">
        <v>299</v>
      </c>
      <c r="AX1410" s="375" t="s">
        <v>332</v>
      </c>
      <c r="AY1410" s="375" t="s">
        <v>334</v>
      </c>
    </row>
    <row r="1411" spans="2:51" s="406" customFormat="1" ht="15.75" customHeight="1">
      <c r="B1411" s="363"/>
      <c r="D1411" s="361" t="s">
        <v>347</v>
      </c>
      <c r="E1411" s="364"/>
      <c r="F1411" s="365" t="s">
        <v>1925</v>
      </c>
      <c r="H1411" s="364"/>
      <c r="L1411" s="363"/>
      <c r="M1411" s="366"/>
      <c r="T1411" s="367"/>
      <c r="AT1411" s="364" t="s">
        <v>347</v>
      </c>
      <c r="AU1411" s="364" t="s">
        <v>258</v>
      </c>
      <c r="AV1411" s="364" t="s">
        <v>332</v>
      </c>
      <c r="AW1411" s="364" t="s">
        <v>299</v>
      </c>
      <c r="AX1411" s="364" t="s">
        <v>333</v>
      </c>
      <c r="AY1411" s="364" t="s">
        <v>334</v>
      </c>
    </row>
    <row r="1412" spans="2:65" s="406" customFormat="1" ht="15.75" customHeight="1">
      <c r="B1412" s="281"/>
      <c r="C1412" s="347" t="s">
        <v>1924</v>
      </c>
      <c r="D1412" s="347" t="s">
        <v>336</v>
      </c>
      <c r="E1412" s="348" t="s">
        <v>1923</v>
      </c>
      <c r="F1412" s="349" t="s">
        <v>1922</v>
      </c>
      <c r="G1412" s="350" t="s">
        <v>578</v>
      </c>
      <c r="H1412" s="351">
        <v>0.443</v>
      </c>
      <c r="I1412" s="424"/>
      <c r="J1412" s="352">
        <f>ROUND($I$1412*$H$1412,2)</f>
        <v>0</v>
      </c>
      <c r="K1412" s="349" t="s">
        <v>340</v>
      </c>
      <c r="L1412" s="281"/>
      <c r="M1412" s="423"/>
      <c r="N1412" s="353" t="s">
        <v>287</v>
      </c>
      <c r="P1412" s="354">
        <f>$O$1412*$H$1412</f>
        <v>0</v>
      </c>
      <c r="Q1412" s="354">
        <v>0</v>
      </c>
      <c r="R1412" s="354">
        <f>$Q$1412*$H$1412</f>
        <v>0</v>
      </c>
      <c r="S1412" s="354">
        <v>0</v>
      </c>
      <c r="T1412" s="355">
        <f>$S$1412*$H$1412</f>
        <v>0</v>
      </c>
      <c r="AR1412" s="409" t="s">
        <v>481</v>
      </c>
      <c r="AT1412" s="409" t="s">
        <v>336</v>
      </c>
      <c r="AU1412" s="409" t="s">
        <v>258</v>
      </c>
      <c r="AY1412" s="406" t="s">
        <v>334</v>
      </c>
      <c r="BE1412" s="356">
        <f>IF($N$1412="základní",$J$1412,0)</f>
        <v>0</v>
      </c>
      <c r="BF1412" s="356">
        <f>IF($N$1412="snížená",$J$1412,0)</f>
        <v>0</v>
      </c>
      <c r="BG1412" s="356">
        <f>IF($N$1412="zákl. přenesená",$J$1412,0)</f>
        <v>0</v>
      </c>
      <c r="BH1412" s="356">
        <f>IF($N$1412="sníž. přenesená",$J$1412,0)</f>
        <v>0</v>
      </c>
      <c r="BI1412" s="356">
        <f>IF($N$1412="nulová",$J$1412,0)</f>
        <v>0</v>
      </c>
      <c r="BJ1412" s="409" t="s">
        <v>332</v>
      </c>
      <c r="BK1412" s="356">
        <f>ROUND($I$1412*$H$1412,2)</f>
        <v>0</v>
      </c>
      <c r="BL1412" s="409" t="s">
        <v>481</v>
      </c>
      <c r="BM1412" s="409" t="s">
        <v>1921</v>
      </c>
    </row>
    <row r="1413" spans="2:47" s="406" customFormat="1" ht="27" customHeight="1">
      <c r="B1413" s="281"/>
      <c r="D1413" s="357" t="s">
        <v>343</v>
      </c>
      <c r="F1413" s="358" t="s">
        <v>1920</v>
      </c>
      <c r="L1413" s="281"/>
      <c r="M1413" s="359"/>
      <c r="T1413" s="360"/>
      <c r="AT1413" s="406" t="s">
        <v>343</v>
      </c>
      <c r="AU1413" s="406" t="s">
        <v>258</v>
      </c>
    </row>
    <row r="1414" spans="2:47" s="406" customFormat="1" ht="98.25" customHeight="1">
      <c r="B1414" s="281"/>
      <c r="D1414" s="361" t="s">
        <v>345</v>
      </c>
      <c r="F1414" s="362" t="s">
        <v>1919</v>
      </c>
      <c r="L1414" s="281"/>
      <c r="M1414" s="359"/>
      <c r="T1414" s="360"/>
      <c r="AT1414" s="406" t="s">
        <v>345</v>
      </c>
      <c r="AU1414" s="406" t="s">
        <v>258</v>
      </c>
    </row>
    <row r="1415" spans="2:63" s="337" customFormat="1" ht="30.75" customHeight="1">
      <c r="B1415" s="336"/>
      <c r="D1415" s="338" t="s">
        <v>329</v>
      </c>
      <c r="E1415" s="345" t="s">
        <v>1918</v>
      </c>
      <c r="F1415" s="345" t="s">
        <v>1917</v>
      </c>
      <c r="J1415" s="346">
        <f>$BK$1415</f>
        <v>0</v>
      </c>
      <c r="L1415" s="336"/>
      <c r="M1415" s="341"/>
      <c r="P1415" s="342">
        <f>SUM($P$1416:$P$1431)</f>
        <v>0</v>
      </c>
      <c r="R1415" s="342">
        <f>SUM($R$1416:$R$1431)</f>
        <v>0.1589</v>
      </c>
      <c r="T1415" s="343">
        <f>SUM($T$1416:$T$1431)</f>
        <v>0</v>
      </c>
      <c r="AR1415" s="338" t="s">
        <v>258</v>
      </c>
      <c r="AT1415" s="338" t="s">
        <v>329</v>
      </c>
      <c r="AU1415" s="338" t="s">
        <v>332</v>
      </c>
      <c r="AY1415" s="338" t="s">
        <v>334</v>
      </c>
      <c r="BK1415" s="344">
        <f>SUM($BK$1416:$BK$1431)</f>
        <v>0</v>
      </c>
    </row>
    <row r="1416" spans="2:65" s="406" customFormat="1" ht="15.75" customHeight="1">
      <c r="B1416" s="281"/>
      <c r="C1416" s="347" t="s">
        <v>1916</v>
      </c>
      <c r="D1416" s="347" t="s">
        <v>336</v>
      </c>
      <c r="E1416" s="348" t="s">
        <v>1915</v>
      </c>
      <c r="F1416" s="349" t="s">
        <v>1914</v>
      </c>
      <c r="G1416" s="350" t="s">
        <v>187</v>
      </c>
      <c r="H1416" s="351">
        <v>2</v>
      </c>
      <c r="I1416" s="424"/>
      <c r="J1416" s="352">
        <f>ROUND($I$1416*$H$1416,2)</f>
        <v>0</v>
      </c>
      <c r="K1416" s="349" t="s">
        <v>340</v>
      </c>
      <c r="L1416" s="281"/>
      <c r="M1416" s="423"/>
      <c r="N1416" s="353" t="s">
        <v>287</v>
      </c>
      <c r="P1416" s="354">
        <f>$O$1416*$H$1416</f>
        <v>0</v>
      </c>
      <c r="Q1416" s="354">
        <v>0.00045</v>
      </c>
      <c r="R1416" s="354">
        <f>$Q$1416*$H$1416</f>
        <v>0.0009</v>
      </c>
      <c r="S1416" s="354">
        <v>0</v>
      </c>
      <c r="T1416" s="355">
        <f>$S$1416*$H$1416</f>
        <v>0</v>
      </c>
      <c r="AR1416" s="409" t="s">
        <v>481</v>
      </c>
      <c r="AT1416" s="409" t="s">
        <v>336</v>
      </c>
      <c r="AU1416" s="409" t="s">
        <v>258</v>
      </c>
      <c r="AY1416" s="406" t="s">
        <v>334</v>
      </c>
      <c r="BE1416" s="356">
        <f>IF($N$1416="základní",$J$1416,0)</f>
        <v>0</v>
      </c>
      <c r="BF1416" s="356">
        <f>IF($N$1416="snížená",$J$1416,0)</f>
        <v>0</v>
      </c>
      <c r="BG1416" s="356">
        <f>IF($N$1416="zákl. přenesená",$J$1416,0)</f>
        <v>0</v>
      </c>
      <c r="BH1416" s="356">
        <f>IF($N$1416="sníž. přenesená",$J$1416,0)</f>
        <v>0</v>
      </c>
      <c r="BI1416" s="356">
        <f>IF($N$1416="nulová",$J$1416,0)</f>
        <v>0</v>
      </c>
      <c r="BJ1416" s="409" t="s">
        <v>332</v>
      </c>
      <c r="BK1416" s="356">
        <f>ROUND($I$1416*$H$1416,2)</f>
        <v>0</v>
      </c>
      <c r="BL1416" s="409" t="s">
        <v>481</v>
      </c>
      <c r="BM1416" s="409" t="s">
        <v>1913</v>
      </c>
    </row>
    <row r="1417" spans="2:47" s="406" customFormat="1" ht="16.5" customHeight="1">
      <c r="B1417" s="281"/>
      <c r="D1417" s="357" t="s">
        <v>343</v>
      </c>
      <c r="F1417" s="358" t="s">
        <v>1912</v>
      </c>
      <c r="L1417" s="281"/>
      <c r="M1417" s="359"/>
      <c r="T1417" s="360"/>
      <c r="AT1417" s="406" t="s">
        <v>343</v>
      </c>
      <c r="AU1417" s="406" t="s">
        <v>258</v>
      </c>
    </row>
    <row r="1418" spans="2:47" s="406" customFormat="1" ht="44.25" customHeight="1">
      <c r="B1418" s="281"/>
      <c r="D1418" s="361" t="s">
        <v>345</v>
      </c>
      <c r="F1418" s="362" t="s">
        <v>1911</v>
      </c>
      <c r="L1418" s="281"/>
      <c r="M1418" s="359"/>
      <c r="T1418" s="360"/>
      <c r="AT1418" s="406" t="s">
        <v>345</v>
      </c>
      <c r="AU1418" s="406" t="s">
        <v>258</v>
      </c>
    </row>
    <row r="1419" spans="2:51" s="406" customFormat="1" ht="15.75" customHeight="1">
      <c r="B1419" s="363"/>
      <c r="D1419" s="361" t="s">
        <v>347</v>
      </c>
      <c r="E1419" s="364"/>
      <c r="F1419" s="365" t="s">
        <v>1905</v>
      </c>
      <c r="H1419" s="364"/>
      <c r="L1419" s="363"/>
      <c r="M1419" s="366"/>
      <c r="T1419" s="367"/>
      <c r="AT1419" s="364" t="s">
        <v>347</v>
      </c>
      <c r="AU1419" s="364" t="s">
        <v>258</v>
      </c>
      <c r="AV1419" s="364" t="s">
        <v>332</v>
      </c>
      <c r="AW1419" s="364" t="s">
        <v>299</v>
      </c>
      <c r="AX1419" s="364" t="s">
        <v>333</v>
      </c>
      <c r="AY1419" s="364" t="s">
        <v>334</v>
      </c>
    </row>
    <row r="1420" spans="2:51" s="406" customFormat="1" ht="15.75" customHeight="1">
      <c r="B1420" s="363"/>
      <c r="D1420" s="361" t="s">
        <v>347</v>
      </c>
      <c r="E1420" s="364"/>
      <c r="F1420" s="365" t="s">
        <v>1904</v>
      </c>
      <c r="H1420" s="364"/>
      <c r="L1420" s="363"/>
      <c r="M1420" s="366"/>
      <c r="T1420" s="367"/>
      <c r="AT1420" s="364" t="s">
        <v>347</v>
      </c>
      <c r="AU1420" s="364" t="s">
        <v>258</v>
      </c>
      <c r="AV1420" s="364" t="s">
        <v>332</v>
      </c>
      <c r="AW1420" s="364" t="s">
        <v>299</v>
      </c>
      <c r="AX1420" s="364" t="s">
        <v>333</v>
      </c>
      <c r="AY1420" s="364" t="s">
        <v>334</v>
      </c>
    </row>
    <row r="1421" spans="2:51" s="406" customFormat="1" ht="15.75" customHeight="1">
      <c r="B1421" s="368"/>
      <c r="D1421" s="361" t="s">
        <v>347</v>
      </c>
      <c r="E1421" s="369"/>
      <c r="F1421" s="370" t="s">
        <v>1903</v>
      </c>
      <c r="H1421" s="371">
        <v>2</v>
      </c>
      <c r="L1421" s="368"/>
      <c r="M1421" s="372"/>
      <c r="T1421" s="373"/>
      <c r="AT1421" s="369" t="s">
        <v>347</v>
      </c>
      <c r="AU1421" s="369" t="s">
        <v>258</v>
      </c>
      <c r="AV1421" s="369" t="s">
        <v>258</v>
      </c>
      <c r="AW1421" s="369" t="s">
        <v>299</v>
      </c>
      <c r="AX1421" s="369" t="s">
        <v>333</v>
      </c>
      <c r="AY1421" s="369" t="s">
        <v>334</v>
      </c>
    </row>
    <row r="1422" spans="2:51" s="406" customFormat="1" ht="15.75" customHeight="1">
      <c r="B1422" s="374"/>
      <c r="D1422" s="361" t="s">
        <v>347</v>
      </c>
      <c r="E1422" s="375"/>
      <c r="F1422" s="376" t="s">
        <v>352</v>
      </c>
      <c r="H1422" s="377">
        <v>2</v>
      </c>
      <c r="L1422" s="374"/>
      <c r="M1422" s="378"/>
      <c r="T1422" s="379"/>
      <c r="AT1422" s="375" t="s">
        <v>347</v>
      </c>
      <c r="AU1422" s="375" t="s">
        <v>258</v>
      </c>
      <c r="AV1422" s="375" t="s">
        <v>341</v>
      </c>
      <c r="AW1422" s="375" t="s">
        <v>299</v>
      </c>
      <c r="AX1422" s="375" t="s">
        <v>332</v>
      </c>
      <c r="AY1422" s="375" t="s">
        <v>334</v>
      </c>
    </row>
    <row r="1423" spans="2:65" s="406" customFormat="1" ht="15.75" customHeight="1">
      <c r="B1423" s="281"/>
      <c r="C1423" s="386" t="s">
        <v>1910</v>
      </c>
      <c r="D1423" s="386" t="s">
        <v>1090</v>
      </c>
      <c r="E1423" s="387" t="s">
        <v>1909</v>
      </c>
      <c r="F1423" s="507" t="s">
        <v>1908</v>
      </c>
      <c r="G1423" s="389" t="s">
        <v>187</v>
      </c>
      <c r="H1423" s="390">
        <v>2</v>
      </c>
      <c r="I1423" s="426"/>
      <c r="J1423" s="391">
        <f>ROUND($I$1423*$H$1423,2)</f>
        <v>0</v>
      </c>
      <c r="K1423" s="388" t="s">
        <v>599</v>
      </c>
      <c r="L1423" s="392"/>
      <c r="M1423" s="425"/>
      <c r="N1423" s="393" t="s">
        <v>287</v>
      </c>
      <c r="P1423" s="354">
        <f>$O$1423*$H$1423</f>
        <v>0</v>
      </c>
      <c r="Q1423" s="354">
        <v>0.079</v>
      </c>
      <c r="R1423" s="354">
        <f>$Q$1423*$H$1423</f>
        <v>0.158</v>
      </c>
      <c r="S1423" s="354">
        <v>0</v>
      </c>
      <c r="T1423" s="355">
        <f>$S$1423*$H$1423</f>
        <v>0</v>
      </c>
      <c r="AR1423" s="409" t="s">
        <v>635</v>
      </c>
      <c r="AT1423" s="409" t="s">
        <v>1090</v>
      </c>
      <c r="AU1423" s="409" t="s">
        <v>258</v>
      </c>
      <c r="AY1423" s="406" t="s">
        <v>334</v>
      </c>
      <c r="BE1423" s="356">
        <f>IF($N$1423="základní",$J$1423,0)</f>
        <v>0</v>
      </c>
      <c r="BF1423" s="356">
        <f>IF($N$1423="snížená",$J$1423,0)</f>
        <v>0</v>
      </c>
      <c r="BG1423" s="356">
        <f>IF($N$1423="zákl. přenesená",$J$1423,0)</f>
        <v>0</v>
      </c>
      <c r="BH1423" s="356">
        <f>IF($N$1423="sníž. přenesená",$J$1423,0)</f>
        <v>0</v>
      </c>
      <c r="BI1423" s="356">
        <f>IF($N$1423="nulová",$J$1423,0)</f>
        <v>0</v>
      </c>
      <c r="BJ1423" s="409" t="s">
        <v>332</v>
      </c>
      <c r="BK1423" s="356">
        <f>ROUND($I$1423*$H$1423,2)</f>
        <v>0</v>
      </c>
      <c r="BL1423" s="409" t="s">
        <v>481</v>
      </c>
      <c r="BM1423" s="409" t="s">
        <v>1907</v>
      </c>
    </row>
    <row r="1424" spans="2:47" s="406" customFormat="1" ht="57" customHeight="1">
      <c r="B1424" s="281"/>
      <c r="D1424" s="357" t="s">
        <v>343</v>
      </c>
      <c r="F1424" s="358" t="s">
        <v>1906</v>
      </c>
      <c r="L1424" s="281"/>
      <c r="M1424" s="359"/>
      <c r="T1424" s="360"/>
      <c r="AT1424" s="406" t="s">
        <v>343</v>
      </c>
      <c r="AU1424" s="406" t="s">
        <v>258</v>
      </c>
    </row>
    <row r="1425" spans="2:51" s="406" customFormat="1" ht="15.75" customHeight="1">
      <c r="B1425" s="363"/>
      <c r="D1425" s="361" t="s">
        <v>347</v>
      </c>
      <c r="E1425" s="364"/>
      <c r="F1425" s="365" t="s">
        <v>1905</v>
      </c>
      <c r="H1425" s="364"/>
      <c r="L1425" s="363"/>
      <c r="M1425" s="366"/>
      <c r="T1425" s="367"/>
      <c r="AT1425" s="364" t="s">
        <v>347</v>
      </c>
      <c r="AU1425" s="364" t="s">
        <v>258</v>
      </c>
      <c r="AV1425" s="364" t="s">
        <v>332</v>
      </c>
      <c r="AW1425" s="364" t="s">
        <v>299</v>
      </c>
      <c r="AX1425" s="364" t="s">
        <v>333</v>
      </c>
      <c r="AY1425" s="364" t="s">
        <v>334</v>
      </c>
    </row>
    <row r="1426" spans="2:51" s="406" customFormat="1" ht="15.75" customHeight="1">
      <c r="B1426" s="363"/>
      <c r="D1426" s="361" t="s">
        <v>347</v>
      </c>
      <c r="E1426" s="364"/>
      <c r="F1426" s="365" t="s">
        <v>1904</v>
      </c>
      <c r="H1426" s="364"/>
      <c r="L1426" s="363"/>
      <c r="M1426" s="366"/>
      <c r="T1426" s="367"/>
      <c r="AT1426" s="364" t="s">
        <v>347</v>
      </c>
      <c r="AU1426" s="364" t="s">
        <v>258</v>
      </c>
      <c r="AV1426" s="364" t="s">
        <v>332</v>
      </c>
      <c r="AW1426" s="364" t="s">
        <v>299</v>
      </c>
      <c r="AX1426" s="364" t="s">
        <v>333</v>
      </c>
      <c r="AY1426" s="364" t="s">
        <v>334</v>
      </c>
    </row>
    <row r="1427" spans="2:51" s="406" customFormat="1" ht="15.75" customHeight="1">
      <c r="B1427" s="368"/>
      <c r="D1427" s="361" t="s">
        <v>347</v>
      </c>
      <c r="E1427" s="369"/>
      <c r="F1427" s="370" t="s">
        <v>1903</v>
      </c>
      <c r="H1427" s="371">
        <v>2</v>
      </c>
      <c r="L1427" s="368"/>
      <c r="M1427" s="372"/>
      <c r="T1427" s="373"/>
      <c r="AT1427" s="369" t="s">
        <v>347</v>
      </c>
      <c r="AU1427" s="369" t="s">
        <v>258</v>
      </c>
      <c r="AV1427" s="369" t="s">
        <v>258</v>
      </c>
      <c r="AW1427" s="369" t="s">
        <v>299</v>
      </c>
      <c r="AX1427" s="369" t="s">
        <v>333</v>
      </c>
      <c r="AY1427" s="369" t="s">
        <v>334</v>
      </c>
    </row>
    <row r="1428" spans="2:51" s="406" customFormat="1" ht="15.75" customHeight="1">
      <c r="B1428" s="374"/>
      <c r="D1428" s="361" t="s">
        <v>347</v>
      </c>
      <c r="E1428" s="375"/>
      <c r="F1428" s="376" t="s">
        <v>352</v>
      </c>
      <c r="H1428" s="377">
        <v>2</v>
      </c>
      <c r="L1428" s="374"/>
      <c r="M1428" s="378"/>
      <c r="T1428" s="379"/>
      <c r="AT1428" s="375" t="s">
        <v>347</v>
      </c>
      <c r="AU1428" s="375" t="s">
        <v>258</v>
      </c>
      <c r="AV1428" s="375" t="s">
        <v>341</v>
      </c>
      <c r="AW1428" s="375" t="s">
        <v>299</v>
      </c>
      <c r="AX1428" s="375" t="s">
        <v>332</v>
      </c>
      <c r="AY1428" s="375" t="s">
        <v>334</v>
      </c>
    </row>
    <row r="1429" spans="2:65" s="406" customFormat="1" ht="15.75" customHeight="1">
      <c r="B1429" s="281"/>
      <c r="C1429" s="347" t="s">
        <v>1902</v>
      </c>
      <c r="D1429" s="347" t="s">
        <v>336</v>
      </c>
      <c r="E1429" s="348" t="s">
        <v>1901</v>
      </c>
      <c r="F1429" s="349" t="s">
        <v>1900</v>
      </c>
      <c r="G1429" s="350" t="s">
        <v>578</v>
      </c>
      <c r="H1429" s="351">
        <v>0.159</v>
      </c>
      <c r="I1429" s="424"/>
      <c r="J1429" s="352">
        <f>ROUND($I$1429*$H$1429,2)</f>
        <v>0</v>
      </c>
      <c r="K1429" s="349" t="s">
        <v>340</v>
      </c>
      <c r="L1429" s="281"/>
      <c r="M1429" s="423"/>
      <c r="N1429" s="353" t="s">
        <v>287</v>
      </c>
      <c r="P1429" s="354">
        <f>$O$1429*$H$1429</f>
        <v>0</v>
      </c>
      <c r="Q1429" s="354">
        <v>0</v>
      </c>
      <c r="R1429" s="354">
        <f>$Q$1429*$H$1429</f>
        <v>0</v>
      </c>
      <c r="S1429" s="354">
        <v>0</v>
      </c>
      <c r="T1429" s="355">
        <f>$S$1429*$H$1429</f>
        <v>0</v>
      </c>
      <c r="AR1429" s="409" t="s">
        <v>481</v>
      </c>
      <c r="AT1429" s="409" t="s">
        <v>336</v>
      </c>
      <c r="AU1429" s="409" t="s">
        <v>258</v>
      </c>
      <c r="AY1429" s="406" t="s">
        <v>334</v>
      </c>
      <c r="BE1429" s="356">
        <f>IF($N$1429="základní",$J$1429,0)</f>
        <v>0</v>
      </c>
      <c r="BF1429" s="356">
        <f>IF($N$1429="snížená",$J$1429,0)</f>
        <v>0</v>
      </c>
      <c r="BG1429" s="356">
        <f>IF($N$1429="zákl. přenesená",$J$1429,0)</f>
        <v>0</v>
      </c>
      <c r="BH1429" s="356">
        <f>IF($N$1429="sníž. přenesená",$J$1429,0)</f>
        <v>0</v>
      </c>
      <c r="BI1429" s="356">
        <f>IF($N$1429="nulová",$J$1429,0)</f>
        <v>0</v>
      </c>
      <c r="BJ1429" s="409" t="s">
        <v>332</v>
      </c>
      <c r="BK1429" s="356">
        <f>ROUND($I$1429*$H$1429,2)</f>
        <v>0</v>
      </c>
      <c r="BL1429" s="409" t="s">
        <v>481</v>
      </c>
      <c r="BM1429" s="409" t="s">
        <v>1899</v>
      </c>
    </row>
    <row r="1430" spans="2:47" s="406" customFormat="1" ht="27" customHeight="1">
      <c r="B1430" s="281"/>
      <c r="D1430" s="357" t="s">
        <v>343</v>
      </c>
      <c r="F1430" s="358" t="s">
        <v>1898</v>
      </c>
      <c r="L1430" s="281"/>
      <c r="M1430" s="359"/>
      <c r="T1430" s="360"/>
      <c r="AT1430" s="406" t="s">
        <v>343</v>
      </c>
      <c r="AU1430" s="406" t="s">
        <v>258</v>
      </c>
    </row>
    <row r="1431" spans="2:47" s="406" customFormat="1" ht="98.25" customHeight="1">
      <c r="B1431" s="281"/>
      <c r="D1431" s="361" t="s">
        <v>345</v>
      </c>
      <c r="F1431" s="362" t="s">
        <v>1897</v>
      </c>
      <c r="L1431" s="281"/>
      <c r="M1431" s="359"/>
      <c r="T1431" s="360"/>
      <c r="AT1431" s="406" t="s">
        <v>345</v>
      </c>
      <c r="AU1431" s="406" t="s">
        <v>258</v>
      </c>
    </row>
    <row r="1432" spans="2:63" s="337" customFormat="1" ht="30.75" customHeight="1">
      <c r="B1432" s="336"/>
      <c r="D1432" s="338" t="s">
        <v>329</v>
      </c>
      <c r="E1432" s="345" t="s">
        <v>1158</v>
      </c>
      <c r="F1432" s="345" t="s">
        <v>1159</v>
      </c>
      <c r="J1432" s="346">
        <f>$BK$1432</f>
        <v>0</v>
      </c>
      <c r="L1432" s="336"/>
      <c r="M1432" s="341"/>
      <c r="P1432" s="342">
        <f>SUM($P$1433:$P$1734)</f>
        <v>0</v>
      </c>
      <c r="R1432" s="342">
        <f>SUM($R$1433:$R$1734)</f>
        <v>6.59550134</v>
      </c>
      <c r="T1432" s="343">
        <f>SUM($T$1433:$T$1734)</f>
        <v>0</v>
      </c>
      <c r="AR1432" s="338" t="s">
        <v>258</v>
      </c>
      <c r="AT1432" s="338" t="s">
        <v>329</v>
      </c>
      <c r="AU1432" s="338" t="s">
        <v>332</v>
      </c>
      <c r="AY1432" s="338" t="s">
        <v>334</v>
      </c>
      <c r="BK1432" s="344">
        <f>SUM($BK$1433:$BK$1734)</f>
        <v>0</v>
      </c>
    </row>
    <row r="1433" spans="2:65" s="406" customFormat="1" ht="15.75" customHeight="1">
      <c r="B1433" s="281"/>
      <c r="C1433" s="347" t="s">
        <v>1896</v>
      </c>
      <c r="D1433" s="347" t="s">
        <v>336</v>
      </c>
      <c r="E1433" s="348" t="s">
        <v>1895</v>
      </c>
      <c r="F1433" s="349" t="s">
        <v>1894</v>
      </c>
      <c r="G1433" s="350" t="s">
        <v>1184</v>
      </c>
      <c r="H1433" s="351">
        <v>89.3</v>
      </c>
      <c r="I1433" s="424"/>
      <c r="J1433" s="352">
        <f>ROUND($I$1433*$H$1433,2)</f>
        <v>0</v>
      </c>
      <c r="K1433" s="349" t="s">
        <v>599</v>
      </c>
      <c r="L1433" s="281"/>
      <c r="M1433" s="423"/>
      <c r="N1433" s="353" t="s">
        <v>287</v>
      </c>
      <c r="P1433" s="354">
        <f>$O$1433*$H$1433</f>
        <v>0</v>
      </c>
      <c r="Q1433" s="354">
        <v>0.001</v>
      </c>
      <c r="R1433" s="354">
        <f>$Q$1433*$H$1433</f>
        <v>0.0893</v>
      </c>
      <c r="S1433" s="354">
        <v>0</v>
      </c>
      <c r="T1433" s="355">
        <f>$S$1433*$H$1433</f>
        <v>0</v>
      </c>
      <c r="AR1433" s="409" t="s">
        <v>481</v>
      </c>
      <c r="AT1433" s="409" t="s">
        <v>336</v>
      </c>
      <c r="AU1433" s="409" t="s">
        <v>258</v>
      </c>
      <c r="AY1433" s="406" t="s">
        <v>334</v>
      </c>
      <c r="BE1433" s="356">
        <f>IF($N$1433="základní",$J$1433,0)</f>
        <v>0</v>
      </c>
      <c r="BF1433" s="356">
        <f>IF($N$1433="snížená",$J$1433,0)</f>
        <v>0</v>
      </c>
      <c r="BG1433" s="356">
        <f>IF($N$1433="zákl. přenesená",$J$1433,0)</f>
        <v>0</v>
      </c>
      <c r="BH1433" s="356">
        <f>IF($N$1433="sníž. přenesená",$J$1433,0)</f>
        <v>0</v>
      </c>
      <c r="BI1433" s="356">
        <f>IF($N$1433="nulová",$J$1433,0)</f>
        <v>0</v>
      </c>
      <c r="BJ1433" s="409" t="s">
        <v>332</v>
      </c>
      <c r="BK1433" s="356">
        <f>ROUND($I$1433*$H$1433,2)</f>
        <v>0</v>
      </c>
      <c r="BL1433" s="409" t="s">
        <v>481</v>
      </c>
      <c r="BM1433" s="409" t="s">
        <v>1893</v>
      </c>
    </row>
    <row r="1434" spans="2:47" s="406" customFormat="1" ht="144.75" customHeight="1">
      <c r="B1434" s="281"/>
      <c r="D1434" s="357" t="s">
        <v>343</v>
      </c>
      <c r="F1434" s="358" t="s">
        <v>1892</v>
      </c>
      <c r="L1434" s="281"/>
      <c r="M1434" s="359"/>
      <c r="T1434" s="360"/>
      <c r="AT1434" s="406" t="s">
        <v>343</v>
      </c>
      <c r="AU1434" s="406" t="s">
        <v>258</v>
      </c>
    </row>
    <row r="1435" spans="2:47" s="406" customFormat="1" ht="165.75" customHeight="1">
      <c r="B1435" s="281"/>
      <c r="D1435" s="361" t="s">
        <v>435</v>
      </c>
      <c r="F1435" s="362" t="s">
        <v>1774</v>
      </c>
      <c r="L1435" s="281"/>
      <c r="M1435" s="359"/>
      <c r="T1435" s="360"/>
      <c r="AT1435" s="406" t="s">
        <v>435</v>
      </c>
      <c r="AU1435" s="406" t="s">
        <v>258</v>
      </c>
    </row>
    <row r="1436" spans="2:51" s="406" customFormat="1" ht="15.75" customHeight="1">
      <c r="B1436" s="363"/>
      <c r="D1436" s="361" t="s">
        <v>347</v>
      </c>
      <c r="E1436" s="364"/>
      <c r="F1436" s="365" t="s">
        <v>1341</v>
      </c>
      <c r="H1436" s="364"/>
      <c r="L1436" s="363"/>
      <c r="M1436" s="366"/>
      <c r="T1436" s="367"/>
      <c r="AT1436" s="364" t="s">
        <v>347</v>
      </c>
      <c r="AU1436" s="364" t="s">
        <v>258</v>
      </c>
      <c r="AV1436" s="364" t="s">
        <v>332</v>
      </c>
      <c r="AW1436" s="364" t="s">
        <v>299</v>
      </c>
      <c r="AX1436" s="364" t="s">
        <v>333</v>
      </c>
      <c r="AY1436" s="364" t="s">
        <v>334</v>
      </c>
    </row>
    <row r="1437" spans="2:51" s="406" customFormat="1" ht="15.75" customHeight="1">
      <c r="B1437" s="363"/>
      <c r="D1437" s="361" t="s">
        <v>347</v>
      </c>
      <c r="E1437" s="364"/>
      <c r="F1437" s="365" t="s">
        <v>1891</v>
      </c>
      <c r="H1437" s="364"/>
      <c r="L1437" s="363"/>
      <c r="M1437" s="366"/>
      <c r="T1437" s="367"/>
      <c r="AT1437" s="364" t="s">
        <v>347</v>
      </c>
      <c r="AU1437" s="364" t="s">
        <v>258</v>
      </c>
      <c r="AV1437" s="364" t="s">
        <v>332</v>
      </c>
      <c r="AW1437" s="364" t="s">
        <v>299</v>
      </c>
      <c r="AX1437" s="364" t="s">
        <v>333</v>
      </c>
      <c r="AY1437" s="364" t="s">
        <v>334</v>
      </c>
    </row>
    <row r="1438" spans="2:51" s="406" customFormat="1" ht="15.75" customHeight="1">
      <c r="B1438" s="368"/>
      <c r="D1438" s="361" t="s">
        <v>347</v>
      </c>
      <c r="E1438" s="369"/>
      <c r="F1438" s="370" t="s">
        <v>1890</v>
      </c>
      <c r="H1438" s="371">
        <v>89.3</v>
      </c>
      <c r="L1438" s="368"/>
      <c r="M1438" s="372"/>
      <c r="T1438" s="373"/>
      <c r="AT1438" s="369" t="s">
        <v>347</v>
      </c>
      <c r="AU1438" s="369" t="s">
        <v>258</v>
      </c>
      <c r="AV1438" s="369" t="s">
        <v>258</v>
      </c>
      <c r="AW1438" s="369" t="s">
        <v>299</v>
      </c>
      <c r="AX1438" s="369" t="s">
        <v>333</v>
      </c>
      <c r="AY1438" s="369" t="s">
        <v>334</v>
      </c>
    </row>
    <row r="1439" spans="2:51" s="406" customFormat="1" ht="15.75" customHeight="1">
      <c r="B1439" s="374"/>
      <c r="D1439" s="361" t="s">
        <v>347</v>
      </c>
      <c r="E1439" s="375"/>
      <c r="F1439" s="376" t="s">
        <v>352</v>
      </c>
      <c r="H1439" s="377">
        <v>89.3</v>
      </c>
      <c r="L1439" s="374"/>
      <c r="M1439" s="378"/>
      <c r="T1439" s="379"/>
      <c r="AT1439" s="375" t="s">
        <v>347</v>
      </c>
      <c r="AU1439" s="375" t="s">
        <v>258</v>
      </c>
      <c r="AV1439" s="375" t="s">
        <v>341</v>
      </c>
      <c r="AW1439" s="375" t="s">
        <v>299</v>
      </c>
      <c r="AX1439" s="375" t="s">
        <v>332</v>
      </c>
      <c r="AY1439" s="375" t="s">
        <v>334</v>
      </c>
    </row>
    <row r="1440" spans="2:65" s="406" customFormat="1" ht="15.75" customHeight="1">
      <c r="B1440" s="281"/>
      <c r="C1440" s="347" t="s">
        <v>1889</v>
      </c>
      <c r="D1440" s="347" t="s">
        <v>336</v>
      </c>
      <c r="E1440" s="348" t="s">
        <v>1888</v>
      </c>
      <c r="F1440" s="349" t="s">
        <v>1887</v>
      </c>
      <c r="G1440" s="350" t="s">
        <v>1184</v>
      </c>
      <c r="H1440" s="351">
        <v>94.1</v>
      </c>
      <c r="I1440" s="424"/>
      <c r="J1440" s="352">
        <f>ROUND($I$1440*$H$1440,2)</f>
        <v>0</v>
      </c>
      <c r="K1440" s="349" t="s">
        <v>599</v>
      </c>
      <c r="L1440" s="281"/>
      <c r="M1440" s="423"/>
      <c r="N1440" s="353" t="s">
        <v>287</v>
      </c>
      <c r="P1440" s="354">
        <f>$O$1440*$H$1440</f>
        <v>0</v>
      </c>
      <c r="Q1440" s="354">
        <v>0.001</v>
      </c>
      <c r="R1440" s="354">
        <f>$Q$1440*$H$1440</f>
        <v>0.0941</v>
      </c>
      <c r="S1440" s="354">
        <v>0</v>
      </c>
      <c r="T1440" s="355">
        <f>$S$1440*$H$1440</f>
        <v>0</v>
      </c>
      <c r="AR1440" s="409" t="s">
        <v>481</v>
      </c>
      <c r="AT1440" s="409" t="s">
        <v>336</v>
      </c>
      <c r="AU1440" s="409" t="s">
        <v>258</v>
      </c>
      <c r="AY1440" s="406" t="s">
        <v>334</v>
      </c>
      <c r="BE1440" s="356">
        <f>IF($N$1440="základní",$J$1440,0)</f>
        <v>0</v>
      </c>
      <c r="BF1440" s="356">
        <f>IF($N$1440="snížená",$J$1440,0)</f>
        <v>0</v>
      </c>
      <c r="BG1440" s="356">
        <f>IF($N$1440="zákl. přenesená",$J$1440,0)</f>
        <v>0</v>
      </c>
      <c r="BH1440" s="356">
        <f>IF($N$1440="sníž. přenesená",$J$1440,0)</f>
        <v>0</v>
      </c>
      <c r="BI1440" s="356">
        <f>IF($N$1440="nulová",$J$1440,0)</f>
        <v>0</v>
      </c>
      <c r="BJ1440" s="409" t="s">
        <v>332</v>
      </c>
      <c r="BK1440" s="356">
        <f>ROUND($I$1440*$H$1440,2)</f>
        <v>0</v>
      </c>
      <c r="BL1440" s="409" t="s">
        <v>481</v>
      </c>
      <c r="BM1440" s="409" t="s">
        <v>1886</v>
      </c>
    </row>
    <row r="1441" spans="2:47" s="406" customFormat="1" ht="109.5" customHeight="1">
      <c r="B1441" s="281"/>
      <c r="D1441" s="357" t="s">
        <v>343</v>
      </c>
      <c r="F1441" s="358" t="s">
        <v>1885</v>
      </c>
      <c r="L1441" s="281"/>
      <c r="M1441" s="359"/>
      <c r="T1441" s="360"/>
      <c r="AT1441" s="406" t="s">
        <v>343</v>
      </c>
      <c r="AU1441" s="406" t="s">
        <v>258</v>
      </c>
    </row>
    <row r="1442" spans="2:47" s="406" customFormat="1" ht="152.25" customHeight="1">
      <c r="B1442" s="281"/>
      <c r="D1442" s="361" t="s">
        <v>435</v>
      </c>
      <c r="F1442" s="362" t="s">
        <v>1766</v>
      </c>
      <c r="L1442" s="281"/>
      <c r="M1442" s="359"/>
      <c r="T1442" s="360"/>
      <c r="AT1442" s="406" t="s">
        <v>435</v>
      </c>
      <c r="AU1442" s="406" t="s">
        <v>258</v>
      </c>
    </row>
    <row r="1443" spans="2:51" s="406" customFormat="1" ht="15.75" customHeight="1">
      <c r="B1443" s="363"/>
      <c r="D1443" s="361" t="s">
        <v>347</v>
      </c>
      <c r="E1443" s="364"/>
      <c r="F1443" s="365" t="s">
        <v>1765</v>
      </c>
      <c r="H1443" s="364"/>
      <c r="L1443" s="363"/>
      <c r="M1443" s="366"/>
      <c r="T1443" s="367"/>
      <c r="AT1443" s="364" t="s">
        <v>347</v>
      </c>
      <c r="AU1443" s="364" t="s">
        <v>258</v>
      </c>
      <c r="AV1443" s="364" t="s">
        <v>332</v>
      </c>
      <c r="AW1443" s="364" t="s">
        <v>299</v>
      </c>
      <c r="AX1443" s="364" t="s">
        <v>333</v>
      </c>
      <c r="AY1443" s="364" t="s">
        <v>334</v>
      </c>
    </row>
    <row r="1444" spans="2:51" s="406" customFormat="1" ht="15.75" customHeight="1">
      <c r="B1444" s="363"/>
      <c r="D1444" s="361" t="s">
        <v>347</v>
      </c>
      <c r="E1444" s="364"/>
      <c r="F1444" s="365" t="s">
        <v>1884</v>
      </c>
      <c r="H1444" s="364"/>
      <c r="L1444" s="363"/>
      <c r="M1444" s="366"/>
      <c r="T1444" s="367"/>
      <c r="AT1444" s="364" t="s">
        <v>347</v>
      </c>
      <c r="AU1444" s="364" t="s">
        <v>258</v>
      </c>
      <c r="AV1444" s="364" t="s">
        <v>332</v>
      </c>
      <c r="AW1444" s="364" t="s">
        <v>299</v>
      </c>
      <c r="AX1444" s="364" t="s">
        <v>333</v>
      </c>
      <c r="AY1444" s="364" t="s">
        <v>334</v>
      </c>
    </row>
    <row r="1445" spans="2:51" s="406" customFormat="1" ht="15.75" customHeight="1">
      <c r="B1445" s="368"/>
      <c r="D1445" s="361" t="s">
        <v>347</v>
      </c>
      <c r="E1445" s="369"/>
      <c r="F1445" s="370" t="s">
        <v>1883</v>
      </c>
      <c r="H1445" s="371">
        <v>94.1</v>
      </c>
      <c r="L1445" s="368"/>
      <c r="M1445" s="372"/>
      <c r="T1445" s="373"/>
      <c r="AT1445" s="369" t="s">
        <v>347</v>
      </c>
      <c r="AU1445" s="369" t="s">
        <v>258</v>
      </c>
      <c r="AV1445" s="369" t="s">
        <v>258</v>
      </c>
      <c r="AW1445" s="369" t="s">
        <v>299</v>
      </c>
      <c r="AX1445" s="369" t="s">
        <v>333</v>
      </c>
      <c r="AY1445" s="369" t="s">
        <v>334</v>
      </c>
    </row>
    <row r="1446" spans="2:51" s="406" customFormat="1" ht="15.75" customHeight="1">
      <c r="B1446" s="374"/>
      <c r="D1446" s="361" t="s">
        <v>347</v>
      </c>
      <c r="E1446" s="375"/>
      <c r="F1446" s="376" t="s">
        <v>352</v>
      </c>
      <c r="H1446" s="377">
        <v>94.1</v>
      </c>
      <c r="L1446" s="374"/>
      <c r="M1446" s="378"/>
      <c r="T1446" s="379"/>
      <c r="AT1446" s="375" t="s">
        <v>347</v>
      </c>
      <c r="AU1446" s="375" t="s">
        <v>258</v>
      </c>
      <c r="AV1446" s="375" t="s">
        <v>341</v>
      </c>
      <c r="AW1446" s="375" t="s">
        <v>299</v>
      </c>
      <c r="AX1446" s="375" t="s">
        <v>332</v>
      </c>
      <c r="AY1446" s="375" t="s">
        <v>334</v>
      </c>
    </row>
    <row r="1447" spans="2:65" s="406" customFormat="1" ht="15.75" customHeight="1">
      <c r="B1447" s="281"/>
      <c r="C1447" s="347" t="s">
        <v>1882</v>
      </c>
      <c r="D1447" s="347" t="s">
        <v>336</v>
      </c>
      <c r="E1447" s="348" t="s">
        <v>1881</v>
      </c>
      <c r="F1447" s="349" t="s">
        <v>1880</v>
      </c>
      <c r="G1447" s="350" t="s">
        <v>1184</v>
      </c>
      <c r="H1447" s="351">
        <v>88.8</v>
      </c>
      <c r="I1447" s="424"/>
      <c r="J1447" s="352">
        <f>ROUND($I$1447*$H$1447,2)</f>
        <v>0</v>
      </c>
      <c r="K1447" s="349" t="s">
        <v>599</v>
      </c>
      <c r="L1447" s="281"/>
      <c r="M1447" s="423"/>
      <c r="N1447" s="353" t="s">
        <v>287</v>
      </c>
      <c r="P1447" s="354">
        <f>$O$1447*$H$1447</f>
        <v>0</v>
      </c>
      <c r="Q1447" s="354">
        <v>0.001</v>
      </c>
      <c r="R1447" s="354">
        <f>$Q$1447*$H$1447</f>
        <v>0.0888</v>
      </c>
      <c r="S1447" s="354">
        <v>0</v>
      </c>
      <c r="T1447" s="355">
        <f>$S$1447*$H$1447</f>
        <v>0</v>
      </c>
      <c r="AR1447" s="409" t="s">
        <v>481</v>
      </c>
      <c r="AT1447" s="409" t="s">
        <v>336</v>
      </c>
      <c r="AU1447" s="409" t="s">
        <v>258</v>
      </c>
      <c r="AY1447" s="406" t="s">
        <v>334</v>
      </c>
      <c r="BE1447" s="356">
        <f>IF($N$1447="základní",$J$1447,0)</f>
        <v>0</v>
      </c>
      <c r="BF1447" s="356">
        <f>IF($N$1447="snížená",$J$1447,0)</f>
        <v>0</v>
      </c>
      <c r="BG1447" s="356">
        <f>IF($N$1447="zákl. přenesená",$J$1447,0)</f>
        <v>0</v>
      </c>
      <c r="BH1447" s="356">
        <f>IF($N$1447="sníž. přenesená",$J$1447,0)</f>
        <v>0</v>
      </c>
      <c r="BI1447" s="356">
        <f>IF($N$1447="nulová",$J$1447,0)</f>
        <v>0</v>
      </c>
      <c r="BJ1447" s="409" t="s">
        <v>332</v>
      </c>
      <c r="BK1447" s="356">
        <f>ROUND($I$1447*$H$1447,2)</f>
        <v>0</v>
      </c>
      <c r="BL1447" s="409" t="s">
        <v>481</v>
      </c>
      <c r="BM1447" s="409" t="s">
        <v>1879</v>
      </c>
    </row>
    <row r="1448" spans="2:47" s="406" customFormat="1" ht="149.25" customHeight="1">
      <c r="B1448" s="281"/>
      <c r="D1448" s="357" t="s">
        <v>343</v>
      </c>
      <c r="F1448" s="358" t="s">
        <v>1878</v>
      </c>
      <c r="L1448" s="281"/>
      <c r="M1448" s="359"/>
      <c r="T1448" s="360"/>
      <c r="AT1448" s="406" t="s">
        <v>343</v>
      </c>
      <c r="AU1448" s="406" t="s">
        <v>258</v>
      </c>
    </row>
    <row r="1449" spans="2:47" s="406" customFormat="1" ht="152.25" customHeight="1">
      <c r="B1449" s="281"/>
      <c r="D1449" s="361" t="s">
        <v>435</v>
      </c>
      <c r="F1449" s="362" t="s">
        <v>1766</v>
      </c>
      <c r="L1449" s="281"/>
      <c r="M1449" s="359"/>
      <c r="T1449" s="360"/>
      <c r="AT1449" s="406" t="s">
        <v>435</v>
      </c>
      <c r="AU1449" s="406" t="s">
        <v>258</v>
      </c>
    </row>
    <row r="1450" spans="2:51" s="406" customFormat="1" ht="15.75" customHeight="1">
      <c r="B1450" s="363"/>
      <c r="D1450" s="361" t="s">
        <v>347</v>
      </c>
      <c r="E1450" s="364"/>
      <c r="F1450" s="365" t="s">
        <v>1765</v>
      </c>
      <c r="H1450" s="364"/>
      <c r="L1450" s="363"/>
      <c r="M1450" s="366"/>
      <c r="T1450" s="367"/>
      <c r="AT1450" s="364" t="s">
        <v>347</v>
      </c>
      <c r="AU1450" s="364" t="s">
        <v>258</v>
      </c>
      <c r="AV1450" s="364" t="s">
        <v>332</v>
      </c>
      <c r="AW1450" s="364" t="s">
        <v>299</v>
      </c>
      <c r="AX1450" s="364" t="s">
        <v>333</v>
      </c>
      <c r="AY1450" s="364" t="s">
        <v>334</v>
      </c>
    </row>
    <row r="1451" spans="2:51" s="406" customFormat="1" ht="15.75" customHeight="1">
      <c r="B1451" s="363"/>
      <c r="D1451" s="361" t="s">
        <v>347</v>
      </c>
      <c r="E1451" s="364"/>
      <c r="F1451" s="365" t="s">
        <v>1877</v>
      </c>
      <c r="H1451" s="364"/>
      <c r="L1451" s="363"/>
      <c r="M1451" s="366"/>
      <c r="T1451" s="367"/>
      <c r="AT1451" s="364" t="s">
        <v>347</v>
      </c>
      <c r="AU1451" s="364" t="s">
        <v>258</v>
      </c>
      <c r="AV1451" s="364" t="s">
        <v>332</v>
      </c>
      <c r="AW1451" s="364" t="s">
        <v>299</v>
      </c>
      <c r="AX1451" s="364" t="s">
        <v>333</v>
      </c>
      <c r="AY1451" s="364" t="s">
        <v>334</v>
      </c>
    </row>
    <row r="1452" spans="2:51" s="406" customFormat="1" ht="15.75" customHeight="1">
      <c r="B1452" s="368"/>
      <c r="D1452" s="361" t="s">
        <v>347</v>
      </c>
      <c r="E1452" s="369"/>
      <c r="F1452" s="370" t="s">
        <v>1876</v>
      </c>
      <c r="H1452" s="371">
        <v>88.8</v>
      </c>
      <c r="L1452" s="368"/>
      <c r="M1452" s="372"/>
      <c r="T1452" s="373"/>
      <c r="AT1452" s="369" t="s">
        <v>347</v>
      </c>
      <c r="AU1452" s="369" t="s">
        <v>258</v>
      </c>
      <c r="AV1452" s="369" t="s">
        <v>258</v>
      </c>
      <c r="AW1452" s="369" t="s">
        <v>299</v>
      </c>
      <c r="AX1452" s="369" t="s">
        <v>333</v>
      </c>
      <c r="AY1452" s="369" t="s">
        <v>334</v>
      </c>
    </row>
    <row r="1453" spans="2:51" s="406" customFormat="1" ht="15.75" customHeight="1">
      <c r="B1453" s="374"/>
      <c r="D1453" s="361" t="s">
        <v>347</v>
      </c>
      <c r="E1453" s="375"/>
      <c r="F1453" s="376" t="s">
        <v>352</v>
      </c>
      <c r="H1453" s="377">
        <v>88.8</v>
      </c>
      <c r="L1453" s="374"/>
      <c r="M1453" s="378"/>
      <c r="T1453" s="379"/>
      <c r="AT1453" s="375" t="s">
        <v>347</v>
      </c>
      <c r="AU1453" s="375" t="s">
        <v>258</v>
      </c>
      <c r="AV1453" s="375" t="s">
        <v>341</v>
      </c>
      <c r="AW1453" s="375" t="s">
        <v>299</v>
      </c>
      <c r="AX1453" s="375" t="s">
        <v>332</v>
      </c>
      <c r="AY1453" s="375" t="s">
        <v>334</v>
      </c>
    </row>
    <row r="1454" spans="2:65" s="406" customFormat="1" ht="15.75" customHeight="1">
      <c r="B1454" s="281"/>
      <c r="C1454" s="347" t="s">
        <v>1875</v>
      </c>
      <c r="D1454" s="347" t="s">
        <v>336</v>
      </c>
      <c r="E1454" s="348" t="s">
        <v>1874</v>
      </c>
      <c r="F1454" s="349" t="s">
        <v>1873</v>
      </c>
      <c r="G1454" s="350" t="s">
        <v>114</v>
      </c>
      <c r="H1454" s="351">
        <v>17.16</v>
      </c>
      <c r="I1454" s="424"/>
      <c r="J1454" s="352">
        <f>ROUND($I$1454*$H$1454,2)</f>
        <v>0</v>
      </c>
      <c r="K1454" s="349" t="s">
        <v>599</v>
      </c>
      <c r="L1454" s="281"/>
      <c r="M1454" s="423"/>
      <c r="N1454" s="353" t="s">
        <v>287</v>
      </c>
      <c r="P1454" s="354">
        <f>$O$1454*$H$1454</f>
        <v>0</v>
      </c>
      <c r="Q1454" s="354">
        <v>0.00014</v>
      </c>
      <c r="R1454" s="354">
        <f>$Q$1454*$H$1454</f>
        <v>0.0024024</v>
      </c>
      <c r="S1454" s="354">
        <v>0</v>
      </c>
      <c r="T1454" s="355">
        <f>$S$1454*$H$1454</f>
        <v>0</v>
      </c>
      <c r="AR1454" s="409" t="s">
        <v>481</v>
      </c>
      <c r="AT1454" s="409" t="s">
        <v>336</v>
      </c>
      <c r="AU1454" s="409" t="s">
        <v>258</v>
      </c>
      <c r="AY1454" s="406" t="s">
        <v>334</v>
      </c>
      <c r="BE1454" s="356">
        <f>IF($N$1454="základní",$J$1454,0)</f>
        <v>0</v>
      </c>
      <c r="BF1454" s="356">
        <f>IF($N$1454="snížená",$J$1454,0)</f>
        <v>0</v>
      </c>
      <c r="BG1454" s="356">
        <f>IF($N$1454="zákl. přenesená",$J$1454,0)</f>
        <v>0</v>
      </c>
      <c r="BH1454" s="356">
        <f>IF($N$1454="sníž. přenesená",$J$1454,0)</f>
        <v>0</v>
      </c>
      <c r="BI1454" s="356">
        <f>IF($N$1454="nulová",$J$1454,0)</f>
        <v>0</v>
      </c>
      <c r="BJ1454" s="409" t="s">
        <v>332</v>
      </c>
      <c r="BK1454" s="356">
        <f>ROUND($I$1454*$H$1454,2)</f>
        <v>0</v>
      </c>
      <c r="BL1454" s="409" t="s">
        <v>481</v>
      </c>
      <c r="BM1454" s="409" t="s">
        <v>1872</v>
      </c>
    </row>
    <row r="1455" spans="2:47" s="406" customFormat="1" ht="16.5" customHeight="1">
      <c r="B1455" s="281"/>
      <c r="D1455" s="357" t="s">
        <v>343</v>
      </c>
      <c r="F1455" s="358" t="s">
        <v>1871</v>
      </c>
      <c r="L1455" s="281"/>
      <c r="M1455" s="359"/>
      <c r="T1455" s="360"/>
      <c r="AT1455" s="406" t="s">
        <v>343</v>
      </c>
      <c r="AU1455" s="406" t="s">
        <v>258</v>
      </c>
    </row>
    <row r="1456" spans="2:51" s="406" customFormat="1" ht="15.75" customHeight="1">
      <c r="B1456" s="363"/>
      <c r="D1456" s="361" t="s">
        <v>347</v>
      </c>
      <c r="E1456" s="364"/>
      <c r="F1456" s="365" t="s">
        <v>1820</v>
      </c>
      <c r="H1456" s="364"/>
      <c r="L1456" s="363"/>
      <c r="M1456" s="366"/>
      <c r="T1456" s="367"/>
      <c r="AT1456" s="364" t="s">
        <v>347</v>
      </c>
      <c r="AU1456" s="364" t="s">
        <v>258</v>
      </c>
      <c r="AV1456" s="364" t="s">
        <v>332</v>
      </c>
      <c r="AW1456" s="364" t="s">
        <v>299</v>
      </c>
      <c r="AX1456" s="364" t="s">
        <v>333</v>
      </c>
      <c r="AY1456" s="364" t="s">
        <v>334</v>
      </c>
    </row>
    <row r="1457" spans="2:51" s="406" customFormat="1" ht="15.75" customHeight="1">
      <c r="B1457" s="363"/>
      <c r="D1457" s="361" t="s">
        <v>347</v>
      </c>
      <c r="E1457" s="364"/>
      <c r="F1457" s="365" t="s">
        <v>1819</v>
      </c>
      <c r="H1457" s="364"/>
      <c r="L1457" s="363"/>
      <c r="M1457" s="366"/>
      <c r="T1457" s="367"/>
      <c r="AT1457" s="364" t="s">
        <v>347</v>
      </c>
      <c r="AU1457" s="364" t="s">
        <v>258</v>
      </c>
      <c r="AV1457" s="364" t="s">
        <v>332</v>
      </c>
      <c r="AW1457" s="364" t="s">
        <v>299</v>
      </c>
      <c r="AX1457" s="364" t="s">
        <v>333</v>
      </c>
      <c r="AY1457" s="364" t="s">
        <v>334</v>
      </c>
    </row>
    <row r="1458" spans="2:51" s="406" customFormat="1" ht="15.75" customHeight="1">
      <c r="B1458" s="368"/>
      <c r="D1458" s="361" t="s">
        <v>347</v>
      </c>
      <c r="E1458" s="369"/>
      <c r="F1458" s="370" t="s">
        <v>1870</v>
      </c>
      <c r="H1458" s="371">
        <v>1.6</v>
      </c>
      <c r="L1458" s="368"/>
      <c r="M1458" s="372"/>
      <c r="T1458" s="373"/>
      <c r="AT1458" s="369" t="s">
        <v>347</v>
      </c>
      <c r="AU1458" s="369" t="s">
        <v>258</v>
      </c>
      <c r="AV1458" s="369" t="s">
        <v>258</v>
      </c>
      <c r="AW1458" s="369" t="s">
        <v>299</v>
      </c>
      <c r="AX1458" s="369" t="s">
        <v>333</v>
      </c>
      <c r="AY1458" s="369" t="s">
        <v>334</v>
      </c>
    </row>
    <row r="1459" spans="2:51" s="406" customFormat="1" ht="15.75" customHeight="1">
      <c r="B1459" s="368"/>
      <c r="D1459" s="361" t="s">
        <v>347</v>
      </c>
      <c r="E1459" s="369"/>
      <c r="F1459" s="370" t="s">
        <v>1869</v>
      </c>
      <c r="H1459" s="371">
        <v>3.3</v>
      </c>
      <c r="L1459" s="368"/>
      <c r="M1459" s="372"/>
      <c r="T1459" s="373"/>
      <c r="AT1459" s="369" t="s">
        <v>347</v>
      </c>
      <c r="AU1459" s="369" t="s">
        <v>258</v>
      </c>
      <c r="AV1459" s="369" t="s">
        <v>258</v>
      </c>
      <c r="AW1459" s="369" t="s">
        <v>299</v>
      </c>
      <c r="AX1459" s="369" t="s">
        <v>333</v>
      </c>
      <c r="AY1459" s="369" t="s">
        <v>334</v>
      </c>
    </row>
    <row r="1460" spans="2:51" s="406" customFormat="1" ht="15.75" customHeight="1">
      <c r="B1460" s="368"/>
      <c r="D1460" s="361" t="s">
        <v>347</v>
      </c>
      <c r="E1460" s="369"/>
      <c r="F1460" s="370" t="s">
        <v>1868</v>
      </c>
      <c r="H1460" s="371">
        <v>2.88</v>
      </c>
      <c r="L1460" s="368"/>
      <c r="M1460" s="372"/>
      <c r="T1460" s="373"/>
      <c r="AT1460" s="369" t="s">
        <v>347</v>
      </c>
      <c r="AU1460" s="369" t="s">
        <v>258</v>
      </c>
      <c r="AV1460" s="369" t="s">
        <v>258</v>
      </c>
      <c r="AW1460" s="369" t="s">
        <v>299</v>
      </c>
      <c r="AX1460" s="369" t="s">
        <v>333</v>
      </c>
      <c r="AY1460" s="369" t="s">
        <v>334</v>
      </c>
    </row>
    <row r="1461" spans="2:51" s="406" customFormat="1" ht="15.75" customHeight="1">
      <c r="B1461" s="368"/>
      <c r="D1461" s="361" t="s">
        <v>347</v>
      </c>
      <c r="E1461" s="369"/>
      <c r="F1461" s="370" t="s">
        <v>1867</v>
      </c>
      <c r="H1461" s="371">
        <v>2.7</v>
      </c>
      <c r="L1461" s="368"/>
      <c r="M1461" s="372"/>
      <c r="T1461" s="373"/>
      <c r="AT1461" s="369" t="s">
        <v>347</v>
      </c>
      <c r="AU1461" s="369" t="s">
        <v>258</v>
      </c>
      <c r="AV1461" s="369" t="s">
        <v>258</v>
      </c>
      <c r="AW1461" s="369" t="s">
        <v>299</v>
      </c>
      <c r="AX1461" s="369" t="s">
        <v>333</v>
      </c>
      <c r="AY1461" s="369" t="s">
        <v>334</v>
      </c>
    </row>
    <row r="1462" spans="2:51" s="406" customFormat="1" ht="15.75" customHeight="1">
      <c r="B1462" s="368"/>
      <c r="D1462" s="361" t="s">
        <v>347</v>
      </c>
      <c r="E1462" s="369"/>
      <c r="F1462" s="370" t="s">
        <v>1866</v>
      </c>
      <c r="H1462" s="371">
        <v>0.7</v>
      </c>
      <c r="L1462" s="368"/>
      <c r="M1462" s="372"/>
      <c r="T1462" s="373"/>
      <c r="AT1462" s="369" t="s">
        <v>347</v>
      </c>
      <c r="AU1462" s="369" t="s">
        <v>258</v>
      </c>
      <c r="AV1462" s="369" t="s">
        <v>258</v>
      </c>
      <c r="AW1462" s="369" t="s">
        <v>299</v>
      </c>
      <c r="AX1462" s="369" t="s">
        <v>333</v>
      </c>
      <c r="AY1462" s="369" t="s">
        <v>334</v>
      </c>
    </row>
    <row r="1463" spans="2:51" s="406" customFormat="1" ht="15.75" customHeight="1">
      <c r="B1463" s="368"/>
      <c r="D1463" s="361" t="s">
        <v>347</v>
      </c>
      <c r="E1463" s="369"/>
      <c r="F1463" s="370" t="s">
        <v>1865</v>
      </c>
      <c r="H1463" s="371">
        <v>1.78</v>
      </c>
      <c r="L1463" s="368"/>
      <c r="M1463" s="372"/>
      <c r="T1463" s="373"/>
      <c r="AT1463" s="369" t="s">
        <v>347</v>
      </c>
      <c r="AU1463" s="369" t="s">
        <v>258</v>
      </c>
      <c r="AV1463" s="369" t="s">
        <v>258</v>
      </c>
      <c r="AW1463" s="369" t="s">
        <v>299</v>
      </c>
      <c r="AX1463" s="369" t="s">
        <v>333</v>
      </c>
      <c r="AY1463" s="369" t="s">
        <v>334</v>
      </c>
    </row>
    <row r="1464" spans="2:51" s="406" customFormat="1" ht="15.75" customHeight="1">
      <c r="B1464" s="368"/>
      <c r="D1464" s="361" t="s">
        <v>347</v>
      </c>
      <c r="E1464" s="369"/>
      <c r="F1464" s="370" t="s">
        <v>1864</v>
      </c>
      <c r="H1464" s="371">
        <v>4.2</v>
      </c>
      <c r="L1464" s="368"/>
      <c r="M1464" s="372"/>
      <c r="T1464" s="373"/>
      <c r="AT1464" s="369" t="s">
        <v>347</v>
      </c>
      <c r="AU1464" s="369" t="s">
        <v>258</v>
      </c>
      <c r="AV1464" s="369" t="s">
        <v>258</v>
      </c>
      <c r="AW1464" s="369" t="s">
        <v>299</v>
      </c>
      <c r="AX1464" s="369" t="s">
        <v>333</v>
      </c>
      <c r="AY1464" s="369" t="s">
        <v>334</v>
      </c>
    </row>
    <row r="1465" spans="2:51" s="406" customFormat="1" ht="15.75" customHeight="1">
      <c r="B1465" s="374"/>
      <c r="D1465" s="361" t="s">
        <v>347</v>
      </c>
      <c r="E1465" s="375"/>
      <c r="F1465" s="376" t="s">
        <v>352</v>
      </c>
      <c r="H1465" s="377">
        <v>17.16</v>
      </c>
      <c r="L1465" s="374"/>
      <c r="M1465" s="378"/>
      <c r="T1465" s="379"/>
      <c r="AT1465" s="375" t="s">
        <v>347</v>
      </c>
      <c r="AU1465" s="375" t="s">
        <v>258</v>
      </c>
      <c r="AV1465" s="375" t="s">
        <v>341</v>
      </c>
      <c r="AW1465" s="375" t="s">
        <v>299</v>
      </c>
      <c r="AX1465" s="375" t="s">
        <v>332</v>
      </c>
      <c r="AY1465" s="375" t="s">
        <v>334</v>
      </c>
    </row>
    <row r="1466" spans="2:65" s="406" customFormat="1" ht="15.75" customHeight="1">
      <c r="B1466" s="281"/>
      <c r="C1466" s="386" t="s">
        <v>1863</v>
      </c>
      <c r="D1466" s="386" t="s">
        <v>1090</v>
      </c>
      <c r="E1466" s="387" t="s">
        <v>1824</v>
      </c>
      <c r="F1466" s="507" t="s">
        <v>2973</v>
      </c>
      <c r="G1466" s="389" t="s">
        <v>114</v>
      </c>
      <c r="H1466" s="390">
        <v>18.7</v>
      </c>
      <c r="I1466" s="426"/>
      <c r="J1466" s="391">
        <f>ROUND($I$1466*$H$1466,2)</f>
        <v>0</v>
      </c>
      <c r="K1466" s="388" t="s">
        <v>599</v>
      </c>
      <c r="L1466" s="392"/>
      <c r="M1466" s="425"/>
      <c r="N1466" s="393" t="s">
        <v>287</v>
      </c>
      <c r="P1466" s="354">
        <f>$O$1466*$H$1466</f>
        <v>0</v>
      </c>
      <c r="Q1466" s="354">
        <v>0.00347</v>
      </c>
      <c r="R1466" s="354">
        <f>$Q$1466*$H$1466</f>
        <v>0.064889</v>
      </c>
      <c r="S1466" s="354">
        <v>0</v>
      </c>
      <c r="T1466" s="355">
        <f>$S$1466*$H$1466</f>
        <v>0</v>
      </c>
      <c r="AR1466" s="409" t="s">
        <v>635</v>
      </c>
      <c r="AT1466" s="409" t="s">
        <v>1090</v>
      </c>
      <c r="AU1466" s="409" t="s">
        <v>258</v>
      </c>
      <c r="AY1466" s="406" t="s">
        <v>334</v>
      </c>
      <c r="BE1466" s="356">
        <f>IF($N$1466="základní",$J$1466,0)</f>
        <v>0</v>
      </c>
      <c r="BF1466" s="356">
        <f>IF($N$1466="snížená",$J$1466,0)</f>
        <v>0</v>
      </c>
      <c r="BG1466" s="356">
        <f>IF($N$1466="zákl. přenesená",$J$1466,0)</f>
        <v>0</v>
      </c>
      <c r="BH1466" s="356">
        <f>IF($N$1466="sníž. přenesená",$J$1466,0)</f>
        <v>0</v>
      </c>
      <c r="BI1466" s="356">
        <f>IF($N$1466="nulová",$J$1466,0)</f>
        <v>0</v>
      </c>
      <c r="BJ1466" s="409" t="s">
        <v>332</v>
      </c>
      <c r="BK1466" s="356">
        <f>ROUND($I$1466*$H$1466,2)</f>
        <v>0</v>
      </c>
      <c r="BL1466" s="409" t="s">
        <v>481</v>
      </c>
      <c r="BM1466" s="409" t="s">
        <v>1862</v>
      </c>
    </row>
    <row r="1467" spans="2:47" s="406" customFormat="1" ht="16.5" customHeight="1">
      <c r="B1467" s="281"/>
      <c r="D1467" s="357" t="s">
        <v>343</v>
      </c>
      <c r="F1467" s="358" t="s">
        <v>1822</v>
      </c>
      <c r="L1467" s="281"/>
      <c r="M1467" s="359"/>
      <c r="T1467" s="360"/>
      <c r="AT1467" s="406" t="s">
        <v>343</v>
      </c>
      <c r="AU1467" s="406" t="s">
        <v>258</v>
      </c>
    </row>
    <row r="1468" spans="2:47" s="406" customFormat="1" ht="30.75" customHeight="1">
      <c r="B1468" s="281"/>
      <c r="D1468" s="361" t="s">
        <v>435</v>
      </c>
      <c r="F1468" s="362" t="s">
        <v>1861</v>
      </c>
      <c r="L1468" s="281"/>
      <c r="M1468" s="359"/>
      <c r="T1468" s="360"/>
      <c r="AT1468" s="406" t="s">
        <v>435</v>
      </c>
      <c r="AU1468" s="406" t="s">
        <v>258</v>
      </c>
    </row>
    <row r="1469" spans="2:51" s="406" customFormat="1" ht="15.75" customHeight="1">
      <c r="B1469" s="363"/>
      <c r="D1469" s="361" t="s">
        <v>347</v>
      </c>
      <c r="E1469" s="364"/>
      <c r="F1469" s="365" t="s">
        <v>1820</v>
      </c>
      <c r="H1469" s="364"/>
      <c r="L1469" s="363"/>
      <c r="M1469" s="366"/>
      <c r="T1469" s="367"/>
      <c r="AT1469" s="364" t="s">
        <v>347</v>
      </c>
      <c r="AU1469" s="364" t="s">
        <v>258</v>
      </c>
      <c r="AV1469" s="364" t="s">
        <v>332</v>
      </c>
      <c r="AW1469" s="364" t="s">
        <v>299</v>
      </c>
      <c r="AX1469" s="364" t="s">
        <v>333</v>
      </c>
      <c r="AY1469" s="364" t="s">
        <v>334</v>
      </c>
    </row>
    <row r="1470" spans="2:51" s="406" customFormat="1" ht="15.75" customHeight="1">
      <c r="B1470" s="363"/>
      <c r="D1470" s="361" t="s">
        <v>347</v>
      </c>
      <c r="E1470" s="364"/>
      <c r="F1470" s="365" t="s">
        <v>1819</v>
      </c>
      <c r="H1470" s="364"/>
      <c r="L1470" s="363"/>
      <c r="M1470" s="366"/>
      <c r="T1470" s="367"/>
      <c r="AT1470" s="364" t="s">
        <v>347</v>
      </c>
      <c r="AU1470" s="364" t="s">
        <v>258</v>
      </c>
      <c r="AV1470" s="364" t="s">
        <v>332</v>
      </c>
      <c r="AW1470" s="364" t="s">
        <v>299</v>
      </c>
      <c r="AX1470" s="364" t="s">
        <v>333</v>
      </c>
      <c r="AY1470" s="364" t="s">
        <v>334</v>
      </c>
    </row>
    <row r="1471" spans="2:51" s="406" customFormat="1" ht="15.75" customHeight="1">
      <c r="B1471" s="368"/>
      <c r="D1471" s="361" t="s">
        <v>347</v>
      </c>
      <c r="E1471" s="369"/>
      <c r="F1471" s="370" t="s">
        <v>1860</v>
      </c>
      <c r="H1471" s="371">
        <v>1.7</v>
      </c>
      <c r="L1471" s="368"/>
      <c r="M1471" s="372"/>
      <c r="T1471" s="373"/>
      <c r="AT1471" s="369" t="s">
        <v>347</v>
      </c>
      <c r="AU1471" s="369" t="s">
        <v>258</v>
      </c>
      <c r="AV1471" s="369" t="s">
        <v>258</v>
      </c>
      <c r="AW1471" s="369" t="s">
        <v>299</v>
      </c>
      <c r="AX1471" s="369" t="s">
        <v>333</v>
      </c>
      <c r="AY1471" s="369" t="s">
        <v>334</v>
      </c>
    </row>
    <row r="1472" spans="2:51" s="406" customFormat="1" ht="15.75" customHeight="1">
      <c r="B1472" s="368"/>
      <c r="D1472" s="361" t="s">
        <v>347</v>
      </c>
      <c r="E1472" s="369"/>
      <c r="F1472" s="370" t="s">
        <v>1859</v>
      </c>
      <c r="H1472" s="371">
        <v>3.6</v>
      </c>
      <c r="L1472" s="368"/>
      <c r="M1472" s="372"/>
      <c r="T1472" s="373"/>
      <c r="AT1472" s="369" t="s">
        <v>347</v>
      </c>
      <c r="AU1472" s="369" t="s">
        <v>258</v>
      </c>
      <c r="AV1472" s="369" t="s">
        <v>258</v>
      </c>
      <c r="AW1472" s="369" t="s">
        <v>299</v>
      </c>
      <c r="AX1472" s="369" t="s">
        <v>333</v>
      </c>
      <c r="AY1472" s="369" t="s">
        <v>334</v>
      </c>
    </row>
    <row r="1473" spans="2:51" s="406" customFormat="1" ht="15.75" customHeight="1">
      <c r="B1473" s="368"/>
      <c r="D1473" s="361" t="s">
        <v>347</v>
      </c>
      <c r="E1473" s="369"/>
      <c r="F1473" s="370" t="s">
        <v>1858</v>
      </c>
      <c r="H1473" s="371">
        <v>3.1</v>
      </c>
      <c r="L1473" s="368"/>
      <c r="M1473" s="372"/>
      <c r="T1473" s="373"/>
      <c r="AT1473" s="369" t="s">
        <v>347</v>
      </c>
      <c r="AU1473" s="369" t="s">
        <v>258</v>
      </c>
      <c r="AV1473" s="369" t="s">
        <v>258</v>
      </c>
      <c r="AW1473" s="369" t="s">
        <v>299</v>
      </c>
      <c r="AX1473" s="369" t="s">
        <v>333</v>
      </c>
      <c r="AY1473" s="369" t="s">
        <v>334</v>
      </c>
    </row>
    <row r="1474" spans="2:51" s="406" customFormat="1" ht="15.75" customHeight="1">
      <c r="B1474" s="368"/>
      <c r="D1474" s="361" t="s">
        <v>347</v>
      </c>
      <c r="E1474" s="369"/>
      <c r="F1474" s="370" t="s">
        <v>1857</v>
      </c>
      <c r="H1474" s="371">
        <v>3</v>
      </c>
      <c r="L1474" s="368"/>
      <c r="M1474" s="372"/>
      <c r="T1474" s="373"/>
      <c r="AT1474" s="369" t="s">
        <v>347</v>
      </c>
      <c r="AU1474" s="369" t="s">
        <v>258</v>
      </c>
      <c r="AV1474" s="369" t="s">
        <v>258</v>
      </c>
      <c r="AW1474" s="369" t="s">
        <v>299</v>
      </c>
      <c r="AX1474" s="369" t="s">
        <v>333</v>
      </c>
      <c r="AY1474" s="369" t="s">
        <v>334</v>
      </c>
    </row>
    <row r="1475" spans="2:51" s="406" customFormat="1" ht="15.75" customHeight="1">
      <c r="B1475" s="368"/>
      <c r="D1475" s="361" t="s">
        <v>347</v>
      </c>
      <c r="E1475" s="369"/>
      <c r="F1475" s="370" t="s">
        <v>1856</v>
      </c>
      <c r="H1475" s="371">
        <v>0.8</v>
      </c>
      <c r="L1475" s="368"/>
      <c r="M1475" s="372"/>
      <c r="T1475" s="373"/>
      <c r="AT1475" s="369" t="s">
        <v>347</v>
      </c>
      <c r="AU1475" s="369" t="s">
        <v>258</v>
      </c>
      <c r="AV1475" s="369" t="s">
        <v>258</v>
      </c>
      <c r="AW1475" s="369" t="s">
        <v>299</v>
      </c>
      <c r="AX1475" s="369" t="s">
        <v>333</v>
      </c>
      <c r="AY1475" s="369" t="s">
        <v>334</v>
      </c>
    </row>
    <row r="1476" spans="2:51" s="406" customFormat="1" ht="15.75" customHeight="1">
      <c r="B1476" s="368"/>
      <c r="D1476" s="361" t="s">
        <v>347</v>
      </c>
      <c r="E1476" s="369"/>
      <c r="F1476" s="370" t="s">
        <v>1855</v>
      </c>
      <c r="H1476" s="371">
        <v>2</v>
      </c>
      <c r="L1476" s="368"/>
      <c r="M1476" s="372"/>
      <c r="T1476" s="373"/>
      <c r="AT1476" s="369" t="s">
        <v>347</v>
      </c>
      <c r="AU1476" s="369" t="s">
        <v>258</v>
      </c>
      <c r="AV1476" s="369" t="s">
        <v>258</v>
      </c>
      <c r="AW1476" s="369" t="s">
        <v>299</v>
      </c>
      <c r="AX1476" s="369" t="s">
        <v>333</v>
      </c>
      <c r="AY1476" s="369" t="s">
        <v>334</v>
      </c>
    </row>
    <row r="1477" spans="2:51" s="406" customFormat="1" ht="15.75" customHeight="1">
      <c r="B1477" s="368"/>
      <c r="D1477" s="361" t="s">
        <v>347</v>
      </c>
      <c r="E1477" s="369"/>
      <c r="F1477" s="370" t="s">
        <v>1854</v>
      </c>
      <c r="H1477" s="371">
        <v>4.5</v>
      </c>
      <c r="L1477" s="368"/>
      <c r="M1477" s="372"/>
      <c r="T1477" s="373"/>
      <c r="AT1477" s="369" t="s">
        <v>347</v>
      </c>
      <c r="AU1477" s="369" t="s">
        <v>258</v>
      </c>
      <c r="AV1477" s="369" t="s">
        <v>258</v>
      </c>
      <c r="AW1477" s="369" t="s">
        <v>299</v>
      </c>
      <c r="AX1477" s="369" t="s">
        <v>333</v>
      </c>
      <c r="AY1477" s="369" t="s">
        <v>334</v>
      </c>
    </row>
    <row r="1478" spans="2:51" s="406" customFormat="1" ht="15.75" customHeight="1">
      <c r="B1478" s="374"/>
      <c r="D1478" s="361" t="s">
        <v>347</v>
      </c>
      <c r="E1478" s="375"/>
      <c r="F1478" s="376" t="s">
        <v>352</v>
      </c>
      <c r="H1478" s="377">
        <v>18.7</v>
      </c>
      <c r="L1478" s="374"/>
      <c r="M1478" s="378"/>
      <c r="T1478" s="379"/>
      <c r="AT1478" s="375" t="s">
        <v>347</v>
      </c>
      <c r="AU1478" s="375" t="s">
        <v>258</v>
      </c>
      <c r="AV1478" s="375" t="s">
        <v>341</v>
      </c>
      <c r="AW1478" s="375" t="s">
        <v>299</v>
      </c>
      <c r="AX1478" s="375" t="s">
        <v>332</v>
      </c>
      <c r="AY1478" s="375" t="s">
        <v>334</v>
      </c>
    </row>
    <row r="1479" spans="2:65" s="406" customFormat="1" ht="15.75" customHeight="1">
      <c r="B1479" s="281"/>
      <c r="C1479" s="347" t="s">
        <v>1853</v>
      </c>
      <c r="D1479" s="347" t="s">
        <v>336</v>
      </c>
      <c r="E1479" s="348" t="s">
        <v>1852</v>
      </c>
      <c r="F1479" s="349" t="s">
        <v>1851</v>
      </c>
      <c r="G1479" s="350" t="s">
        <v>114</v>
      </c>
      <c r="H1479" s="351">
        <v>44</v>
      </c>
      <c r="I1479" s="424"/>
      <c r="J1479" s="352">
        <f>ROUND($I$1479*$H$1479,2)</f>
        <v>0</v>
      </c>
      <c r="K1479" s="349" t="s">
        <v>599</v>
      </c>
      <c r="L1479" s="281"/>
      <c r="M1479" s="423"/>
      <c r="N1479" s="353" t="s">
        <v>287</v>
      </c>
      <c r="P1479" s="354">
        <f>$O$1479*$H$1479</f>
        <v>0</v>
      </c>
      <c r="Q1479" s="354">
        <v>0.00019</v>
      </c>
      <c r="R1479" s="354">
        <f>$Q$1479*$H$1479</f>
        <v>0.008360000000000001</v>
      </c>
      <c r="S1479" s="354">
        <v>0</v>
      </c>
      <c r="T1479" s="355">
        <f>$S$1479*$H$1479</f>
        <v>0</v>
      </c>
      <c r="AR1479" s="409" t="s">
        <v>481</v>
      </c>
      <c r="AT1479" s="409" t="s">
        <v>336</v>
      </c>
      <c r="AU1479" s="409" t="s">
        <v>258</v>
      </c>
      <c r="AY1479" s="406" t="s">
        <v>334</v>
      </c>
      <c r="BE1479" s="356">
        <f>IF($N$1479="základní",$J$1479,0)</f>
        <v>0</v>
      </c>
      <c r="BF1479" s="356">
        <f>IF($N$1479="snížená",$J$1479,0)</f>
        <v>0</v>
      </c>
      <c r="BG1479" s="356">
        <f>IF($N$1479="zákl. přenesená",$J$1479,0)</f>
        <v>0</v>
      </c>
      <c r="BH1479" s="356">
        <f>IF($N$1479="sníž. přenesená",$J$1479,0)</f>
        <v>0</v>
      </c>
      <c r="BI1479" s="356">
        <f>IF($N$1479="nulová",$J$1479,0)</f>
        <v>0</v>
      </c>
      <c r="BJ1479" s="409" t="s">
        <v>332</v>
      </c>
      <c r="BK1479" s="356">
        <f>ROUND($I$1479*$H$1479,2)</f>
        <v>0</v>
      </c>
      <c r="BL1479" s="409" t="s">
        <v>481</v>
      </c>
      <c r="BM1479" s="409" t="s">
        <v>1850</v>
      </c>
    </row>
    <row r="1480" spans="2:47" s="406" customFormat="1" ht="16.5" customHeight="1">
      <c r="B1480" s="281"/>
      <c r="D1480" s="357" t="s">
        <v>343</v>
      </c>
      <c r="F1480" s="358" t="s">
        <v>1849</v>
      </c>
      <c r="L1480" s="281"/>
      <c r="M1480" s="359"/>
      <c r="T1480" s="360"/>
      <c r="AT1480" s="406" t="s">
        <v>343</v>
      </c>
      <c r="AU1480" s="406" t="s">
        <v>258</v>
      </c>
    </row>
    <row r="1481" spans="2:51" s="406" customFormat="1" ht="15.75" customHeight="1">
      <c r="B1481" s="363"/>
      <c r="D1481" s="361" t="s">
        <v>347</v>
      </c>
      <c r="E1481" s="364"/>
      <c r="F1481" s="365" t="s">
        <v>1820</v>
      </c>
      <c r="H1481" s="364"/>
      <c r="L1481" s="363"/>
      <c r="M1481" s="366"/>
      <c r="T1481" s="367"/>
      <c r="AT1481" s="364" t="s">
        <v>347</v>
      </c>
      <c r="AU1481" s="364" t="s">
        <v>258</v>
      </c>
      <c r="AV1481" s="364" t="s">
        <v>332</v>
      </c>
      <c r="AW1481" s="364" t="s">
        <v>299</v>
      </c>
      <c r="AX1481" s="364" t="s">
        <v>333</v>
      </c>
      <c r="AY1481" s="364" t="s">
        <v>334</v>
      </c>
    </row>
    <row r="1482" spans="2:51" s="406" customFormat="1" ht="15.75" customHeight="1">
      <c r="B1482" s="363"/>
      <c r="D1482" s="361" t="s">
        <v>347</v>
      </c>
      <c r="E1482" s="364"/>
      <c r="F1482" s="365" t="s">
        <v>1819</v>
      </c>
      <c r="H1482" s="364"/>
      <c r="L1482" s="363"/>
      <c r="M1482" s="366"/>
      <c r="T1482" s="367"/>
      <c r="AT1482" s="364" t="s">
        <v>347</v>
      </c>
      <c r="AU1482" s="364" t="s">
        <v>258</v>
      </c>
      <c r="AV1482" s="364" t="s">
        <v>332</v>
      </c>
      <c r="AW1482" s="364" t="s">
        <v>299</v>
      </c>
      <c r="AX1482" s="364" t="s">
        <v>333</v>
      </c>
      <c r="AY1482" s="364" t="s">
        <v>334</v>
      </c>
    </row>
    <row r="1483" spans="2:51" s="406" customFormat="1" ht="15.75" customHeight="1">
      <c r="B1483" s="368"/>
      <c r="D1483" s="361" t="s">
        <v>347</v>
      </c>
      <c r="E1483" s="369"/>
      <c r="F1483" s="370" t="s">
        <v>1848</v>
      </c>
      <c r="H1483" s="371">
        <v>31.68</v>
      </c>
      <c r="L1483" s="368"/>
      <c r="M1483" s="372"/>
      <c r="T1483" s="373"/>
      <c r="AT1483" s="369" t="s">
        <v>347</v>
      </c>
      <c r="AU1483" s="369" t="s">
        <v>258</v>
      </c>
      <c r="AV1483" s="369" t="s">
        <v>258</v>
      </c>
      <c r="AW1483" s="369" t="s">
        <v>299</v>
      </c>
      <c r="AX1483" s="369" t="s">
        <v>333</v>
      </c>
      <c r="AY1483" s="369" t="s">
        <v>334</v>
      </c>
    </row>
    <row r="1484" spans="2:51" s="406" customFormat="1" ht="15.75" customHeight="1">
      <c r="B1484" s="368"/>
      <c r="D1484" s="361" t="s">
        <v>347</v>
      </c>
      <c r="E1484" s="369"/>
      <c r="F1484" s="370" t="s">
        <v>1847</v>
      </c>
      <c r="H1484" s="371">
        <v>3.88</v>
      </c>
      <c r="L1484" s="368"/>
      <c r="M1484" s="372"/>
      <c r="T1484" s="373"/>
      <c r="AT1484" s="369" t="s">
        <v>347</v>
      </c>
      <c r="AU1484" s="369" t="s">
        <v>258</v>
      </c>
      <c r="AV1484" s="369" t="s">
        <v>258</v>
      </c>
      <c r="AW1484" s="369" t="s">
        <v>299</v>
      </c>
      <c r="AX1484" s="369" t="s">
        <v>333</v>
      </c>
      <c r="AY1484" s="369" t="s">
        <v>334</v>
      </c>
    </row>
    <row r="1485" spans="2:51" s="406" customFormat="1" ht="15.75" customHeight="1">
      <c r="B1485" s="368"/>
      <c r="D1485" s="361" t="s">
        <v>347</v>
      </c>
      <c r="E1485" s="369"/>
      <c r="F1485" s="370" t="s">
        <v>1846</v>
      </c>
      <c r="H1485" s="371">
        <v>8.44</v>
      </c>
      <c r="L1485" s="368"/>
      <c r="M1485" s="372"/>
      <c r="T1485" s="373"/>
      <c r="AT1485" s="369" t="s">
        <v>347</v>
      </c>
      <c r="AU1485" s="369" t="s">
        <v>258</v>
      </c>
      <c r="AV1485" s="369" t="s">
        <v>258</v>
      </c>
      <c r="AW1485" s="369" t="s">
        <v>299</v>
      </c>
      <c r="AX1485" s="369" t="s">
        <v>333</v>
      </c>
      <c r="AY1485" s="369" t="s">
        <v>334</v>
      </c>
    </row>
    <row r="1486" spans="2:51" s="406" customFormat="1" ht="15.75" customHeight="1">
      <c r="B1486" s="374"/>
      <c r="D1486" s="361" t="s">
        <v>347</v>
      </c>
      <c r="E1486" s="375"/>
      <c r="F1486" s="376" t="s">
        <v>352</v>
      </c>
      <c r="H1486" s="377">
        <v>44</v>
      </c>
      <c r="L1486" s="374"/>
      <c r="M1486" s="378"/>
      <c r="T1486" s="379"/>
      <c r="AT1486" s="375" t="s">
        <v>347</v>
      </c>
      <c r="AU1486" s="375" t="s">
        <v>258</v>
      </c>
      <c r="AV1486" s="375" t="s">
        <v>341</v>
      </c>
      <c r="AW1486" s="375" t="s">
        <v>299</v>
      </c>
      <c r="AX1486" s="375" t="s">
        <v>332</v>
      </c>
      <c r="AY1486" s="375" t="s">
        <v>334</v>
      </c>
    </row>
    <row r="1487" spans="2:65" s="406" customFormat="1" ht="15.75" customHeight="1">
      <c r="B1487" s="281"/>
      <c r="C1487" s="386" t="s">
        <v>1845</v>
      </c>
      <c r="D1487" s="386" t="s">
        <v>1090</v>
      </c>
      <c r="E1487" s="387" t="s">
        <v>1824</v>
      </c>
      <c r="F1487" s="507" t="s">
        <v>2974</v>
      </c>
      <c r="G1487" s="389" t="s">
        <v>114</v>
      </c>
      <c r="H1487" s="390">
        <v>47.7</v>
      </c>
      <c r="I1487" s="426"/>
      <c r="J1487" s="391">
        <f>ROUND($I$1487*$H$1487,2)</f>
        <v>0</v>
      </c>
      <c r="K1487" s="388" t="s">
        <v>599</v>
      </c>
      <c r="L1487" s="392"/>
      <c r="M1487" s="425"/>
      <c r="N1487" s="393" t="s">
        <v>287</v>
      </c>
      <c r="P1487" s="354">
        <f>$O$1487*$H$1487</f>
        <v>0</v>
      </c>
      <c r="Q1487" s="354">
        <v>0.00347</v>
      </c>
      <c r="R1487" s="354">
        <f>$Q$1487*$H$1487</f>
        <v>0.165519</v>
      </c>
      <c r="S1487" s="354">
        <v>0</v>
      </c>
      <c r="T1487" s="355">
        <f>$S$1487*$H$1487</f>
        <v>0</v>
      </c>
      <c r="AR1487" s="409" t="s">
        <v>635</v>
      </c>
      <c r="AT1487" s="409" t="s">
        <v>1090</v>
      </c>
      <c r="AU1487" s="409" t="s">
        <v>258</v>
      </c>
      <c r="AY1487" s="406" t="s">
        <v>334</v>
      </c>
      <c r="BE1487" s="356">
        <f>IF($N$1487="základní",$J$1487,0)</f>
        <v>0</v>
      </c>
      <c r="BF1487" s="356">
        <f>IF($N$1487="snížená",$J$1487,0)</f>
        <v>0</v>
      </c>
      <c r="BG1487" s="356">
        <f>IF($N$1487="zákl. přenesená",$J$1487,0)</f>
        <v>0</v>
      </c>
      <c r="BH1487" s="356">
        <f>IF($N$1487="sníž. přenesená",$J$1487,0)</f>
        <v>0</v>
      </c>
      <c r="BI1487" s="356">
        <f>IF($N$1487="nulová",$J$1487,0)</f>
        <v>0</v>
      </c>
      <c r="BJ1487" s="409" t="s">
        <v>332</v>
      </c>
      <c r="BK1487" s="356">
        <f>ROUND($I$1487*$H$1487,2)</f>
        <v>0</v>
      </c>
      <c r="BL1487" s="409" t="s">
        <v>481</v>
      </c>
      <c r="BM1487" s="409" t="s">
        <v>1844</v>
      </c>
    </row>
    <row r="1488" spans="2:47" s="406" customFormat="1" ht="16.5" customHeight="1">
      <c r="B1488" s="281"/>
      <c r="D1488" s="357" t="s">
        <v>343</v>
      </c>
      <c r="F1488" s="358" t="s">
        <v>1822</v>
      </c>
      <c r="L1488" s="281"/>
      <c r="M1488" s="359"/>
      <c r="T1488" s="360"/>
      <c r="AT1488" s="406" t="s">
        <v>343</v>
      </c>
      <c r="AU1488" s="406" t="s">
        <v>258</v>
      </c>
    </row>
    <row r="1489" spans="2:47" s="406" customFormat="1" ht="30.75" customHeight="1">
      <c r="B1489" s="281"/>
      <c r="D1489" s="361" t="s">
        <v>435</v>
      </c>
      <c r="F1489" s="362" t="s">
        <v>1821</v>
      </c>
      <c r="L1489" s="281"/>
      <c r="M1489" s="359"/>
      <c r="T1489" s="360"/>
      <c r="AT1489" s="406" t="s">
        <v>435</v>
      </c>
      <c r="AU1489" s="406" t="s">
        <v>258</v>
      </c>
    </row>
    <row r="1490" spans="2:51" s="406" customFormat="1" ht="15.75" customHeight="1">
      <c r="B1490" s="363"/>
      <c r="D1490" s="361" t="s">
        <v>347</v>
      </c>
      <c r="E1490" s="364"/>
      <c r="F1490" s="365" t="s">
        <v>1820</v>
      </c>
      <c r="H1490" s="364"/>
      <c r="L1490" s="363"/>
      <c r="M1490" s="366"/>
      <c r="T1490" s="367"/>
      <c r="AT1490" s="364" t="s">
        <v>347</v>
      </c>
      <c r="AU1490" s="364" t="s">
        <v>258</v>
      </c>
      <c r="AV1490" s="364" t="s">
        <v>332</v>
      </c>
      <c r="AW1490" s="364" t="s">
        <v>299</v>
      </c>
      <c r="AX1490" s="364" t="s">
        <v>333</v>
      </c>
      <c r="AY1490" s="364" t="s">
        <v>334</v>
      </c>
    </row>
    <row r="1491" spans="2:51" s="406" customFormat="1" ht="15.75" customHeight="1">
      <c r="B1491" s="363"/>
      <c r="D1491" s="361" t="s">
        <v>347</v>
      </c>
      <c r="E1491" s="364"/>
      <c r="F1491" s="365" t="s">
        <v>1819</v>
      </c>
      <c r="H1491" s="364"/>
      <c r="L1491" s="363"/>
      <c r="M1491" s="366"/>
      <c r="T1491" s="367"/>
      <c r="AT1491" s="364" t="s">
        <v>347</v>
      </c>
      <c r="AU1491" s="364" t="s">
        <v>258</v>
      </c>
      <c r="AV1491" s="364" t="s">
        <v>332</v>
      </c>
      <c r="AW1491" s="364" t="s">
        <v>299</v>
      </c>
      <c r="AX1491" s="364" t="s">
        <v>333</v>
      </c>
      <c r="AY1491" s="364" t="s">
        <v>334</v>
      </c>
    </row>
    <row r="1492" spans="2:51" s="406" customFormat="1" ht="15.75" customHeight="1">
      <c r="B1492" s="368"/>
      <c r="D1492" s="361" t="s">
        <v>347</v>
      </c>
      <c r="E1492" s="369"/>
      <c r="F1492" s="370" t="s">
        <v>1843</v>
      </c>
      <c r="H1492" s="371">
        <v>34.3</v>
      </c>
      <c r="L1492" s="368"/>
      <c r="M1492" s="372"/>
      <c r="T1492" s="373"/>
      <c r="AT1492" s="369" t="s">
        <v>347</v>
      </c>
      <c r="AU1492" s="369" t="s">
        <v>258</v>
      </c>
      <c r="AV1492" s="369" t="s">
        <v>258</v>
      </c>
      <c r="AW1492" s="369" t="s">
        <v>299</v>
      </c>
      <c r="AX1492" s="369" t="s">
        <v>333</v>
      </c>
      <c r="AY1492" s="369" t="s">
        <v>334</v>
      </c>
    </row>
    <row r="1493" spans="2:51" s="406" customFormat="1" ht="15.75" customHeight="1">
      <c r="B1493" s="368"/>
      <c r="D1493" s="361" t="s">
        <v>347</v>
      </c>
      <c r="E1493" s="369"/>
      <c r="F1493" s="370" t="s">
        <v>1842</v>
      </c>
      <c r="H1493" s="371">
        <v>4.2</v>
      </c>
      <c r="L1493" s="368"/>
      <c r="M1493" s="372"/>
      <c r="T1493" s="373"/>
      <c r="AT1493" s="369" t="s">
        <v>347</v>
      </c>
      <c r="AU1493" s="369" t="s">
        <v>258</v>
      </c>
      <c r="AV1493" s="369" t="s">
        <v>258</v>
      </c>
      <c r="AW1493" s="369" t="s">
        <v>299</v>
      </c>
      <c r="AX1493" s="369" t="s">
        <v>333</v>
      </c>
      <c r="AY1493" s="369" t="s">
        <v>334</v>
      </c>
    </row>
    <row r="1494" spans="2:51" s="406" customFormat="1" ht="15.75" customHeight="1">
      <c r="B1494" s="368"/>
      <c r="D1494" s="361" t="s">
        <v>347</v>
      </c>
      <c r="E1494" s="369"/>
      <c r="F1494" s="370" t="s">
        <v>1841</v>
      </c>
      <c r="H1494" s="371">
        <v>9.2</v>
      </c>
      <c r="L1494" s="368"/>
      <c r="M1494" s="372"/>
      <c r="T1494" s="373"/>
      <c r="AT1494" s="369" t="s">
        <v>347</v>
      </c>
      <c r="AU1494" s="369" t="s">
        <v>258</v>
      </c>
      <c r="AV1494" s="369" t="s">
        <v>258</v>
      </c>
      <c r="AW1494" s="369" t="s">
        <v>299</v>
      </c>
      <c r="AX1494" s="369" t="s">
        <v>333</v>
      </c>
      <c r="AY1494" s="369" t="s">
        <v>334</v>
      </c>
    </row>
    <row r="1495" spans="2:51" s="406" customFormat="1" ht="15.75" customHeight="1">
      <c r="B1495" s="374"/>
      <c r="D1495" s="361" t="s">
        <v>347</v>
      </c>
      <c r="E1495" s="375"/>
      <c r="F1495" s="376" t="s">
        <v>352</v>
      </c>
      <c r="H1495" s="377">
        <v>47.7</v>
      </c>
      <c r="L1495" s="374"/>
      <c r="M1495" s="378"/>
      <c r="T1495" s="379"/>
      <c r="AT1495" s="375" t="s">
        <v>347</v>
      </c>
      <c r="AU1495" s="375" t="s">
        <v>258</v>
      </c>
      <c r="AV1495" s="375" t="s">
        <v>341</v>
      </c>
      <c r="AW1495" s="375" t="s">
        <v>299</v>
      </c>
      <c r="AX1495" s="375" t="s">
        <v>332</v>
      </c>
      <c r="AY1495" s="375" t="s">
        <v>334</v>
      </c>
    </row>
    <row r="1496" spans="2:65" s="406" customFormat="1" ht="15.75" customHeight="1">
      <c r="B1496" s="281"/>
      <c r="C1496" s="347" t="s">
        <v>1840</v>
      </c>
      <c r="D1496" s="347" t="s">
        <v>336</v>
      </c>
      <c r="E1496" s="348" t="s">
        <v>1839</v>
      </c>
      <c r="F1496" s="349" t="s">
        <v>1838</v>
      </c>
      <c r="G1496" s="350" t="s">
        <v>114</v>
      </c>
      <c r="H1496" s="351">
        <v>12.84</v>
      </c>
      <c r="I1496" s="424"/>
      <c r="J1496" s="352">
        <f>ROUND($I$1496*$H$1496,2)</f>
        <v>0</v>
      </c>
      <c r="K1496" s="349" t="s">
        <v>599</v>
      </c>
      <c r="L1496" s="281"/>
      <c r="M1496" s="423"/>
      <c r="N1496" s="353" t="s">
        <v>287</v>
      </c>
      <c r="P1496" s="354">
        <f>$O$1496*$H$1496</f>
        <v>0</v>
      </c>
      <c r="Q1496" s="354">
        <v>0.00033</v>
      </c>
      <c r="R1496" s="354">
        <f>$Q$1496*$H$1496</f>
        <v>0.0042372</v>
      </c>
      <c r="S1496" s="354">
        <v>0</v>
      </c>
      <c r="T1496" s="355">
        <f>$S$1496*$H$1496</f>
        <v>0</v>
      </c>
      <c r="AR1496" s="409" t="s">
        <v>481</v>
      </c>
      <c r="AT1496" s="409" t="s">
        <v>336</v>
      </c>
      <c r="AU1496" s="409" t="s">
        <v>258</v>
      </c>
      <c r="AY1496" s="406" t="s">
        <v>334</v>
      </c>
      <c r="BE1496" s="356">
        <f>IF($N$1496="základní",$J$1496,0)</f>
        <v>0</v>
      </c>
      <c r="BF1496" s="356">
        <f>IF($N$1496="snížená",$J$1496,0)</f>
        <v>0</v>
      </c>
      <c r="BG1496" s="356">
        <f>IF($N$1496="zákl. přenesená",$J$1496,0)</f>
        <v>0</v>
      </c>
      <c r="BH1496" s="356">
        <f>IF($N$1496="sníž. přenesená",$J$1496,0)</f>
        <v>0</v>
      </c>
      <c r="BI1496" s="356">
        <f>IF($N$1496="nulová",$J$1496,0)</f>
        <v>0</v>
      </c>
      <c r="BJ1496" s="409" t="s">
        <v>332</v>
      </c>
      <c r="BK1496" s="356">
        <f>ROUND($I$1496*$H$1496,2)</f>
        <v>0</v>
      </c>
      <c r="BL1496" s="409" t="s">
        <v>481</v>
      </c>
      <c r="BM1496" s="409" t="s">
        <v>1837</v>
      </c>
    </row>
    <row r="1497" spans="2:47" s="406" customFormat="1" ht="16.5" customHeight="1">
      <c r="B1497" s="281"/>
      <c r="D1497" s="357" t="s">
        <v>343</v>
      </c>
      <c r="F1497" s="358" t="s">
        <v>1836</v>
      </c>
      <c r="L1497" s="281"/>
      <c r="M1497" s="359"/>
      <c r="T1497" s="360"/>
      <c r="AT1497" s="406" t="s">
        <v>343</v>
      </c>
      <c r="AU1497" s="406" t="s">
        <v>258</v>
      </c>
    </row>
    <row r="1498" spans="2:51" s="406" customFormat="1" ht="15.75" customHeight="1">
      <c r="B1498" s="363"/>
      <c r="D1498" s="361" t="s">
        <v>347</v>
      </c>
      <c r="E1498" s="364"/>
      <c r="F1498" s="365" t="s">
        <v>1820</v>
      </c>
      <c r="H1498" s="364"/>
      <c r="L1498" s="363"/>
      <c r="M1498" s="366"/>
      <c r="T1498" s="367"/>
      <c r="AT1498" s="364" t="s">
        <v>347</v>
      </c>
      <c r="AU1498" s="364" t="s">
        <v>258</v>
      </c>
      <c r="AV1498" s="364" t="s">
        <v>332</v>
      </c>
      <c r="AW1498" s="364" t="s">
        <v>299</v>
      </c>
      <c r="AX1498" s="364" t="s">
        <v>333</v>
      </c>
      <c r="AY1498" s="364" t="s">
        <v>334</v>
      </c>
    </row>
    <row r="1499" spans="2:51" s="406" customFormat="1" ht="15.75" customHeight="1">
      <c r="B1499" s="363"/>
      <c r="D1499" s="361" t="s">
        <v>347</v>
      </c>
      <c r="E1499" s="364"/>
      <c r="F1499" s="365" t="s">
        <v>1819</v>
      </c>
      <c r="H1499" s="364"/>
      <c r="L1499" s="363"/>
      <c r="M1499" s="366"/>
      <c r="T1499" s="367"/>
      <c r="AT1499" s="364" t="s">
        <v>347</v>
      </c>
      <c r="AU1499" s="364" t="s">
        <v>258</v>
      </c>
      <c r="AV1499" s="364" t="s">
        <v>332</v>
      </c>
      <c r="AW1499" s="364" t="s">
        <v>299</v>
      </c>
      <c r="AX1499" s="364" t="s">
        <v>333</v>
      </c>
      <c r="AY1499" s="364" t="s">
        <v>334</v>
      </c>
    </row>
    <row r="1500" spans="2:51" s="406" customFormat="1" ht="15.75" customHeight="1">
      <c r="B1500" s="368"/>
      <c r="D1500" s="361" t="s">
        <v>347</v>
      </c>
      <c r="E1500" s="369"/>
      <c r="F1500" s="370" t="s">
        <v>1835</v>
      </c>
      <c r="H1500" s="371">
        <v>12.84</v>
      </c>
      <c r="L1500" s="368"/>
      <c r="M1500" s="372"/>
      <c r="T1500" s="373"/>
      <c r="AT1500" s="369" t="s">
        <v>347</v>
      </c>
      <c r="AU1500" s="369" t="s">
        <v>258</v>
      </c>
      <c r="AV1500" s="369" t="s">
        <v>258</v>
      </c>
      <c r="AW1500" s="369" t="s">
        <v>299</v>
      </c>
      <c r="AX1500" s="369" t="s">
        <v>333</v>
      </c>
      <c r="AY1500" s="369" t="s">
        <v>334</v>
      </c>
    </row>
    <row r="1501" spans="2:51" s="406" customFormat="1" ht="15.75" customHeight="1">
      <c r="B1501" s="374"/>
      <c r="D1501" s="361" t="s">
        <v>347</v>
      </c>
      <c r="E1501" s="375"/>
      <c r="F1501" s="376" t="s">
        <v>352</v>
      </c>
      <c r="H1501" s="377">
        <v>12.84</v>
      </c>
      <c r="L1501" s="374"/>
      <c r="M1501" s="378"/>
      <c r="T1501" s="379"/>
      <c r="AT1501" s="375" t="s">
        <v>347</v>
      </c>
      <c r="AU1501" s="375" t="s">
        <v>258</v>
      </c>
      <c r="AV1501" s="375" t="s">
        <v>341</v>
      </c>
      <c r="AW1501" s="375" t="s">
        <v>299</v>
      </c>
      <c r="AX1501" s="375" t="s">
        <v>332</v>
      </c>
      <c r="AY1501" s="375" t="s">
        <v>334</v>
      </c>
    </row>
    <row r="1502" spans="2:65" s="406" customFormat="1" ht="15.75" customHeight="1">
      <c r="B1502" s="281"/>
      <c r="C1502" s="386" t="s">
        <v>1834</v>
      </c>
      <c r="D1502" s="386" t="s">
        <v>1090</v>
      </c>
      <c r="E1502" s="387" t="s">
        <v>1824</v>
      </c>
      <c r="F1502" s="507" t="s">
        <v>2973</v>
      </c>
      <c r="G1502" s="389" t="s">
        <v>114</v>
      </c>
      <c r="H1502" s="390">
        <v>14</v>
      </c>
      <c r="I1502" s="426"/>
      <c r="J1502" s="391">
        <f>ROUND($I$1502*$H$1502,2)</f>
        <v>0</v>
      </c>
      <c r="K1502" s="388" t="s">
        <v>599</v>
      </c>
      <c r="L1502" s="392"/>
      <c r="M1502" s="425"/>
      <c r="N1502" s="393" t="s">
        <v>287</v>
      </c>
      <c r="P1502" s="354">
        <f>$O$1502*$H$1502</f>
        <v>0</v>
      </c>
      <c r="Q1502" s="354">
        <v>0.00347</v>
      </c>
      <c r="R1502" s="354">
        <f>$Q$1502*$H$1502</f>
        <v>0.04858</v>
      </c>
      <c r="S1502" s="354">
        <v>0</v>
      </c>
      <c r="T1502" s="355">
        <f>$S$1502*$H$1502</f>
        <v>0</v>
      </c>
      <c r="AR1502" s="409" t="s">
        <v>635</v>
      </c>
      <c r="AT1502" s="409" t="s">
        <v>1090</v>
      </c>
      <c r="AU1502" s="409" t="s">
        <v>258</v>
      </c>
      <c r="AY1502" s="406" t="s">
        <v>334</v>
      </c>
      <c r="BE1502" s="356">
        <f>IF($N$1502="základní",$J$1502,0)</f>
        <v>0</v>
      </c>
      <c r="BF1502" s="356">
        <f>IF($N$1502="snížená",$J$1502,0)</f>
        <v>0</v>
      </c>
      <c r="BG1502" s="356">
        <f>IF($N$1502="zákl. přenesená",$J$1502,0)</f>
        <v>0</v>
      </c>
      <c r="BH1502" s="356">
        <f>IF($N$1502="sníž. přenesená",$J$1502,0)</f>
        <v>0</v>
      </c>
      <c r="BI1502" s="356">
        <f>IF($N$1502="nulová",$J$1502,0)</f>
        <v>0</v>
      </c>
      <c r="BJ1502" s="409" t="s">
        <v>332</v>
      </c>
      <c r="BK1502" s="356">
        <f>ROUND($I$1502*$H$1502,2)</f>
        <v>0</v>
      </c>
      <c r="BL1502" s="409" t="s">
        <v>481</v>
      </c>
      <c r="BM1502" s="409" t="s">
        <v>1833</v>
      </c>
    </row>
    <row r="1503" spans="2:47" s="406" customFormat="1" ht="16.5" customHeight="1">
      <c r="B1503" s="281"/>
      <c r="D1503" s="357" t="s">
        <v>343</v>
      </c>
      <c r="F1503" s="358" t="s">
        <v>1822</v>
      </c>
      <c r="L1503" s="281"/>
      <c r="M1503" s="359"/>
      <c r="T1503" s="360"/>
      <c r="AT1503" s="406" t="s">
        <v>343</v>
      </c>
      <c r="AU1503" s="406" t="s">
        <v>258</v>
      </c>
    </row>
    <row r="1504" spans="2:47" s="406" customFormat="1" ht="30.75" customHeight="1">
      <c r="B1504" s="281"/>
      <c r="D1504" s="361" t="s">
        <v>435</v>
      </c>
      <c r="F1504" s="362" t="s">
        <v>1821</v>
      </c>
      <c r="L1504" s="281"/>
      <c r="M1504" s="359"/>
      <c r="T1504" s="360"/>
      <c r="AT1504" s="406" t="s">
        <v>435</v>
      </c>
      <c r="AU1504" s="406" t="s">
        <v>258</v>
      </c>
    </row>
    <row r="1505" spans="2:51" s="406" customFormat="1" ht="15.75" customHeight="1">
      <c r="B1505" s="363"/>
      <c r="D1505" s="361" t="s">
        <v>347</v>
      </c>
      <c r="E1505" s="364"/>
      <c r="F1505" s="365" t="s">
        <v>1820</v>
      </c>
      <c r="H1505" s="364"/>
      <c r="L1505" s="363"/>
      <c r="M1505" s="366"/>
      <c r="T1505" s="367"/>
      <c r="AT1505" s="364" t="s">
        <v>347</v>
      </c>
      <c r="AU1505" s="364" t="s">
        <v>258</v>
      </c>
      <c r="AV1505" s="364" t="s">
        <v>332</v>
      </c>
      <c r="AW1505" s="364" t="s">
        <v>299</v>
      </c>
      <c r="AX1505" s="364" t="s">
        <v>333</v>
      </c>
      <c r="AY1505" s="364" t="s">
        <v>334</v>
      </c>
    </row>
    <row r="1506" spans="2:51" s="406" customFormat="1" ht="15.75" customHeight="1">
      <c r="B1506" s="363"/>
      <c r="D1506" s="361" t="s">
        <v>347</v>
      </c>
      <c r="E1506" s="364"/>
      <c r="F1506" s="365" t="s">
        <v>1819</v>
      </c>
      <c r="H1506" s="364"/>
      <c r="L1506" s="363"/>
      <c r="M1506" s="366"/>
      <c r="T1506" s="367"/>
      <c r="AT1506" s="364" t="s">
        <v>347</v>
      </c>
      <c r="AU1506" s="364" t="s">
        <v>258</v>
      </c>
      <c r="AV1506" s="364" t="s">
        <v>332</v>
      </c>
      <c r="AW1506" s="364" t="s">
        <v>299</v>
      </c>
      <c r="AX1506" s="364" t="s">
        <v>333</v>
      </c>
      <c r="AY1506" s="364" t="s">
        <v>334</v>
      </c>
    </row>
    <row r="1507" spans="2:51" s="406" customFormat="1" ht="15.75" customHeight="1">
      <c r="B1507" s="368"/>
      <c r="D1507" s="361" t="s">
        <v>347</v>
      </c>
      <c r="E1507" s="369"/>
      <c r="F1507" s="370" t="s">
        <v>1832</v>
      </c>
      <c r="H1507" s="371">
        <v>14</v>
      </c>
      <c r="L1507" s="368"/>
      <c r="M1507" s="372"/>
      <c r="T1507" s="373"/>
      <c r="AT1507" s="369" t="s">
        <v>347</v>
      </c>
      <c r="AU1507" s="369" t="s">
        <v>258</v>
      </c>
      <c r="AV1507" s="369" t="s">
        <v>258</v>
      </c>
      <c r="AW1507" s="369" t="s">
        <v>299</v>
      </c>
      <c r="AX1507" s="369" t="s">
        <v>333</v>
      </c>
      <c r="AY1507" s="369" t="s">
        <v>334</v>
      </c>
    </row>
    <row r="1508" spans="2:51" s="406" customFormat="1" ht="15.75" customHeight="1">
      <c r="B1508" s="374"/>
      <c r="D1508" s="361" t="s">
        <v>347</v>
      </c>
      <c r="E1508" s="375"/>
      <c r="F1508" s="376" t="s">
        <v>352</v>
      </c>
      <c r="H1508" s="377">
        <v>14</v>
      </c>
      <c r="L1508" s="374"/>
      <c r="M1508" s="378"/>
      <c r="T1508" s="379"/>
      <c r="AT1508" s="375" t="s">
        <v>347</v>
      </c>
      <c r="AU1508" s="375" t="s">
        <v>258</v>
      </c>
      <c r="AV1508" s="375" t="s">
        <v>341</v>
      </c>
      <c r="AW1508" s="375" t="s">
        <v>299</v>
      </c>
      <c r="AX1508" s="375" t="s">
        <v>332</v>
      </c>
      <c r="AY1508" s="375" t="s">
        <v>334</v>
      </c>
    </row>
    <row r="1509" spans="2:65" s="406" customFormat="1" ht="15.75" customHeight="1">
      <c r="B1509" s="281"/>
      <c r="C1509" s="347" t="s">
        <v>1831</v>
      </c>
      <c r="D1509" s="347" t="s">
        <v>336</v>
      </c>
      <c r="E1509" s="348" t="s">
        <v>1830</v>
      </c>
      <c r="F1509" s="349" t="s">
        <v>1829</v>
      </c>
      <c r="G1509" s="350" t="s">
        <v>114</v>
      </c>
      <c r="H1509" s="351">
        <v>43.84</v>
      </c>
      <c r="I1509" s="424"/>
      <c r="J1509" s="352">
        <f>ROUND($I$1509*$H$1509,2)</f>
        <v>0</v>
      </c>
      <c r="K1509" s="349" t="s">
        <v>599</v>
      </c>
      <c r="L1509" s="281"/>
      <c r="M1509" s="423"/>
      <c r="N1509" s="353" t="s">
        <v>287</v>
      </c>
      <c r="P1509" s="354">
        <f>$O$1509*$H$1509</f>
        <v>0</v>
      </c>
      <c r="Q1509" s="354">
        <v>0.00038</v>
      </c>
      <c r="R1509" s="354">
        <f>$Q$1509*$H$1509</f>
        <v>0.016659200000000002</v>
      </c>
      <c r="S1509" s="354">
        <v>0</v>
      </c>
      <c r="T1509" s="355">
        <f>$S$1509*$H$1509</f>
        <v>0</v>
      </c>
      <c r="AR1509" s="409" t="s">
        <v>481</v>
      </c>
      <c r="AT1509" s="409" t="s">
        <v>336</v>
      </c>
      <c r="AU1509" s="409" t="s">
        <v>258</v>
      </c>
      <c r="AY1509" s="406" t="s">
        <v>334</v>
      </c>
      <c r="BE1509" s="356">
        <f>IF($N$1509="základní",$J$1509,0)</f>
        <v>0</v>
      </c>
      <c r="BF1509" s="356">
        <f>IF($N$1509="snížená",$J$1509,0)</f>
        <v>0</v>
      </c>
      <c r="BG1509" s="356">
        <f>IF($N$1509="zákl. přenesená",$J$1509,0)</f>
        <v>0</v>
      </c>
      <c r="BH1509" s="356">
        <f>IF($N$1509="sníž. přenesená",$J$1509,0)</f>
        <v>0</v>
      </c>
      <c r="BI1509" s="356">
        <f>IF($N$1509="nulová",$J$1509,0)</f>
        <v>0</v>
      </c>
      <c r="BJ1509" s="409" t="s">
        <v>332</v>
      </c>
      <c r="BK1509" s="356">
        <f>ROUND($I$1509*$H$1509,2)</f>
        <v>0</v>
      </c>
      <c r="BL1509" s="409" t="s">
        <v>481</v>
      </c>
      <c r="BM1509" s="409" t="s">
        <v>1828</v>
      </c>
    </row>
    <row r="1510" spans="2:47" s="406" customFormat="1" ht="16.5" customHeight="1">
      <c r="B1510" s="281"/>
      <c r="D1510" s="357" t="s">
        <v>343</v>
      </c>
      <c r="F1510" s="358" t="s">
        <v>1827</v>
      </c>
      <c r="L1510" s="281"/>
      <c r="M1510" s="359"/>
      <c r="T1510" s="360"/>
      <c r="AT1510" s="406" t="s">
        <v>343</v>
      </c>
      <c r="AU1510" s="406" t="s">
        <v>258</v>
      </c>
    </row>
    <row r="1511" spans="2:51" s="406" customFormat="1" ht="15.75" customHeight="1">
      <c r="B1511" s="363"/>
      <c r="D1511" s="361" t="s">
        <v>347</v>
      </c>
      <c r="E1511" s="364"/>
      <c r="F1511" s="365" t="s">
        <v>1820</v>
      </c>
      <c r="H1511" s="364"/>
      <c r="L1511" s="363"/>
      <c r="M1511" s="366"/>
      <c r="T1511" s="367"/>
      <c r="AT1511" s="364" t="s">
        <v>347</v>
      </c>
      <c r="AU1511" s="364" t="s">
        <v>258</v>
      </c>
      <c r="AV1511" s="364" t="s">
        <v>332</v>
      </c>
      <c r="AW1511" s="364" t="s">
        <v>299</v>
      </c>
      <c r="AX1511" s="364" t="s">
        <v>333</v>
      </c>
      <c r="AY1511" s="364" t="s">
        <v>334</v>
      </c>
    </row>
    <row r="1512" spans="2:51" s="406" customFormat="1" ht="15.75" customHeight="1">
      <c r="B1512" s="363"/>
      <c r="D1512" s="361" t="s">
        <v>347</v>
      </c>
      <c r="E1512" s="364"/>
      <c r="F1512" s="365" t="s">
        <v>1819</v>
      </c>
      <c r="H1512" s="364"/>
      <c r="L1512" s="363"/>
      <c r="M1512" s="366"/>
      <c r="T1512" s="367"/>
      <c r="AT1512" s="364" t="s">
        <v>347</v>
      </c>
      <c r="AU1512" s="364" t="s">
        <v>258</v>
      </c>
      <c r="AV1512" s="364" t="s">
        <v>332</v>
      </c>
      <c r="AW1512" s="364" t="s">
        <v>299</v>
      </c>
      <c r="AX1512" s="364" t="s">
        <v>333</v>
      </c>
      <c r="AY1512" s="364" t="s">
        <v>334</v>
      </c>
    </row>
    <row r="1513" spans="2:51" s="406" customFormat="1" ht="15.75" customHeight="1">
      <c r="B1513" s="368"/>
      <c r="D1513" s="361" t="s">
        <v>347</v>
      </c>
      <c r="E1513" s="369"/>
      <c r="F1513" s="370" t="s">
        <v>1826</v>
      </c>
      <c r="H1513" s="371">
        <v>43.84</v>
      </c>
      <c r="L1513" s="368"/>
      <c r="M1513" s="372"/>
      <c r="T1513" s="373"/>
      <c r="AT1513" s="369" t="s">
        <v>347</v>
      </c>
      <c r="AU1513" s="369" t="s">
        <v>258</v>
      </c>
      <c r="AV1513" s="369" t="s">
        <v>258</v>
      </c>
      <c r="AW1513" s="369" t="s">
        <v>299</v>
      </c>
      <c r="AX1513" s="369" t="s">
        <v>333</v>
      </c>
      <c r="AY1513" s="369" t="s">
        <v>334</v>
      </c>
    </row>
    <row r="1514" spans="2:51" s="406" customFormat="1" ht="15.75" customHeight="1">
      <c r="B1514" s="374"/>
      <c r="D1514" s="361" t="s">
        <v>347</v>
      </c>
      <c r="E1514" s="375"/>
      <c r="F1514" s="376" t="s">
        <v>352</v>
      </c>
      <c r="H1514" s="377">
        <v>43.84</v>
      </c>
      <c r="L1514" s="374"/>
      <c r="M1514" s="378"/>
      <c r="T1514" s="379"/>
      <c r="AT1514" s="375" t="s">
        <v>347</v>
      </c>
      <c r="AU1514" s="375" t="s">
        <v>258</v>
      </c>
      <c r="AV1514" s="375" t="s">
        <v>341</v>
      </c>
      <c r="AW1514" s="375" t="s">
        <v>299</v>
      </c>
      <c r="AX1514" s="375" t="s">
        <v>332</v>
      </c>
      <c r="AY1514" s="375" t="s">
        <v>334</v>
      </c>
    </row>
    <row r="1515" spans="2:65" s="406" customFormat="1" ht="15.75" customHeight="1">
      <c r="B1515" s="281"/>
      <c r="C1515" s="386" t="s">
        <v>1825</v>
      </c>
      <c r="D1515" s="386" t="s">
        <v>1090</v>
      </c>
      <c r="E1515" s="387" t="s">
        <v>1824</v>
      </c>
      <c r="F1515" s="507" t="s">
        <v>2973</v>
      </c>
      <c r="G1515" s="389" t="s">
        <v>114</v>
      </c>
      <c r="H1515" s="390">
        <v>47.4</v>
      </c>
      <c r="I1515" s="426"/>
      <c r="J1515" s="391">
        <f>ROUND($I$1515*$H$1515,2)</f>
        <v>0</v>
      </c>
      <c r="K1515" s="388" t="s">
        <v>599</v>
      </c>
      <c r="L1515" s="392"/>
      <c r="M1515" s="425"/>
      <c r="N1515" s="393" t="s">
        <v>287</v>
      </c>
      <c r="P1515" s="354">
        <f>$O$1515*$H$1515</f>
        <v>0</v>
      </c>
      <c r="Q1515" s="354">
        <v>0.00347</v>
      </c>
      <c r="R1515" s="354">
        <f>$Q$1515*$H$1515</f>
        <v>0.16447799999999999</v>
      </c>
      <c r="S1515" s="354">
        <v>0</v>
      </c>
      <c r="T1515" s="355">
        <f>$S$1515*$H$1515</f>
        <v>0</v>
      </c>
      <c r="AR1515" s="409" t="s">
        <v>635</v>
      </c>
      <c r="AT1515" s="409" t="s">
        <v>1090</v>
      </c>
      <c r="AU1515" s="409" t="s">
        <v>258</v>
      </c>
      <c r="AY1515" s="406" t="s">
        <v>334</v>
      </c>
      <c r="BE1515" s="356">
        <f>IF($N$1515="základní",$J$1515,0)</f>
        <v>0</v>
      </c>
      <c r="BF1515" s="356">
        <f>IF($N$1515="snížená",$J$1515,0)</f>
        <v>0</v>
      </c>
      <c r="BG1515" s="356">
        <f>IF($N$1515="zákl. přenesená",$J$1515,0)</f>
        <v>0</v>
      </c>
      <c r="BH1515" s="356">
        <f>IF($N$1515="sníž. přenesená",$J$1515,0)</f>
        <v>0</v>
      </c>
      <c r="BI1515" s="356">
        <f>IF($N$1515="nulová",$J$1515,0)</f>
        <v>0</v>
      </c>
      <c r="BJ1515" s="409" t="s">
        <v>332</v>
      </c>
      <c r="BK1515" s="356">
        <f>ROUND($I$1515*$H$1515,2)</f>
        <v>0</v>
      </c>
      <c r="BL1515" s="409" t="s">
        <v>481</v>
      </c>
      <c r="BM1515" s="409" t="s">
        <v>1823</v>
      </c>
    </row>
    <row r="1516" spans="2:47" s="406" customFormat="1" ht="16.5" customHeight="1">
      <c r="B1516" s="281"/>
      <c r="D1516" s="357" t="s">
        <v>343</v>
      </c>
      <c r="F1516" s="358" t="s">
        <v>1822</v>
      </c>
      <c r="L1516" s="281"/>
      <c r="M1516" s="359"/>
      <c r="T1516" s="360"/>
      <c r="AT1516" s="406" t="s">
        <v>343</v>
      </c>
      <c r="AU1516" s="406" t="s">
        <v>258</v>
      </c>
    </row>
    <row r="1517" spans="2:47" s="406" customFormat="1" ht="30.75" customHeight="1">
      <c r="B1517" s="281"/>
      <c r="D1517" s="361" t="s">
        <v>435</v>
      </c>
      <c r="F1517" s="362" t="s">
        <v>1821</v>
      </c>
      <c r="L1517" s="281"/>
      <c r="M1517" s="359"/>
      <c r="T1517" s="360"/>
      <c r="AT1517" s="406" t="s">
        <v>435</v>
      </c>
      <c r="AU1517" s="406" t="s">
        <v>258</v>
      </c>
    </row>
    <row r="1518" spans="2:51" s="406" customFormat="1" ht="15.75" customHeight="1">
      <c r="B1518" s="363"/>
      <c r="D1518" s="361" t="s">
        <v>347</v>
      </c>
      <c r="E1518" s="364"/>
      <c r="F1518" s="365" t="s">
        <v>1820</v>
      </c>
      <c r="H1518" s="364"/>
      <c r="L1518" s="363"/>
      <c r="M1518" s="366"/>
      <c r="T1518" s="367"/>
      <c r="AT1518" s="364" t="s">
        <v>347</v>
      </c>
      <c r="AU1518" s="364" t="s">
        <v>258</v>
      </c>
      <c r="AV1518" s="364" t="s">
        <v>332</v>
      </c>
      <c r="AW1518" s="364" t="s">
        <v>299</v>
      </c>
      <c r="AX1518" s="364" t="s">
        <v>333</v>
      </c>
      <c r="AY1518" s="364" t="s">
        <v>334</v>
      </c>
    </row>
    <row r="1519" spans="2:51" s="406" customFormat="1" ht="15.75" customHeight="1">
      <c r="B1519" s="363"/>
      <c r="D1519" s="361" t="s">
        <v>347</v>
      </c>
      <c r="E1519" s="364"/>
      <c r="F1519" s="365" t="s">
        <v>1819</v>
      </c>
      <c r="H1519" s="364"/>
      <c r="L1519" s="363"/>
      <c r="M1519" s="366"/>
      <c r="T1519" s="367"/>
      <c r="AT1519" s="364" t="s">
        <v>347</v>
      </c>
      <c r="AU1519" s="364" t="s">
        <v>258</v>
      </c>
      <c r="AV1519" s="364" t="s">
        <v>332</v>
      </c>
      <c r="AW1519" s="364" t="s">
        <v>299</v>
      </c>
      <c r="AX1519" s="364" t="s">
        <v>333</v>
      </c>
      <c r="AY1519" s="364" t="s">
        <v>334</v>
      </c>
    </row>
    <row r="1520" spans="2:51" s="406" customFormat="1" ht="15.75" customHeight="1">
      <c r="B1520" s="368"/>
      <c r="D1520" s="361" t="s">
        <v>347</v>
      </c>
      <c r="E1520" s="369"/>
      <c r="F1520" s="370" t="s">
        <v>1818</v>
      </c>
      <c r="H1520" s="371">
        <v>47.4</v>
      </c>
      <c r="L1520" s="368"/>
      <c r="M1520" s="372"/>
      <c r="T1520" s="373"/>
      <c r="AT1520" s="369" t="s">
        <v>347</v>
      </c>
      <c r="AU1520" s="369" t="s">
        <v>258</v>
      </c>
      <c r="AV1520" s="369" t="s">
        <v>258</v>
      </c>
      <c r="AW1520" s="369" t="s">
        <v>299</v>
      </c>
      <c r="AX1520" s="369" t="s">
        <v>333</v>
      </c>
      <c r="AY1520" s="369" t="s">
        <v>334</v>
      </c>
    </row>
    <row r="1521" spans="2:51" s="406" customFormat="1" ht="15.75" customHeight="1">
      <c r="B1521" s="374"/>
      <c r="D1521" s="361" t="s">
        <v>347</v>
      </c>
      <c r="E1521" s="375"/>
      <c r="F1521" s="376" t="s">
        <v>352</v>
      </c>
      <c r="H1521" s="377">
        <v>47.4</v>
      </c>
      <c r="L1521" s="374"/>
      <c r="M1521" s="378"/>
      <c r="T1521" s="379"/>
      <c r="AT1521" s="375" t="s">
        <v>347</v>
      </c>
      <c r="AU1521" s="375" t="s">
        <v>258</v>
      </c>
      <c r="AV1521" s="375" t="s">
        <v>341</v>
      </c>
      <c r="AW1521" s="375" t="s">
        <v>299</v>
      </c>
      <c r="AX1521" s="375" t="s">
        <v>332</v>
      </c>
      <c r="AY1521" s="375" t="s">
        <v>334</v>
      </c>
    </row>
    <row r="1522" spans="2:65" s="406" customFormat="1" ht="15.75" customHeight="1">
      <c r="B1522" s="281"/>
      <c r="C1522" s="347" t="s">
        <v>1817</v>
      </c>
      <c r="D1522" s="347" t="s">
        <v>336</v>
      </c>
      <c r="E1522" s="348" t="s">
        <v>1816</v>
      </c>
      <c r="F1522" s="349" t="s">
        <v>1815</v>
      </c>
      <c r="G1522" s="350" t="s">
        <v>187</v>
      </c>
      <c r="H1522" s="351">
        <v>1</v>
      </c>
      <c r="I1522" s="424"/>
      <c r="J1522" s="352">
        <f>ROUND($I$1522*$H$1522,2)</f>
        <v>0</v>
      </c>
      <c r="K1522" s="349" t="s">
        <v>340</v>
      </c>
      <c r="L1522" s="281"/>
      <c r="M1522" s="423"/>
      <c r="N1522" s="353" t="s">
        <v>287</v>
      </c>
      <c r="P1522" s="354">
        <f>$O$1522*$H$1522</f>
        <v>0</v>
      </c>
      <c r="Q1522" s="354">
        <v>0</v>
      </c>
      <c r="R1522" s="354">
        <f>$Q$1522*$H$1522</f>
        <v>0</v>
      </c>
      <c r="S1522" s="354">
        <v>0</v>
      </c>
      <c r="T1522" s="355">
        <f>$S$1522*$H$1522</f>
        <v>0</v>
      </c>
      <c r="AR1522" s="409" t="s">
        <v>481</v>
      </c>
      <c r="AT1522" s="409" t="s">
        <v>336</v>
      </c>
      <c r="AU1522" s="409" t="s">
        <v>258</v>
      </c>
      <c r="AY1522" s="406" t="s">
        <v>334</v>
      </c>
      <c r="BE1522" s="356">
        <f>IF($N$1522="základní",$J$1522,0)</f>
        <v>0</v>
      </c>
      <c r="BF1522" s="356">
        <f>IF($N$1522="snížená",$J$1522,0)</f>
        <v>0</v>
      </c>
      <c r="BG1522" s="356">
        <f>IF($N$1522="zákl. přenesená",$J$1522,0)</f>
        <v>0</v>
      </c>
      <c r="BH1522" s="356">
        <f>IF($N$1522="sníž. přenesená",$J$1522,0)</f>
        <v>0</v>
      </c>
      <c r="BI1522" s="356">
        <f>IF($N$1522="nulová",$J$1522,0)</f>
        <v>0</v>
      </c>
      <c r="BJ1522" s="409" t="s">
        <v>332</v>
      </c>
      <c r="BK1522" s="356">
        <f>ROUND($I$1522*$H$1522,2)</f>
        <v>0</v>
      </c>
      <c r="BL1522" s="409" t="s">
        <v>481</v>
      </c>
      <c r="BM1522" s="409" t="s">
        <v>1814</v>
      </c>
    </row>
    <row r="1523" spans="2:47" s="406" customFormat="1" ht="16.5" customHeight="1">
      <c r="B1523" s="281"/>
      <c r="D1523" s="357" t="s">
        <v>343</v>
      </c>
      <c r="F1523" s="358" t="s">
        <v>1813</v>
      </c>
      <c r="L1523" s="281"/>
      <c r="M1523" s="359"/>
      <c r="T1523" s="360"/>
      <c r="AT1523" s="406" t="s">
        <v>343</v>
      </c>
      <c r="AU1523" s="406" t="s">
        <v>258</v>
      </c>
    </row>
    <row r="1524" spans="2:47" s="406" customFormat="1" ht="125.25" customHeight="1">
      <c r="B1524" s="281"/>
      <c r="D1524" s="361" t="s">
        <v>345</v>
      </c>
      <c r="F1524" s="362" t="s">
        <v>1812</v>
      </c>
      <c r="L1524" s="281"/>
      <c r="M1524" s="359"/>
      <c r="T1524" s="360"/>
      <c r="AT1524" s="406" t="s">
        <v>345</v>
      </c>
      <c r="AU1524" s="406" t="s">
        <v>258</v>
      </c>
    </row>
    <row r="1525" spans="2:51" s="406" customFormat="1" ht="15.75" customHeight="1">
      <c r="B1525" s="363"/>
      <c r="D1525" s="361" t="s">
        <v>347</v>
      </c>
      <c r="E1525" s="364"/>
      <c r="F1525" s="365" t="s">
        <v>1791</v>
      </c>
      <c r="H1525" s="364"/>
      <c r="L1525" s="363"/>
      <c r="M1525" s="366"/>
      <c r="T1525" s="367"/>
      <c r="AT1525" s="364" t="s">
        <v>347</v>
      </c>
      <c r="AU1525" s="364" t="s">
        <v>258</v>
      </c>
      <c r="AV1525" s="364" t="s">
        <v>332</v>
      </c>
      <c r="AW1525" s="364" t="s">
        <v>299</v>
      </c>
      <c r="AX1525" s="364" t="s">
        <v>333</v>
      </c>
      <c r="AY1525" s="364" t="s">
        <v>334</v>
      </c>
    </row>
    <row r="1526" spans="2:51" s="406" customFormat="1" ht="15.75" customHeight="1">
      <c r="B1526" s="363"/>
      <c r="D1526" s="361" t="s">
        <v>347</v>
      </c>
      <c r="E1526" s="364"/>
      <c r="F1526" s="365" t="s">
        <v>1811</v>
      </c>
      <c r="H1526" s="364"/>
      <c r="L1526" s="363"/>
      <c r="M1526" s="366"/>
      <c r="T1526" s="367"/>
      <c r="AT1526" s="364" t="s">
        <v>347</v>
      </c>
      <c r="AU1526" s="364" t="s">
        <v>258</v>
      </c>
      <c r="AV1526" s="364" t="s">
        <v>332</v>
      </c>
      <c r="AW1526" s="364" t="s">
        <v>299</v>
      </c>
      <c r="AX1526" s="364" t="s">
        <v>333</v>
      </c>
      <c r="AY1526" s="364" t="s">
        <v>334</v>
      </c>
    </row>
    <row r="1527" spans="2:51" s="406" customFormat="1" ht="15.75" customHeight="1">
      <c r="B1527" s="368"/>
      <c r="D1527" s="361" t="s">
        <v>347</v>
      </c>
      <c r="E1527" s="369"/>
      <c r="F1527" s="370" t="s">
        <v>1803</v>
      </c>
      <c r="H1527" s="371">
        <v>1</v>
      </c>
      <c r="L1527" s="368"/>
      <c r="M1527" s="372"/>
      <c r="T1527" s="373"/>
      <c r="AT1527" s="369" t="s">
        <v>347</v>
      </c>
      <c r="AU1527" s="369" t="s">
        <v>258</v>
      </c>
      <c r="AV1527" s="369" t="s">
        <v>258</v>
      </c>
      <c r="AW1527" s="369" t="s">
        <v>299</v>
      </c>
      <c r="AX1527" s="369" t="s">
        <v>333</v>
      </c>
      <c r="AY1527" s="369" t="s">
        <v>334</v>
      </c>
    </row>
    <row r="1528" spans="2:51" s="406" customFormat="1" ht="15.75" customHeight="1">
      <c r="B1528" s="374"/>
      <c r="D1528" s="361" t="s">
        <v>347</v>
      </c>
      <c r="E1528" s="375"/>
      <c r="F1528" s="376" t="s">
        <v>352</v>
      </c>
      <c r="H1528" s="377">
        <v>1</v>
      </c>
      <c r="L1528" s="374"/>
      <c r="M1528" s="378"/>
      <c r="T1528" s="379"/>
      <c r="AT1528" s="375" t="s">
        <v>347</v>
      </c>
      <c r="AU1528" s="375" t="s">
        <v>258</v>
      </c>
      <c r="AV1528" s="375" t="s">
        <v>341</v>
      </c>
      <c r="AW1528" s="375" t="s">
        <v>299</v>
      </c>
      <c r="AX1528" s="375" t="s">
        <v>332</v>
      </c>
      <c r="AY1528" s="375" t="s">
        <v>334</v>
      </c>
    </row>
    <row r="1529" spans="2:51" s="406" customFormat="1" ht="15.75" customHeight="1">
      <c r="B1529" s="363"/>
      <c r="D1529" s="361" t="s">
        <v>347</v>
      </c>
      <c r="E1529" s="364"/>
      <c r="F1529" s="365" t="s">
        <v>1810</v>
      </c>
      <c r="H1529" s="364"/>
      <c r="L1529" s="363"/>
      <c r="M1529" s="366"/>
      <c r="T1529" s="367"/>
      <c r="AT1529" s="364" t="s">
        <v>347</v>
      </c>
      <c r="AU1529" s="364" t="s">
        <v>258</v>
      </c>
      <c r="AV1529" s="364" t="s">
        <v>332</v>
      </c>
      <c r="AW1529" s="364" t="s">
        <v>299</v>
      </c>
      <c r="AX1529" s="364" t="s">
        <v>333</v>
      </c>
      <c r="AY1529" s="364" t="s">
        <v>334</v>
      </c>
    </row>
    <row r="1530" spans="2:65" s="406" customFormat="1" ht="27" customHeight="1">
      <c r="B1530" s="281"/>
      <c r="C1530" s="386" t="s">
        <v>1809</v>
      </c>
      <c r="D1530" s="386" t="s">
        <v>1090</v>
      </c>
      <c r="E1530" s="387" t="s">
        <v>1808</v>
      </c>
      <c r="F1530" s="507" t="s">
        <v>1807</v>
      </c>
      <c r="G1530" s="389" t="s">
        <v>187</v>
      </c>
      <c r="H1530" s="390">
        <v>1</v>
      </c>
      <c r="I1530" s="426"/>
      <c r="J1530" s="391">
        <f>ROUND($I$1530*$H$1530,2)</f>
        <v>0</v>
      </c>
      <c r="K1530" s="388" t="s">
        <v>599</v>
      </c>
      <c r="L1530" s="392"/>
      <c r="M1530" s="425"/>
      <c r="N1530" s="393" t="s">
        <v>287</v>
      </c>
      <c r="P1530" s="354">
        <f>$O$1530*$H$1530</f>
        <v>0</v>
      </c>
      <c r="Q1530" s="354">
        <v>0</v>
      </c>
      <c r="R1530" s="354">
        <f>$Q$1530*$H$1530</f>
        <v>0</v>
      </c>
      <c r="S1530" s="354">
        <v>0</v>
      </c>
      <c r="T1530" s="355">
        <f>$S$1530*$H$1530</f>
        <v>0</v>
      </c>
      <c r="AR1530" s="409" t="s">
        <v>635</v>
      </c>
      <c r="AT1530" s="409" t="s">
        <v>1090</v>
      </c>
      <c r="AU1530" s="409" t="s">
        <v>258</v>
      </c>
      <c r="AY1530" s="406" t="s">
        <v>334</v>
      </c>
      <c r="BE1530" s="356">
        <f>IF($N$1530="základní",$J$1530,0)</f>
        <v>0</v>
      </c>
      <c r="BF1530" s="356">
        <f>IF($N$1530="snížená",$J$1530,0)</f>
        <v>0</v>
      </c>
      <c r="BG1530" s="356">
        <f>IF($N$1530="zákl. přenesená",$J$1530,0)</f>
        <v>0</v>
      </c>
      <c r="BH1530" s="356">
        <f>IF($N$1530="sníž. přenesená",$J$1530,0)</f>
        <v>0</v>
      </c>
      <c r="BI1530" s="356">
        <f>IF($N$1530="nulová",$J$1530,0)</f>
        <v>0</v>
      </c>
      <c r="BJ1530" s="409" t="s">
        <v>332</v>
      </c>
      <c r="BK1530" s="356">
        <f>ROUND($I$1530*$H$1530,2)</f>
        <v>0</v>
      </c>
      <c r="BL1530" s="409" t="s">
        <v>481</v>
      </c>
      <c r="BM1530" s="409" t="s">
        <v>1806</v>
      </c>
    </row>
    <row r="1531" spans="2:47" s="406" customFormat="1" ht="69.75" customHeight="1">
      <c r="B1531" s="281"/>
      <c r="D1531" s="357" t="s">
        <v>343</v>
      </c>
      <c r="F1531" s="358" t="s">
        <v>1805</v>
      </c>
      <c r="L1531" s="281"/>
      <c r="M1531" s="359"/>
      <c r="T1531" s="360"/>
      <c r="AT1531" s="406" t="s">
        <v>343</v>
      </c>
      <c r="AU1531" s="406" t="s">
        <v>258</v>
      </c>
    </row>
    <row r="1532" spans="2:51" s="406" customFormat="1" ht="15.75" customHeight="1">
      <c r="B1532" s="363"/>
      <c r="D1532" s="361" t="s">
        <v>347</v>
      </c>
      <c r="E1532" s="364"/>
      <c r="F1532" s="365" t="s">
        <v>1791</v>
      </c>
      <c r="H1532" s="364"/>
      <c r="L1532" s="363"/>
      <c r="M1532" s="366"/>
      <c r="T1532" s="367"/>
      <c r="AT1532" s="364" t="s">
        <v>347</v>
      </c>
      <c r="AU1532" s="364" t="s">
        <v>258</v>
      </c>
      <c r="AV1532" s="364" t="s">
        <v>332</v>
      </c>
      <c r="AW1532" s="364" t="s">
        <v>299</v>
      </c>
      <c r="AX1532" s="364" t="s">
        <v>333</v>
      </c>
      <c r="AY1532" s="364" t="s">
        <v>334</v>
      </c>
    </row>
    <row r="1533" spans="2:51" s="406" customFormat="1" ht="15.75" customHeight="1">
      <c r="B1533" s="363"/>
      <c r="D1533" s="361" t="s">
        <v>347</v>
      </c>
      <c r="E1533" s="364"/>
      <c r="F1533" s="365" t="s">
        <v>1804</v>
      </c>
      <c r="H1533" s="364"/>
      <c r="L1533" s="363"/>
      <c r="M1533" s="366"/>
      <c r="T1533" s="367"/>
      <c r="AT1533" s="364" t="s">
        <v>347</v>
      </c>
      <c r="AU1533" s="364" t="s">
        <v>258</v>
      </c>
      <c r="AV1533" s="364" t="s">
        <v>332</v>
      </c>
      <c r="AW1533" s="364" t="s">
        <v>299</v>
      </c>
      <c r="AX1533" s="364" t="s">
        <v>333</v>
      </c>
      <c r="AY1533" s="364" t="s">
        <v>334</v>
      </c>
    </row>
    <row r="1534" spans="2:51" s="406" customFormat="1" ht="15.75" customHeight="1">
      <c r="B1534" s="368"/>
      <c r="D1534" s="361" t="s">
        <v>347</v>
      </c>
      <c r="E1534" s="369"/>
      <c r="F1534" s="370" t="s">
        <v>1803</v>
      </c>
      <c r="H1534" s="371">
        <v>1</v>
      </c>
      <c r="L1534" s="368"/>
      <c r="M1534" s="372"/>
      <c r="T1534" s="373"/>
      <c r="AT1534" s="369" t="s">
        <v>347</v>
      </c>
      <c r="AU1534" s="369" t="s">
        <v>258</v>
      </c>
      <c r="AV1534" s="369" t="s">
        <v>258</v>
      </c>
      <c r="AW1534" s="369" t="s">
        <v>299</v>
      </c>
      <c r="AX1534" s="369" t="s">
        <v>333</v>
      </c>
      <c r="AY1534" s="369" t="s">
        <v>334</v>
      </c>
    </row>
    <row r="1535" spans="2:51" s="406" customFormat="1" ht="15.75" customHeight="1">
      <c r="B1535" s="374"/>
      <c r="D1535" s="361" t="s">
        <v>347</v>
      </c>
      <c r="E1535" s="375"/>
      <c r="F1535" s="376" t="s">
        <v>352</v>
      </c>
      <c r="H1535" s="377">
        <v>1</v>
      </c>
      <c r="L1535" s="374"/>
      <c r="M1535" s="378"/>
      <c r="T1535" s="379"/>
      <c r="AT1535" s="375" t="s">
        <v>347</v>
      </c>
      <c r="AU1535" s="375" t="s">
        <v>258</v>
      </c>
      <c r="AV1535" s="375" t="s">
        <v>341</v>
      </c>
      <c r="AW1535" s="375" t="s">
        <v>299</v>
      </c>
      <c r="AX1535" s="375" t="s">
        <v>332</v>
      </c>
      <c r="AY1535" s="375" t="s">
        <v>334</v>
      </c>
    </row>
    <row r="1536" spans="2:65" s="406" customFormat="1" ht="15.75" customHeight="1">
      <c r="B1536" s="281"/>
      <c r="C1536" s="347" t="s">
        <v>1802</v>
      </c>
      <c r="D1536" s="347" t="s">
        <v>336</v>
      </c>
      <c r="E1536" s="348" t="s">
        <v>1801</v>
      </c>
      <c r="F1536" s="349" t="s">
        <v>1800</v>
      </c>
      <c r="G1536" s="350" t="s">
        <v>187</v>
      </c>
      <c r="H1536" s="351">
        <v>1</v>
      </c>
      <c r="I1536" s="424"/>
      <c r="J1536" s="352">
        <f>ROUND($I$1536*$H$1536,2)</f>
        <v>0</v>
      </c>
      <c r="K1536" s="349" t="s">
        <v>340</v>
      </c>
      <c r="L1536" s="281"/>
      <c r="M1536" s="423"/>
      <c r="N1536" s="353" t="s">
        <v>287</v>
      </c>
      <c r="P1536" s="354">
        <f>$O$1536*$H$1536</f>
        <v>0</v>
      </c>
      <c r="Q1536" s="354">
        <v>0.00033</v>
      </c>
      <c r="R1536" s="354">
        <f>$Q$1536*$H$1536</f>
        <v>0.00033</v>
      </c>
      <c r="S1536" s="354">
        <v>0</v>
      </c>
      <c r="T1536" s="355">
        <f>$S$1536*$H$1536</f>
        <v>0</v>
      </c>
      <c r="AR1536" s="409" t="s">
        <v>481</v>
      </c>
      <c r="AT1536" s="409" t="s">
        <v>336</v>
      </c>
      <c r="AU1536" s="409" t="s">
        <v>258</v>
      </c>
      <c r="AY1536" s="406" t="s">
        <v>334</v>
      </c>
      <c r="BE1536" s="356">
        <f>IF($N$1536="základní",$J$1536,0)</f>
        <v>0</v>
      </c>
      <c r="BF1536" s="356">
        <f>IF($N$1536="snížená",$J$1536,0)</f>
        <v>0</v>
      </c>
      <c r="BG1536" s="356">
        <f>IF($N$1536="zákl. přenesená",$J$1536,0)</f>
        <v>0</v>
      </c>
      <c r="BH1536" s="356">
        <f>IF($N$1536="sníž. přenesená",$J$1536,0)</f>
        <v>0</v>
      </c>
      <c r="BI1536" s="356">
        <f>IF($N$1536="nulová",$J$1536,0)</f>
        <v>0</v>
      </c>
      <c r="BJ1536" s="409" t="s">
        <v>332</v>
      </c>
      <c r="BK1536" s="356">
        <f>ROUND($I$1536*$H$1536,2)</f>
        <v>0</v>
      </c>
      <c r="BL1536" s="409" t="s">
        <v>481</v>
      </c>
      <c r="BM1536" s="409" t="s">
        <v>1799</v>
      </c>
    </row>
    <row r="1537" spans="2:47" s="406" customFormat="1" ht="16.5" customHeight="1">
      <c r="B1537" s="281"/>
      <c r="D1537" s="357" t="s">
        <v>343</v>
      </c>
      <c r="F1537" s="358" t="s">
        <v>1798</v>
      </c>
      <c r="L1537" s="281"/>
      <c r="M1537" s="359"/>
      <c r="T1537" s="360"/>
      <c r="AT1537" s="406" t="s">
        <v>343</v>
      </c>
      <c r="AU1537" s="406" t="s">
        <v>258</v>
      </c>
    </row>
    <row r="1538" spans="2:47" s="406" customFormat="1" ht="98.25" customHeight="1">
      <c r="B1538" s="281"/>
      <c r="D1538" s="361" t="s">
        <v>345</v>
      </c>
      <c r="F1538" s="362" t="s">
        <v>1797</v>
      </c>
      <c r="L1538" s="281"/>
      <c r="M1538" s="359"/>
      <c r="T1538" s="360"/>
      <c r="AT1538" s="406" t="s">
        <v>345</v>
      </c>
      <c r="AU1538" s="406" t="s">
        <v>258</v>
      </c>
    </row>
    <row r="1539" spans="2:51" s="406" customFormat="1" ht="15.75" customHeight="1">
      <c r="B1539" s="363"/>
      <c r="D1539" s="361" t="s">
        <v>347</v>
      </c>
      <c r="E1539" s="364"/>
      <c r="F1539" s="365" t="s">
        <v>1791</v>
      </c>
      <c r="H1539" s="364"/>
      <c r="L1539" s="363"/>
      <c r="M1539" s="366"/>
      <c r="T1539" s="367"/>
      <c r="AT1539" s="364" t="s">
        <v>347</v>
      </c>
      <c r="AU1539" s="364" t="s">
        <v>258</v>
      </c>
      <c r="AV1539" s="364" t="s">
        <v>332</v>
      </c>
      <c r="AW1539" s="364" t="s">
        <v>299</v>
      </c>
      <c r="AX1539" s="364" t="s">
        <v>333</v>
      </c>
      <c r="AY1539" s="364" t="s">
        <v>334</v>
      </c>
    </row>
    <row r="1540" spans="2:51" s="406" customFormat="1" ht="15.75" customHeight="1">
      <c r="B1540" s="363"/>
      <c r="D1540" s="361" t="s">
        <v>347</v>
      </c>
      <c r="E1540" s="364"/>
      <c r="F1540" s="365" t="s">
        <v>1790</v>
      </c>
      <c r="H1540" s="364"/>
      <c r="L1540" s="363"/>
      <c r="M1540" s="366"/>
      <c r="T1540" s="367"/>
      <c r="AT1540" s="364" t="s">
        <v>347</v>
      </c>
      <c r="AU1540" s="364" t="s">
        <v>258</v>
      </c>
      <c r="AV1540" s="364" t="s">
        <v>332</v>
      </c>
      <c r="AW1540" s="364" t="s">
        <v>299</v>
      </c>
      <c r="AX1540" s="364" t="s">
        <v>333</v>
      </c>
      <c r="AY1540" s="364" t="s">
        <v>334</v>
      </c>
    </row>
    <row r="1541" spans="2:51" s="406" customFormat="1" ht="15.75" customHeight="1">
      <c r="B1541" s="368"/>
      <c r="D1541" s="361" t="s">
        <v>347</v>
      </c>
      <c r="E1541" s="369"/>
      <c r="F1541" s="370" t="s">
        <v>1789</v>
      </c>
      <c r="H1541" s="371">
        <v>1</v>
      </c>
      <c r="L1541" s="368"/>
      <c r="M1541" s="372"/>
      <c r="T1541" s="373"/>
      <c r="AT1541" s="369" t="s">
        <v>347</v>
      </c>
      <c r="AU1541" s="369" t="s">
        <v>258</v>
      </c>
      <c r="AV1541" s="369" t="s">
        <v>258</v>
      </c>
      <c r="AW1541" s="369" t="s">
        <v>299</v>
      </c>
      <c r="AX1541" s="369" t="s">
        <v>333</v>
      </c>
      <c r="AY1541" s="369" t="s">
        <v>334</v>
      </c>
    </row>
    <row r="1542" spans="2:51" s="406" customFormat="1" ht="15.75" customHeight="1">
      <c r="B1542" s="374"/>
      <c r="D1542" s="361" t="s">
        <v>347</v>
      </c>
      <c r="E1542" s="375"/>
      <c r="F1542" s="376" t="s">
        <v>352</v>
      </c>
      <c r="H1542" s="377">
        <v>1</v>
      </c>
      <c r="L1542" s="374"/>
      <c r="M1542" s="378"/>
      <c r="T1542" s="379"/>
      <c r="AT1542" s="375" t="s">
        <v>347</v>
      </c>
      <c r="AU1542" s="375" t="s">
        <v>258</v>
      </c>
      <c r="AV1542" s="375" t="s">
        <v>341</v>
      </c>
      <c r="AW1542" s="375" t="s">
        <v>299</v>
      </c>
      <c r="AX1542" s="375" t="s">
        <v>332</v>
      </c>
      <c r="AY1542" s="375" t="s">
        <v>334</v>
      </c>
    </row>
    <row r="1543" spans="2:51" s="406" customFormat="1" ht="15.75" customHeight="1">
      <c r="B1543" s="363"/>
      <c r="D1543" s="361" t="s">
        <v>347</v>
      </c>
      <c r="E1543" s="364"/>
      <c r="F1543" s="365" t="s">
        <v>1788</v>
      </c>
      <c r="H1543" s="364"/>
      <c r="L1543" s="363"/>
      <c r="M1543" s="366"/>
      <c r="T1543" s="367"/>
      <c r="AT1543" s="364" t="s">
        <v>347</v>
      </c>
      <c r="AU1543" s="364" t="s">
        <v>258</v>
      </c>
      <c r="AV1543" s="364" t="s">
        <v>332</v>
      </c>
      <c r="AW1543" s="364" t="s">
        <v>299</v>
      </c>
      <c r="AX1543" s="364" t="s">
        <v>333</v>
      </c>
      <c r="AY1543" s="364" t="s">
        <v>334</v>
      </c>
    </row>
    <row r="1544" spans="2:65" s="406" customFormat="1" ht="27" customHeight="1">
      <c r="B1544" s="281"/>
      <c r="C1544" s="386" t="s">
        <v>1796</v>
      </c>
      <c r="D1544" s="386" t="s">
        <v>1090</v>
      </c>
      <c r="E1544" s="387" t="s">
        <v>1795</v>
      </c>
      <c r="F1544" s="507" t="s">
        <v>1794</v>
      </c>
      <c r="G1544" s="389" t="s">
        <v>187</v>
      </c>
      <c r="H1544" s="390">
        <v>1</v>
      </c>
      <c r="I1544" s="426"/>
      <c r="J1544" s="391">
        <f>ROUND($I$1544*$H$1544,2)</f>
        <v>0</v>
      </c>
      <c r="K1544" s="388" t="s">
        <v>599</v>
      </c>
      <c r="L1544" s="392"/>
      <c r="M1544" s="425"/>
      <c r="N1544" s="393" t="s">
        <v>287</v>
      </c>
      <c r="P1544" s="354">
        <f>$O$1544*$H$1544</f>
        <v>0</v>
      </c>
      <c r="Q1544" s="354">
        <v>0.321</v>
      </c>
      <c r="R1544" s="354">
        <f>$Q$1544*$H$1544</f>
        <v>0.321</v>
      </c>
      <c r="S1544" s="354">
        <v>0</v>
      </c>
      <c r="T1544" s="355">
        <f>$S$1544*$H$1544</f>
        <v>0</v>
      </c>
      <c r="AR1544" s="409" t="s">
        <v>635</v>
      </c>
      <c r="AT1544" s="409" t="s">
        <v>1090</v>
      </c>
      <c r="AU1544" s="409" t="s">
        <v>258</v>
      </c>
      <c r="AY1544" s="406" t="s">
        <v>334</v>
      </c>
      <c r="BE1544" s="356">
        <f>IF($N$1544="základní",$J$1544,0)</f>
        <v>0</v>
      </c>
      <c r="BF1544" s="356">
        <f>IF($N$1544="snížená",$J$1544,0)</f>
        <v>0</v>
      </c>
      <c r="BG1544" s="356">
        <f>IF($N$1544="zákl. přenesená",$J$1544,0)</f>
        <v>0</v>
      </c>
      <c r="BH1544" s="356">
        <f>IF($N$1544="sníž. přenesená",$J$1544,0)</f>
        <v>0</v>
      </c>
      <c r="BI1544" s="356">
        <f>IF($N$1544="nulová",$J$1544,0)</f>
        <v>0</v>
      </c>
      <c r="BJ1544" s="409" t="s">
        <v>332</v>
      </c>
      <c r="BK1544" s="356">
        <f>ROUND($I$1544*$H$1544,2)</f>
        <v>0</v>
      </c>
      <c r="BL1544" s="409" t="s">
        <v>481</v>
      </c>
      <c r="BM1544" s="409" t="s">
        <v>1793</v>
      </c>
    </row>
    <row r="1545" spans="2:47" s="406" customFormat="1" ht="79.5" customHeight="1">
      <c r="B1545" s="281"/>
      <c r="D1545" s="357" t="s">
        <v>343</v>
      </c>
      <c r="F1545" s="358" t="s">
        <v>1792</v>
      </c>
      <c r="L1545" s="281"/>
      <c r="M1545" s="359"/>
      <c r="T1545" s="360"/>
      <c r="AT1545" s="406" t="s">
        <v>343</v>
      </c>
      <c r="AU1545" s="406" t="s">
        <v>258</v>
      </c>
    </row>
    <row r="1546" spans="2:51" s="406" customFormat="1" ht="15.75" customHeight="1">
      <c r="B1546" s="363"/>
      <c r="D1546" s="361" t="s">
        <v>347</v>
      </c>
      <c r="E1546" s="364"/>
      <c r="F1546" s="365" t="s">
        <v>1791</v>
      </c>
      <c r="H1546" s="364"/>
      <c r="L1546" s="363"/>
      <c r="M1546" s="366"/>
      <c r="T1546" s="367"/>
      <c r="AT1546" s="364" t="s">
        <v>347</v>
      </c>
      <c r="AU1546" s="364" t="s">
        <v>258</v>
      </c>
      <c r="AV1546" s="364" t="s">
        <v>332</v>
      </c>
      <c r="AW1546" s="364" t="s">
        <v>299</v>
      </c>
      <c r="AX1546" s="364" t="s">
        <v>333</v>
      </c>
      <c r="AY1546" s="364" t="s">
        <v>334</v>
      </c>
    </row>
    <row r="1547" spans="2:51" s="406" customFormat="1" ht="15.75" customHeight="1">
      <c r="B1547" s="363"/>
      <c r="D1547" s="361" t="s">
        <v>347</v>
      </c>
      <c r="E1547" s="364"/>
      <c r="F1547" s="365" t="s">
        <v>1790</v>
      </c>
      <c r="H1547" s="364"/>
      <c r="L1547" s="363"/>
      <c r="M1547" s="366"/>
      <c r="T1547" s="367"/>
      <c r="AT1547" s="364" t="s">
        <v>347</v>
      </c>
      <c r="AU1547" s="364" t="s">
        <v>258</v>
      </c>
      <c r="AV1547" s="364" t="s">
        <v>332</v>
      </c>
      <c r="AW1547" s="364" t="s">
        <v>299</v>
      </c>
      <c r="AX1547" s="364" t="s">
        <v>333</v>
      </c>
      <c r="AY1547" s="364" t="s">
        <v>334</v>
      </c>
    </row>
    <row r="1548" spans="2:51" s="406" customFormat="1" ht="15.75" customHeight="1">
      <c r="B1548" s="368"/>
      <c r="D1548" s="361" t="s">
        <v>347</v>
      </c>
      <c r="E1548" s="369"/>
      <c r="F1548" s="370" t="s">
        <v>1789</v>
      </c>
      <c r="H1548" s="371">
        <v>1</v>
      </c>
      <c r="L1548" s="368"/>
      <c r="M1548" s="372"/>
      <c r="T1548" s="373"/>
      <c r="AT1548" s="369" t="s">
        <v>347</v>
      </c>
      <c r="AU1548" s="369" t="s">
        <v>258</v>
      </c>
      <c r="AV1548" s="369" t="s">
        <v>258</v>
      </c>
      <c r="AW1548" s="369" t="s">
        <v>299</v>
      </c>
      <c r="AX1548" s="369" t="s">
        <v>333</v>
      </c>
      <c r="AY1548" s="369" t="s">
        <v>334</v>
      </c>
    </row>
    <row r="1549" spans="2:51" s="406" customFormat="1" ht="15.75" customHeight="1">
      <c r="B1549" s="374"/>
      <c r="D1549" s="361" t="s">
        <v>347</v>
      </c>
      <c r="E1549" s="375"/>
      <c r="F1549" s="376" t="s">
        <v>352</v>
      </c>
      <c r="H1549" s="377">
        <v>1</v>
      </c>
      <c r="L1549" s="374"/>
      <c r="M1549" s="378"/>
      <c r="T1549" s="379"/>
      <c r="AT1549" s="375" t="s">
        <v>347</v>
      </c>
      <c r="AU1549" s="375" t="s">
        <v>258</v>
      </c>
      <c r="AV1549" s="375" t="s">
        <v>341</v>
      </c>
      <c r="AW1549" s="375" t="s">
        <v>299</v>
      </c>
      <c r="AX1549" s="375" t="s">
        <v>332</v>
      </c>
      <c r="AY1549" s="375" t="s">
        <v>334</v>
      </c>
    </row>
    <row r="1550" spans="2:51" s="406" customFormat="1" ht="15.75" customHeight="1">
      <c r="B1550" s="363"/>
      <c r="D1550" s="361" t="s">
        <v>347</v>
      </c>
      <c r="E1550" s="364"/>
      <c r="F1550" s="365" t="s">
        <v>1788</v>
      </c>
      <c r="H1550" s="364"/>
      <c r="L1550" s="363"/>
      <c r="M1550" s="366"/>
      <c r="T1550" s="367"/>
      <c r="AT1550" s="364" t="s">
        <v>347</v>
      </c>
      <c r="AU1550" s="364" t="s">
        <v>258</v>
      </c>
      <c r="AV1550" s="364" t="s">
        <v>332</v>
      </c>
      <c r="AW1550" s="364" t="s">
        <v>299</v>
      </c>
      <c r="AX1550" s="364" t="s">
        <v>333</v>
      </c>
      <c r="AY1550" s="364" t="s">
        <v>334</v>
      </c>
    </row>
    <row r="1551" spans="2:65" s="406" customFormat="1" ht="15.75" customHeight="1">
      <c r="B1551" s="281"/>
      <c r="C1551" s="347" t="s">
        <v>1787</v>
      </c>
      <c r="D1551" s="347" t="s">
        <v>336</v>
      </c>
      <c r="E1551" s="348" t="s">
        <v>1786</v>
      </c>
      <c r="F1551" s="349" t="s">
        <v>1785</v>
      </c>
      <c r="G1551" s="350" t="s">
        <v>1184</v>
      </c>
      <c r="H1551" s="351">
        <v>1328.6</v>
      </c>
      <c r="I1551" s="424"/>
      <c r="J1551" s="352">
        <f>ROUND($I$1551*$H$1551,2)</f>
        <v>0</v>
      </c>
      <c r="K1551" s="349" t="s">
        <v>599</v>
      </c>
      <c r="L1551" s="281"/>
      <c r="M1551" s="423"/>
      <c r="N1551" s="353" t="s">
        <v>287</v>
      </c>
      <c r="P1551" s="354">
        <f>$O$1551*$H$1551</f>
        <v>0</v>
      </c>
      <c r="Q1551" s="354">
        <v>0.001</v>
      </c>
      <c r="R1551" s="354">
        <f>$Q$1551*$H$1551</f>
        <v>1.3286</v>
      </c>
      <c r="S1551" s="354">
        <v>0</v>
      </c>
      <c r="T1551" s="355">
        <f>$S$1551*$H$1551</f>
        <v>0</v>
      </c>
      <c r="AR1551" s="409" t="s">
        <v>481</v>
      </c>
      <c r="AT1551" s="409" t="s">
        <v>336</v>
      </c>
      <c r="AU1551" s="409" t="s">
        <v>258</v>
      </c>
      <c r="AY1551" s="406" t="s">
        <v>334</v>
      </c>
      <c r="BE1551" s="356">
        <f>IF($N$1551="základní",$J$1551,0)</f>
        <v>0</v>
      </c>
      <c r="BF1551" s="356">
        <f>IF($N$1551="snížená",$J$1551,0)</f>
        <v>0</v>
      </c>
      <c r="BG1551" s="356">
        <f>IF($N$1551="zákl. přenesená",$J$1551,0)</f>
        <v>0</v>
      </c>
      <c r="BH1551" s="356">
        <f>IF($N$1551="sníž. přenesená",$J$1551,0)</f>
        <v>0</v>
      </c>
      <c r="BI1551" s="356">
        <f>IF($N$1551="nulová",$J$1551,0)</f>
        <v>0</v>
      </c>
      <c r="BJ1551" s="409" t="s">
        <v>332</v>
      </c>
      <c r="BK1551" s="356">
        <f>ROUND($I$1551*$H$1551,2)</f>
        <v>0</v>
      </c>
      <c r="BL1551" s="409" t="s">
        <v>481</v>
      </c>
      <c r="BM1551" s="409" t="s">
        <v>1784</v>
      </c>
    </row>
    <row r="1552" spans="2:47" s="406" customFormat="1" ht="280.5" customHeight="1">
      <c r="B1552" s="281"/>
      <c r="D1552" s="357" t="s">
        <v>343</v>
      </c>
      <c r="F1552" s="358" t="s">
        <v>1783</v>
      </c>
      <c r="L1552" s="281"/>
      <c r="M1552" s="359"/>
      <c r="T1552" s="360"/>
      <c r="AT1552" s="406" t="s">
        <v>343</v>
      </c>
      <c r="AU1552" s="406" t="s">
        <v>258</v>
      </c>
    </row>
    <row r="1553" spans="2:47" s="406" customFormat="1" ht="165.75" customHeight="1">
      <c r="B1553" s="281"/>
      <c r="D1553" s="361" t="s">
        <v>435</v>
      </c>
      <c r="F1553" s="362" t="s">
        <v>1774</v>
      </c>
      <c r="L1553" s="281"/>
      <c r="M1553" s="359"/>
      <c r="T1553" s="360"/>
      <c r="AT1553" s="406" t="s">
        <v>435</v>
      </c>
      <c r="AU1553" s="406" t="s">
        <v>258</v>
      </c>
    </row>
    <row r="1554" spans="2:51" s="406" customFormat="1" ht="15.75" customHeight="1">
      <c r="B1554" s="363"/>
      <c r="D1554" s="361" t="s">
        <v>347</v>
      </c>
      <c r="E1554" s="364"/>
      <c r="F1554" s="365" t="s">
        <v>1765</v>
      </c>
      <c r="H1554" s="364"/>
      <c r="L1554" s="363"/>
      <c r="M1554" s="366"/>
      <c r="T1554" s="367"/>
      <c r="AT1554" s="364" t="s">
        <v>347</v>
      </c>
      <c r="AU1554" s="364" t="s">
        <v>258</v>
      </c>
      <c r="AV1554" s="364" t="s">
        <v>332</v>
      </c>
      <c r="AW1554" s="364" t="s">
        <v>299</v>
      </c>
      <c r="AX1554" s="364" t="s">
        <v>333</v>
      </c>
      <c r="AY1554" s="364" t="s">
        <v>334</v>
      </c>
    </row>
    <row r="1555" spans="2:51" s="406" customFormat="1" ht="15.75" customHeight="1">
      <c r="B1555" s="363"/>
      <c r="D1555" s="361" t="s">
        <v>347</v>
      </c>
      <c r="E1555" s="364"/>
      <c r="F1555" s="365" t="s">
        <v>1782</v>
      </c>
      <c r="H1555" s="364"/>
      <c r="L1555" s="363"/>
      <c r="M1555" s="366"/>
      <c r="T1555" s="367"/>
      <c r="AT1555" s="364" t="s">
        <v>347</v>
      </c>
      <c r="AU1555" s="364" t="s">
        <v>258</v>
      </c>
      <c r="AV1555" s="364" t="s">
        <v>332</v>
      </c>
      <c r="AW1555" s="364" t="s">
        <v>299</v>
      </c>
      <c r="AX1555" s="364" t="s">
        <v>333</v>
      </c>
      <c r="AY1555" s="364" t="s">
        <v>334</v>
      </c>
    </row>
    <row r="1556" spans="2:51" s="406" customFormat="1" ht="15.75" customHeight="1">
      <c r="B1556" s="368"/>
      <c r="D1556" s="361" t="s">
        <v>347</v>
      </c>
      <c r="E1556" s="369"/>
      <c r="F1556" s="370" t="s">
        <v>1781</v>
      </c>
      <c r="H1556" s="371">
        <v>664.3</v>
      </c>
      <c r="L1556" s="368"/>
      <c r="M1556" s="372"/>
      <c r="T1556" s="373"/>
      <c r="AT1556" s="369" t="s">
        <v>347</v>
      </c>
      <c r="AU1556" s="369" t="s">
        <v>258</v>
      </c>
      <c r="AV1556" s="369" t="s">
        <v>258</v>
      </c>
      <c r="AW1556" s="369" t="s">
        <v>299</v>
      </c>
      <c r="AX1556" s="369" t="s">
        <v>333</v>
      </c>
      <c r="AY1556" s="369" t="s">
        <v>334</v>
      </c>
    </row>
    <row r="1557" spans="2:51" s="406" customFormat="1" ht="15.75" customHeight="1">
      <c r="B1557" s="368"/>
      <c r="D1557" s="361" t="s">
        <v>347</v>
      </c>
      <c r="E1557" s="369"/>
      <c r="F1557" s="370" t="s">
        <v>1780</v>
      </c>
      <c r="H1557" s="371">
        <v>664.3</v>
      </c>
      <c r="L1557" s="368"/>
      <c r="M1557" s="372"/>
      <c r="T1557" s="373"/>
      <c r="AT1557" s="369" t="s">
        <v>347</v>
      </c>
      <c r="AU1557" s="369" t="s">
        <v>258</v>
      </c>
      <c r="AV1557" s="369" t="s">
        <v>258</v>
      </c>
      <c r="AW1557" s="369" t="s">
        <v>299</v>
      </c>
      <c r="AX1557" s="369" t="s">
        <v>333</v>
      </c>
      <c r="AY1557" s="369" t="s">
        <v>334</v>
      </c>
    </row>
    <row r="1558" spans="2:51" s="406" customFormat="1" ht="15.75" customHeight="1">
      <c r="B1558" s="374"/>
      <c r="D1558" s="361" t="s">
        <v>347</v>
      </c>
      <c r="E1558" s="375"/>
      <c r="F1558" s="376" t="s">
        <v>352</v>
      </c>
      <c r="H1558" s="377">
        <v>1328.6</v>
      </c>
      <c r="L1558" s="374"/>
      <c r="M1558" s="378"/>
      <c r="T1558" s="379"/>
      <c r="AT1558" s="375" t="s">
        <v>347</v>
      </c>
      <c r="AU1558" s="375" t="s">
        <v>258</v>
      </c>
      <c r="AV1558" s="375" t="s">
        <v>341</v>
      </c>
      <c r="AW1558" s="375" t="s">
        <v>299</v>
      </c>
      <c r="AX1558" s="375" t="s">
        <v>332</v>
      </c>
      <c r="AY1558" s="375" t="s">
        <v>334</v>
      </c>
    </row>
    <row r="1559" spans="2:65" s="406" customFormat="1" ht="15.75" customHeight="1">
      <c r="B1559" s="281"/>
      <c r="C1559" s="347" t="s">
        <v>1779</v>
      </c>
      <c r="D1559" s="347" t="s">
        <v>336</v>
      </c>
      <c r="E1559" s="348" t="s">
        <v>1778</v>
      </c>
      <c r="F1559" s="349" t="s">
        <v>1777</v>
      </c>
      <c r="G1559" s="350" t="s">
        <v>1184</v>
      </c>
      <c r="H1559" s="351">
        <v>649.5</v>
      </c>
      <c r="I1559" s="424"/>
      <c r="J1559" s="352">
        <f>ROUND($I$1559*$H$1559,2)</f>
        <v>0</v>
      </c>
      <c r="K1559" s="349" t="s">
        <v>599</v>
      </c>
      <c r="L1559" s="281"/>
      <c r="M1559" s="423"/>
      <c r="N1559" s="353" t="s">
        <v>287</v>
      </c>
      <c r="P1559" s="354">
        <f>$O$1559*$H$1559</f>
        <v>0</v>
      </c>
      <c r="Q1559" s="354">
        <v>0.001</v>
      </c>
      <c r="R1559" s="354">
        <f>$Q$1559*$H$1559</f>
        <v>0.6495</v>
      </c>
      <c r="S1559" s="354">
        <v>0</v>
      </c>
      <c r="T1559" s="355">
        <f>$S$1559*$H$1559</f>
        <v>0</v>
      </c>
      <c r="AR1559" s="409" t="s">
        <v>481</v>
      </c>
      <c r="AT1559" s="409" t="s">
        <v>336</v>
      </c>
      <c r="AU1559" s="409" t="s">
        <v>258</v>
      </c>
      <c r="AY1559" s="406" t="s">
        <v>334</v>
      </c>
      <c r="BE1559" s="356">
        <f>IF($N$1559="základní",$J$1559,0)</f>
        <v>0</v>
      </c>
      <c r="BF1559" s="356">
        <f>IF($N$1559="snížená",$J$1559,0)</f>
        <v>0</v>
      </c>
      <c r="BG1559" s="356">
        <f>IF($N$1559="zákl. přenesená",$J$1559,0)</f>
        <v>0</v>
      </c>
      <c r="BH1559" s="356">
        <f>IF($N$1559="sníž. přenesená",$J$1559,0)</f>
        <v>0</v>
      </c>
      <c r="BI1559" s="356">
        <f>IF($N$1559="nulová",$J$1559,0)</f>
        <v>0</v>
      </c>
      <c r="BJ1559" s="409" t="s">
        <v>332</v>
      </c>
      <c r="BK1559" s="356">
        <f>ROUND($I$1559*$H$1559,2)</f>
        <v>0</v>
      </c>
      <c r="BL1559" s="409" t="s">
        <v>481</v>
      </c>
      <c r="BM1559" s="409" t="s">
        <v>1776</v>
      </c>
    </row>
    <row r="1560" spans="2:47" s="406" customFormat="1" ht="265.5" customHeight="1">
      <c r="B1560" s="281"/>
      <c r="D1560" s="357" t="s">
        <v>343</v>
      </c>
      <c r="F1560" s="358" t="s">
        <v>1775</v>
      </c>
      <c r="L1560" s="281"/>
      <c r="M1560" s="359"/>
      <c r="T1560" s="360"/>
      <c r="AT1560" s="406" t="s">
        <v>343</v>
      </c>
      <c r="AU1560" s="406" t="s">
        <v>258</v>
      </c>
    </row>
    <row r="1561" spans="2:47" s="406" customFormat="1" ht="165.75" customHeight="1">
      <c r="B1561" s="281"/>
      <c r="D1561" s="361" t="s">
        <v>435</v>
      </c>
      <c r="F1561" s="362" t="s">
        <v>1774</v>
      </c>
      <c r="L1561" s="281"/>
      <c r="M1561" s="359"/>
      <c r="T1561" s="360"/>
      <c r="AT1561" s="406" t="s">
        <v>435</v>
      </c>
      <c r="AU1561" s="406" t="s">
        <v>258</v>
      </c>
    </row>
    <row r="1562" spans="2:51" s="406" customFormat="1" ht="15.75" customHeight="1">
      <c r="B1562" s="363"/>
      <c r="D1562" s="361" t="s">
        <v>347</v>
      </c>
      <c r="E1562" s="364"/>
      <c r="F1562" s="365" t="s">
        <v>1765</v>
      </c>
      <c r="H1562" s="364"/>
      <c r="L1562" s="363"/>
      <c r="M1562" s="366"/>
      <c r="T1562" s="367"/>
      <c r="AT1562" s="364" t="s">
        <v>347</v>
      </c>
      <c r="AU1562" s="364" t="s">
        <v>258</v>
      </c>
      <c r="AV1562" s="364" t="s">
        <v>332</v>
      </c>
      <c r="AW1562" s="364" t="s">
        <v>299</v>
      </c>
      <c r="AX1562" s="364" t="s">
        <v>333</v>
      </c>
      <c r="AY1562" s="364" t="s">
        <v>334</v>
      </c>
    </row>
    <row r="1563" spans="2:51" s="406" customFormat="1" ht="15.75" customHeight="1">
      <c r="B1563" s="363"/>
      <c r="D1563" s="361" t="s">
        <v>347</v>
      </c>
      <c r="E1563" s="364"/>
      <c r="F1563" s="365" t="s">
        <v>1773</v>
      </c>
      <c r="H1563" s="364"/>
      <c r="L1563" s="363"/>
      <c r="M1563" s="366"/>
      <c r="T1563" s="367"/>
      <c r="AT1563" s="364" t="s">
        <v>347</v>
      </c>
      <c r="AU1563" s="364" t="s">
        <v>258</v>
      </c>
      <c r="AV1563" s="364" t="s">
        <v>332</v>
      </c>
      <c r="AW1563" s="364" t="s">
        <v>299</v>
      </c>
      <c r="AX1563" s="364" t="s">
        <v>333</v>
      </c>
      <c r="AY1563" s="364" t="s">
        <v>334</v>
      </c>
    </row>
    <row r="1564" spans="2:51" s="406" customFormat="1" ht="15.75" customHeight="1">
      <c r="B1564" s="368"/>
      <c r="D1564" s="361" t="s">
        <v>347</v>
      </c>
      <c r="E1564" s="369"/>
      <c r="F1564" s="370" t="s">
        <v>1772</v>
      </c>
      <c r="H1564" s="371">
        <v>649.5</v>
      </c>
      <c r="L1564" s="368"/>
      <c r="M1564" s="372"/>
      <c r="T1564" s="373"/>
      <c r="AT1564" s="369" t="s">
        <v>347</v>
      </c>
      <c r="AU1564" s="369" t="s">
        <v>258</v>
      </c>
      <c r="AV1564" s="369" t="s">
        <v>258</v>
      </c>
      <c r="AW1564" s="369" t="s">
        <v>299</v>
      </c>
      <c r="AX1564" s="369" t="s">
        <v>333</v>
      </c>
      <c r="AY1564" s="369" t="s">
        <v>334</v>
      </c>
    </row>
    <row r="1565" spans="2:51" s="406" customFormat="1" ht="15.75" customHeight="1">
      <c r="B1565" s="374"/>
      <c r="D1565" s="361" t="s">
        <v>347</v>
      </c>
      <c r="E1565" s="375"/>
      <c r="F1565" s="376" t="s">
        <v>352</v>
      </c>
      <c r="H1565" s="377">
        <v>649.5</v>
      </c>
      <c r="L1565" s="374"/>
      <c r="M1565" s="378"/>
      <c r="T1565" s="379"/>
      <c r="AT1565" s="375" t="s">
        <v>347</v>
      </c>
      <c r="AU1565" s="375" t="s">
        <v>258</v>
      </c>
      <c r="AV1565" s="375" t="s">
        <v>341</v>
      </c>
      <c r="AW1565" s="375" t="s">
        <v>299</v>
      </c>
      <c r="AX1565" s="375" t="s">
        <v>332</v>
      </c>
      <c r="AY1565" s="375" t="s">
        <v>334</v>
      </c>
    </row>
    <row r="1566" spans="2:65" s="406" customFormat="1" ht="15.75" customHeight="1">
      <c r="B1566" s="281"/>
      <c r="C1566" s="347" t="s">
        <v>1771</v>
      </c>
      <c r="D1566" s="347" t="s">
        <v>336</v>
      </c>
      <c r="E1566" s="348" t="s">
        <v>1770</v>
      </c>
      <c r="F1566" s="349" t="s">
        <v>1769</v>
      </c>
      <c r="G1566" s="350" t="s">
        <v>1184</v>
      </c>
      <c r="H1566" s="351">
        <v>252.2</v>
      </c>
      <c r="I1566" s="424"/>
      <c r="J1566" s="352">
        <f>ROUND($I$1566*$H$1566,2)</f>
        <v>0</v>
      </c>
      <c r="K1566" s="349" t="s">
        <v>599</v>
      </c>
      <c r="L1566" s="281"/>
      <c r="M1566" s="423"/>
      <c r="N1566" s="353" t="s">
        <v>287</v>
      </c>
      <c r="P1566" s="354">
        <f>$O$1566*$H$1566</f>
        <v>0</v>
      </c>
      <c r="Q1566" s="354">
        <v>0.001</v>
      </c>
      <c r="R1566" s="354">
        <f>$Q$1566*$H$1566</f>
        <v>0.2522</v>
      </c>
      <c r="S1566" s="354">
        <v>0</v>
      </c>
      <c r="T1566" s="355">
        <f>$S$1566*$H$1566</f>
        <v>0</v>
      </c>
      <c r="AR1566" s="409" t="s">
        <v>481</v>
      </c>
      <c r="AT1566" s="409" t="s">
        <v>336</v>
      </c>
      <c r="AU1566" s="409" t="s">
        <v>258</v>
      </c>
      <c r="AY1566" s="406" t="s">
        <v>334</v>
      </c>
      <c r="BE1566" s="356">
        <f>IF($N$1566="základní",$J$1566,0)</f>
        <v>0</v>
      </c>
      <c r="BF1566" s="356">
        <f>IF($N$1566="snížená",$J$1566,0)</f>
        <v>0</v>
      </c>
      <c r="BG1566" s="356">
        <f>IF($N$1566="zákl. přenesená",$J$1566,0)</f>
        <v>0</v>
      </c>
      <c r="BH1566" s="356">
        <f>IF($N$1566="sníž. přenesená",$J$1566,0)</f>
        <v>0</v>
      </c>
      <c r="BI1566" s="356">
        <f>IF($N$1566="nulová",$J$1566,0)</f>
        <v>0</v>
      </c>
      <c r="BJ1566" s="409" t="s">
        <v>332</v>
      </c>
      <c r="BK1566" s="356">
        <f>ROUND($I$1566*$H$1566,2)</f>
        <v>0</v>
      </c>
      <c r="BL1566" s="409" t="s">
        <v>481</v>
      </c>
      <c r="BM1566" s="409" t="s">
        <v>1768</v>
      </c>
    </row>
    <row r="1567" spans="2:47" s="406" customFormat="1" ht="252.75" customHeight="1">
      <c r="B1567" s="281"/>
      <c r="D1567" s="357" t="s">
        <v>343</v>
      </c>
      <c r="F1567" s="358" t="s">
        <v>1767</v>
      </c>
      <c r="L1567" s="281"/>
      <c r="M1567" s="359"/>
      <c r="T1567" s="360"/>
      <c r="AT1567" s="406" t="s">
        <v>343</v>
      </c>
      <c r="AU1567" s="406" t="s">
        <v>258</v>
      </c>
    </row>
    <row r="1568" spans="2:47" s="406" customFormat="1" ht="152.25" customHeight="1">
      <c r="B1568" s="281"/>
      <c r="D1568" s="361" t="s">
        <v>435</v>
      </c>
      <c r="F1568" s="362" t="s">
        <v>1766</v>
      </c>
      <c r="L1568" s="281"/>
      <c r="M1568" s="359"/>
      <c r="T1568" s="360"/>
      <c r="AT1568" s="406" t="s">
        <v>435</v>
      </c>
      <c r="AU1568" s="406" t="s">
        <v>258</v>
      </c>
    </row>
    <row r="1569" spans="2:51" s="406" customFormat="1" ht="15.75" customHeight="1">
      <c r="B1569" s="363"/>
      <c r="D1569" s="361" t="s">
        <v>347</v>
      </c>
      <c r="E1569" s="364"/>
      <c r="F1569" s="365" t="s">
        <v>1765</v>
      </c>
      <c r="H1569" s="364"/>
      <c r="L1569" s="363"/>
      <c r="M1569" s="366"/>
      <c r="T1569" s="367"/>
      <c r="AT1569" s="364" t="s">
        <v>347</v>
      </c>
      <c r="AU1569" s="364" t="s">
        <v>258</v>
      </c>
      <c r="AV1569" s="364" t="s">
        <v>332</v>
      </c>
      <c r="AW1569" s="364" t="s">
        <v>299</v>
      </c>
      <c r="AX1569" s="364" t="s">
        <v>333</v>
      </c>
      <c r="AY1569" s="364" t="s">
        <v>334</v>
      </c>
    </row>
    <row r="1570" spans="2:51" s="406" customFormat="1" ht="15.75" customHeight="1">
      <c r="B1570" s="363"/>
      <c r="D1570" s="361" t="s">
        <v>347</v>
      </c>
      <c r="E1570" s="364"/>
      <c r="F1570" s="365" t="s">
        <v>1764</v>
      </c>
      <c r="H1570" s="364"/>
      <c r="L1570" s="363"/>
      <c r="M1570" s="366"/>
      <c r="T1570" s="367"/>
      <c r="AT1570" s="364" t="s">
        <v>347</v>
      </c>
      <c r="AU1570" s="364" t="s">
        <v>258</v>
      </c>
      <c r="AV1570" s="364" t="s">
        <v>332</v>
      </c>
      <c r="AW1570" s="364" t="s">
        <v>299</v>
      </c>
      <c r="AX1570" s="364" t="s">
        <v>333</v>
      </c>
      <c r="AY1570" s="364" t="s">
        <v>334</v>
      </c>
    </row>
    <row r="1571" spans="2:51" s="406" customFormat="1" ht="15.75" customHeight="1">
      <c r="B1571" s="368"/>
      <c r="D1571" s="361" t="s">
        <v>347</v>
      </c>
      <c r="E1571" s="369"/>
      <c r="F1571" s="370" t="s">
        <v>1763</v>
      </c>
      <c r="H1571" s="371">
        <v>252.2</v>
      </c>
      <c r="L1571" s="368"/>
      <c r="M1571" s="372"/>
      <c r="T1571" s="373"/>
      <c r="AT1571" s="369" t="s">
        <v>347</v>
      </c>
      <c r="AU1571" s="369" t="s">
        <v>258</v>
      </c>
      <c r="AV1571" s="369" t="s">
        <v>258</v>
      </c>
      <c r="AW1571" s="369" t="s">
        <v>299</v>
      </c>
      <c r="AX1571" s="369" t="s">
        <v>333</v>
      </c>
      <c r="AY1571" s="369" t="s">
        <v>334</v>
      </c>
    </row>
    <row r="1572" spans="2:51" s="406" customFormat="1" ht="15.75" customHeight="1">
      <c r="B1572" s="374"/>
      <c r="D1572" s="361" t="s">
        <v>347</v>
      </c>
      <c r="E1572" s="375"/>
      <c r="F1572" s="376" t="s">
        <v>352</v>
      </c>
      <c r="H1572" s="377">
        <v>252.2</v>
      </c>
      <c r="L1572" s="374"/>
      <c r="M1572" s="378"/>
      <c r="T1572" s="379"/>
      <c r="AT1572" s="375" t="s">
        <v>347</v>
      </c>
      <c r="AU1572" s="375" t="s">
        <v>258</v>
      </c>
      <c r="AV1572" s="375" t="s">
        <v>341</v>
      </c>
      <c r="AW1572" s="375" t="s">
        <v>299</v>
      </c>
      <c r="AX1572" s="375" t="s">
        <v>332</v>
      </c>
      <c r="AY1572" s="375" t="s">
        <v>334</v>
      </c>
    </row>
    <row r="1573" spans="2:65" s="406" customFormat="1" ht="15.75" customHeight="1">
      <c r="B1573" s="281"/>
      <c r="C1573" s="347" t="s">
        <v>1762</v>
      </c>
      <c r="D1573" s="347" t="s">
        <v>336</v>
      </c>
      <c r="E1573" s="348" t="s">
        <v>1761</v>
      </c>
      <c r="F1573" s="349" t="s">
        <v>1760</v>
      </c>
      <c r="G1573" s="350" t="s">
        <v>187</v>
      </c>
      <c r="H1573" s="351">
        <v>9</v>
      </c>
      <c r="I1573" s="424"/>
      <c r="J1573" s="352">
        <f>ROUND($I$1573*$H$1573,2)</f>
        <v>0</v>
      </c>
      <c r="K1573" s="349" t="s">
        <v>599</v>
      </c>
      <c r="L1573" s="281"/>
      <c r="M1573" s="423"/>
      <c r="N1573" s="353" t="s">
        <v>287</v>
      </c>
      <c r="P1573" s="354">
        <f>$O$1573*$H$1573</f>
        <v>0</v>
      </c>
      <c r="Q1573" s="354">
        <v>5E-05</v>
      </c>
      <c r="R1573" s="354">
        <f>$Q$1573*$H$1573</f>
        <v>0.00045000000000000004</v>
      </c>
      <c r="S1573" s="354">
        <v>0</v>
      </c>
      <c r="T1573" s="355">
        <f>$S$1573*$H$1573</f>
        <v>0</v>
      </c>
      <c r="AR1573" s="409" t="s">
        <v>481</v>
      </c>
      <c r="AT1573" s="409" t="s">
        <v>336</v>
      </c>
      <c r="AU1573" s="409" t="s">
        <v>258</v>
      </c>
      <c r="AY1573" s="406" t="s">
        <v>334</v>
      </c>
      <c r="BE1573" s="356">
        <f>IF($N$1573="základní",$J$1573,0)</f>
        <v>0</v>
      </c>
      <c r="BF1573" s="356">
        <f>IF($N$1573="snížená",$J$1573,0)</f>
        <v>0</v>
      </c>
      <c r="BG1573" s="356">
        <f>IF($N$1573="zákl. přenesená",$J$1573,0)</f>
        <v>0</v>
      </c>
      <c r="BH1573" s="356">
        <f>IF($N$1573="sníž. přenesená",$J$1573,0)</f>
        <v>0</v>
      </c>
      <c r="BI1573" s="356">
        <f>IF($N$1573="nulová",$J$1573,0)</f>
        <v>0</v>
      </c>
      <c r="BJ1573" s="409" t="s">
        <v>332</v>
      </c>
      <c r="BK1573" s="356">
        <f>ROUND($I$1573*$H$1573,2)</f>
        <v>0</v>
      </c>
      <c r="BL1573" s="409" t="s">
        <v>481</v>
      </c>
      <c r="BM1573" s="409" t="s">
        <v>1759</v>
      </c>
    </row>
    <row r="1574" spans="2:47" s="406" customFormat="1" ht="16.5" customHeight="1">
      <c r="B1574" s="281"/>
      <c r="D1574" s="357" t="s">
        <v>343</v>
      </c>
      <c r="F1574" s="358" t="s">
        <v>1758</v>
      </c>
      <c r="L1574" s="281"/>
      <c r="M1574" s="359"/>
      <c r="T1574" s="360"/>
      <c r="AT1574" s="406" t="s">
        <v>343</v>
      </c>
      <c r="AU1574" s="406" t="s">
        <v>258</v>
      </c>
    </row>
    <row r="1575" spans="2:51" s="406" customFormat="1" ht="15.75" customHeight="1">
      <c r="B1575" s="363"/>
      <c r="D1575" s="361" t="s">
        <v>347</v>
      </c>
      <c r="E1575" s="364"/>
      <c r="F1575" s="365" t="s">
        <v>1757</v>
      </c>
      <c r="H1575" s="364"/>
      <c r="L1575" s="363"/>
      <c r="M1575" s="366"/>
      <c r="T1575" s="367"/>
      <c r="AT1575" s="364" t="s">
        <v>347</v>
      </c>
      <c r="AU1575" s="364" t="s">
        <v>258</v>
      </c>
      <c r="AV1575" s="364" t="s">
        <v>332</v>
      </c>
      <c r="AW1575" s="364" t="s">
        <v>299</v>
      </c>
      <c r="AX1575" s="364" t="s">
        <v>333</v>
      </c>
      <c r="AY1575" s="364" t="s">
        <v>334</v>
      </c>
    </row>
    <row r="1576" spans="2:51" s="406" customFormat="1" ht="15.75" customHeight="1">
      <c r="B1576" s="368"/>
      <c r="D1576" s="361" t="s">
        <v>347</v>
      </c>
      <c r="E1576" s="369"/>
      <c r="F1576" s="370" t="s">
        <v>1756</v>
      </c>
      <c r="H1576" s="371">
        <v>9</v>
      </c>
      <c r="L1576" s="368"/>
      <c r="M1576" s="372"/>
      <c r="T1576" s="373"/>
      <c r="AT1576" s="369" t="s">
        <v>347</v>
      </c>
      <c r="AU1576" s="369" t="s">
        <v>258</v>
      </c>
      <c r="AV1576" s="369" t="s">
        <v>258</v>
      </c>
      <c r="AW1576" s="369" t="s">
        <v>299</v>
      </c>
      <c r="AX1576" s="369" t="s">
        <v>332</v>
      </c>
      <c r="AY1576" s="369" t="s">
        <v>334</v>
      </c>
    </row>
    <row r="1577" spans="2:65" s="406" customFormat="1" ht="15.75" customHeight="1">
      <c r="B1577" s="281"/>
      <c r="C1577" s="347" t="s">
        <v>1755</v>
      </c>
      <c r="D1577" s="347" t="s">
        <v>336</v>
      </c>
      <c r="E1577" s="348" t="s">
        <v>1754</v>
      </c>
      <c r="F1577" s="349" t="s">
        <v>1714</v>
      </c>
      <c r="G1577" s="350" t="s">
        <v>1184</v>
      </c>
      <c r="H1577" s="351">
        <v>325.879</v>
      </c>
      <c r="I1577" s="424"/>
      <c r="J1577" s="352">
        <f>ROUND($I$1577*$H$1577,2)</f>
        <v>0</v>
      </c>
      <c r="K1577" s="349" t="s">
        <v>599</v>
      </c>
      <c r="L1577" s="281"/>
      <c r="M1577" s="423"/>
      <c r="N1577" s="353" t="s">
        <v>287</v>
      </c>
      <c r="P1577" s="354">
        <f>$O$1577*$H$1577</f>
        <v>0</v>
      </c>
      <c r="Q1577" s="354">
        <v>7E-05</v>
      </c>
      <c r="R1577" s="354">
        <f>$Q$1577*$H$1577</f>
        <v>0.02281153</v>
      </c>
      <c r="S1577" s="354">
        <v>0</v>
      </c>
      <c r="T1577" s="355">
        <f>$S$1577*$H$1577</f>
        <v>0</v>
      </c>
      <c r="AR1577" s="409" t="s">
        <v>481</v>
      </c>
      <c r="AT1577" s="409" t="s">
        <v>336</v>
      </c>
      <c r="AU1577" s="409" t="s">
        <v>258</v>
      </c>
      <c r="AY1577" s="406" t="s">
        <v>334</v>
      </c>
      <c r="BE1577" s="356">
        <f>IF($N$1577="základní",$J$1577,0)</f>
        <v>0</v>
      </c>
      <c r="BF1577" s="356">
        <f>IF($N$1577="snížená",$J$1577,0)</f>
        <v>0</v>
      </c>
      <c r="BG1577" s="356">
        <f>IF($N$1577="zákl. přenesená",$J$1577,0)</f>
        <v>0</v>
      </c>
      <c r="BH1577" s="356">
        <f>IF($N$1577="sníž. přenesená",$J$1577,0)</f>
        <v>0</v>
      </c>
      <c r="BI1577" s="356">
        <f>IF($N$1577="nulová",$J$1577,0)</f>
        <v>0</v>
      </c>
      <c r="BJ1577" s="409" t="s">
        <v>332</v>
      </c>
      <c r="BK1577" s="356">
        <f>ROUND($I$1577*$H$1577,2)</f>
        <v>0</v>
      </c>
      <c r="BL1577" s="409" t="s">
        <v>481</v>
      </c>
      <c r="BM1577" s="409" t="s">
        <v>1753</v>
      </c>
    </row>
    <row r="1578" spans="2:47" s="406" customFormat="1" ht="62.25" customHeight="1">
      <c r="B1578" s="281"/>
      <c r="D1578" s="357" t="s">
        <v>343</v>
      </c>
      <c r="F1578" s="358" t="s">
        <v>1752</v>
      </c>
      <c r="L1578" s="281"/>
      <c r="M1578" s="359"/>
      <c r="T1578" s="360"/>
      <c r="AT1578" s="406" t="s">
        <v>343</v>
      </c>
      <c r="AU1578" s="406" t="s">
        <v>258</v>
      </c>
    </row>
    <row r="1579" spans="2:51" s="406" customFormat="1" ht="15.75" customHeight="1">
      <c r="B1579" s="363"/>
      <c r="D1579" s="361" t="s">
        <v>347</v>
      </c>
      <c r="E1579" s="364"/>
      <c r="F1579" s="365" t="s">
        <v>1341</v>
      </c>
      <c r="H1579" s="364"/>
      <c r="L1579" s="363"/>
      <c r="M1579" s="366"/>
      <c r="T1579" s="367"/>
      <c r="AT1579" s="364" t="s">
        <v>347</v>
      </c>
      <c r="AU1579" s="364" t="s">
        <v>258</v>
      </c>
      <c r="AV1579" s="364" t="s">
        <v>332</v>
      </c>
      <c r="AW1579" s="364" t="s">
        <v>299</v>
      </c>
      <c r="AX1579" s="364" t="s">
        <v>333</v>
      </c>
      <c r="AY1579" s="364" t="s">
        <v>334</v>
      </c>
    </row>
    <row r="1580" spans="2:51" s="406" customFormat="1" ht="15.75" customHeight="1">
      <c r="B1580" s="363"/>
      <c r="D1580" s="361" t="s">
        <v>347</v>
      </c>
      <c r="E1580" s="364"/>
      <c r="F1580" s="365" t="s">
        <v>1337</v>
      </c>
      <c r="H1580" s="364"/>
      <c r="L1580" s="363"/>
      <c r="M1580" s="366"/>
      <c r="T1580" s="367"/>
      <c r="AT1580" s="364" t="s">
        <v>347</v>
      </c>
      <c r="AU1580" s="364" t="s">
        <v>258</v>
      </c>
      <c r="AV1580" s="364" t="s">
        <v>332</v>
      </c>
      <c r="AW1580" s="364" t="s">
        <v>299</v>
      </c>
      <c r="AX1580" s="364" t="s">
        <v>333</v>
      </c>
      <c r="AY1580" s="364" t="s">
        <v>334</v>
      </c>
    </row>
    <row r="1581" spans="2:51" s="406" customFormat="1" ht="15.75" customHeight="1">
      <c r="B1581" s="368"/>
      <c r="D1581" s="361" t="s">
        <v>347</v>
      </c>
      <c r="E1581" s="369"/>
      <c r="F1581" s="370" t="s">
        <v>1751</v>
      </c>
      <c r="H1581" s="371">
        <v>140.279</v>
      </c>
      <c r="L1581" s="368"/>
      <c r="M1581" s="372"/>
      <c r="T1581" s="373"/>
      <c r="AT1581" s="369" t="s">
        <v>347</v>
      </c>
      <c r="AU1581" s="369" t="s">
        <v>258</v>
      </c>
      <c r="AV1581" s="369" t="s">
        <v>258</v>
      </c>
      <c r="AW1581" s="369" t="s">
        <v>299</v>
      </c>
      <c r="AX1581" s="369" t="s">
        <v>333</v>
      </c>
      <c r="AY1581" s="369" t="s">
        <v>334</v>
      </c>
    </row>
    <row r="1582" spans="2:51" s="406" customFormat="1" ht="15.75" customHeight="1">
      <c r="B1582" s="368"/>
      <c r="D1582" s="361" t="s">
        <v>347</v>
      </c>
      <c r="E1582" s="369"/>
      <c r="F1582" s="370" t="s">
        <v>1750</v>
      </c>
      <c r="H1582" s="371">
        <v>185.6</v>
      </c>
      <c r="L1582" s="368"/>
      <c r="M1582" s="372"/>
      <c r="T1582" s="373"/>
      <c r="AT1582" s="369" t="s">
        <v>347</v>
      </c>
      <c r="AU1582" s="369" t="s">
        <v>258</v>
      </c>
      <c r="AV1582" s="369" t="s">
        <v>258</v>
      </c>
      <c r="AW1582" s="369" t="s">
        <v>299</v>
      </c>
      <c r="AX1582" s="369" t="s">
        <v>333</v>
      </c>
      <c r="AY1582" s="369" t="s">
        <v>334</v>
      </c>
    </row>
    <row r="1583" spans="2:51" s="406" customFormat="1" ht="15.75" customHeight="1">
      <c r="B1583" s="374"/>
      <c r="D1583" s="361" t="s">
        <v>347</v>
      </c>
      <c r="E1583" s="375"/>
      <c r="F1583" s="376" t="s">
        <v>352</v>
      </c>
      <c r="H1583" s="377">
        <v>325.879</v>
      </c>
      <c r="L1583" s="374"/>
      <c r="M1583" s="378"/>
      <c r="T1583" s="379"/>
      <c r="AT1583" s="375" t="s">
        <v>347</v>
      </c>
      <c r="AU1583" s="375" t="s">
        <v>258</v>
      </c>
      <c r="AV1583" s="375" t="s">
        <v>341</v>
      </c>
      <c r="AW1583" s="375" t="s">
        <v>299</v>
      </c>
      <c r="AX1583" s="375" t="s">
        <v>332</v>
      </c>
      <c r="AY1583" s="375" t="s">
        <v>334</v>
      </c>
    </row>
    <row r="1584" spans="2:65" s="406" customFormat="1" ht="15.75" customHeight="1">
      <c r="B1584" s="281"/>
      <c r="C1584" s="386" t="s">
        <v>1749</v>
      </c>
      <c r="D1584" s="386" t="s">
        <v>1090</v>
      </c>
      <c r="E1584" s="387" t="s">
        <v>1696</v>
      </c>
      <c r="F1584" s="507" t="s">
        <v>1695</v>
      </c>
      <c r="G1584" s="389" t="s">
        <v>578</v>
      </c>
      <c r="H1584" s="390">
        <v>0.152</v>
      </c>
      <c r="I1584" s="426"/>
      <c r="J1584" s="391">
        <f>ROUND($I$1584*$H$1584,2)</f>
        <v>0</v>
      </c>
      <c r="K1584" s="388" t="s">
        <v>340</v>
      </c>
      <c r="L1584" s="392"/>
      <c r="M1584" s="425"/>
      <c r="N1584" s="393" t="s">
        <v>287</v>
      </c>
      <c r="P1584" s="354">
        <f>$O$1584*$H$1584</f>
        <v>0</v>
      </c>
      <c r="Q1584" s="354">
        <v>1</v>
      </c>
      <c r="R1584" s="354">
        <f>$Q$1584*$H$1584</f>
        <v>0.152</v>
      </c>
      <c r="S1584" s="354">
        <v>0</v>
      </c>
      <c r="T1584" s="355">
        <f>$S$1584*$H$1584</f>
        <v>0</v>
      </c>
      <c r="AR1584" s="409" t="s">
        <v>635</v>
      </c>
      <c r="AT1584" s="409" t="s">
        <v>1090</v>
      </c>
      <c r="AU1584" s="409" t="s">
        <v>258</v>
      </c>
      <c r="AY1584" s="406" t="s">
        <v>334</v>
      </c>
      <c r="BE1584" s="356">
        <f>IF($N$1584="základní",$J$1584,0)</f>
        <v>0</v>
      </c>
      <c r="BF1584" s="356">
        <f>IF($N$1584="snížená",$J$1584,0)</f>
        <v>0</v>
      </c>
      <c r="BG1584" s="356">
        <f>IF($N$1584="zákl. přenesená",$J$1584,0)</f>
        <v>0</v>
      </c>
      <c r="BH1584" s="356">
        <f>IF($N$1584="sníž. přenesená",$J$1584,0)</f>
        <v>0</v>
      </c>
      <c r="BI1584" s="356">
        <f>IF($N$1584="nulová",$J$1584,0)</f>
        <v>0</v>
      </c>
      <c r="BJ1584" s="409" t="s">
        <v>332</v>
      </c>
      <c r="BK1584" s="356">
        <f>ROUND($I$1584*$H$1584,2)</f>
        <v>0</v>
      </c>
      <c r="BL1584" s="409" t="s">
        <v>481</v>
      </c>
      <c r="BM1584" s="409" t="s">
        <v>1748</v>
      </c>
    </row>
    <row r="1585" spans="2:47" s="406" customFormat="1" ht="16.5" customHeight="1">
      <c r="B1585" s="281"/>
      <c r="D1585" s="357" t="s">
        <v>343</v>
      </c>
      <c r="F1585" s="358" t="s">
        <v>1693</v>
      </c>
      <c r="L1585" s="281"/>
      <c r="M1585" s="359"/>
      <c r="T1585" s="360"/>
      <c r="AT1585" s="406" t="s">
        <v>343</v>
      </c>
      <c r="AU1585" s="406" t="s">
        <v>258</v>
      </c>
    </row>
    <row r="1586" spans="2:47" s="406" customFormat="1" ht="30.75" customHeight="1">
      <c r="B1586" s="281"/>
      <c r="D1586" s="361" t="s">
        <v>435</v>
      </c>
      <c r="F1586" s="362" t="s">
        <v>1692</v>
      </c>
      <c r="L1586" s="281"/>
      <c r="M1586" s="359"/>
      <c r="T1586" s="360"/>
      <c r="AT1586" s="406" t="s">
        <v>435</v>
      </c>
      <c r="AU1586" s="406" t="s">
        <v>258</v>
      </c>
    </row>
    <row r="1587" spans="2:51" s="406" customFormat="1" ht="15.75" customHeight="1">
      <c r="B1587" s="363"/>
      <c r="D1587" s="361" t="s">
        <v>347</v>
      </c>
      <c r="E1587" s="364"/>
      <c r="F1587" s="365" t="s">
        <v>1341</v>
      </c>
      <c r="H1587" s="364"/>
      <c r="L1587" s="363"/>
      <c r="M1587" s="366"/>
      <c r="T1587" s="367"/>
      <c r="AT1587" s="364" t="s">
        <v>347</v>
      </c>
      <c r="AU1587" s="364" t="s">
        <v>258</v>
      </c>
      <c r="AV1587" s="364" t="s">
        <v>332</v>
      </c>
      <c r="AW1587" s="364" t="s">
        <v>299</v>
      </c>
      <c r="AX1587" s="364" t="s">
        <v>333</v>
      </c>
      <c r="AY1587" s="364" t="s">
        <v>334</v>
      </c>
    </row>
    <row r="1588" spans="2:51" s="406" customFormat="1" ht="15.75" customHeight="1">
      <c r="B1588" s="363"/>
      <c r="D1588" s="361" t="s">
        <v>347</v>
      </c>
      <c r="E1588" s="364"/>
      <c r="F1588" s="365" t="s">
        <v>1337</v>
      </c>
      <c r="H1588" s="364"/>
      <c r="L1588" s="363"/>
      <c r="M1588" s="366"/>
      <c r="T1588" s="367"/>
      <c r="AT1588" s="364" t="s">
        <v>347</v>
      </c>
      <c r="AU1588" s="364" t="s">
        <v>258</v>
      </c>
      <c r="AV1588" s="364" t="s">
        <v>332</v>
      </c>
      <c r="AW1588" s="364" t="s">
        <v>299</v>
      </c>
      <c r="AX1588" s="364" t="s">
        <v>333</v>
      </c>
      <c r="AY1588" s="364" t="s">
        <v>334</v>
      </c>
    </row>
    <row r="1589" spans="2:51" s="406" customFormat="1" ht="15.75" customHeight="1">
      <c r="B1589" s="368"/>
      <c r="D1589" s="361" t="s">
        <v>347</v>
      </c>
      <c r="E1589" s="369"/>
      <c r="F1589" s="370" t="s">
        <v>1747</v>
      </c>
      <c r="H1589" s="371">
        <v>0.152</v>
      </c>
      <c r="L1589" s="368"/>
      <c r="M1589" s="372"/>
      <c r="T1589" s="373"/>
      <c r="AT1589" s="369" t="s">
        <v>347</v>
      </c>
      <c r="AU1589" s="369" t="s">
        <v>258</v>
      </c>
      <c r="AV1589" s="369" t="s">
        <v>258</v>
      </c>
      <c r="AW1589" s="369" t="s">
        <v>299</v>
      </c>
      <c r="AX1589" s="369" t="s">
        <v>333</v>
      </c>
      <c r="AY1589" s="369" t="s">
        <v>334</v>
      </c>
    </row>
    <row r="1590" spans="2:51" s="406" customFormat="1" ht="15.75" customHeight="1">
      <c r="B1590" s="374"/>
      <c r="D1590" s="361" t="s">
        <v>347</v>
      </c>
      <c r="E1590" s="375"/>
      <c r="F1590" s="376" t="s">
        <v>352</v>
      </c>
      <c r="H1590" s="377">
        <v>0.152</v>
      </c>
      <c r="L1590" s="374"/>
      <c r="M1590" s="378"/>
      <c r="T1590" s="379"/>
      <c r="AT1590" s="375" t="s">
        <v>347</v>
      </c>
      <c r="AU1590" s="375" t="s">
        <v>258</v>
      </c>
      <c r="AV1590" s="375" t="s">
        <v>341</v>
      </c>
      <c r="AW1590" s="375" t="s">
        <v>299</v>
      </c>
      <c r="AX1590" s="375" t="s">
        <v>332</v>
      </c>
      <c r="AY1590" s="375" t="s">
        <v>334</v>
      </c>
    </row>
    <row r="1591" spans="2:65" s="406" customFormat="1" ht="15.75" customHeight="1">
      <c r="B1591" s="281"/>
      <c r="C1591" s="386" t="s">
        <v>1746</v>
      </c>
      <c r="D1591" s="386" t="s">
        <v>1090</v>
      </c>
      <c r="E1591" s="387" t="s">
        <v>1745</v>
      </c>
      <c r="F1591" s="507" t="s">
        <v>1744</v>
      </c>
      <c r="G1591" s="389" t="s">
        <v>578</v>
      </c>
      <c r="H1591" s="390">
        <v>0.2</v>
      </c>
      <c r="I1591" s="426"/>
      <c r="J1591" s="391">
        <f>ROUND($I$1591*$H$1591,2)</f>
        <v>0</v>
      </c>
      <c r="K1591" s="388" t="s">
        <v>340</v>
      </c>
      <c r="L1591" s="392"/>
      <c r="M1591" s="425"/>
      <c r="N1591" s="393" t="s">
        <v>287</v>
      </c>
      <c r="P1591" s="354">
        <f>$O$1591*$H$1591</f>
        <v>0</v>
      </c>
      <c r="Q1591" s="354">
        <v>1</v>
      </c>
      <c r="R1591" s="354">
        <f>$Q$1591*$H$1591</f>
        <v>0.2</v>
      </c>
      <c r="S1591" s="354">
        <v>0</v>
      </c>
      <c r="T1591" s="355">
        <f>$S$1591*$H$1591</f>
        <v>0</v>
      </c>
      <c r="AR1591" s="409" t="s">
        <v>635</v>
      </c>
      <c r="AT1591" s="409" t="s">
        <v>1090</v>
      </c>
      <c r="AU1591" s="409" t="s">
        <v>258</v>
      </c>
      <c r="AY1591" s="406" t="s">
        <v>334</v>
      </c>
      <c r="BE1591" s="356">
        <f>IF($N$1591="základní",$J$1591,0)</f>
        <v>0</v>
      </c>
      <c r="BF1591" s="356">
        <f>IF($N$1591="snížená",$J$1591,0)</f>
        <v>0</v>
      </c>
      <c r="BG1591" s="356">
        <f>IF($N$1591="zákl. přenesená",$J$1591,0)</f>
        <v>0</v>
      </c>
      <c r="BH1591" s="356">
        <f>IF($N$1591="sníž. přenesená",$J$1591,0)</f>
        <v>0</v>
      </c>
      <c r="BI1591" s="356">
        <f>IF($N$1591="nulová",$J$1591,0)</f>
        <v>0</v>
      </c>
      <c r="BJ1591" s="409" t="s">
        <v>332</v>
      </c>
      <c r="BK1591" s="356">
        <f>ROUND($I$1591*$H$1591,2)</f>
        <v>0</v>
      </c>
      <c r="BL1591" s="409" t="s">
        <v>481</v>
      </c>
      <c r="BM1591" s="409" t="s">
        <v>1743</v>
      </c>
    </row>
    <row r="1592" spans="2:47" s="406" customFormat="1" ht="16.5" customHeight="1">
      <c r="B1592" s="281"/>
      <c r="D1592" s="357" t="s">
        <v>343</v>
      </c>
      <c r="F1592" s="358" t="s">
        <v>1742</v>
      </c>
      <c r="L1592" s="281"/>
      <c r="M1592" s="359"/>
      <c r="T1592" s="360"/>
      <c r="AT1592" s="406" t="s">
        <v>343</v>
      </c>
      <c r="AU1592" s="406" t="s">
        <v>258</v>
      </c>
    </row>
    <row r="1593" spans="2:47" s="406" customFormat="1" ht="30.75" customHeight="1">
      <c r="B1593" s="281"/>
      <c r="D1593" s="361" t="s">
        <v>435</v>
      </c>
      <c r="F1593" s="362" t="s">
        <v>1741</v>
      </c>
      <c r="L1593" s="281"/>
      <c r="M1593" s="359"/>
      <c r="T1593" s="360"/>
      <c r="AT1593" s="406" t="s">
        <v>435</v>
      </c>
      <c r="AU1593" s="406" t="s">
        <v>258</v>
      </c>
    </row>
    <row r="1594" spans="2:51" s="406" customFormat="1" ht="15.75" customHeight="1">
      <c r="B1594" s="363"/>
      <c r="D1594" s="361" t="s">
        <v>347</v>
      </c>
      <c r="E1594" s="364"/>
      <c r="F1594" s="365" t="s">
        <v>1341</v>
      </c>
      <c r="H1594" s="364"/>
      <c r="L1594" s="363"/>
      <c r="M1594" s="366"/>
      <c r="T1594" s="367"/>
      <c r="AT1594" s="364" t="s">
        <v>347</v>
      </c>
      <c r="AU1594" s="364" t="s">
        <v>258</v>
      </c>
      <c r="AV1594" s="364" t="s">
        <v>332</v>
      </c>
      <c r="AW1594" s="364" t="s">
        <v>299</v>
      </c>
      <c r="AX1594" s="364" t="s">
        <v>333</v>
      </c>
      <c r="AY1594" s="364" t="s">
        <v>334</v>
      </c>
    </row>
    <row r="1595" spans="2:51" s="406" customFormat="1" ht="15.75" customHeight="1">
      <c r="B1595" s="363"/>
      <c r="D1595" s="361" t="s">
        <v>347</v>
      </c>
      <c r="E1595" s="364"/>
      <c r="F1595" s="365" t="s">
        <v>1337</v>
      </c>
      <c r="H1595" s="364"/>
      <c r="L1595" s="363"/>
      <c r="M1595" s="366"/>
      <c r="T1595" s="367"/>
      <c r="AT1595" s="364" t="s">
        <v>347</v>
      </c>
      <c r="AU1595" s="364" t="s">
        <v>258</v>
      </c>
      <c r="AV1595" s="364" t="s">
        <v>332</v>
      </c>
      <c r="AW1595" s="364" t="s">
        <v>299</v>
      </c>
      <c r="AX1595" s="364" t="s">
        <v>333</v>
      </c>
      <c r="AY1595" s="364" t="s">
        <v>334</v>
      </c>
    </row>
    <row r="1596" spans="2:51" s="406" customFormat="1" ht="15.75" customHeight="1">
      <c r="B1596" s="368"/>
      <c r="D1596" s="361" t="s">
        <v>347</v>
      </c>
      <c r="E1596" s="369"/>
      <c r="F1596" s="370" t="s">
        <v>1740</v>
      </c>
      <c r="H1596" s="371">
        <v>0.2</v>
      </c>
      <c r="L1596" s="368"/>
      <c r="M1596" s="372"/>
      <c r="T1596" s="373"/>
      <c r="AT1596" s="369" t="s">
        <v>347</v>
      </c>
      <c r="AU1596" s="369" t="s">
        <v>258</v>
      </c>
      <c r="AV1596" s="369" t="s">
        <v>258</v>
      </c>
      <c r="AW1596" s="369" t="s">
        <v>299</v>
      </c>
      <c r="AX1596" s="369" t="s">
        <v>333</v>
      </c>
      <c r="AY1596" s="369" t="s">
        <v>334</v>
      </c>
    </row>
    <row r="1597" spans="2:51" s="406" customFormat="1" ht="15.75" customHeight="1">
      <c r="B1597" s="374"/>
      <c r="D1597" s="361" t="s">
        <v>347</v>
      </c>
      <c r="E1597" s="375"/>
      <c r="F1597" s="376" t="s">
        <v>352</v>
      </c>
      <c r="H1597" s="377">
        <v>0.2</v>
      </c>
      <c r="L1597" s="374"/>
      <c r="M1597" s="378"/>
      <c r="T1597" s="379"/>
      <c r="AT1597" s="375" t="s">
        <v>347</v>
      </c>
      <c r="AU1597" s="375" t="s">
        <v>258</v>
      </c>
      <c r="AV1597" s="375" t="s">
        <v>341</v>
      </c>
      <c r="AW1597" s="375" t="s">
        <v>299</v>
      </c>
      <c r="AX1597" s="375" t="s">
        <v>332</v>
      </c>
      <c r="AY1597" s="375" t="s">
        <v>334</v>
      </c>
    </row>
    <row r="1598" spans="2:65" s="406" customFormat="1" ht="15.75" customHeight="1">
      <c r="B1598" s="281"/>
      <c r="C1598" s="347" t="s">
        <v>1739</v>
      </c>
      <c r="D1598" s="347" t="s">
        <v>336</v>
      </c>
      <c r="E1598" s="348" t="s">
        <v>1738</v>
      </c>
      <c r="F1598" s="349" t="s">
        <v>1714</v>
      </c>
      <c r="G1598" s="350" t="s">
        <v>1184</v>
      </c>
      <c r="H1598" s="351">
        <v>773.357</v>
      </c>
      <c r="I1598" s="424"/>
      <c r="J1598" s="352">
        <f>ROUND($I$1598*$H$1598,2)</f>
        <v>0</v>
      </c>
      <c r="K1598" s="349" t="s">
        <v>599</v>
      </c>
      <c r="L1598" s="281"/>
      <c r="M1598" s="423"/>
      <c r="N1598" s="353" t="s">
        <v>287</v>
      </c>
      <c r="P1598" s="354">
        <f>$O$1598*$H$1598</f>
        <v>0</v>
      </c>
      <c r="Q1598" s="354">
        <v>7E-05</v>
      </c>
      <c r="R1598" s="354">
        <f>$Q$1598*$H$1598</f>
        <v>0.054134989999999994</v>
      </c>
      <c r="S1598" s="354">
        <v>0</v>
      </c>
      <c r="T1598" s="355">
        <f>$S$1598*$H$1598</f>
        <v>0</v>
      </c>
      <c r="AR1598" s="409" t="s">
        <v>481</v>
      </c>
      <c r="AT1598" s="409" t="s">
        <v>336</v>
      </c>
      <c r="AU1598" s="409" t="s">
        <v>258</v>
      </c>
      <c r="AY1598" s="406" t="s">
        <v>334</v>
      </c>
      <c r="BE1598" s="356">
        <f>IF($N$1598="základní",$J$1598,0)</f>
        <v>0</v>
      </c>
      <c r="BF1598" s="356">
        <f>IF($N$1598="snížená",$J$1598,0)</f>
        <v>0</v>
      </c>
      <c r="BG1598" s="356">
        <f>IF($N$1598="zákl. přenesená",$J$1598,0)</f>
        <v>0</v>
      </c>
      <c r="BH1598" s="356">
        <f>IF($N$1598="sníž. přenesená",$J$1598,0)</f>
        <v>0</v>
      </c>
      <c r="BI1598" s="356">
        <f>IF($N$1598="nulová",$J$1598,0)</f>
        <v>0</v>
      </c>
      <c r="BJ1598" s="409" t="s">
        <v>332</v>
      </c>
      <c r="BK1598" s="356">
        <f>ROUND($I$1598*$H$1598,2)</f>
        <v>0</v>
      </c>
      <c r="BL1598" s="409" t="s">
        <v>481</v>
      </c>
      <c r="BM1598" s="409" t="s">
        <v>1737</v>
      </c>
    </row>
    <row r="1599" spans="2:47" s="406" customFormat="1" ht="62.25" customHeight="1">
      <c r="B1599" s="281"/>
      <c r="D1599" s="357" t="s">
        <v>343</v>
      </c>
      <c r="F1599" s="358" t="s">
        <v>1736</v>
      </c>
      <c r="L1599" s="281"/>
      <c r="M1599" s="359"/>
      <c r="T1599" s="360"/>
      <c r="AT1599" s="406" t="s">
        <v>343</v>
      </c>
      <c r="AU1599" s="406" t="s">
        <v>258</v>
      </c>
    </row>
    <row r="1600" spans="2:51" s="406" customFormat="1" ht="15.75" customHeight="1">
      <c r="B1600" s="363"/>
      <c r="D1600" s="361" t="s">
        <v>347</v>
      </c>
      <c r="E1600" s="364"/>
      <c r="F1600" s="365" t="s">
        <v>1341</v>
      </c>
      <c r="H1600" s="364"/>
      <c r="L1600" s="363"/>
      <c r="M1600" s="366"/>
      <c r="T1600" s="367"/>
      <c r="AT1600" s="364" t="s">
        <v>347</v>
      </c>
      <c r="AU1600" s="364" t="s">
        <v>258</v>
      </c>
      <c r="AV1600" s="364" t="s">
        <v>332</v>
      </c>
      <c r="AW1600" s="364" t="s">
        <v>299</v>
      </c>
      <c r="AX1600" s="364" t="s">
        <v>333</v>
      </c>
      <c r="AY1600" s="364" t="s">
        <v>334</v>
      </c>
    </row>
    <row r="1601" spans="2:51" s="406" customFormat="1" ht="15.75" customHeight="1">
      <c r="B1601" s="363"/>
      <c r="D1601" s="361" t="s">
        <v>347</v>
      </c>
      <c r="E1601" s="364"/>
      <c r="F1601" s="365" t="s">
        <v>1334</v>
      </c>
      <c r="H1601" s="364"/>
      <c r="L1601" s="363"/>
      <c r="M1601" s="366"/>
      <c r="T1601" s="367"/>
      <c r="AT1601" s="364" t="s">
        <v>347</v>
      </c>
      <c r="AU1601" s="364" t="s">
        <v>258</v>
      </c>
      <c r="AV1601" s="364" t="s">
        <v>332</v>
      </c>
      <c r="AW1601" s="364" t="s">
        <v>299</v>
      </c>
      <c r="AX1601" s="364" t="s">
        <v>333</v>
      </c>
      <c r="AY1601" s="364" t="s">
        <v>334</v>
      </c>
    </row>
    <row r="1602" spans="2:51" s="406" customFormat="1" ht="15.75" customHeight="1">
      <c r="B1602" s="368"/>
      <c r="D1602" s="361" t="s">
        <v>347</v>
      </c>
      <c r="E1602" s="369"/>
      <c r="F1602" s="370" t="s">
        <v>1735</v>
      </c>
      <c r="H1602" s="371">
        <v>379.237</v>
      </c>
      <c r="L1602" s="368"/>
      <c r="M1602" s="372"/>
      <c r="T1602" s="373"/>
      <c r="AT1602" s="369" t="s">
        <v>347</v>
      </c>
      <c r="AU1602" s="369" t="s">
        <v>258</v>
      </c>
      <c r="AV1602" s="369" t="s">
        <v>258</v>
      </c>
      <c r="AW1602" s="369" t="s">
        <v>299</v>
      </c>
      <c r="AX1602" s="369" t="s">
        <v>333</v>
      </c>
      <c r="AY1602" s="369" t="s">
        <v>334</v>
      </c>
    </row>
    <row r="1603" spans="2:51" s="406" customFormat="1" ht="15.75" customHeight="1">
      <c r="B1603" s="368"/>
      <c r="D1603" s="361" t="s">
        <v>347</v>
      </c>
      <c r="E1603" s="369"/>
      <c r="F1603" s="370" t="s">
        <v>1734</v>
      </c>
      <c r="H1603" s="371">
        <v>394.12</v>
      </c>
      <c r="L1603" s="368"/>
      <c r="M1603" s="372"/>
      <c r="T1603" s="373"/>
      <c r="AT1603" s="369" t="s">
        <v>347</v>
      </c>
      <c r="AU1603" s="369" t="s">
        <v>258</v>
      </c>
      <c r="AV1603" s="369" t="s">
        <v>258</v>
      </c>
      <c r="AW1603" s="369" t="s">
        <v>299</v>
      </c>
      <c r="AX1603" s="369" t="s">
        <v>333</v>
      </c>
      <c r="AY1603" s="369" t="s">
        <v>334</v>
      </c>
    </row>
    <row r="1604" spans="2:51" s="406" customFormat="1" ht="15.75" customHeight="1">
      <c r="B1604" s="374"/>
      <c r="D1604" s="361" t="s">
        <v>347</v>
      </c>
      <c r="E1604" s="375"/>
      <c r="F1604" s="376" t="s">
        <v>352</v>
      </c>
      <c r="H1604" s="377">
        <v>773.357</v>
      </c>
      <c r="L1604" s="374"/>
      <c r="M1604" s="378"/>
      <c r="T1604" s="379"/>
      <c r="AT1604" s="375" t="s">
        <v>347</v>
      </c>
      <c r="AU1604" s="375" t="s">
        <v>258</v>
      </c>
      <c r="AV1604" s="375" t="s">
        <v>341</v>
      </c>
      <c r="AW1604" s="375" t="s">
        <v>299</v>
      </c>
      <c r="AX1604" s="375" t="s">
        <v>332</v>
      </c>
      <c r="AY1604" s="375" t="s">
        <v>334</v>
      </c>
    </row>
    <row r="1605" spans="2:65" s="406" customFormat="1" ht="15.75" customHeight="1">
      <c r="B1605" s="281"/>
      <c r="C1605" s="386" t="s">
        <v>1733</v>
      </c>
      <c r="D1605" s="386" t="s">
        <v>1090</v>
      </c>
      <c r="E1605" s="387" t="s">
        <v>1732</v>
      </c>
      <c r="F1605" s="507" t="s">
        <v>1731</v>
      </c>
      <c r="G1605" s="389" t="s">
        <v>578</v>
      </c>
      <c r="H1605" s="390">
        <v>0.41</v>
      </c>
      <c r="I1605" s="426"/>
      <c r="J1605" s="391">
        <f>ROUND($I$1605*$H$1605,2)</f>
        <v>0</v>
      </c>
      <c r="K1605" s="388" t="s">
        <v>599</v>
      </c>
      <c r="L1605" s="392"/>
      <c r="M1605" s="425"/>
      <c r="N1605" s="393" t="s">
        <v>287</v>
      </c>
      <c r="P1605" s="354">
        <f>$O$1605*$H$1605</f>
        <v>0</v>
      </c>
      <c r="Q1605" s="354">
        <v>1</v>
      </c>
      <c r="R1605" s="354">
        <f>$Q$1605*$H$1605</f>
        <v>0.41</v>
      </c>
      <c r="S1605" s="354">
        <v>0</v>
      </c>
      <c r="T1605" s="355">
        <f>$S$1605*$H$1605</f>
        <v>0</v>
      </c>
      <c r="AR1605" s="409" t="s">
        <v>635</v>
      </c>
      <c r="AT1605" s="409" t="s">
        <v>1090</v>
      </c>
      <c r="AU1605" s="409" t="s">
        <v>258</v>
      </c>
      <c r="AY1605" s="406" t="s">
        <v>334</v>
      </c>
      <c r="BE1605" s="356">
        <f>IF($N$1605="základní",$J$1605,0)</f>
        <v>0</v>
      </c>
      <c r="BF1605" s="356">
        <f>IF($N$1605="snížená",$J$1605,0)</f>
        <v>0</v>
      </c>
      <c r="BG1605" s="356">
        <f>IF($N$1605="zákl. přenesená",$J$1605,0)</f>
        <v>0</v>
      </c>
      <c r="BH1605" s="356">
        <f>IF($N$1605="sníž. přenesená",$J$1605,0)</f>
        <v>0</v>
      </c>
      <c r="BI1605" s="356">
        <f>IF($N$1605="nulová",$J$1605,0)</f>
        <v>0</v>
      </c>
      <c r="BJ1605" s="409" t="s">
        <v>332</v>
      </c>
      <c r="BK1605" s="356">
        <f>ROUND($I$1605*$H$1605,2)</f>
        <v>0</v>
      </c>
      <c r="BL1605" s="409" t="s">
        <v>481</v>
      </c>
      <c r="BM1605" s="409" t="s">
        <v>1730</v>
      </c>
    </row>
    <row r="1606" spans="2:47" s="406" customFormat="1" ht="16.5" customHeight="1">
      <c r="B1606" s="281"/>
      <c r="D1606" s="357" t="s">
        <v>343</v>
      </c>
      <c r="F1606" s="358" t="s">
        <v>1729</v>
      </c>
      <c r="L1606" s="281"/>
      <c r="M1606" s="359"/>
      <c r="T1606" s="360"/>
      <c r="AT1606" s="406" t="s">
        <v>343</v>
      </c>
      <c r="AU1606" s="406" t="s">
        <v>258</v>
      </c>
    </row>
    <row r="1607" spans="2:47" s="406" customFormat="1" ht="30.75" customHeight="1">
      <c r="B1607" s="281"/>
      <c r="D1607" s="361" t="s">
        <v>435</v>
      </c>
      <c r="F1607" s="362" t="s">
        <v>1728</v>
      </c>
      <c r="L1607" s="281"/>
      <c r="M1607" s="359"/>
      <c r="T1607" s="360"/>
      <c r="AT1607" s="406" t="s">
        <v>435</v>
      </c>
      <c r="AU1607" s="406" t="s">
        <v>258</v>
      </c>
    </row>
    <row r="1608" spans="2:51" s="406" customFormat="1" ht="15.75" customHeight="1">
      <c r="B1608" s="363"/>
      <c r="D1608" s="361" t="s">
        <v>347</v>
      </c>
      <c r="E1608" s="364"/>
      <c r="F1608" s="365" t="s">
        <v>1341</v>
      </c>
      <c r="H1608" s="364"/>
      <c r="L1608" s="363"/>
      <c r="M1608" s="366"/>
      <c r="T1608" s="367"/>
      <c r="AT1608" s="364" t="s">
        <v>347</v>
      </c>
      <c r="AU1608" s="364" t="s">
        <v>258</v>
      </c>
      <c r="AV1608" s="364" t="s">
        <v>332</v>
      </c>
      <c r="AW1608" s="364" t="s">
        <v>299</v>
      </c>
      <c r="AX1608" s="364" t="s">
        <v>333</v>
      </c>
      <c r="AY1608" s="364" t="s">
        <v>334</v>
      </c>
    </row>
    <row r="1609" spans="2:51" s="406" customFormat="1" ht="15.75" customHeight="1">
      <c r="B1609" s="363"/>
      <c r="D1609" s="361" t="s">
        <v>347</v>
      </c>
      <c r="E1609" s="364"/>
      <c r="F1609" s="365" t="s">
        <v>1334</v>
      </c>
      <c r="H1609" s="364"/>
      <c r="L1609" s="363"/>
      <c r="M1609" s="366"/>
      <c r="T1609" s="367"/>
      <c r="AT1609" s="364" t="s">
        <v>347</v>
      </c>
      <c r="AU1609" s="364" t="s">
        <v>258</v>
      </c>
      <c r="AV1609" s="364" t="s">
        <v>332</v>
      </c>
      <c r="AW1609" s="364" t="s">
        <v>299</v>
      </c>
      <c r="AX1609" s="364" t="s">
        <v>333</v>
      </c>
      <c r="AY1609" s="364" t="s">
        <v>334</v>
      </c>
    </row>
    <row r="1610" spans="2:51" s="406" customFormat="1" ht="27" customHeight="1">
      <c r="B1610" s="368"/>
      <c r="D1610" s="361" t="s">
        <v>347</v>
      </c>
      <c r="E1610" s="369"/>
      <c r="F1610" s="370" t="s">
        <v>1727</v>
      </c>
      <c r="H1610" s="371">
        <v>0.41</v>
      </c>
      <c r="L1610" s="368"/>
      <c r="M1610" s="372"/>
      <c r="T1610" s="373"/>
      <c r="AT1610" s="369" t="s">
        <v>347</v>
      </c>
      <c r="AU1610" s="369" t="s">
        <v>258</v>
      </c>
      <c r="AV1610" s="369" t="s">
        <v>258</v>
      </c>
      <c r="AW1610" s="369" t="s">
        <v>299</v>
      </c>
      <c r="AX1610" s="369" t="s">
        <v>333</v>
      </c>
      <c r="AY1610" s="369" t="s">
        <v>334</v>
      </c>
    </row>
    <row r="1611" spans="2:51" s="406" customFormat="1" ht="15.75" customHeight="1">
      <c r="B1611" s="374"/>
      <c r="D1611" s="361" t="s">
        <v>347</v>
      </c>
      <c r="E1611" s="375"/>
      <c r="F1611" s="376" t="s">
        <v>352</v>
      </c>
      <c r="H1611" s="377">
        <v>0.41</v>
      </c>
      <c r="L1611" s="374"/>
      <c r="M1611" s="378"/>
      <c r="T1611" s="379"/>
      <c r="AT1611" s="375" t="s">
        <v>347</v>
      </c>
      <c r="AU1611" s="375" t="s">
        <v>258</v>
      </c>
      <c r="AV1611" s="375" t="s">
        <v>341</v>
      </c>
      <c r="AW1611" s="375" t="s">
        <v>299</v>
      </c>
      <c r="AX1611" s="375" t="s">
        <v>332</v>
      </c>
      <c r="AY1611" s="375" t="s">
        <v>334</v>
      </c>
    </row>
    <row r="1612" spans="2:65" s="406" customFormat="1" ht="15.75" customHeight="1">
      <c r="B1612" s="281"/>
      <c r="C1612" s="386" t="s">
        <v>1726</v>
      </c>
      <c r="D1612" s="386" t="s">
        <v>1090</v>
      </c>
      <c r="E1612" s="387" t="s">
        <v>1709</v>
      </c>
      <c r="F1612" s="507" t="s">
        <v>1708</v>
      </c>
      <c r="G1612" s="389" t="s">
        <v>578</v>
      </c>
      <c r="H1612" s="390">
        <v>0.426</v>
      </c>
      <c r="I1612" s="426"/>
      <c r="J1612" s="391">
        <f>ROUND($I$1612*$H$1612,2)</f>
        <v>0</v>
      </c>
      <c r="K1612" s="388" t="s">
        <v>340</v>
      </c>
      <c r="L1612" s="392"/>
      <c r="M1612" s="425"/>
      <c r="N1612" s="393" t="s">
        <v>287</v>
      </c>
      <c r="P1612" s="354">
        <f>$O$1612*$H$1612</f>
        <v>0</v>
      </c>
      <c r="Q1612" s="354">
        <v>1</v>
      </c>
      <c r="R1612" s="354">
        <f>$Q$1612*$H$1612</f>
        <v>0.426</v>
      </c>
      <c r="S1612" s="354">
        <v>0</v>
      </c>
      <c r="T1612" s="355">
        <f>$S$1612*$H$1612</f>
        <v>0</v>
      </c>
      <c r="AR1612" s="409" t="s">
        <v>635</v>
      </c>
      <c r="AT1612" s="409" t="s">
        <v>1090</v>
      </c>
      <c r="AU1612" s="409" t="s">
        <v>258</v>
      </c>
      <c r="AY1612" s="406" t="s">
        <v>334</v>
      </c>
      <c r="BE1612" s="356">
        <f>IF($N$1612="základní",$J$1612,0)</f>
        <v>0</v>
      </c>
      <c r="BF1612" s="356">
        <f>IF($N$1612="snížená",$J$1612,0)</f>
        <v>0</v>
      </c>
      <c r="BG1612" s="356">
        <f>IF($N$1612="zákl. přenesená",$J$1612,0)</f>
        <v>0</v>
      </c>
      <c r="BH1612" s="356">
        <f>IF($N$1612="sníž. přenesená",$J$1612,0)</f>
        <v>0</v>
      </c>
      <c r="BI1612" s="356">
        <f>IF($N$1612="nulová",$J$1612,0)</f>
        <v>0</v>
      </c>
      <c r="BJ1612" s="409" t="s">
        <v>332</v>
      </c>
      <c r="BK1612" s="356">
        <f>ROUND($I$1612*$H$1612,2)</f>
        <v>0</v>
      </c>
      <c r="BL1612" s="409" t="s">
        <v>481</v>
      </c>
      <c r="BM1612" s="409" t="s">
        <v>1725</v>
      </c>
    </row>
    <row r="1613" spans="2:47" s="406" customFormat="1" ht="16.5" customHeight="1">
      <c r="B1613" s="281"/>
      <c r="D1613" s="357" t="s">
        <v>343</v>
      </c>
      <c r="F1613" s="358" t="s">
        <v>1706</v>
      </c>
      <c r="L1613" s="281"/>
      <c r="M1613" s="359"/>
      <c r="T1613" s="360"/>
      <c r="AT1613" s="406" t="s">
        <v>343</v>
      </c>
      <c r="AU1613" s="406" t="s">
        <v>258</v>
      </c>
    </row>
    <row r="1614" spans="2:47" s="406" customFormat="1" ht="30.75" customHeight="1">
      <c r="B1614" s="281"/>
      <c r="D1614" s="361" t="s">
        <v>435</v>
      </c>
      <c r="F1614" s="362" t="s">
        <v>1705</v>
      </c>
      <c r="L1614" s="281"/>
      <c r="M1614" s="359"/>
      <c r="T1614" s="360"/>
      <c r="AT1614" s="406" t="s">
        <v>435</v>
      </c>
      <c r="AU1614" s="406" t="s">
        <v>258</v>
      </c>
    </row>
    <row r="1615" spans="2:51" s="406" customFormat="1" ht="15.75" customHeight="1">
      <c r="B1615" s="363"/>
      <c r="D1615" s="361" t="s">
        <v>347</v>
      </c>
      <c r="E1615" s="364"/>
      <c r="F1615" s="365" t="s">
        <v>1341</v>
      </c>
      <c r="H1615" s="364"/>
      <c r="L1615" s="363"/>
      <c r="M1615" s="366"/>
      <c r="T1615" s="367"/>
      <c r="AT1615" s="364" t="s">
        <v>347</v>
      </c>
      <c r="AU1615" s="364" t="s">
        <v>258</v>
      </c>
      <c r="AV1615" s="364" t="s">
        <v>332</v>
      </c>
      <c r="AW1615" s="364" t="s">
        <v>299</v>
      </c>
      <c r="AX1615" s="364" t="s">
        <v>333</v>
      </c>
      <c r="AY1615" s="364" t="s">
        <v>334</v>
      </c>
    </row>
    <row r="1616" spans="2:51" s="406" customFormat="1" ht="15.75" customHeight="1">
      <c r="B1616" s="363"/>
      <c r="D1616" s="361" t="s">
        <v>347</v>
      </c>
      <c r="E1616" s="364"/>
      <c r="F1616" s="365" t="s">
        <v>1334</v>
      </c>
      <c r="H1616" s="364"/>
      <c r="L1616" s="363"/>
      <c r="M1616" s="366"/>
      <c r="T1616" s="367"/>
      <c r="AT1616" s="364" t="s">
        <v>347</v>
      </c>
      <c r="AU1616" s="364" t="s">
        <v>258</v>
      </c>
      <c r="AV1616" s="364" t="s">
        <v>332</v>
      </c>
      <c r="AW1616" s="364" t="s">
        <v>299</v>
      </c>
      <c r="AX1616" s="364" t="s">
        <v>333</v>
      </c>
      <c r="AY1616" s="364" t="s">
        <v>334</v>
      </c>
    </row>
    <row r="1617" spans="2:51" s="406" customFormat="1" ht="15.75" customHeight="1">
      <c r="B1617" s="368"/>
      <c r="D1617" s="361" t="s">
        <v>347</v>
      </c>
      <c r="E1617" s="369"/>
      <c r="F1617" s="370" t="s">
        <v>1724</v>
      </c>
      <c r="H1617" s="371">
        <v>0.426</v>
      </c>
      <c r="L1617" s="368"/>
      <c r="M1617" s="372"/>
      <c r="T1617" s="373"/>
      <c r="AT1617" s="369" t="s">
        <v>347</v>
      </c>
      <c r="AU1617" s="369" t="s">
        <v>258</v>
      </c>
      <c r="AV1617" s="369" t="s">
        <v>258</v>
      </c>
      <c r="AW1617" s="369" t="s">
        <v>299</v>
      </c>
      <c r="AX1617" s="369" t="s">
        <v>333</v>
      </c>
      <c r="AY1617" s="369" t="s">
        <v>334</v>
      </c>
    </row>
    <row r="1618" spans="2:51" s="406" customFormat="1" ht="15.75" customHeight="1">
      <c r="B1618" s="374"/>
      <c r="D1618" s="361" t="s">
        <v>347</v>
      </c>
      <c r="E1618" s="375"/>
      <c r="F1618" s="376" t="s">
        <v>352</v>
      </c>
      <c r="H1618" s="377">
        <v>0.426</v>
      </c>
      <c r="L1618" s="374"/>
      <c r="M1618" s="378"/>
      <c r="T1618" s="379"/>
      <c r="AT1618" s="375" t="s">
        <v>347</v>
      </c>
      <c r="AU1618" s="375" t="s">
        <v>258</v>
      </c>
      <c r="AV1618" s="375" t="s">
        <v>341</v>
      </c>
      <c r="AW1618" s="375" t="s">
        <v>299</v>
      </c>
      <c r="AX1618" s="375" t="s">
        <v>332</v>
      </c>
      <c r="AY1618" s="375" t="s">
        <v>334</v>
      </c>
    </row>
    <row r="1619" spans="2:65" s="406" customFormat="1" ht="15.75" customHeight="1">
      <c r="B1619" s="281"/>
      <c r="C1619" s="347" t="s">
        <v>1723</v>
      </c>
      <c r="D1619" s="347" t="s">
        <v>336</v>
      </c>
      <c r="E1619" s="348" t="s">
        <v>1722</v>
      </c>
      <c r="F1619" s="349" t="s">
        <v>1714</v>
      </c>
      <c r="G1619" s="350" t="s">
        <v>1184</v>
      </c>
      <c r="H1619" s="351">
        <v>106.08</v>
      </c>
      <c r="I1619" s="424"/>
      <c r="J1619" s="352">
        <f>ROUND($I$1619*$H$1619,2)</f>
        <v>0</v>
      </c>
      <c r="K1619" s="349" t="s">
        <v>599</v>
      </c>
      <c r="L1619" s="281"/>
      <c r="M1619" s="423"/>
      <c r="N1619" s="353" t="s">
        <v>287</v>
      </c>
      <c r="P1619" s="354">
        <f>$O$1619*$H$1619</f>
        <v>0</v>
      </c>
      <c r="Q1619" s="354">
        <v>7E-05</v>
      </c>
      <c r="R1619" s="354">
        <f>$Q$1619*$H$1619</f>
        <v>0.007425599999999999</v>
      </c>
      <c r="S1619" s="354">
        <v>0</v>
      </c>
      <c r="T1619" s="355">
        <f>$S$1619*$H$1619</f>
        <v>0</v>
      </c>
      <c r="AR1619" s="409" t="s">
        <v>481</v>
      </c>
      <c r="AT1619" s="409" t="s">
        <v>336</v>
      </c>
      <c r="AU1619" s="409" t="s">
        <v>258</v>
      </c>
      <c r="AY1619" s="406" t="s">
        <v>334</v>
      </c>
      <c r="BE1619" s="356">
        <f>IF($N$1619="základní",$J$1619,0)</f>
        <v>0</v>
      </c>
      <c r="BF1619" s="356">
        <f>IF($N$1619="snížená",$J$1619,0)</f>
        <v>0</v>
      </c>
      <c r="BG1619" s="356">
        <f>IF($N$1619="zákl. přenesená",$J$1619,0)</f>
        <v>0</v>
      </c>
      <c r="BH1619" s="356">
        <f>IF($N$1619="sníž. přenesená",$J$1619,0)</f>
        <v>0</v>
      </c>
      <c r="BI1619" s="356">
        <f>IF($N$1619="nulová",$J$1619,0)</f>
        <v>0</v>
      </c>
      <c r="BJ1619" s="409" t="s">
        <v>332</v>
      </c>
      <c r="BK1619" s="356">
        <f>ROUND($I$1619*$H$1619,2)</f>
        <v>0</v>
      </c>
      <c r="BL1619" s="409" t="s">
        <v>481</v>
      </c>
      <c r="BM1619" s="409" t="s">
        <v>1721</v>
      </c>
    </row>
    <row r="1620" spans="2:47" s="406" customFormat="1" ht="38.25" customHeight="1">
      <c r="B1620" s="281"/>
      <c r="D1620" s="357" t="s">
        <v>343</v>
      </c>
      <c r="F1620" s="358" t="s">
        <v>1712</v>
      </c>
      <c r="L1620" s="281"/>
      <c r="M1620" s="359"/>
      <c r="T1620" s="360"/>
      <c r="AT1620" s="406" t="s">
        <v>343</v>
      </c>
      <c r="AU1620" s="406" t="s">
        <v>258</v>
      </c>
    </row>
    <row r="1621" spans="2:51" s="406" customFormat="1" ht="15.75" customHeight="1">
      <c r="B1621" s="363"/>
      <c r="D1621" s="361" t="s">
        <v>347</v>
      </c>
      <c r="E1621" s="364"/>
      <c r="F1621" s="365" t="s">
        <v>1341</v>
      </c>
      <c r="H1621" s="364"/>
      <c r="L1621" s="363"/>
      <c r="M1621" s="366"/>
      <c r="T1621" s="367"/>
      <c r="AT1621" s="364" t="s">
        <v>347</v>
      </c>
      <c r="AU1621" s="364" t="s">
        <v>258</v>
      </c>
      <c r="AV1621" s="364" t="s">
        <v>332</v>
      </c>
      <c r="AW1621" s="364" t="s">
        <v>299</v>
      </c>
      <c r="AX1621" s="364" t="s">
        <v>333</v>
      </c>
      <c r="AY1621" s="364" t="s">
        <v>334</v>
      </c>
    </row>
    <row r="1622" spans="2:51" s="406" customFormat="1" ht="15.75" customHeight="1">
      <c r="B1622" s="363"/>
      <c r="D1622" s="361" t="s">
        <v>347</v>
      </c>
      <c r="E1622" s="364"/>
      <c r="F1622" s="365" t="s">
        <v>1315</v>
      </c>
      <c r="H1622" s="364"/>
      <c r="L1622" s="363"/>
      <c r="M1622" s="366"/>
      <c r="T1622" s="367"/>
      <c r="AT1622" s="364" t="s">
        <v>347</v>
      </c>
      <c r="AU1622" s="364" t="s">
        <v>258</v>
      </c>
      <c r="AV1622" s="364" t="s">
        <v>332</v>
      </c>
      <c r="AW1622" s="364" t="s">
        <v>299</v>
      </c>
      <c r="AX1622" s="364" t="s">
        <v>333</v>
      </c>
      <c r="AY1622" s="364" t="s">
        <v>334</v>
      </c>
    </row>
    <row r="1623" spans="2:51" s="406" customFormat="1" ht="15.75" customHeight="1">
      <c r="B1623" s="368"/>
      <c r="D1623" s="361" t="s">
        <v>347</v>
      </c>
      <c r="E1623" s="369"/>
      <c r="F1623" s="370" t="s">
        <v>1720</v>
      </c>
      <c r="H1623" s="371">
        <v>106.08</v>
      </c>
      <c r="L1623" s="368"/>
      <c r="M1623" s="372"/>
      <c r="T1623" s="373"/>
      <c r="AT1623" s="369" t="s">
        <v>347</v>
      </c>
      <c r="AU1623" s="369" t="s">
        <v>258</v>
      </c>
      <c r="AV1623" s="369" t="s">
        <v>258</v>
      </c>
      <c r="AW1623" s="369" t="s">
        <v>299</v>
      </c>
      <c r="AX1623" s="369" t="s">
        <v>333</v>
      </c>
      <c r="AY1623" s="369" t="s">
        <v>334</v>
      </c>
    </row>
    <row r="1624" spans="2:51" s="406" customFormat="1" ht="15.75" customHeight="1">
      <c r="B1624" s="374"/>
      <c r="D1624" s="361" t="s">
        <v>347</v>
      </c>
      <c r="E1624" s="375"/>
      <c r="F1624" s="376" t="s">
        <v>352</v>
      </c>
      <c r="H1624" s="377">
        <v>106.08</v>
      </c>
      <c r="L1624" s="374"/>
      <c r="M1624" s="378"/>
      <c r="T1624" s="379"/>
      <c r="AT1624" s="375" t="s">
        <v>347</v>
      </c>
      <c r="AU1624" s="375" t="s">
        <v>258</v>
      </c>
      <c r="AV1624" s="375" t="s">
        <v>341</v>
      </c>
      <c r="AW1624" s="375" t="s">
        <v>299</v>
      </c>
      <c r="AX1624" s="375" t="s">
        <v>332</v>
      </c>
      <c r="AY1624" s="375" t="s">
        <v>334</v>
      </c>
    </row>
    <row r="1625" spans="2:65" s="406" customFormat="1" ht="15.75" customHeight="1">
      <c r="B1625" s="281"/>
      <c r="C1625" s="386" t="s">
        <v>1719</v>
      </c>
      <c r="D1625" s="386" t="s">
        <v>1090</v>
      </c>
      <c r="E1625" s="387" t="s">
        <v>1709</v>
      </c>
      <c r="F1625" s="507" t="s">
        <v>1708</v>
      </c>
      <c r="G1625" s="389" t="s">
        <v>578</v>
      </c>
      <c r="H1625" s="390">
        <v>0.115</v>
      </c>
      <c r="I1625" s="426"/>
      <c r="J1625" s="391">
        <f>ROUND($I$1625*$H$1625,2)</f>
        <v>0</v>
      </c>
      <c r="K1625" s="388" t="s">
        <v>340</v>
      </c>
      <c r="L1625" s="392"/>
      <c r="M1625" s="425"/>
      <c r="N1625" s="393" t="s">
        <v>287</v>
      </c>
      <c r="P1625" s="354">
        <f>$O$1625*$H$1625</f>
        <v>0</v>
      </c>
      <c r="Q1625" s="354">
        <v>1</v>
      </c>
      <c r="R1625" s="354">
        <f>$Q$1625*$H$1625</f>
        <v>0.115</v>
      </c>
      <c r="S1625" s="354">
        <v>0</v>
      </c>
      <c r="T1625" s="355">
        <f>$S$1625*$H$1625</f>
        <v>0</v>
      </c>
      <c r="AR1625" s="409" t="s">
        <v>635</v>
      </c>
      <c r="AT1625" s="409" t="s">
        <v>1090</v>
      </c>
      <c r="AU1625" s="409" t="s">
        <v>258</v>
      </c>
      <c r="AY1625" s="406" t="s">
        <v>334</v>
      </c>
      <c r="BE1625" s="356">
        <f>IF($N$1625="základní",$J$1625,0)</f>
        <v>0</v>
      </c>
      <c r="BF1625" s="356">
        <f>IF($N$1625="snížená",$J$1625,0)</f>
        <v>0</v>
      </c>
      <c r="BG1625" s="356">
        <f>IF($N$1625="zákl. přenesená",$J$1625,0)</f>
        <v>0</v>
      </c>
      <c r="BH1625" s="356">
        <f>IF($N$1625="sníž. přenesená",$J$1625,0)</f>
        <v>0</v>
      </c>
      <c r="BI1625" s="356">
        <f>IF($N$1625="nulová",$J$1625,0)</f>
        <v>0</v>
      </c>
      <c r="BJ1625" s="409" t="s">
        <v>332</v>
      </c>
      <c r="BK1625" s="356">
        <f>ROUND($I$1625*$H$1625,2)</f>
        <v>0</v>
      </c>
      <c r="BL1625" s="409" t="s">
        <v>481</v>
      </c>
      <c r="BM1625" s="409" t="s">
        <v>1718</v>
      </c>
    </row>
    <row r="1626" spans="2:47" s="406" customFormat="1" ht="16.5" customHeight="1">
      <c r="B1626" s="281"/>
      <c r="D1626" s="357" t="s">
        <v>343</v>
      </c>
      <c r="F1626" s="358" t="s">
        <v>1706</v>
      </c>
      <c r="L1626" s="281"/>
      <c r="M1626" s="359"/>
      <c r="T1626" s="360"/>
      <c r="AT1626" s="406" t="s">
        <v>343</v>
      </c>
      <c r="AU1626" s="406" t="s">
        <v>258</v>
      </c>
    </row>
    <row r="1627" spans="2:47" s="406" customFormat="1" ht="30.75" customHeight="1">
      <c r="B1627" s="281"/>
      <c r="D1627" s="361" t="s">
        <v>435</v>
      </c>
      <c r="F1627" s="362" t="s">
        <v>1705</v>
      </c>
      <c r="L1627" s="281"/>
      <c r="M1627" s="359"/>
      <c r="T1627" s="360"/>
      <c r="AT1627" s="406" t="s">
        <v>435</v>
      </c>
      <c r="AU1627" s="406" t="s">
        <v>258</v>
      </c>
    </row>
    <row r="1628" spans="2:51" s="406" customFormat="1" ht="15.75" customHeight="1">
      <c r="B1628" s="363"/>
      <c r="D1628" s="361" t="s">
        <v>347</v>
      </c>
      <c r="E1628" s="364"/>
      <c r="F1628" s="365" t="s">
        <v>1341</v>
      </c>
      <c r="H1628" s="364"/>
      <c r="L1628" s="363"/>
      <c r="M1628" s="366"/>
      <c r="T1628" s="367"/>
      <c r="AT1628" s="364" t="s">
        <v>347</v>
      </c>
      <c r="AU1628" s="364" t="s">
        <v>258</v>
      </c>
      <c r="AV1628" s="364" t="s">
        <v>332</v>
      </c>
      <c r="AW1628" s="364" t="s">
        <v>299</v>
      </c>
      <c r="AX1628" s="364" t="s">
        <v>333</v>
      </c>
      <c r="AY1628" s="364" t="s">
        <v>334</v>
      </c>
    </row>
    <row r="1629" spans="2:51" s="406" customFormat="1" ht="15.75" customHeight="1">
      <c r="B1629" s="363"/>
      <c r="D1629" s="361" t="s">
        <v>347</v>
      </c>
      <c r="E1629" s="364"/>
      <c r="F1629" s="365" t="s">
        <v>1315</v>
      </c>
      <c r="H1629" s="364"/>
      <c r="L1629" s="363"/>
      <c r="M1629" s="366"/>
      <c r="T1629" s="367"/>
      <c r="AT1629" s="364" t="s">
        <v>347</v>
      </c>
      <c r="AU1629" s="364" t="s">
        <v>258</v>
      </c>
      <c r="AV1629" s="364" t="s">
        <v>332</v>
      </c>
      <c r="AW1629" s="364" t="s">
        <v>299</v>
      </c>
      <c r="AX1629" s="364" t="s">
        <v>333</v>
      </c>
      <c r="AY1629" s="364" t="s">
        <v>334</v>
      </c>
    </row>
    <row r="1630" spans="2:51" s="406" customFormat="1" ht="15.75" customHeight="1">
      <c r="B1630" s="368"/>
      <c r="D1630" s="361" t="s">
        <v>347</v>
      </c>
      <c r="E1630" s="369"/>
      <c r="F1630" s="370" t="s">
        <v>1717</v>
      </c>
      <c r="H1630" s="371">
        <v>0.115</v>
      </c>
      <c r="L1630" s="368"/>
      <c r="M1630" s="372"/>
      <c r="T1630" s="373"/>
      <c r="AT1630" s="369" t="s">
        <v>347</v>
      </c>
      <c r="AU1630" s="369" t="s">
        <v>258</v>
      </c>
      <c r="AV1630" s="369" t="s">
        <v>258</v>
      </c>
      <c r="AW1630" s="369" t="s">
        <v>299</v>
      </c>
      <c r="AX1630" s="369" t="s">
        <v>333</v>
      </c>
      <c r="AY1630" s="369" t="s">
        <v>334</v>
      </c>
    </row>
    <row r="1631" spans="2:51" s="406" customFormat="1" ht="15.75" customHeight="1">
      <c r="B1631" s="374"/>
      <c r="D1631" s="361" t="s">
        <v>347</v>
      </c>
      <c r="E1631" s="375"/>
      <c r="F1631" s="376" t="s">
        <v>352</v>
      </c>
      <c r="H1631" s="377">
        <v>0.115</v>
      </c>
      <c r="L1631" s="374"/>
      <c r="M1631" s="378"/>
      <c r="T1631" s="379"/>
      <c r="AT1631" s="375" t="s">
        <v>347</v>
      </c>
      <c r="AU1631" s="375" t="s">
        <v>258</v>
      </c>
      <c r="AV1631" s="375" t="s">
        <v>341</v>
      </c>
      <c r="AW1631" s="375" t="s">
        <v>299</v>
      </c>
      <c r="AX1631" s="375" t="s">
        <v>332</v>
      </c>
      <c r="AY1631" s="375" t="s">
        <v>334</v>
      </c>
    </row>
    <row r="1632" spans="2:65" s="406" customFormat="1" ht="15.75" customHeight="1">
      <c r="B1632" s="281"/>
      <c r="C1632" s="347" t="s">
        <v>1716</v>
      </c>
      <c r="D1632" s="347" t="s">
        <v>336</v>
      </c>
      <c r="E1632" s="348" t="s">
        <v>1715</v>
      </c>
      <c r="F1632" s="349" t="s">
        <v>1714</v>
      </c>
      <c r="G1632" s="350" t="s">
        <v>1184</v>
      </c>
      <c r="H1632" s="351">
        <v>48.96</v>
      </c>
      <c r="I1632" s="424"/>
      <c r="J1632" s="352">
        <f>ROUND($I$1632*$H$1632,2)</f>
        <v>0</v>
      </c>
      <c r="K1632" s="349" t="s">
        <v>599</v>
      </c>
      <c r="L1632" s="281"/>
      <c r="M1632" s="423"/>
      <c r="N1632" s="353" t="s">
        <v>287</v>
      </c>
      <c r="P1632" s="354">
        <f>$O$1632*$H$1632</f>
        <v>0</v>
      </c>
      <c r="Q1632" s="354">
        <v>7E-05</v>
      </c>
      <c r="R1632" s="354">
        <f>$Q$1632*$H$1632</f>
        <v>0.0034271999999999996</v>
      </c>
      <c r="S1632" s="354">
        <v>0</v>
      </c>
      <c r="T1632" s="355">
        <f>$S$1632*$H$1632</f>
        <v>0</v>
      </c>
      <c r="AR1632" s="409" t="s">
        <v>481</v>
      </c>
      <c r="AT1632" s="409" t="s">
        <v>336</v>
      </c>
      <c r="AU1632" s="409" t="s">
        <v>258</v>
      </c>
      <c r="AY1632" s="406" t="s">
        <v>334</v>
      </c>
      <c r="BE1632" s="356">
        <f>IF($N$1632="základní",$J$1632,0)</f>
        <v>0</v>
      </c>
      <c r="BF1632" s="356">
        <f>IF($N$1632="snížená",$J$1632,0)</f>
        <v>0</v>
      </c>
      <c r="BG1632" s="356">
        <f>IF($N$1632="zákl. přenesená",$J$1632,0)</f>
        <v>0</v>
      </c>
      <c r="BH1632" s="356">
        <f>IF($N$1632="sníž. přenesená",$J$1632,0)</f>
        <v>0</v>
      </c>
      <c r="BI1632" s="356">
        <f>IF($N$1632="nulová",$J$1632,0)</f>
        <v>0</v>
      </c>
      <c r="BJ1632" s="409" t="s">
        <v>332</v>
      </c>
      <c r="BK1632" s="356">
        <f>ROUND($I$1632*$H$1632,2)</f>
        <v>0</v>
      </c>
      <c r="BL1632" s="409" t="s">
        <v>481</v>
      </c>
      <c r="BM1632" s="409" t="s">
        <v>1713</v>
      </c>
    </row>
    <row r="1633" spans="2:47" s="406" customFormat="1" ht="38.25" customHeight="1">
      <c r="B1633" s="281"/>
      <c r="D1633" s="357" t="s">
        <v>343</v>
      </c>
      <c r="F1633" s="358" t="s">
        <v>1712</v>
      </c>
      <c r="L1633" s="281"/>
      <c r="M1633" s="359"/>
      <c r="T1633" s="360"/>
      <c r="AT1633" s="406" t="s">
        <v>343</v>
      </c>
      <c r="AU1633" s="406" t="s">
        <v>258</v>
      </c>
    </row>
    <row r="1634" spans="2:51" s="406" customFormat="1" ht="15.75" customHeight="1">
      <c r="B1634" s="363"/>
      <c r="D1634" s="361" t="s">
        <v>347</v>
      </c>
      <c r="E1634" s="364"/>
      <c r="F1634" s="365" t="s">
        <v>1341</v>
      </c>
      <c r="H1634" s="364"/>
      <c r="L1634" s="363"/>
      <c r="M1634" s="366"/>
      <c r="T1634" s="367"/>
      <c r="AT1634" s="364" t="s">
        <v>347</v>
      </c>
      <c r="AU1634" s="364" t="s">
        <v>258</v>
      </c>
      <c r="AV1634" s="364" t="s">
        <v>332</v>
      </c>
      <c r="AW1634" s="364" t="s">
        <v>299</v>
      </c>
      <c r="AX1634" s="364" t="s">
        <v>333</v>
      </c>
      <c r="AY1634" s="364" t="s">
        <v>334</v>
      </c>
    </row>
    <row r="1635" spans="2:51" s="406" customFormat="1" ht="15.75" customHeight="1">
      <c r="B1635" s="363"/>
      <c r="D1635" s="361" t="s">
        <v>347</v>
      </c>
      <c r="E1635" s="364"/>
      <c r="F1635" s="365" t="s">
        <v>1313</v>
      </c>
      <c r="H1635" s="364"/>
      <c r="L1635" s="363"/>
      <c r="M1635" s="366"/>
      <c r="T1635" s="367"/>
      <c r="AT1635" s="364" t="s">
        <v>347</v>
      </c>
      <c r="AU1635" s="364" t="s">
        <v>258</v>
      </c>
      <c r="AV1635" s="364" t="s">
        <v>332</v>
      </c>
      <c r="AW1635" s="364" t="s">
        <v>299</v>
      </c>
      <c r="AX1635" s="364" t="s">
        <v>333</v>
      </c>
      <c r="AY1635" s="364" t="s">
        <v>334</v>
      </c>
    </row>
    <row r="1636" spans="2:51" s="406" customFormat="1" ht="15.75" customHeight="1">
      <c r="B1636" s="368"/>
      <c r="D1636" s="361" t="s">
        <v>347</v>
      </c>
      <c r="E1636" s="369"/>
      <c r="F1636" s="370" t="s">
        <v>1711</v>
      </c>
      <c r="H1636" s="371">
        <v>48.96</v>
      </c>
      <c r="L1636" s="368"/>
      <c r="M1636" s="372"/>
      <c r="T1636" s="373"/>
      <c r="AT1636" s="369" t="s">
        <v>347</v>
      </c>
      <c r="AU1636" s="369" t="s">
        <v>258</v>
      </c>
      <c r="AV1636" s="369" t="s">
        <v>258</v>
      </c>
      <c r="AW1636" s="369" t="s">
        <v>299</v>
      </c>
      <c r="AX1636" s="369" t="s">
        <v>333</v>
      </c>
      <c r="AY1636" s="369" t="s">
        <v>334</v>
      </c>
    </row>
    <row r="1637" spans="2:51" s="406" customFormat="1" ht="15.75" customHeight="1">
      <c r="B1637" s="374"/>
      <c r="D1637" s="361" t="s">
        <v>347</v>
      </c>
      <c r="E1637" s="375"/>
      <c r="F1637" s="376" t="s">
        <v>352</v>
      </c>
      <c r="H1637" s="377">
        <v>48.96</v>
      </c>
      <c r="L1637" s="374"/>
      <c r="M1637" s="378"/>
      <c r="T1637" s="379"/>
      <c r="AT1637" s="375" t="s">
        <v>347</v>
      </c>
      <c r="AU1637" s="375" t="s">
        <v>258</v>
      </c>
      <c r="AV1637" s="375" t="s">
        <v>341</v>
      </c>
      <c r="AW1637" s="375" t="s">
        <v>299</v>
      </c>
      <c r="AX1637" s="375" t="s">
        <v>332</v>
      </c>
      <c r="AY1637" s="375" t="s">
        <v>334</v>
      </c>
    </row>
    <row r="1638" spans="2:65" s="406" customFormat="1" ht="15.75" customHeight="1">
      <c r="B1638" s="281"/>
      <c r="C1638" s="386" t="s">
        <v>1710</v>
      </c>
      <c r="D1638" s="386" t="s">
        <v>1090</v>
      </c>
      <c r="E1638" s="387" t="s">
        <v>1709</v>
      </c>
      <c r="F1638" s="507" t="s">
        <v>1708</v>
      </c>
      <c r="G1638" s="389" t="s">
        <v>578</v>
      </c>
      <c r="H1638" s="390">
        <v>0.053</v>
      </c>
      <c r="I1638" s="426"/>
      <c r="J1638" s="391">
        <f>ROUND($I$1638*$H$1638,2)</f>
        <v>0</v>
      </c>
      <c r="K1638" s="388" t="s">
        <v>340</v>
      </c>
      <c r="L1638" s="392"/>
      <c r="M1638" s="425"/>
      <c r="N1638" s="393" t="s">
        <v>287</v>
      </c>
      <c r="P1638" s="354">
        <f>$O$1638*$H$1638</f>
        <v>0</v>
      </c>
      <c r="Q1638" s="354">
        <v>1</v>
      </c>
      <c r="R1638" s="354">
        <f>$Q$1638*$H$1638</f>
        <v>0.053</v>
      </c>
      <c r="S1638" s="354">
        <v>0</v>
      </c>
      <c r="T1638" s="355">
        <f>$S$1638*$H$1638</f>
        <v>0</v>
      </c>
      <c r="AR1638" s="409" t="s">
        <v>635</v>
      </c>
      <c r="AT1638" s="409" t="s">
        <v>1090</v>
      </c>
      <c r="AU1638" s="409" t="s">
        <v>258</v>
      </c>
      <c r="AY1638" s="406" t="s">
        <v>334</v>
      </c>
      <c r="BE1638" s="356">
        <f>IF($N$1638="základní",$J$1638,0)</f>
        <v>0</v>
      </c>
      <c r="BF1638" s="356">
        <f>IF($N$1638="snížená",$J$1638,0)</f>
        <v>0</v>
      </c>
      <c r="BG1638" s="356">
        <f>IF($N$1638="zákl. přenesená",$J$1638,0)</f>
        <v>0</v>
      </c>
      <c r="BH1638" s="356">
        <f>IF($N$1638="sníž. přenesená",$J$1638,0)</f>
        <v>0</v>
      </c>
      <c r="BI1638" s="356">
        <f>IF($N$1638="nulová",$J$1638,0)</f>
        <v>0</v>
      </c>
      <c r="BJ1638" s="409" t="s">
        <v>332</v>
      </c>
      <c r="BK1638" s="356">
        <f>ROUND($I$1638*$H$1638,2)</f>
        <v>0</v>
      </c>
      <c r="BL1638" s="409" t="s">
        <v>481</v>
      </c>
      <c r="BM1638" s="409" t="s">
        <v>1707</v>
      </c>
    </row>
    <row r="1639" spans="2:47" s="406" customFormat="1" ht="16.5" customHeight="1">
      <c r="B1639" s="281"/>
      <c r="D1639" s="357" t="s">
        <v>343</v>
      </c>
      <c r="F1639" s="358" t="s">
        <v>1706</v>
      </c>
      <c r="L1639" s="281"/>
      <c r="M1639" s="359"/>
      <c r="T1639" s="360"/>
      <c r="AT1639" s="406" t="s">
        <v>343</v>
      </c>
      <c r="AU1639" s="406" t="s">
        <v>258</v>
      </c>
    </row>
    <row r="1640" spans="2:47" s="406" customFormat="1" ht="30.75" customHeight="1">
      <c r="B1640" s="281"/>
      <c r="D1640" s="361" t="s">
        <v>435</v>
      </c>
      <c r="F1640" s="362" t="s">
        <v>1705</v>
      </c>
      <c r="L1640" s="281"/>
      <c r="M1640" s="359"/>
      <c r="T1640" s="360"/>
      <c r="AT1640" s="406" t="s">
        <v>435</v>
      </c>
      <c r="AU1640" s="406" t="s">
        <v>258</v>
      </c>
    </row>
    <row r="1641" spans="2:51" s="406" customFormat="1" ht="15.75" customHeight="1">
      <c r="B1641" s="363"/>
      <c r="D1641" s="361" t="s">
        <v>347</v>
      </c>
      <c r="E1641" s="364"/>
      <c r="F1641" s="365" t="s">
        <v>1341</v>
      </c>
      <c r="H1641" s="364"/>
      <c r="L1641" s="363"/>
      <c r="M1641" s="366"/>
      <c r="T1641" s="367"/>
      <c r="AT1641" s="364" t="s">
        <v>347</v>
      </c>
      <c r="AU1641" s="364" t="s">
        <v>258</v>
      </c>
      <c r="AV1641" s="364" t="s">
        <v>332</v>
      </c>
      <c r="AW1641" s="364" t="s">
        <v>299</v>
      </c>
      <c r="AX1641" s="364" t="s">
        <v>333</v>
      </c>
      <c r="AY1641" s="364" t="s">
        <v>334</v>
      </c>
    </row>
    <row r="1642" spans="2:51" s="406" customFormat="1" ht="15.75" customHeight="1">
      <c r="B1642" s="363"/>
      <c r="D1642" s="361" t="s">
        <v>347</v>
      </c>
      <c r="E1642" s="364"/>
      <c r="F1642" s="365" t="s">
        <v>1315</v>
      </c>
      <c r="H1642" s="364"/>
      <c r="L1642" s="363"/>
      <c r="M1642" s="366"/>
      <c r="T1642" s="367"/>
      <c r="AT1642" s="364" t="s">
        <v>347</v>
      </c>
      <c r="AU1642" s="364" t="s">
        <v>258</v>
      </c>
      <c r="AV1642" s="364" t="s">
        <v>332</v>
      </c>
      <c r="AW1642" s="364" t="s">
        <v>299</v>
      </c>
      <c r="AX1642" s="364" t="s">
        <v>333</v>
      </c>
      <c r="AY1642" s="364" t="s">
        <v>334</v>
      </c>
    </row>
    <row r="1643" spans="2:51" s="406" customFormat="1" ht="15.75" customHeight="1">
      <c r="B1643" s="368"/>
      <c r="D1643" s="361" t="s">
        <v>347</v>
      </c>
      <c r="E1643" s="369"/>
      <c r="F1643" s="370" t="s">
        <v>1704</v>
      </c>
      <c r="H1643" s="371">
        <v>0.053</v>
      </c>
      <c r="L1643" s="368"/>
      <c r="M1643" s="372"/>
      <c r="T1643" s="373"/>
      <c r="AT1643" s="369" t="s">
        <v>347</v>
      </c>
      <c r="AU1643" s="369" t="s">
        <v>258</v>
      </c>
      <c r="AV1643" s="369" t="s">
        <v>258</v>
      </c>
      <c r="AW1643" s="369" t="s">
        <v>299</v>
      </c>
      <c r="AX1643" s="369" t="s">
        <v>333</v>
      </c>
      <c r="AY1643" s="369" t="s">
        <v>334</v>
      </c>
    </row>
    <row r="1644" spans="2:51" s="406" customFormat="1" ht="15.75" customHeight="1">
      <c r="B1644" s="374"/>
      <c r="D1644" s="361" t="s">
        <v>347</v>
      </c>
      <c r="E1644" s="375"/>
      <c r="F1644" s="376" t="s">
        <v>352</v>
      </c>
      <c r="H1644" s="377">
        <v>0.053</v>
      </c>
      <c r="L1644" s="374"/>
      <c r="M1644" s="378"/>
      <c r="T1644" s="379"/>
      <c r="AT1644" s="375" t="s">
        <v>347</v>
      </c>
      <c r="AU1644" s="375" t="s">
        <v>258</v>
      </c>
      <c r="AV1644" s="375" t="s">
        <v>341</v>
      </c>
      <c r="AW1644" s="375" t="s">
        <v>299</v>
      </c>
      <c r="AX1644" s="375" t="s">
        <v>332</v>
      </c>
      <c r="AY1644" s="375" t="s">
        <v>334</v>
      </c>
    </row>
    <row r="1645" spans="2:65" s="406" customFormat="1" ht="15.75" customHeight="1">
      <c r="B1645" s="281"/>
      <c r="C1645" s="347" t="s">
        <v>1703</v>
      </c>
      <c r="D1645" s="347" t="s">
        <v>336</v>
      </c>
      <c r="E1645" s="348" t="s">
        <v>1702</v>
      </c>
      <c r="F1645" s="349" t="s">
        <v>1701</v>
      </c>
      <c r="G1645" s="350" t="s">
        <v>1184</v>
      </c>
      <c r="H1645" s="351">
        <v>532.092</v>
      </c>
      <c r="I1645" s="424"/>
      <c r="J1645" s="352">
        <f>ROUND($I$1645*$H$1645,2)</f>
        <v>0</v>
      </c>
      <c r="K1645" s="349" t="s">
        <v>340</v>
      </c>
      <c r="L1645" s="281"/>
      <c r="M1645" s="423"/>
      <c r="N1645" s="353" t="s">
        <v>287</v>
      </c>
      <c r="P1645" s="354">
        <f>$O$1645*$H$1645</f>
        <v>0</v>
      </c>
      <c r="Q1645" s="354">
        <v>6E-05</v>
      </c>
      <c r="R1645" s="354">
        <f>$Q$1645*$H$1645</f>
        <v>0.03192552</v>
      </c>
      <c r="S1645" s="354">
        <v>0</v>
      </c>
      <c r="T1645" s="355">
        <f>$S$1645*$H$1645</f>
        <v>0</v>
      </c>
      <c r="AR1645" s="409" t="s">
        <v>481</v>
      </c>
      <c r="AT1645" s="409" t="s">
        <v>336</v>
      </c>
      <c r="AU1645" s="409" t="s">
        <v>258</v>
      </c>
      <c r="AY1645" s="406" t="s">
        <v>334</v>
      </c>
      <c r="BE1645" s="356">
        <f>IF($N$1645="základní",$J$1645,0)</f>
        <v>0</v>
      </c>
      <c r="BF1645" s="356">
        <f>IF($N$1645="snížená",$J$1645,0)</f>
        <v>0</v>
      </c>
      <c r="BG1645" s="356">
        <f>IF($N$1645="zákl. přenesená",$J$1645,0)</f>
        <v>0</v>
      </c>
      <c r="BH1645" s="356">
        <f>IF($N$1645="sníž. přenesená",$J$1645,0)</f>
        <v>0</v>
      </c>
      <c r="BI1645" s="356">
        <f>IF($N$1645="nulová",$J$1645,0)</f>
        <v>0</v>
      </c>
      <c r="BJ1645" s="409" t="s">
        <v>332</v>
      </c>
      <c r="BK1645" s="356">
        <f>ROUND($I$1645*$H$1645,2)</f>
        <v>0</v>
      </c>
      <c r="BL1645" s="409" t="s">
        <v>481</v>
      </c>
      <c r="BM1645" s="409" t="s">
        <v>1700</v>
      </c>
    </row>
    <row r="1646" spans="2:47" s="406" customFormat="1" ht="38.25" customHeight="1">
      <c r="B1646" s="281"/>
      <c r="D1646" s="357" t="s">
        <v>343</v>
      </c>
      <c r="F1646" s="358" t="s">
        <v>1699</v>
      </c>
      <c r="L1646" s="281"/>
      <c r="M1646" s="359"/>
      <c r="T1646" s="360"/>
      <c r="AT1646" s="406" t="s">
        <v>343</v>
      </c>
      <c r="AU1646" s="406" t="s">
        <v>258</v>
      </c>
    </row>
    <row r="1647" spans="2:47" s="406" customFormat="1" ht="30.75" customHeight="1">
      <c r="B1647" s="281"/>
      <c r="D1647" s="361" t="s">
        <v>345</v>
      </c>
      <c r="F1647" s="362" t="s">
        <v>1685</v>
      </c>
      <c r="L1647" s="281"/>
      <c r="M1647" s="359"/>
      <c r="T1647" s="360"/>
      <c r="AT1647" s="406" t="s">
        <v>345</v>
      </c>
      <c r="AU1647" s="406" t="s">
        <v>258</v>
      </c>
    </row>
    <row r="1648" spans="2:51" s="406" customFormat="1" ht="15.75" customHeight="1">
      <c r="B1648" s="363"/>
      <c r="D1648" s="361" t="s">
        <v>347</v>
      </c>
      <c r="E1648" s="364"/>
      <c r="F1648" s="365" t="s">
        <v>1341</v>
      </c>
      <c r="H1648" s="364"/>
      <c r="L1648" s="363"/>
      <c r="M1648" s="366"/>
      <c r="T1648" s="367"/>
      <c r="AT1648" s="364" t="s">
        <v>347</v>
      </c>
      <c r="AU1648" s="364" t="s">
        <v>258</v>
      </c>
      <c r="AV1648" s="364" t="s">
        <v>332</v>
      </c>
      <c r="AW1648" s="364" t="s">
        <v>299</v>
      </c>
      <c r="AX1648" s="364" t="s">
        <v>333</v>
      </c>
      <c r="AY1648" s="364" t="s">
        <v>334</v>
      </c>
    </row>
    <row r="1649" spans="2:51" s="406" customFormat="1" ht="15.75" customHeight="1">
      <c r="B1649" s="363"/>
      <c r="D1649" s="361" t="s">
        <v>347</v>
      </c>
      <c r="E1649" s="364"/>
      <c r="F1649" s="365" t="s">
        <v>1340</v>
      </c>
      <c r="H1649" s="364"/>
      <c r="L1649" s="363"/>
      <c r="M1649" s="366"/>
      <c r="T1649" s="367"/>
      <c r="AT1649" s="364" t="s">
        <v>347</v>
      </c>
      <c r="AU1649" s="364" t="s">
        <v>258</v>
      </c>
      <c r="AV1649" s="364" t="s">
        <v>332</v>
      </c>
      <c r="AW1649" s="364" t="s">
        <v>299</v>
      </c>
      <c r="AX1649" s="364" t="s">
        <v>333</v>
      </c>
      <c r="AY1649" s="364" t="s">
        <v>334</v>
      </c>
    </row>
    <row r="1650" spans="2:51" s="406" customFormat="1" ht="15.75" customHeight="1">
      <c r="B1650" s="368"/>
      <c r="D1650" s="361" t="s">
        <v>347</v>
      </c>
      <c r="E1650" s="369"/>
      <c r="F1650" s="370" t="s">
        <v>1698</v>
      </c>
      <c r="H1650" s="371">
        <v>532.092</v>
      </c>
      <c r="L1650" s="368"/>
      <c r="M1650" s="372"/>
      <c r="T1650" s="373"/>
      <c r="AT1650" s="369" t="s">
        <v>347</v>
      </c>
      <c r="AU1650" s="369" t="s">
        <v>258</v>
      </c>
      <c r="AV1650" s="369" t="s">
        <v>258</v>
      </c>
      <c r="AW1650" s="369" t="s">
        <v>299</v>
      </c>
      <c r="AX1650" s="369" t="s">
        <v>333</v>
      </c>
      <c r="AY1650" s="369" t="s">
        <v>334</v>
      </c>
    </row>
    <row r="1651" spans="2:51" s="406" customFormat="1" ht="15.75" customHeight="1">
      <c r="B1651" s="374"/>
      <c r="D1651" s="361" t="s">
        <v>347</v>
      </c>
      <c r="E1651" s="375"/>
      <c r="F1651" s="376" t="s">
        <v>352</v>
      </c>
      <c r="H1651" s="377">
        <v>532.092</v>
      </c>
      <c r="L1651" s="374"/>
      <c r="M1651" s="378"/>
      <c r="T1651" s="379"/>
      <c r="AT1651" s="375" t="s">
        <v>347</v>
      </c>
      <c r="AU1651" s="375" t="s">
        <v>258</v>
      </c>
      <c r="AV1651" s="375" t="s">
        <v>341</v>
      </c>
      <c r="AW1651" s="375" t="s">
        <v>299</v>
      </c>
      <c r="AX1651" s="375" t="s">
        <v>332</v>
      </c>
      <c r="AY1651" s="375" t="s">
        <v>334</v>
      </c>
    </row>
    <row r="1652" spans="2:65" s="406" customFormat="1" ht="15.75" customHeight="1">
      <c r="B1652" s="281"/>
      <c r="C1652" s="386" t="s">
        <v>1697</v>
      </c>
      <c r="D1652" s="386" t="s">
        <v>1090</v>
      </c>
      <c r="E1652" s="387" t="s">
        <v>1696</v>
      </c>
      <c r="F1652" s="507" t="s">
        <v>1695</v>
      </c>
      <c r="G1652" s="389" t="s">
        <v>578</v>
      </c>
      <c r="H1652" s="390">
        <v>0.575</v>
      </c>
      <c r="I1652" s="426"/>
      <c r="J1652" s="391">
        <f>ROUND($I$1652*$H$1652,2)</f>
        <v>0</v>
      </c>
      <c r="K1652" s="388" t="s">
        <v>340</v>
      </c>
      <c r="L1652" s="392"/>
      <c r="M1652" s="425"/>
      <c r="N1652" s="393" t="s">
        <v>287</v>
      </c>
      <c r="P1652" s="354">
        <f>$O$1652*$H$1652</f>
        <v>0</v>
      </c>
      <c r="Q1652" s="354">
        <v>1</v>
      </c>
      <c r="R1652" s="354">
        <f>$Q$1652*$H$1652</f>
        <v>0.575</v>
      </c>
      <c r="S1652" s="354">
        <v>0</v>
      </c>
      <c r="T1652" s="355">
        <f>$S$1652*$H$1652</f>
        <v>0</v>
      </c>
      <c r="AR1652" s="409" t="s">
        <v>635</v>
      </c>
      <c r="AT1652" s="409" t="s">
        <v>1090</v>
      </c>
      <c r="AU1652" s="409" t="s">
        <v>258</v>
      </c>
      <c r="AY1652" s="406" t="s">
        <v>334</v>
      </c>
      <c r="BE1652" s="356">
        <f>IF($N$1652="základní",$J$1652,0)</f>
        <v>0</v>
      </c>
      <c r="BF1652" s="356">
        <f>IF($N$1652="snížená",$J$1652,0)</f>
        <v>0</v>
      </c>
      <c r="BG1652" s="356">
        <f>IF($N$1652="zákl. přenesená",$J$1652,0)</f>
        <v>0</v>
      </c>
      <c r="BH1652" s="356">
        <f>IF($N$1652="sníž. přenesená",$J$1652,0)</f>
        <v>0</v>
      </c>
      <c r="BI1652" s="356">
        <f>IF($N$1652="nulová",$J$1652,0)</f>
        <v>0</v>
      </c>
      <c r="BJ1652" s="409" t="s">
        <v>332</v>
      </c>
      <c r="BK1652" s="356">
        <f>ROUND($I$1652*$H$1652,2)</f>
        <v>0</v>
      </c>
      <c r="BL1652" s="409" t="s">
        <v>481</v>
      </c>
      <c r="BM1652" s="409" t="s">
        <v>1694</v>
      </c>
    </row>
    <row r="1653" spans="2:47" s="406" customFormat="1" ht="16.5" customHeight="1">
      <c r="B1653" s="281"/>
      <c r="D1653" s="357" t="s">
        <v>343</v>
      </c>
      <c r="F1653" s="358" t="s">
        <v>1693</v>
      </c>
      <c r="L1653" s="281"/>
      <c r="M1653" s="359"/>
      <c r="T1653" s="360"/>
      <c r="AT1653" s="406" t="s">
        <v>343</v>
      </c>
      <c r="AU1653" s="406" t="s">
        <v>258</v>
      </c>
    </row>
    <row r="1654" spans="2:47" s="406" customFormat="1" ht="30.75" customHeight="1">
      <c r="B1654" s="281"/>
      <c r="D1654" s="361" t="s">
        <v>435</v>
      </c>
      <c r="F1654" s="362" t="s">
        <v>1692</v>
      </c>
      <c r="L1654" s="281"/>
      <c r="M1654" s="359"/>
      <c r="T1654" s="360"/>
      <c r="AT1654" s="406" t="s">
        <v>435</v>
      </c>
      <c r="AU1654" s="406" t="s">
        <v>258</v>
      </c>
    </row>
    <row r="1655" spans="2:51" s="406" customFormat="1" ht="15.75" customHeight="1">
      <c r="B1655" s="363"/>
      <c r="D1655" s="361" t="s">
        <v>347</v>
      </c>
      <c r="E1655" s="364"/>
      <c r="F1655" s="365" t="s">
        <v>1341</v>
      </c>
      <c r="H1655" s="364"/>
      <c r="L1655" s="363"/>
      <c r="M1655" s="366"/>
      <c r="T1655" s="367"/>
      <c r="AT1655" s="364" t="s">
        <v>347</v>
      </c>
      <c r="AU1655" s="364" t="s">
        <v>258</v>
      </c>
      <c r="AV1655" s="364" t="s">
        <v>332</v>
      </c>
      <c r="AW1655" s="364" t="s">
        <v>299</v>
      </c>
      <c r="AX1655" s="364" t="s">
        <v>333</v>
      </c>
      <c r="AY1655" s="364" t="s">
        <v>334</v>
      </c>
    </row>
    <row r="1656" spans="2:51" s="406" customFormat="1" ht="15.75" customHeight="1">
      <c r="B1656" s="363"/>
      <c r="D1656" s="361" t="s">
        <v>347</v>
      </c>
      <c r="E1656" s="364"/>
      <c r="F1656" s="365" t="s">
        <v>1340</v>
      </c>
      <c r="H1656" s="364"/>
      <c r="L1656" s="363"/>
      <c r="M1656" s="366"/>
      <c r="T1656" s="367"/>
      <c r="AT1656" s="364" t="s">
        <v>347</v>
      </c>
      <c r="AU1656" s="364" t="s">
        <v>258</v>
      </c>
      <c r="AV1656" s="364" t="s">
        <v>332</v>
      </c>
      <c r="AW1656" s="364" t="s">
        <v>299</v>
      </c>
      <c r="AX1656" s="364" t="s">
        <v>333</v>
      </c>
      <c r="AY1656" s="364" t="s">
        <v>334</v>
      </c>
    </row>
    <row r="1657" spans="2:51" s="406" customFormat="1" ht="15.75" customHeight="1">
      <c r="B1657" s="368"/>
      <c r="D1657" s="361" t="s">
        <v>347</v>
      </c>
      <c r="E1657" s="369"/>
      <c r="F1657" s="370" t="s">
        <v>1691</v>
      </c>
      <c r="H1657" s="371">
        <v>0.575</v>
      </c>
      <c r="L1657" s="368"/>
      <c r="M1657" s="372"/>
      <c r="T1657" s="373"/>
      <c r="AT1657" s="369" t="s">
        <v>347</v>
      </c>
      <c r="AU1657" s="369" t="s">
        <v>258</v>
      </c>
      <c r="AV1657" s="369" t="s">
        <v>258</v>
      </c>
      <c r="AW1657" s="369" t="s">
        <v>299</v>
      </c>
      <c r="AX1657" s="369" t="s">
        <v>333</v>
      </c>
      <c r="AY1657" s="369" t="s">
        <v>334</v>
      </c>
    </row>
    <row r="1658" spans="2:51" s="406" customFormat="1" ht="15.75" customHeight="1">
      <c r="B1658" s="374"/>
      <c r="D1658" s="361" t="s">
        <v>347</v>
      </c>
      <c r="E1658" s="375"/>
      <c r="F1658" s="376" t="s">
        <v>352</v>
      </c>
      <c r="H1658" s="377">
        <v>0.575</v>
      </c>
      <c r="L1658" s="374"/>
      <c r="M1658" s="378"/>
      <c r="T1658" s="379"/>
      <c r="AT1658" s="375" t="s">
        <v>347</v>
      </c>
      <c r="AU1658" s="375" t="s">
        <v>258</v>
      </c>
      <c r="AV1658" s="375" t="s">
        <v>341</v>
      </c>
      <c r="AW1658" s="375" t="s">
        <v>299</v>
      </c>
      <c r="AX1658" s="375" t="s">
        <v>332</v>
      </c>
      <c r="AY1658" s="375" t="s">
        <v>334</v>
      </c>
    </row>
    <row r="1659" spans="2:65" s="406" customFormat="1" ht="15.75" customHeight="1">
      <c r="B1659" s="281"/>
      <c r="C1659" s="347" t="s">
        <v>1690</v>
      </c>
      <c r="D1659" s="347" t="s">
        <v>336</v>
      </c>
      <c r="E1659" s="348" t="s">
        <v>1689</v>
      </c>
      <c r="F1659" s="349" t="s">
        <v>1688</v>
      </c>
      <c r="G1659" s="350" t="s">
        <v>1184</v>
      </c>
      <c r="H1659" s="351">
        <v>384.4</v>
      </c>
      <c r="I1659" s="424"/>
      <c r="J1659" s="352">
        <f>ROUND($I$1659*$H$1659,2)</f>
        <v>0</v>
      </c>
      <c r="K1659" s="349" t="s">
        <v>340</v>
      </c>
      <c r="L1659" s="281"/>
      <c r="M1659" s="423"/>
      <c r="N1659" s="353" t="s">
        <v>287</v>
      </c>
      <c r="P1659" s="354">
        <f>$O$1659*$H$1659</f>
        <v>0</v>
      </c>
      <c r="Q1659" s="354">
        <v>5E-05</v>
      </c>
      <c r="R1659" s="354">
        <f>$Q$1659*$H$1659</f>
        <v>0.01922</v>
      </c>
      <c r="S1659" s="354">
        <v>0</v>
      </c>
      <c r="T1659" s="355">
        <f>$S$1659*$H$1659</f>
        <v>0</v>
      </c>
      <c r="AR1659" s="409" t="s">
        <v>481</v>
      </c>
      <c r="AT1659" s="409" t="s">
        <v>336</v>
      </c>
      <c r="AU1659" s="409" t="s">
        <v>258</v>
      </c>
      <c r="AY1659" s="406" t="s">
        <v>334</v>
      </c>
      <c r="BE1659" s="356">
        <f>IF($N$1659="základní",$J$1659,0)</f>
        <v>0</v>
      </c>
      <c r="BF1659" s="356">
        <f>IF($N$1659="snížená",$J$1659,0)</f>
        <v>0</v>
      </c>
      <c r="BG1659" s="356">
        <f>IF($N$1659="zákl. přenesená",$J$1659,0)</f>
        <v>0</v>
      </c>
      <c r="BH1659" s="356">
        <f>IF($N$1659="sníž. přenesená",$J$1659,0)</f>
        <v>0</v>
      </c>
      <c r="BI1659" s="356">
        <f>IF($N$1659="nulová",$J$1659,0)</f>
        <v>0</v>
      </c>
      <c r="BJ1659" s="409" t="s">
        <v>332</v>
      </c>
      <c r="BK1659" s="356">
        <f>ROUND($I$1659*$H$1659,2)</f>
        <v>0</v>
      </c>
      <c r="BL1659" s="409" t="s">
        <v>481</v>
      </c>
      <c r="BM1659" s="409" t="s">
        <v>1687</v>
      </c>
    </row>
    <row r="1660" spans="2:47" s="406" customFormat="1" ht="38.25" customHeight="1">
      <c r="B1660" s="281"/>
      <c r="D1660" s="357" t="s">
        <v>343</v>
      </c>
      <c r="F1660" s="358" t="s">
        <v>1686</v>
      </c>
      <c r="L1660" s="281"/>
      <c r="M1660" s="359"/>
      <c r="T1660" s="360"/>
      <c r="AT1660" s="406" t="s">
        <v>343</v>
      </c>
      <c r="AU1660" s="406" t="s">
        <v>258</v>
      </c>
    </row>
    <row r="1661" spans="2:47" s="406" customFormat="1" ht="30.75" customHeight="1">
      <c r="B1661" s="281"/>
      <c r="D1661" s="361" t="s">
        <v>345</v>
      </c>
      <c r="F1661" s="362" t="s">
        <v>1685</v>
      </c>
      <c r="L1661" s="281"/>
      <c r="M1661" s="359"/>
      <c r="T1661" s="360"/>
      <c r="AT1661" s="406" t="s">
        <v>345</v>
      </c>
      <c r="AU1661" s="406" t="s">
        <v>258</v>
      </c>
    </row>
    <row r="1662" spans="2:51" s="406" customFormat="1" ht="15.75" customHeight="1">
      <c r="B1662" s="363"/>
      <c r="D1662" s="361" t="s">
        <v>347</v>
      </c>
      <c r="E1662" s="364"/>
      <c r="F1662" s="365" t="s">
        <v>1341</v>
      </c>
      <c r="H1662" s="364"/>
      <c r="L1662" s="363"/>
      <c r="M1662" s="366"/>
      <c r="T1662" s="367"/>
      <c r="AT1662" s="364" t="s">
        <v>347</v>
      </c>
      <c r="AU1662" s="364" t="s">
        <v>258</v>
      </c>
      <c r="AV1662" s="364" t="s">
        <v>332</v>
      </c>
      <c r="AW1662" s="364" t="s">
        <v>299</v>
      </c>
      <c r="AX1662" s="364" t="s">
        <v>333</v>
      </c>
      <c r="AY1662" s="364" t="s">
        <v>334</v>
      </c>
    </row>
    <row r="1663" spans="2:51" s="406" customFormat="1" ht="15.75" customHeight="1">
      <c r="B1663" s="363"/>
      <c r="D1663" s="361" t="s">
        <v>347</v>
      </c>
      <c r="E1663" s="364"/>
      <c r="F1663" s="365" t="s">
        <v>1677</v>
      </c>
      <c r="H1663" s="364"/>
      <c r="L1663" s="363"/>
      <c r="M1663" s="366"/>
      <c r="T1663" s="367"/>
      <c r="AT1663" s="364" t="s">
        <v>347</v>
      </c>
      <c r="AU1663" s="364" t="s">
        <v>258</v>
      </c>
      <c r="AV1663" s="364" t="s">
        <v>332</v>
      </c>
      <c r="AW1663" s="364" t="s">
        <v>299</v>
      </c>
      <c r="AX1663" s="364" t="s">
        <v>333</v>
      </c>
      <c r="AY1663" s="364" t="s">
        <v>334</v>
      </c>
    </row>
    <row r="1664" spans="2:51" s="406" customFormat="1" ht="15.75" customHeight="1">
      <c r="B1664" s="368"/>
      <c r="D1664" s="361" t="s">
        <v>347</v>
      </c>
      <c r="E1664" s="369"/>
      <c r="F1664" s="370" t="s">
        <v>1684</v>
      </c>
      <c r="H1664" s="371">
        <v>192.2</v>
      </c>
      <c r="L1664" s="368"/>
      <c r="M1664" s="372"/>
      <c r="T1664" s="373"/>
      <c r="AT1664" s="369" t="s">
        <v>347</v>
      </c>
      <c r="AU1664" s="369" t="s">
        <v>258</v>
      </c>
      <c r="AV1664" s="369" t="s">
        <v>258</v>
      </c>
      <c r="AW1664" s="369" t="s">
        <v>299</v>
      </c>
      <c r="AX1664" s="369" t="s">
        <v>333</v>
      </c>
      <c r="AY1664" s="369" t="s">
        <v>334</v>
      </c>
    </row>
    <row r="1665" spans="2:51" s="406" customFormat="1" ht="15.75" customHeight="1">
      <c r="B1665" s="368"/>
      <c r="D1665" s="361" t="s">
        <v>347</v>
      </c>
      <c r="E1665" s="369"/>
      <c r="F1665" s="370" t="s">
        <v>1683</v>
      </c>
      <c r="H1665" s="371">
        <v>192.2</v>
      </c>
      <c r="L1665" s="368"/>
      <c r="M1665" s="372"/>
      <c r="T1665" s="373"/>
      <c r="AT1665" s="369" t="s">
        <v>347</v>
      </c>
      <c r="AU1665" s="369" t="s">
        <v>258</v>
      </c>
      <c r="AV1665" s="369" t="s">
        <v>258</v>
      </c>
      <c r="AW1665" s="369" t="s">
        <v>299</v>
      </c>
      <c r="AX1665" s="369" t="s">
        <v>333</v>
      </c>
      <c r="AY1665" s="369" t="s">
        <v>334</v>
      </c>
    </row>
    <row r="1666" spans="2:51" s="406" customFormat="1" ht="15.75" customHeight="1">
      <c r="B1666" s="374"/>
      <c r="D1666" s="361" t="s">
        <v>347</v>
      </c>
      <c r="E1666" s="375"/>
      <c r="F1666" s="376" t="s">
        <v>352</v>
      </c>
      <c r="H1666" s="377">
        <v>384.4</v>
      </c>
      <c r="L1666" s="374"/>
      <c r="M1666" s="378"/>
      <c r="T1666" s="379"/>
      <c r="AT1666" s="375" t="s">
        <v>347</v>
      </c>
      <c r="AU1666" s="375" t="s">
        <v>258</v>
      </c>
      <c r="AV1666" s="375" t="s">
        <v>341</v>
      </c>
      <c r="AW1666" s="375" t="s">
        <v>299</v>
      </c>
      <c r="AX1666" s="375" t="s">
        <v>332</v>
      </c>
      <c r="AY1666" s="375" t="s">
        <v>334</v>
      </c>
    </row>
    <row r="1667" spans="2:65" s="406" customFormat="1" ht="15.75" customHeight="1">
      <c r="B1667" s="281"/>
      <c r="C1667" s="386" t="s">
        <v>1682</v>
      </c>
      <c r="D1667" s="386" t="s">
        <v>1090</v>
      </c>
      <c r="E1667" s="387" t="s">
        <v>1681</v>
      </c>
      <c r="F1667" s="507" t="s">
        <v>1680</v>
      </c>
      <c r="G1667" s="389" t="s">
        <v>578</v>
      </c>
      <c r="H1667" s="390">
        <v>0.416</v>
      </c>
      <c r="I1667" s="426"/>
      <c r="J1667" s="391">
        <f>ROUND($I$1667*$H$1667,2)</f>
        <v>0</v>
      </c>
      <c r="K1667" s="388" t="s">
        <v>599</v>
      </c>
      <c r="L1667" s="392"/>
      <c r="M1667" s="425"/>
      <c r="N1667" s="393" t="s">
        <v>287</v>
      </c>
      <c r="P1667" s="354">
        <f>$O$1667*$H$1667</f>
        <v>0</v>
      </c>
      <c r="Q1667" s="354">
        <v>1</v>
      </c>
      <c r="R1667" s="354">
        <f>$Q$1667*$H$1667</f>
        <v>0.416</v>
      </c>
      <c r="S1667" s="354">
        <v>0</v>
      </c>
      <c r="T1667" s="355">
        <f>$S$1667*$H$1667</f>
        <v>0</v>
      </c>
      <c r="AR1667" s="409" t="s">
        <v>635</v>
      </c>
      <c r="AT1667" s="409" t="s">
        <v>1090</v>
      </c>
      <c r="AU1667" s="409" t="s">
        <v>258</v>
      </c>
      <c r="AY1667" s="406" t="s">
        <v>334</v>
      </c>
      <c r="BE1667" s="356">
        <f>IF($N$1667="základní",$J$1667,0)</f>
        <v>0</v>
      </c>
      <c r="BF1667" s="356">
        <f>IF($N$1667="snížená",$J$1667,0)</f>
        <v>0</v>
      </c>
      <c r="BG1667" s="356">
        <f>IF($N$1667="zákl. přenesená",$J$1667,0)</f>
        <v>0</v>
      </c>
      <c r="BH1667" s="356">
        <f>IF($N$1667="sníž. přenesená",$J$1667,0)</f>
        <v>0</v>
      </c>
      <c r="BI1667" s="356">
        <f>IF($N$1667="nulová",$J$1667,0)</f>
        <v>0</v>
      </c>
      <c r="BJ1667" s="409" t="s">
        <v>332</v>
      </c>
      <c r="BK1667" s="356">
        <f>ROUND($I$1667*$H$1667,2)</f>
        <v>0</v>
      </c>
      <c r="BL1667" s="409" t="s">
        <v>481</v>
      </c>
      <c r="BM1667" s="409" t="s">
        <v>1679</v>
      </c>
    </row>
    <row r="1668" spans="2:47" s="406" customFormat="1" ht="27" customHeight="1">
      <c r="B1668" s="281"/>
      <c r="D1668" s="357" t="s">
        <v>343</v>
      </c>
      <c r="F1668" s="358" t="s">
        <v>1678</v>
      </c>
      <c r="L1668" s="281"/>
      <c r="M1668" s="359"/>
      <c r="T1668" s="360"/>
      <c r="AT1668" s="406" t="s">
        <v>343</v>
      </c>
      <c r="AU1668" s="406" t="s">
        <v>258</v>
      </c>
    </row>
    <row r="1669" spans="2:51" s="406" customFormat="1" ht="15.75" customHeight="1">
      <c r="B1669" s="363"/>
      <c r="D1669" s="361" t="s">
        <v>347</v>
      </c>
      <c r="E1669" s="364"/>
      <c r="F1669" s="365" t="s">
        <v>1341</v>
      </c>
      <c r="H1669" s="364"/>
      <c r="L1669" s="363"/>
      <c r="M1669" s="366"/>
      <c r="T1669" s="367"/>
      <c r="AT1669" s="364" t="s">
        <v>347</v>
      </c>
      <c r="AU1669" s="364" t="s">
        <v>258</v>
      </c>
      <c r="AV1669" s="364" t="s">
        <v>332</v>
      </c>
      <c r="AW1669" s="364" t="s">
        <v>299</v>
      </c>
      <c r="AX1669" s="364" t="s">
        <v>333</v>
      </c>
      <c r="AY1669" s="364" t="s">
        <v>334</v>
      </c>
    </row>
    <row r="1670" spans="2:51" s="406" customFormat="1" ht="15.75" customHeight="1">
      <c r="B1670" s="363"/>
      <c r="D1670" s="361" t="s">
        <v>347</v>
      </c>
      <c r="E1670" s="364"/>
      <c r="F1670" s="365" t="s">
        <v>1677</v>
      </c>
      <c r="H1670" s="364"/>
      <c r="L1670" s="363"/>
      <c r="M1670" s="366"/>
      <c r="T1670" s="367"/>
      <c r="AT1670" s="364" t="s">
        <v>347</v>
      </c>
      <c r="AU1670" s="364" t="s">
        <v>258</v>
      </c>
      <c r="AV1670" s="364" t="s">
        <v>332</v>
      </c>
      <c r="AW1670" s="364" t="s">
        <v>299</v>
      </c>
      <c r="AX1670" s="364" t="s">
        <v>333</v>
      </c>
      <c r="AY1670" s="364" t="s">
        <v>334</v>
      </c>
    </row>
    <row r="1671" spans="2:51" s="406" customFormat="1" ht="15.75" customHeight="1">
      <c r="B1671" s="368"/>
      <c r="D1671" s="361" t="s">
        <v>347</v>
      </c>
      <c r="E1671" s="369"/>
      <c r="F1671" s="370" t="s">
        <v>1676</v>
      </c>
      <c r="H1671" s="371">
        <v>0.208</v>
      </c>
      <c r="L1671" s="368"/>
      <c r="M1671" s="372"/>
      <c r="T1671" s="373"/>
      <c r="AT1671" s="369" t="s">
        <v>347</v>
      </c>
      <c r="AU1671" s="369" t="s">
        <v>258</v>
      </c>
      <c r="AV1671" s="369" t="s">
        <v>258</v>
      </c>
      <c r="AW1671" s="369" t="s">
        <v>299</v>
      </c>
      <c r="AX1671" s="369" t="s">
        <v>333</v>
      </c>
      <c r="AY1671" s="369" t="s">
        <v>334</v>
      </c>
    </row>
    <row r="1672" spans="2:51" s="406" customFormat="1" ht="15.75" customHeight="1">
      <c r="B1672" s="368"/>
      <c r="D1672" s="361" t="s">
        <v>347</v>
      </c>
      <c r="E1672" s="369"/>
      <c r="F1672" s="370" t="s">
        <v>1675</v>
      </c>
      <c r="H1672" s="371">
        <v>0.208</v>
      </c>
      <c r="L1672" s="368"/>
      <c r="M1672" s="372"/>
      <c r="T1672" s="373"/>
      <c r="AT1672" s="369" t="s">
        <v>347</v>
      </c>
      <c r="AU1672" s="369" t="s">
        <v>258</v>
      </c>
      <c r="AV1672" s="369" t="s">
        <v>258</v>
      </c>
      <c r="AW1672" s="369" t="s">
        <v>299</v>
      </c>
      <c r="AX1672" s="369" t="s">
        <v>333</v>
      </c>
      <c r="AY1672" s="369" t="s">
        <v>334</v>
      </c>
    </row>
    <row r="1673" spans="2:51" s="406" customFormat="1" ht="15.75" customHeight="1">
      <c r="B1673" s="374"/>
      <c r="D1673" s="361" t="s">
        <v>347</v>
      </c>
      <c r="E1673" s="375"/>
      <c r="F1673" s="376" t="s">
        <v>352</v>
      </c>
      <c r="H1673" s="377">
        <v>0.416</v>
      </c>
      <c r="L1673" s="374"/>
      <c r="M1673" s="378"/>
      <c r="T1673" s="379"/>
      <c r="AT1673" s="375" t="s">
        <v>347</v>
      </c>
      <c r="AU1673" s="375" t="s">
        <v>258</v>
      </c>
      <c r="AV1673" s="375" t="s">
        <v>341</v>
      </c>
      <c r="AW1673" s="375" t="s">
        <v>299</v>
      </c>
      <c r="AX1673" s="375" t="s">
        <v>332</v>
      </c>
      <c r="AY1673" s="375" t="s">
        <v>334</v>
      </c>
    </row>
    <row r="1674" spans="2:65" s="406" customFormat="1" ht="15.75" customHeight="1">
      <c r="B1674" s="281"/>
      <c r="C1674" s="347" t="s">
        <v>1674</v>
      </c>
      <c r="D1674" s="347" t="s">
        <v>336</v>
      </c>
      <c r="E1674" s="348" t="s">
        <v>1673</v>
      </c>
      <c r="F1674" s="349" t="s">
        <v>1672</v>
      </c>
      <c r="G1674" s="350" t="s">
        <v>1184</v>
      </c>
      <c r="H1674" s="351">
        <v>752.834</v>
      </c>
      <c r="I1674" s="424"/>
      <c r="J1674" s="352">
        <f>ROUND($I$1674*$H$1674,2)</f>
        <v>0</v>
      </c>
      <c r="K1674" s="349" t="s">
        <v>599</v>
      </c>
      <c r="L1674" s="281"/>
      <c r="M1674" s="423"/>
      <c r="N1674" s="353" t="s">
        <v>287</v>
      </c>
      <c r="P1674" s="354">
        <f>$O$1674*$H$1674</f>
        <v>0</v>
      </c>
      <c r="Q1674" s="354">
        <v>5E-05</v>
      </c>
      <c r="R1674" s="354">
        <f>$Q$1674*$H$1674</f>
        <v>0.0376417</v>
      </c>
      <c r="S1674" s="354">
        <v>0</v>
      </c>
      <c r="T1674" s="355">
        <f>$S$1674*$H$1674</f>
        <v>0</v>
      </c>
      <c r="AR1674" s="409" t="s">
        <v>481</v>
      </c>
      <c r="AT1674" s="409" t="s">
        <v>336</v>
      </c>
      <c r="AU1674" s="409" t="s">
        <v>258</v>
      </c>
      <c r="AY1674" s="406" t="s">
        <v>334</v>
      </c>
      <c r="BE1674" s="356">
        <f>IF($N$1674="základní",$J$1674,0)</f>
        <v>0</v>
      </c>
      <c r="BF1674" s="356">
        <f>IF($N$1674="snížená",$J$1674,0)</f>
        <v>0</v>
      </c>
      <c r="BG1674" s="356">
        <f>IF($N$1674="zákl. přenesená",$J$1674,0)</f>
        <v>0</v>
      </c>
      <c r="BH1674" s="356">
        <f>IF($N$1674="sníž. přenesená",$J$1674,0)</f>
        <v>0</v>
      </c>
      <c r="BI1674" s="356">
        <f>IF($N$1674="nulová",$J$1674,0)</f>
        <v>0</v>
      </c>
      <c r="BJ1674" s="409" t="s">
        <v>332</v>
      </c>
      <c r="BK1674" s="356">
        <f>ROUND($I$1674*$H$1674,2)</f>
        <v>0</v>
      </c>
      <c r="BL1674" s="409" t="s">
        <v>481</v>
      </c>
      <c r="BM1674" s="409" t="s">
        <v>1671</v>
      </c>
    </row>
    <row r="1675" spans="2:47" s="406" customFormat="1" ht="16.5" customHeight="1">
      <c r="B1675" s="281"/>
      <c r="D1675" s="357" t="s">
        <v>343</v>
      </c>
      <c r="F1675" s="358" t="s">
        <v>1670</v>
      </c>
      <c r="L1675" s="281"/>
      <c r="M1675" s="359"/>
      <c r="T1675" s="360"/>
      <c r="AT1675" s="406" t="s">
        <v>343</v>
      </c>
      <c r="AU1675" s="406" t="s">
        <v>258</v>
      </c>
    </row>
    <row r="1676" spans="2:51" s="406" customFormat="1" ht="15.75" customHeight="1">
      <c r="B1676" s="363"/>
      <c r="D1676" s="361" t="s">
        <v>347</v>
      </c>
      <c r="E1676" s="364"/>
      <c r="F1676" s="365" t="s">
        <v>1629</v>
      </c>
      <c r="H1676" s="364"/>
      <c r="L1676" s="363"/>
      <c r="M1676" s="366"/>
      <c r="T1676" s="367"/>
      <c r="AT1676" s="364" t="s">
        <v>347</v>
      </c>
      <c r="AU1676" s="364" t="s">
        <v>258</v>
      </c>
      <c r="AV1676" s="364" t="s">
        <v>332</v>
      </c>
      <c r="AW1676" s="364" t="s">
        <v>299</v>
      </c>
      <c r="AX1676" s="364" t="s">
        <v>333</v>
      </c>
      <c r="AY1676" s="364" t="s">
        <v>334</v>
      </c>
    </row>
    <row r="1677" spans="2:51" s="406" customFormat="1" ht="15.75" customHeight="1">
      <c r="B1677" s="363"/>
      <c r="D1677" s="361" t="s">
        <v>347</v>
      </c>
      <c r="E1677" s="364"/>
      <c r="F1677" s="365" t="s">
        <v>1669</v>
      </c>
      <c r="H1677" s="364"/>
      <c r="L1677" s="363"/>
      <c r="M1677" s="366"/>
      <c r="T1677" s="367"/>
      <c r="AT1677" s="364" t="s">
        <v>347</v>
      </c>
      <c r="AU1677" s="364" t="s">
        <v>258</v>
      </c>
      <c r="AV1677" s="364" t="s">
        <v>332</v>
      </c>
      <c r="AW1677" s="364" t="s">
        <v>299</v>
      </c>
      <c r="AX1677" s="364" t="s">
        <v>333</v>
      </c>
      <c r="AY1677" s="364" t="s">
        <v>334</v>
      </c>
    </row>
    <row r="1678" spans="2:51" s="406" customFormat="1" ht="15.75" customHeight="1">
      <c r="B1678" s="363"/>
      <c r="D1678" s="361" t="s">
        <v>347</v>
      </c>
      <c r="E1678" s="364"/>
      <c r="F1678" s="365" t="s">
        <v>1656</v>
      </c>
      <c r="H1678" s="364"/>
      <c r="L1678" s="363"/>
      <c r="M1678" s="366"/>
      <c r="T1678" s="367"/>
      <c r="AT1678" s="364" t="s">
        <v>347</v>
      </c>
      <c r="AU1678" s="364" t="s">
        <v>258</v>
      </c>
      <c r="AV1678" s="364" t="s">
        <v>332</v>
      </c>
      <c r="AW1678" s="364" t="s">
        <v>299</v>
      </c>
      <c r="AX1678" s="364" t="s">
        <v>333</v>
      </c>
      <c r="AY1678" s="364" t="s">
        <v>334</v>
      </c>
    </row>
    <row r="1679" spans="2:51" s="406" customFormat="1" ht="15.75" customHeight="1">
      <c r="B1679" s="368"/>
      <c r="D1679" s="361" t="s">
        <v>347</v>
      </c>
      <c r="E1679" s="369"/>
      <c r="F1679" s="370" t="s">
        <v>1667</v>
      </c>
      <c r="H1679" s="371">
        <v>65.325</v>
      </c>
      <c r="L1679" s="368"/>
      <c r="M1679" s="372"/>
      <c r="T1679" s="373"/>
      <c r="AT1679" s="369" t="s">
        <v>347</v>
      </c>
      <c r="AU1679" s="369" t="s">
        <v>258</v>
      </c>
      <c r="AV1679" s="369" t="s">
        <v>258</v>
      </c>
      <c r="AW1679" s="369" t="s">
        <v>299</v>
      </c>
      <c r="AX1679" s="369" t="s">
        <v>333</v>
      </c>
      <c r="AY1679" s="369" t="s">
        <v>334</v>
      </c>
    </row>
    <row r="1680" spans="2:51" s="406" customFormat="1" ht="15.75" customHeight="1">
      <c r="B1680" s="368"/>
      <c r="D1680" s="361" t="s">
        <v>347</v>
      </c>
      <c r="E1680" s="369"/>
      <c r="F1680" s="370" t="s">
        <v>1666</v>
      </c>
      <c r="H1680" s="371">
        <v>17.006</v>
      </c>
      <c r="L1680" s="368"/>
      <c r="M1680" s="372"/>
      <c r="T1680" s="373"/>
      <c r="AT1680" s="369" t="s">
        <v>347</v>
      </c>
      <c r="AU1680" s="369" t="s">
        <v>258</v>
      </c>
      <c r="AV1680" s="369" t="s">
        <v>258</v>
      </c>
      <c r="AW1680" s="369" t="s">
        <v>299</v>
      </c>
      <c r="AX1680" s="369" t="s">
        <v>333</v>
      </c>
      <c r="AY1680" s="369" t="s">
        <v>334</v>
      </c>
    </row>
    <row r="1681" spans="2:51" s="406" customFormat="1" ht="15.75" customHeight="1">
      <c r="B1681" s="368"/>
      <c r="D1681" s="361" t="s">
        <v>347</v>
      </c>
      <c r="E1681" s="369"/>
      <c r="F1681" s="370" t="s">
        <v>1665</v>
      </c>
      <c r="H1681" s="371">
        <v>75.8</v>
      </c>
      <c r="L1681" s="368"/>
      <c r="M1681" s="372"/>
      <c r="T1681" s="373"/>
      <c r="AT1681" s="369" t="s">
        <v>347</v>
      </c>
      <c r="AU1681" s="369" t="s">
        <v>258</v>
      </c>
      <c r="AV1681" s="369" t="s">
        <v>258</v>
      </c>
      <c r="AW1681" s="369" t="s">
        <v>299</v>
      </c>
      <c r="AX1681" s="369" t="s">
        <v>333</v>
      </c>
      <c r="AY1681" s="369" t="s">
        <v>334</v>
      </c>
    </row>
    <row r="1682" spans="2:51" s="406" customFormat="1" ht="15.75" customHeight="1">
      <c r="B1682" s="368"/>
      <c r="D1682" s="361" t="s">
        <v>347</v>
      </c>
      <c r="E1682" s="369"/>
      <c r="F1682" s="370" t="s">
        <v>1664</v>
      </c>
      <c r="H1682" s="371">
        <v>183</v>
      </c>
      <c r="L1682" s="368"/>
      <c r="M1682" s="372"/>
      <c r="T1682" s="373"/>
      <c r="AT1682" s="369" t="s">
        <v>347</v>
      </c>
      <c r="AU1682" s="369" t="s">
        <v>258</v>
      </c>
      <c r="AV1682" s="369" t="s">
        <v>258</v>
      </c>
      <c r="AW1682" s="369" t="s">
        <v>299</v>
      </c>
      <c r="AX1682" s="369" t="s">
        <v>333</v>
      </c>
      <c r="AY1682" s="369" t="s">
        <v>334</v>
      </c>
    </row>
    <row r="1683" spans="2:51" s="406" customFormat="1" ht="15.75" customHeight="1">
      <c r="B1683" s="368"/>
      <c r="D1683" s="361" t="s">
        <v>347</v>
      </c>
      <c r="E1683" s="369"/>
      <c r="F1683" s="370" t="s">
        <v>1663</v>
      </c>
      <c r="H1683" s="371">
        <v>1.066</v>
      </c>
      <c r="L1683" s="368"/>
      <c r="M1683" s="372"/>
      <c r="T1683" s="373"/>
      <c r="AT1683" s="369" t="s">
        <v>347</v>
      </c>
      <c r="AU1683" s="369" t="s">
        <v>258</v>
      </c>
      <c r="AV1683" s="369" t="s">
        <v>258</v>
      </c>
      <c r="AW1683" s="369" t="s">
        <v>299</v>
      </c>
      <c r="AX1683" s="369" t="s">
        <v>333</v>
      </c>
      <c r="AY1683" s="369" t="s">
        <v>334</v>
      </c>
    </row>
    <row r="1684" spans="2:51" s="406" customFormat="1" ht="15.75" customHeight="1">
      <c r="B1684" s="380"/>
      <c r="D1684" s="361" t="s">
        <v>347</v>
      </c>
      <c r="E1684" s="381"/>
      <c r="F1684" s="382" t="s">
        <v>519</v>
      </c>
      <c r="H1684" s="383">
        <v>342.197</v>
      </c>
      <c r="L1684" s="380"/>
      <c r="M1684" s="384"/>
      <c r="T1684" s="385"/>
      <c r="AT1684" s="381" t="s">
        <v>347</v>
      </c>
      <c r="AU1684" s="381" t="s">
        <v>258</v>
      </c>
      <c r="AV1684" s="381" t="s">
        <v>363</v>
      </c>
      <c r="AW1684" s="381" t="s">
        <v>299</v>
      </c>
      <c r="AX1684" s="381" t="s">
        <v>333</v>
      </c>
      <c r="AY1684" s="381" t="s">
        <v>334</v>
      </c>
    </row>
    <row r="1685" spans="2:51" s="406" customFormat="1" ht="15.75" customHeight="1">
      <c r="B1685" s="368"/>
      <c r="D1685" s="361" t="s">
        <v>347</v>
      </c>
      <c r="E1685" s="369"/>
      <c r="F1685" s="370" t="s">
        <v>1662</v>
      </c>
      <c r="H1685" s="371">
        <v>34.22</v>
      </c>
      <c r="L1685" s="368"/>
      <c r="M1685" s="372"/>
      <c r="T1685" s="373"/>
      <c r="AT1685" s="369" t="s">
        <v>347</v>
      </c>
      <c r="AU1685" s="369" t="s">
        <v>258</v>
      </c>
      <c r="AV1685" s="369" t="s">
        <v>258</v>
      </c>
      <c r="AW1685" s="369" t="s">
        <v>299</v>
      </c>
      <c r="AX1685" s="369" t="s">
        <v>333</v>
      </c>
      <c r="AY1685" s="369" t="s">
        <v>334</v>
      </c>
    </row>
    <row r="1686" spans="2:51" s="406" customFormat="1" ht="15.75" customHeight="1">
      <c r="B1686" s="380"/>
      <c r="D1686" s="361" t="s">
        <v>347</v>
      </c>
      <c r="E1686" s="381"/>
      <c r="F1686" s="382" t="s">
        <v>519</v>
      </c>
      <c r="H1686" s="383">
        <v>34.22</v>
      </c>
      <c r="L1686" s="380"/>
      <c r="M1686" s="384"/>
      <c r="T1686" s="385"/>
      <c r="AT1686" s="381" t="s">
        <v>347</v>
      </c>
      <c r="AU1686" s="381" t="s">
        <v>258</v>
      </c>
      <c r="AV1686" s="381" t="s">
        <v>363</v>
      </c>
      <c r="AW1686" s="381" t="s">
        <v>299</v>
      </c>
      <c r="AX1686" s="381" t="s">
        <v>333</v>
      </c>
      <c r="AY1686" s="381" t="s">
        <v>334</v>
      </c>
    </row>
    <row r="1687" spans="2:51" s="406" customFormat="1" ht="15.75" customHeight="1">
      <c r="B1687" s="363"/>
      <c r="D1687" s="361" t="s">
        <v>347</v>
      </c>
      <c r="E1687" s="364"/>
      <c r="F1687" s="365" t="s">
        <v>1668</v>
      </c>
      <c r="H1687" s="364"/>
      <c r="L1687" s="363"/>
      <c r="M1687" s="366"/>
      <c r="T1687" s="367"/>
      <c r="AT1687" s="364" t="s">
        <v>347</v>
      </c>
      <c r="AU1687" s="364" t="s">
        <v>258</v>
      </c>
      <c r="AV1687" s="364" t="s">
        <v>332</v>
      </c>
      <c r="AW1687" s="364" t="s">
        <v>299</v>
      </c>
      <c r="AX1687" s="364" t="s">
        <v>333</v>
      </c>
      <c r="AY1687" s="364" t="s">
        <v>334</v>
      </c>
    </row>
    <row r="1688" spans="2:51" s="406" customFormat="1" ht="15.75" customHeight="1">
      <c r="B1688" s="363"/>
      <c r="D1688" s="361" t="s">
        <v>347</v>
      </c>
      <c r="E1688" s="364"/>
      <c r="F1688" s="365" t="s">
        <v>1656</v>
      </c>
      <c r="H1688" s="364"/>
      <c r="L1688" s="363"/>
      <c r="M1688" s="366"/>
      <c r="T1688" s="367"/>
      <c r="AT1688" s="364" t="s">
        <v>347</v>
      </c>
      <c r="AU1688" s="364" t="s">
        <v>258</v>
      </c>
      <c r="AV1688" s="364" t="s">
        <v>332</v>
      </c>
      <c r="AW1688" s="364" t="s">
        <v>299</v>
      </c>
      <c r="AX1688" s="364" t="s">
        <v>333</v>
      </c>
      <c r="AY1688" s="364" t="s">
        <v>334</v>
      </c>
    </row>
    <row r="1689" spans="2:51" s="406" customFormat="1" ht="15.75" customHeight="1">
      <c r="B1689" s="368"/>
      <c r="D1689" s="361" t="s">
        <v>347</v>
      </c>
      <c r="E1689" s="369"/>
      <c r="F1689" s="370" t="s">
        <v>1667</v>
      </c>
      <c r="H1689" s="371">
        <v>65.325</v>
      </c>
      <c r="L1689" s="368"/>
      <c r="M1689" s="372"/>
      <c r="T1689" s="373"/>
      <c r="AT1689" s="369" t="s">
        <v>347</v>
      </c>
      <c r="AU1689" s="369" t="s">
        <v>258</v>
      </c>
      <c r="AV1689" s="369" t="s">
        <v>258</v>
      </c>
      <c r="AW1689" s="369" t="s">
        <v>299</v>
      </c>
      <c r="AX1689" s="369" t="s">
        <v>333</v>
      </c>
      <c r="AY1689" s="369" t="s">
        <v>334</v>
      </c>
    </row>
    <row r="1690" spans="2:51" s="406" customFormat="1" ht="15.75" customHeight="1">
      <c r="B1690" s="368"/>
      <c r="D1690" s="361" t="s">
        <v>347</v>
      </c>
      <c r="E1690" s="369"/>
      <c r="F1690" s="370" t="s">
        <v>1666</v>
      </c>
      <c r="H1690" s="371">
        <v>17.006</v>
      </c>
      <c r="L1690" s="368"/>
      <c r="M1690" s="372"/>
      <c r="T1690" s="373"/>
      <c r="AT1690" s="369" t="s">
        <v>347</v>
      </c>
      <c r="AU1690" s="369" t="s">
        <v>258</v>
      </c>
      <c r="AV1690" s="369" t="s">
        <v>258</v>
      </c>
      <c r="AW1690" s="369" t="s">
        <v>299</v>
      </c>
      <c r="AX1690" s="369" t="s">
        <v>333</v>
      </c>
      <c r="AY1690" s="369" t="s">
        <v>334</v>
      </c>
    </row>
    <row r="1691" spans="2:51" s="406" customFormat="1" ht="15.75" customHeight="1">
      <c r="B1691" s="368"/>
      <c r="D1691" s="361" t="s">
        <v>347</v>
      </c>
      <c r="E1691" s="369"/>
      <c r="F1691" s="370" t="s">
        <v>1665</v>
      </c>
      <c r="H1691" s="371">
        <v>75.8</v>
      </c>
      <c r="L1691" s="368"/>
      <c r="M1691" s="372"/>
      <c r="T1691" s="373"/>
      <c r="AT1691" s="369" t="s">
        <v>347</v>
      </c>
      <c r="AU1691" s="369" t="s">
        <v>258</v>
      </c>
      <c r="AV1691" s="369" t="s">
        <v>258</v>
      </c>
      <c r="AW1691" s="369" t="s">
        <v>299</v>
      </c>
      <c r="AX1691" s="369" t="s">
        <v>333</v>
      </c>
      <c r="AY1691" s="369" t="s">
        <v>334</v>
      </c>
    </row>
    <row r="1692" spans="2:51" s="406" customFormat="1" ht="15.75" customHeight="1">
      <c r="B1692" s="368"/>
      <c r="D1692" s="361" t="s">
        <v>347</v>
      </c>
      <c r="E1692" s="369"/>
      <c r="F1692" s="370" t="s">
        <v>1664</v>
      </c>
      <c r="H1692" s="371">
        <v>183</v>
      </c>
      <c r="L1692" s="368"/>
      <c r="M1692" s="372"/>
      <c r="T1692" s="373"/>
      <c r="AT1692" s="369" t="s">
        <v>347</v>
      </c>
      <c r="AU1692" s="369" t="s">
        <v>258</v>
      </c>
      <c r="AV1692" s="369" t="s">
        <v>258</v>
      </c>
      <c r="AW1692" s="369" t="s">
        <v>299</v>
      </c>
      <c r="AX1692" s="369" t="s">
        <v>333</v>
      </c>
      <c r="AY1692" s="369" t="s">
        <v>334</v>
      </c>
    </row>
    <row r="1693" spans="2:51" s="406" customFormat="1" ht="15.75" customHeight="1">
      <c r="B1693" s="368"/>
      <c r="D1693" s="361" t="s">
        <v>347</v>
      </c>
      <c r="E1693" s="369"/>
      <c r="F1693" s="370" t="s">
        <v>1663</v>
      </c>
      <c r="H1693" s="371">
        <v>1.066</v>
      </c>
      <c r="L1693" s="368"/>
      <c r="M1693" s="372"/>
      <c r="T1693" s="373"/>
      <c r="AT1693" s="369" t="s">
        <v>347</v>
      </c>
      <c r="AU1693" s="369" t="s">
        <v>258</v>
      </c>
      <c r="AV1693" s="369" t="s">
        <v>258</v>
      </c>
      <c r="AW1693" s="369" t="s">
        <v>299</v>
      </c>
      <c r="AX1693" s="369" t="s">
        <v>333</v>
      </c>
      <c r="AY1693" s="369" t="s">
        <v>334</v>
      </c>
    </row>
    <row r="1694" spans="2:51" s="406" customFormat="1" ht="15.75" customHeight="1">
      <c r="B1694" s="380"/>
      <c r="D1694" s="361" t="s">
        <v>347</v>
      </c>
      <c r="E1694" s="381"/>
      <c r="F1694" s="382" t="s">
        <v>519</v>
      </c>
      <c r="H1694" s="383">
        <v>342.197</v>
      </c>
      <c r="L1694" s="380"/>
      <c r="M1694" s="384"/>
      <c r="T1694" s="385"/>
      <c r="AT1694" s="381" t="s">
        <v>347</v>
      </c>
      <c r="AU1694" s="381" t="s">
        <v>258</v>
      </c>
      <c r="AV1694" s="381" t="s">
        <v>363</v>
      </c>
      <c r="AW1694" s="381" t="s">
        <v>299</v>
      </c>
      <c r="AX1694" s="381" t="s">
        <v>333</v>
      </c>
      <c r="AY1694" s="381" t="s">
        <v>334</v>
      </c>
    </row>
    <row r="1695" spans="2:51" s="406" customFormat="1" ht="15.75" customHeight="1">
      <c r="B1695" s="368"/>
      <c r="D1695" s="361" t="s">
        <v>347</v>
      </c>
      <c r="E1695" s="369"/>
      <c r="F1695" s="370" t="s">
        <v>1662</v>
      </c>
      <c r="H1695" s="371">
        <v>34.22</v>
      </c>
      <c r="L1695" s="368"/>
      <c r="M1695" s="372"/>
      <c r="T1695" s="373"/>
      <c r="AT1695" s="369" t="s">
        <v>347</v>
      </c>
      <c r="AU1695" s="369" t="s">
        <v>258</v>
      </c>
      <c r="AV1695" s="369" t="s">
        <v>258</v>
      </c>
      <c r="AW1695" s="369" t="s">
        <v>299</v>
      </c>
      <c r="AX1695" s="369" t="s">
        <v>333</v>
      </c>
      <c r="AY1695" s="369" t="s">
        <v>334</v>
      </c>
    </row>
    <row r="1696" spans="2:51" s="406" customFormat="1" ht="15.75" customHeight="1">
      <c r="B1696" s="374"/>
      <c r="D1696" s="361" t="s">
        <v>347</v>
      </c>
      <c r="E1696" s="375"/>
      <c r="F1696" s="376" t="s">
        <v>352</v>
      </c>
      <c r="H1696" s="377">
        <v>752.834</v>
      </c>
      <c r="L1696" s="374"/>
      <c r="M1696" s="378"/>
      <c r="T1696" s="379"/>
      <c r="AT1696" s="375" t="s">
        <v>347</v>
      </c>
      <c r="AU1696" s="375" t="s">
        <v>258</v>
      </c>
      <c r="AV1696" s="375" t="s">
        <v>341</v>
      </c>
      <c r="AW1696" s="375" t="s">
        <v>299</v>
      </c>
      <c r="AX1696" s="375" t="s">
        <v>332</v>
      </c>
      <c r="AY1696" s="375" t="s">
        <v>334</v>
      </c>
    </row>
    <row r="1697" spans="2:65" s="406" customFormat="1" ht="15.75" customHeight="1">
      <c r="B1697" s="281"/>
      <c r="C1697" s="386" t="s">
        <v>1661</v>
      </c>
      <c r="D1697" s="386" t="s">
        <v>1090</v>
      </c>
      <c r="E1697" s="387" t="s">
        <v>1660</v>
      </c>
      <c r="F1697" s="507" t="s">
        <v>1659</v>
      </c>
      <c r="G1697" s="389" t="s">
        <v>187</v>
      </c>
      <c r="H1697" s="390">
        <v>2</v>
      </c>
      <c r="I1697" s="426"/>
      <c r="J1697" s="391">
        <f>ROUND($I$1697*$H$1697,2)</f>
        <v>0</v>
      </c>
      <c r="K1697" s="388" t="s">
        <v>599</v>
      </c>
      <c r="L1697" s="392"/>
      <c r="M1697" s="425"/>
      <c r="N1697" s="393" t="s">
        <v>287</v>
      </c>
      <c r="P1697" s="354">
        <f>$O$1697*$H$1697</f>
        <v>0</v>
      </c>
      <c r="Q1697" s="354">
        <v>0.0758</v>
      </c>
      <c r="R1697" s="354">
        <f>$Q$1697*$H$1697</f>
        <v>0.1516</v>
      </c>
      <c r="S1697" s="354">
        <v>0</v>
      </c>
      <c r="T1697" s="355">
        <f>$S$1697*$H$1697</f>
        <v>0</v>
      </c>
      <c r="AR1697" s="409" t="s">
        <v>258</v>
      </c>
      <c r="AT1697" s="409" t="s">
        <v>1090</v>
      </c>
      <c r="AU1697" s="409" t="s">
        <v>258</v>
      </c>
      <c r="AY1697" s="406" t="s">
        <v>334</v>
      </c>
      <c r="BE1697" s="356">
        <f>IF($N$1697="základní",$J$1697,0)</f>
        <v>0</v>
      </c>
      <c r="BF1697" s="356">
        <f>IF($N$1697="snížená",$J$1697,0)</f>
        <v>0</v>
      </c>
      <c r="BG1697" s="356">
        <f>IF($N$1697="zákl. přenesená",$J$1697,0)</f>
        <v>0</v>
      </c>
      <c r="BH1697" s="356">
        <f>IF($N$1697="sníž. přenesená",$J$1697,0)</f>
        <v>0</v>
      </c>
      <c r="BI1697" s="356">
        <f>IF($N$1697="nulová",$J$1697,0)</f>
        <v>0</v>
      </c>
      <c r="BJ1697" s="409" t="s">
        <v>332</v>
      </c>
      <c r="BK1697" s="356">
        <f>ROUND($I$1697*$H$1697,2)</f>
        <v>0</v>
      </c>
      <c r="BL1697" s="409" t="s">
        <v>332</v>
      </c>
      <c r="BM1697" s="409" t="s">
        <v>1658</v>
      </c>
    </row>
    <row r="1698" spans="2:47" s="406" customFormat="1" ht="16.5" customHeight="1">
      <c r="B1698" s="281"/>
      <c r="D1698" s="357" t="s">
        <v>343</v>
      </c>
      <c r="F1698" s="358" t="s">
        <v>1657</v>
      </c>
      <c r="L1698" s="281"/>
      <c r="M1698" s="359"/>
      <c r="T1698" s="360"/>
      <c r="AT1698" s="406" t="s">
        <v>343</v>
      </c>
      <c r="AU1698" s="406" t="s">
        <v>258</v>
      </c>
    </row>
    <row r="1699" spans="2:51" s="406" customFormat="1" ht="15.75" customHeight="1">
      <c r="B1699" s="363"/>
      <c r="D1699" s="361" t="s">
        <v>347</v>
      </c>
      <c r="E1699" s="364"/>
      <c r="F1699" s="365" t="s">
        <v>1629</v>
      </c>
      <c r="H1699" s="364"/>
      <c r="L1699" s="363"/>
      <c r="M1699" s="366"/>
      <c r="T1699" s="367"/>
      <c r="AT1699" s="364" t="s">
        <v>347</v>
      </c>
      <c r="AU1699" s="364" t="s">
        <v>258</v>
      </c>
      <c r="AV1699" s="364" t="s">
        <v>332</v>
      </c>
      <c r="AW1699" s="364" t="s">
        <v>299</v>
      </c>
      <c r="AX1699" s="364" t="s">
        <v>333</v>
      </c>
      <c r="AY1699" s="364" t="s">
        <v>334</v>
      </c>
    </row>
    <row r="1700" spans="2:51" s="406" customFormat="1" ht="15.75" customHeight="1">
      <c r="B1700" s="363"/>
      <c r="D1700" s="361" t="s">
        <v>347</v>
      </c>
      <c r="E1700" s="364"/>
      <c r="F1700" s="365" t="s">
        <v>1656</v>
      </c>
      <c r="H1700" s="364"/>
      <c r="L1700" s="363"/>
      <c r="M1700" s="366"/>
      <c r="T1700" s="367"/>
      <c r="AT1700" s="364" t="s">
        <v>347</v>
      </c>
      <c r="AU1700" s="364" t="s">
        <v>258</v>
      </c>
      <c r="AV1700" s="364" t="s">
        <v>332</v>
      </c>
      <c r="AW1700" s="364" t="s">
        <v>299</v>
      </c>
      <c r="AX1700" s="364" t="s">
        <v>333</v>
      </c>
      <c r="AY1700" s="364" t="s">
        <v>334</v>
      </c>
    </row>
    <row r="1701" spans="2:51" s="406" customFormat="1" ht="15.75" customHeight="1">
      <c r="B1701" s="363"/>
      <c r="D1701" s="361" t="s">
        <v>347</v>
      </c>
      <c r="E1701" s="364"/>
      <c r="F1701" s="365" t="s">
        <v>1655</v>
      </c>
      <c r="H1701" s="364"/>
      <c r="L1701" s="363"/>
      <c r="M1701" s="366"/>
      <c r="T1701" s="367"/>
      <c r="AT1701" s="364" t="s">
        <v>347</v>
      </c>
      <c r="AU1701" s="364" t="s">
        <v>258</v>
      </c>
      <c r="AV1701" s="364" t="s">
        <v>332</v>
      </c>
      <c r="AW1701" s="364" t="s">
        <v>299</v>
      </c>
      <c r="AX1701" s="364" t="s">
        <v>333</v>
      </c>
      <c r="AY1701" s="364" t="s">
        <v>334</v>
      </c>
    </row>
    <row r="1702" spans="2:51" s="406" customFormat="1" ht="15.75" customHeight="1">
      <c r="B1702" s="368"/>
      <c r="D1702" s="361" t="s">
        <v>347</v>
      </c>
      <c r="E1702" s="369"/>
      <c r="F1702" s="370" t="s">
        <v>1654</v>
      </c>
      <c r="H1702" s="371">
        <v>2</v>
      </c>
      <c r="L1702" s="368"/>
      <c r="M1702" s="372"/>
      <c r="T1702" s="373"/>
      <c r="AT1702" s="369" t="s">
        <v>347</v>
      </c>
      <c r="AU1702" s="369" t="s">
        <v>258</v>
      </c>
      <c r="AV1702" s="369" t="s">
        <v>258</v>
      </c>
      <c r="AW1702" s="369" t="s">
        <v>299</v>
      </c>
      <c r="AX1702" s="369" t="s">
        <v>333</v>
      </c>
      <c r="AY1702" s="369" t="s">
        <v>334</v>
      </c>
    </row>
    <row r="1703" spans="2:51" s="406" customFormat="1" ht="15.75" customHeight="1">
      <c r="B1703" s="374"/>
      <c r="D1703" s="361" t="s">
        <v>347</v>
      </c>
      <c r="E1703" s="375"/>
      <c r="F1703" s="376" t="s">
        <v>352</v>
      </c>
      <c r="H1703" s="377">
        <v>2</v>
      </c>
      <c r="L1703" s="374"/>
      <c r="M1703" s="378"/>
      <c r="T1703" s="379"/>
      <c r="AT1703" s="375" t="s">
        <v>347</v>
      </c>
      <c r="AU1703" s="375" t="s">
        <v>258</v>
      </c>
      <c r="AV1703" s="375" t="s">
        <v>341</v>
      </c>
      <c r="AW1703" s="375" t="s">
        <v>299</v>
      </c>
      <c r="AX1703" s="375" t="s">
        <v>332</v>
      </c>
      <c r="AY1703" s="375" t="s">
        <v>334</v>
      </c>
    </row>
    <row r="1704" spans="2:65" s="406" customFormat="1" ht="15.75" customHeight="1">
      <c r="B1704" s="281"/>
      <c r="C1704" s="386" t="s">
        <v>1653</v>
      </c>
      <c r="D1704" s="386" t="s">
        <v>1090</v>
      </c>
      <c r="E1704" s="387" t="s">
        <v>1652</v>
      </c>
      <c r="F1704" s="507" t="s">
        <v>1651</v>
      </c>
      <c r="G1704" s="389" t="s">
        <v>187</v>
      </c>
      <c r="H1704" s="390">
        <v>2</v>
      </c>
      <c r="I1704" s="426"/>
      <c r="J1704" s="391">
        <f>ROUND($I$1704*$H$1704,2)</f>
        <v>0</v>
      </c>
      <c r="K1704" s="388" t="s">
        <v>599</v>
      </c>
      <c r="L1704" s="392"/>
      <c r="M1704" s="425"/>
      <c r="N1704" s="393" t="s">
        <v>287</v>
      </c>
      <c r="P1704" s="354">
        <f>$O$1704*$H$1704</f>
        <v>0</v>
      </c>
      <c r="Q1704" s="354">
        <v>0.183</v>
      </c>
      <c r="R1704" s="354">
        <f>$Q$1704*$H$1704</f>
        <v>0.366</v>
      </c>
      <c r="S1704" s="354">
        <v>0</v>
      </c>
      <c r="T1704" s="355">
        <f>$S$1704*$H$1704</f>
        <v>0</v>
      </c>
      <c r="AR1704" s="409" t="s">
        <v>258</v>
      </c>
      <c r="AT1704" s="409" t="s">
        <v>1090</v>
      </c>
      <c r="AU1704" s="409" t="s">
        <v>258</v>
      </c>
      <c r="AY1704" s="406" t="s">
        <v>334</v>
      </c>
      <c r="BE1704" s="356">
        <f>IF($N$1704="základní",$J$1704,0)</f>
        <v>0</v>
      </c>
      <c r="BF1704" s="356">
        <f>IF($N$1704="snížená",$J$1704,0)</f>
        <v>0</v>
      </c>
      <c r="BG1704" s="356">
        <f>IF($N$1704="zákl. přenesená",$J$1704,0)</f>
        <v>0</v>
      </c>
      <c r="BH1704" s="356">
        <f>IF($N$1704="sníž. přenesená",$J$1704,0)</f>
        <v>0</v>
      </c>
      <c r="BI1704" s="356">
        <f>IF($N$1704="nulová",$J$1704,0)</f>
        <v>0</v>
      </c>
      <c r="BJ1704" s="409" t="s">
        <v>332</v>
      </c>
      <c r="BK1704" s="356">
        <f>ROUND($I$1704*$H$1704,2)</f>
        <v>0</v>
      </c>
      <c r="BL1704" s="409" t="s">
        <v>332</v>
      </c>
      <c r="BM1704" s="409" t="s">
        <v>1650</v>
      </c>
    </row>
    <row r="1705" spans="2:47" s="406" customFormat="1" ht="16.5" customHeight="1">
      <c r="B1705" s="281"/>
      <c r="D1705" s="357" t="s">
        <v>343</v>
      </c>
      <c r="F1705" s="358" t="s">
        <v>1649</v>
      </c>
      <c r="L1705" s="281"/>
      <c r="M1705" s="359"/>
      <c r="T1705" s="360"/>
      <c r="AT1705" s="406" t="s">
        <v>343</v>
      </c>
      <c r="AU1705" s="406" t="s">
        <v>258</v>
      </c>
    </row>
    <row r="1706" spans="2:51" s="406" customFormat="1" ht="15.75" customHeight="1">
      <c r="B1706" s="363"/>
      <c r="D1706" s="361" t="s">
        <v>347</v>
      </c>
      <c r="E1706" s="364"/>
      <c r="F1706" s="365" t="s">
        <v>1629</v>
      </c>
      <c r="H1706" s="364"/>
      <c r="L1706" s="363"/>
      <c r="M1706" s="366"/>
      <c r="T1706" s="367"/>
      <c r="AT1706" s="364" t="s">
        <v>347</v>
      </c>
      <c r="AU1706" s="364" t="s">
        <v>258</v>
      </c>
      <c r="AV1706" s="364" t="s">
        <v>332</v>
      </c>
      <c r="AW1706" s="364" t="s">
        <v>299</v>
      </c>
      <c r="AX1706" s="364" t="s">
        <v>333</v>
      </c>
      <c r="AY1706" s="364" t="s">
        <v>334</v>
      </c>
    </row>
    <row r="1707" spans="2:51" s="406" customFormat="1" ht="15.75" customHeight="1">
      <c r="B1707" s="363"/>
      <c r="D1707" s="361" t="s">
        <v>347</v>
      </c>
      <c r="E1707" s="364"/>
      <c r="F1707" s="365" t="s">
        <v>1648</v>
      </c>
      <c r="H1707" s="364"/>
      <c r="L1707" s="363"/>
      <c r="M1707" s="366"/>
      <c r="T1707" s="367"/>
      <c r="AT1707" s="364" t="s">
        <v>347</v>
      </c>
      <c r="AU1707" s="364" t="s">
        <v>258</v>
      </c>
      <c r="AV1707" s="364" t="s">
        <v>332</v>
      </c>
      <c r="AW1707" s="364" t="s">
        <v>299</v>
      </c>
      <c r="AX1707" s="364" t="s">
        <v>333</v>
      </c>
      <c r="AY1707" s="364" t="s">
        <v>334</v>
      </c>
    </row>
    <row r="1708" spans="2:51" s="406" customFormat="1" ht="15.75" customHeight="1">
      <c r="B1708" s="363"/>
      <c r="D1708" s="361" t="s">
        <v>347</v>
      </c>
      <c r="E1708" s="364"/>
      <c r="F1708" s="365" t="s">
        <v>1628</v>
      </c>
      <c r="H1708" s="364"/>
      <c r="L1708" s="363"/>
      <c r="M1708" s="366"/>
      <c r="T1708" s="367"/>
      <c r="AT1708" s="364" t="s">
        <v>347</v>
      </c>
      <c r="AU1708" s="364" t="s">
        <v>258</v>
      </c>
      <c r="AV1708" s="364" t="s">
        <v>332</v>
      </c>
      <c r="AW1708" s="364" t="s">
        <v>299</v>
      </c>
      <c r="AX1708" s="364" t="s">
        <v>333</v>
      </c>
      <c r="AY1708" s="364" t="s">
        <v>334</v>
      </c>
    </row>
    <row r="1709" spans="2:51" s="406" customFormat="1" ht="15.75" customHeight="1">
      <c r="B1709" s="368"/>
      <c r="D1709" s="361" t="s">
        <v>347</v>
      </c>
      <c r="E1709" s="369"/>
      <c r="F1709" s="370" t="s">
        <v>1647</v>
      </c>
      <c r="H1709" s="371">
        <v>2</v>
      </c>
      <c r="L1709" s="368"/>
      <c r="M1709" s="372"/>
      <c r="T1709" s="373"/>
      <c r="AT1709" s="369" t="s">
        <v>347</v>
      </c>
      <c r="AU1709" s="369" t="s">
        <v>258</v>
      </c>
      <c r="AV1709" s="369" t="s">
        <v>258</v>
      </c>
      <c r="AW1709" s="369" t="s">
        <v>299</v>
      </c>
      <c r="AX1709" s="369" t="s">
        <v>333</v>
      </c>
      <c r="AY1709" s="369" t="s">
        <v>334</v>
      </c>
    </row>
    <row r="1710" spans="2:51" s="406" customFormat="1" ht="15.75" customHeight="1">
      <c r="B1710" s="374"/>
      <c r="D1710" s="361" t="s">
        <v>347</v>
      </c>
      <c r="E1710" s="375"/>
      <c r="F1710" s="376" t="s">
        <v>352</v>
      </c>
      <c r="H1710" s="377">
        <v>2</v>
      </c>
      <c r="L1710" s="374"/>
      <c r="M1710" s="378"/>
      <c r="T1710" s="379"/>
      <c r="AT1710" s="375" t="s">
        <v>347</v>
      </c>
      <c r="AU1710" s="375" t="s">
        <v>258</v>
      </c>
      <c r="AV1710" s="375" t="s">
        <v>341</v>
      </c>
      <c r="AW1710" s="375" t="s">
        <v>299</v>
      </c>
      <c r="AX1710" s="375" t="s">
        <v>332</v>
      </c>
      <c r="AY1710" s="375" t="s">
        <v>334</v>
      </c>
    </row>
    <row r="1711" spans="2:65" s="406" customFormat="1" ht="15.75" customHeight="1">
      <c r="B1711" s="281"/>
      <c r="C1711" s="386" t="s">
        <v>1646</v>
      </c>
      <c r="D1711" s="386" t="s">
        <v>1090</v>
      </c>
      <c r="E1711" s="387" t="s">
        <v>1645</v>
      </c>
      <c r="F1711" s="507" t="s">
        <v>1644</v>
      </c>
      <c r="G1711" s="389" t="s">
        <v>578</v>
      </c>
      <c r="H1711" s="390">
        <v>0.07</v>
      </c>
      <c r="I1711" s="426"/>
      <c r="J1711" s="391">
        <f>ROUND($I$1711*$H$1711,2)</f>
        <v>0</v>
      </c>
      <c r="K1711" s="388" t="s">
        <v>599</v>
      </c>
      <c r="L1711" s="392"/>
      <c r="M1711" s="425"/>
      <c r="N1711" s="393" t="s">
        <v>287</v>
      </c>
      <c r="P1711" s="354">
        <f>$O$1711*$H$1711</f>
        <v>0</v>
      </c>
      <c r="Q1711" s="354">
        <v>1</v>
      </c>
      <c r="R1711" s="354">
        <f>$Q$1711*$H$1711</f>
        <v>0.07</v>
      </c>
      <c r="S1711" s="354">
        <v>0</v>
      </c>
      <c r="T1711" s="355">
        <f>$S$1711*$H$1711</f>
        <v>0</v>
      </c>
      <c r="AR1711" s="409" t="s">
        <v>635</v>
      </c>
      <c r="AT1711" s="409" t="s">
        <v>1090</v>
      </c>
      <c r="AU1711" s="409" t="s">
        <v>258</v>
      </c>
      <c r="AY1711" s="406" t="s">
        <v>334</v>
      </c>
      <c r="BE1711" s="356">
        <f>IF($N$1711="základní",$J$1711,0)</f>
        <v>0</v>
      </c>
      <c r="BF1711" s="356">
        <f>IF($N$1711="snížená",$J$1711,0)</f>
        <v>0</v>
      </c>
      <c r="BG1711" s="356">
        <f>IF($N$1711="zákl. přenesená",$J$1711,0)</f>
        <v>0</v>
      </c>
      <c r="BH1711" s="356">
        <f>IF($N$1711="sníž. přenesená",$J$1711,0)</f>
        <v>0</v>
      </c>
      <c r="BI1711" s="356">
        <f>IF($N$1711="nulová",$J$1711,0)</f>
        <v>0</v>
      </c>
      <c r="BJ1711" s="409" t="s">
        <v>332</v>
      </c>
      <c r="BK1711" s="356">
        <f>ROUND($I$1711*$H$1711,2)</f>
        <v>0</v>
      </c>
      <c r="BL1711" s="409" t="s">
        <v>481</v>
      </c>
      <c r="BM1711" s="409" t="s">
        <v>1643</v>
      </c>
    </row>
    <row r="1712" spans="2:51" s="406" customFormat="1" ht="15.75" customHeight="1">
      <c r="B1712" s="363"/>
      <c r="D1712" s="361" t="s">
        <v>347</v>
      </c>
      <c r="E1712" s="364"/>
      <c r="F1712" s="365" t="s">
        <v>1629</v>
      </c>
      <c r="H1712" s="364"/>
      <c r="L1712" s="363"/>
      <c r="M1712" s="366"/>
      <c r="T1712" s="367"/>
      <c r="AT1712" s="364" t="s">
        <v>347</v>
      </c>
      <c r="AU1712" s="364" t="s">
        <v>258</v>
      </c>
      <c r="AV1712" s="364" t="s">
        <v>332</v>
      </c>
      <c r="AW1712" s="364" t="s">
        <v>299</v>
      </c>
      <c r="AX1712" s="364" t="s">
        <v>333</v>
      </c>
      <c r="AY1712" s="364" t="s">
        <v>334</v>
      </c>
    </row>
    <row r="1713" spans="2:51" s="406" customFormat="1" ht="15.75" customHeight="1">
      <c r="B1713" s="363"/>
      <c r="D1713" s="361" t="s">
        <v>347</v>
      </c>
      <c r="E1713" s="364"/>
      <c r="F1713" s="365" t="s">
        <v>1628</v>
      </c>
      <c r="H1713" s="364"/>
      <c r="L1713" s="363"/>
      <c r="M1713" s="366"/>
      <c r="T1713" s="367"/>
      <c r="AT1713" s="364" t="s">
        <v>347</v>
      </c>
      <c r="AU1713" s="364" t="s">
        <v>258</v>
      </c>
      <c r="AV1713" s="364" t="s">
        <v>332</v>
      </c>
      <c r="AW1713" s="364" t="s">
        <v>299</v>
      </c>
      <c r="AX1713" s="364" t="s">
        <v>333</v>
      </c>
      <c r="AY1713" s="364" t="s">
        <v>334</v>
      </c>
    </row>
    <row r="1714" spans="2:51" s="406" customFormat="1" ht="15.75" customHeight="1">
      <c r="B1714" s="363"/>
      <c r="D1714" s="361" t="s">
        <v>347</v>
      </c>
      <c r="E1714" s="364"/>
      <c r="F1714" s="365" t="s">
        <v>1642</v>
      </c>
      <c r="H1714" s="364"/>
      <c r="L1714" s="363"/>
      <c r="M1714" s="366"/>
      <c r="T1714" s="367"/>
      <c r="AT1714" s="364" t="s">
        <v>347</v>
      </c>
      <c r="AU1714" s="364" t="s">
        <v>258</v>
      </c>
      <c r="AV1714" s="364" t="s">
        <v>332</v>
      </c>
      <c r="AW1714" s="364" t="s">
        <v>299</v>
      </c>
      <c r="AX1714" s="364" t="s">
        <v>333</v>
      </c>
      <c r="AY1714" s="364" t="s">
        <v>334</v>
      </c>
    </row>
    <row r="1715" spans="2:51" s="406" customFormat="1" ht="15.75" customHeight="1">
      <c r="B1715" s="368"/>
      <c r="D1715" s="361" t="s">
        <v>347</v>
      </c>
      <c r="E1715" s="369"/>
      <c r="F1715" s="370" t="s">
        <v>1641</v>
      </c>
      <c r="H1715" s="371">
        <v>0.07</v>
      </c>
      <c r="L1715" s="368"/>
      <c r="M1715" s="372"/>
      <c r="T1715" s="373"/>
      <c r="AT1715" s="369" t="s">
        <v>347</v>
      </c>
      <c r="AU1715" s="369" t="s">
        <v>258</v>
      </c>
      <c r="AV1715" s="369" t="s">
        <v>258</v>
      </c>
      <c r="AW1715" s="369" t="s">
        <v>299</v>
      </c>
      <c r="AX1715" s="369" t="s">
        <v>333</v>
      </c>
      <c r="AY1715" s="369" t="s">
        <v>334</v>
      </c>
    </row>
    <row r="1716" spans="2:51" s="406" customFormat="1" ht="15.75" customHeight="1">
      <c r="B1716" s="374"/>
      <c r="D1716" s="361" t="s">
        <v>347</v>
      </c>
      <c r="E1716" s="375"/>
      <c r="F1716" s="376" t="s">
        <v>352</v>
      </c>
      <c r="H1716" s="377">
        <v>0.07</v>
      </c>
      <c r="L1716" s="374"/>
      <c r="M1716" s="378"/>
      <c r="T1716" s="379"/>
      <c r="AT1716" s="375" t="s">
        <v>347</v>
      </c>
      <c r="AU1716" s="375" t="s">
        <v>258</v>
      </c>
      <c r="AV1716" s="375" t="s">
        <v>341</v>
      </c>
      <c r="AW1716" s="375" t="s">
        <v>299</v>
      </c>
      <c r="AX1716" s="375" t="s">
        <v>332</v>
      </c>
      <c r="AY1716" s="375" t="s">
        <v>334</v>
      </c>
    </row>
    <row r="1717" spans="2:65" s="406" customFormat="1" ht="15.75" customHeight="1">
      <c r="B1717" s="281"/>
      <c r="C1717" s="386" t="s">
        <v>1640</v>
      </c>
      <c r="D1717" s="386" t="s">
        <v>1090</v>
      </c>
      <c r="E1717" s="387" t="s">
        <v>1639</v>
      </c>
      <c r="F1717" s="507" t="s">
        <v>1638</v>
      </c>
      <c r="G1717" s="389" t="s">
        <v>578</v>
      </c>
      <c r="H1717" s="390">
        <v>0.002</v>
      </c>
      <c r="I1717" s="426"/>
      <c r="J1717" s="391">
        <f>ROUND($I$1717*$H$1717,2)</f>
        <v>0</v>
      </c>
      <c r="K1717" s="388" t="s">
        <v>599</v>
      </c>
      <c r="L1717" s="392"/>
      <c r="M1717" s="425"/>
      <c r="N1717" s="393" t="s">
        <v>287</v>
      </c>
      <c r="P1717" s="354">
        <f>$O$1717*$H$1717</f>
        <v>0</v>
      </c>
      <c r="Q1717" s="354">
        <v>1</v>
      </c>
      <c r="R1717" s="354">
        <f>$Q$1717*$H$1717</f>
        <v>0.002</v>
      </c>
      <c r="S1717" s="354">
        <v>0</v>
      </c>
      <c r="T1717" s="355">
        <f>$S$1717*$H$1717</f>
        <v>0</v>
      </c>
      <c r="AR1717" s="409" t="s">
        <v>635</v>
      </c>
      <c r="AT1717" s="409" t="s">
        <v>1090</v>
      </c>
      <c r="AU1717" s="409" t="s">
        <v>258</v>
      </c>
      <c r="AY1717" s="406" t="s">
        <v>334</v>
      </c>
      <c r="BE1717" s="356">
        <f>IF($N$1717="základní",$J$1717,0)</f>
        <v>0</v>
      </c>
      <c r="BF1717" s="356">
        <f>IF($N$1717="snížená",$J$1717,0)</f>
        <v>0</v>
      </c>
      <c r="BG1717" s="356">
        <f>IF($N$1717="zákl. přenesená",$J$1717,0)</f>
        <v>0</v>
      </c>
      <c r="BH1717" s="356">
        <f>IF($N$1717="sníž. přenesená",$J$1717,0)</f>
        <v>0</v>
      </c>
      <c r="BI1717" s="356">
        <f>IF($N$1717="nulová",$J$1717,0)</f>
        <v>0</v>
      </c>
      <c r="BJ1717" s="409" t="s">
        <v>332</v>
      </c>
      <c r="BK1717" s="356">
        <f>ROUND($I$1717*$H$1717,2)</f>
        <v>0</v>
      </c>
      <c r="BL1717" s="409" t="s">
        <v>481</v>
      </c>
      <c r="BM1717" s="409" t="s">
        <v>1637</v>
      </c>
    </row>
    <row r="1718" spans="2:47" s="406" customFormat="1" ht="30.75" customHeight="1">
      <c r="B1718" s="281"/>
      <c r="D1718" s="357" t="s">
        <v>435</v>
      </c>
      <c r="F1718" s="362" t="s">
        <v>1636</v>
      </c>
      <c r="L1718" s="281"/>
      <c r="M1718" s="359"/>
      <c r="T1718" s="360"/>
      <c r="AT1718" s="406" t="s">
        <v>435</v>
      </c>
      <c r="AU1718" s="406" t="s">
        <v>258</v>
      </c>
    </row>
    <row r="1719" spans="2:51" s="406" customFormat="1" ht="15.75" customHeight="1">
      <c r="B1719" s="363"/>
      <c r="D1719" s="361" t="s">
        <v>347</v>
      </c>
      <c r="E1719" s="364"/>
      <c r="F1719" s="365" t="s">
        <v>1629</v>
      </c>
      <c r="H1719" s="364"/>
      <c r="L1719" s="363"/>
      <c r="M1719" s="366"/>
      <c r="T1719" s="367"/>
      <c r="AT1719" s="364" t="s">
        <v>347</v>
      </c>
      <c r="AU1719" s="364" t="s">
        <v>258</v>
      </c>
      <c r="AV1719" s="364" t="s">
        <v>332</v>
      </c>
      <c r="AW1719" s="364" t="s">
        <v>299</v>
      </c>
      <c r="AX1719" s="364" t="s">
        <v>333</v>
      </c>
      <c r="AY1719" s="364" t="s">
        <v>334</v>
      </c>
    </row>
    <row r="1720" spans="2:51" s="406" customFormat="1" ht="15.75" customHeight="1">
      <c r="B1720" s="363"/>
      <c r="D1720" s="361" t="s">
        <v>347</v>
      </c>
      <c r="E1720" s="364"/>
      <c r="F1720" s="365" t="s">
        <v>1628</v>
      </c>
      <c r="H1720" s="364"/>
      <c r="L1720" s="363"/>
      <c r="M1720" s="366"/>
      <c r="T1720" s="367"/>
      <c r="AT1720" s="364" t="s">
        <v>347</v>
      </c>
      <c r="AU1720" s="364" t="s">
        <v>258</v>
      </c>
      <c r="AV1720" s="364" t="s">
        <v>332</v>
      </c>
      <c r="AW1720" s="364" t="s">
        <v>299</v>
      </c>
      <c r="AX1720" s="364" t="s">
        <v>333</v>
      </c>
      <c r="AY1720" s="364" t="s">
        <v>334</v>
      </c>
    </row>
    <row r="1721" spans="2:51" s="406" customFormat="1" ht="15.75" customHeight="1">
      <c r="B1721" s="363"/>
      <c r="D1721" s="361" t="s">
        <v>347</v>
      </c>
      <c r="E1721" s="364"/>
      <c r="F1721" s="365" t="s">
        <v>1635</v>
      </c>
      <c r="H1721" s="364"/>
      <c r="L1721" s="363"/>
      <c r="M1721" s="366"/>
      <c r="T1721" s="367"/>
      <c r="AT1721" s="364" t="s">
        <v>347</v>
      </c>
      <c r="AU1721" s="364" t="s">
        <v>258</v>
      </c>
      <c r="AV1721" s="364" t="s">
        <v>332</v>
      </c>
      <c r="AW1721" s="364" t="s">
        <v>299</v>
      </c>
      <c r="AX1721" s="364" t="s">
        <v>333</v>
      </c>
      <c r="AY1721" s="364" t="s">
        <v>334</v>
      </c>
    </row>
    <row r="1722" spans="2:51" s="406" customFormat="1" ht="15.75" customHeight="1">
      <c r="B1722" s="368"/>
      <c r="D1722" s="361" t="s">
        <v>347</v>
      </c>
      <c r="E1722" s="369"/>
      <c r="F1722" s="370" t="s">
        <v>1634</v>
      </c>
      <c r="H1722" s="371">
        <v>0.002</v>
      </c>
      <c r="L1722" s="368"/>
      <c r="M1722" s="372"/>
      <c r="T1722" s="373"/>
      <c r="AT1722" s="369" t="s">
        <v>347</v>
      </c>
      <c r="AU1722" s="369" t="s">
        <v>258</v>
      </c>
      <c r="AV1722" s="369" t="s">
        <v>258</v>
      </c>
      <c r="AW1722" s="369" t="s">
        <v>299</v>
      </c>
      <c r="AX1722" s="369" t="s">
        <v>333</v>
      </c>
      <c r="AY1722" s="369" t="s">
        <v>334</v>
      </c>
    </row>
    <row r="1723" spans="2:51" s="406" customFormat="1" ht="15.75" customHeight="1">
      <c r="B1723" s="374"/>
      <c r="D1723" s="361" t="s">
        <v>347</v>
      </c>
      <c r="E1723" s="375"/>
      <c r="F1723" s="376" t="s">
        <v>352</v>
      </c>
      <c r="H1723" s="377">
        <v>0.002</v>
      </c>
      <c r="L1723" s="374"/>
      <c r="M1723" s="378"/>
      <c r="T1723" s="379"/>
      <c r="AT1723" s="375" t="s">
        <v>347</v>
      </c>
      <c r="AU1723" s="375" t="s">
        <v>258</v>
      </c>
      <c r="AV1723" s="375" t="s">
        <v>341</v>
      </c>
      <c r="AW1723" s="375" t="s">
        <v>299</v>
      </c>
      <c r="AX1723" s="375" t="s">
        <v>332</v>
      </c>
      <c r="AY1723" s="375" t="s">
        <v>334</v>
      </c>
    </row>
    <row r="1724" spans="2:65" s="406" customFormat="1" ht="15.75" customHeight="1">
      <c r="B1724" s="281"/>
      <c r="C1724" s="386" t="s">
        <v>1633</v>
      </c>
      <c r="D1724" s="386" t="s">
        <v>1090</v>
      </c>
      <c r="E1724" s="387" t="s">
        <v>1632</v>
      </c>
      <c r="F1724" s="507" t="s">
        <v>1630</v>
      </c>
      <c r="G1724" s="389" t="s">
        <v>114</v>
      </c>
      <c r="H1724" s="390">
        <v>2.1</v>
      </c>
      <c r="I1724" s="426"/>
      <c r="J1724" s="391">
        <f>ROUND($I$1724*$H$1724,2)</f>
        <v>0</v>
      </c>
      <c r="K1724" s="388" t="s">
        <v>599</v>
      </c>
      <c r="L1724" s="392"/>
      <c r="M1724" s="425"/>
      <c r="N1724" s="393" t="s">
        <v>287</v>
      </c>
      <c r="P1724" s="354">
        <f>$O$1724*$H$1724</f>
        <v>0</v>
      </c>
      <c r="Q1724" s="354">
        <v>0.0871</v>
      </c>
      <c r="R1724" s="354">
        <f>$Q$1724*$H$1724</f>
        <v>0.18291</v>
      </c>
      <c r="S1724" s="354">
        <v>0</v>
      </c>
      <c r="T1724" s="355">
        <f>$S$1724*$H$1724</f>
        <v>0</v>
      </c>
      <c r="AR1724" s="409" t="s">
        <v>258</v>
      </c>
      <c r="AT1724" s="409" t="s">
        <v>1090</v>
      </c>
      <c r="AU1724" s="409" t="s">
        <v>258</v>
      </c>
      <c r="AY1724" s="406" t="s">
        <v>334</v>
      </c>
      <c r="BE1724" s="356">
        <f>IF($N$1724="základní",$J$1724,0)</f>
        <v>0</v>
      </c>
      <c r="BF1724" s="356">
        <f>IF($N$1724="snížená",$J$1724,0)</f>
        <v>0</v>
      </c>
      <c r="BG1724" s="356">
        <f>IF($N$1724="zákl. přenesená",$J$1724,0)</f>
        <v>0</v>
      </c>
      <c r="BH1724" s="356">
        <f>IF($N$1724="sníž. přenesená",$J$1724,0)</f>
        <v>0</v>
      </c>
      <c r="BI1724" s="356">
        <f>IF($N$1724="nulová",$J$1724,0)</f>
        <v>0</v>
      </c>
      <c r="BJ1724" s="409" t="s">
        <v>332</v>
      </c>
      <c r="BK1724" s="356">
        <f>ROUND($I$1724*$H$1724,2)</f>
        <v>0</v>
      </c>
      <c r="BL1724" s="409" t="s">
        <v>332</v>
      </c>
      <c r="BM1724" s="409" t="s">
        <v>1631</v>
      </c>
    </row>
    <row r="1725" spans="2:47" s="406" customFormat="1" ht="16.5" customHeight="1">
      <c r="B1725" s="281"/>
      <c r="D1725" s="357" t="s">
        <v>343</v>
      </c>
      <c r="F1725" s="358" t="s">
        <v>1630</v>
      </c>
      <c r="L1725" s="281"/>
      <c r="M1725" s="359"/>
      <c r="T1725" s="360"/>
      <c r="AT1725" s="406" t="s">
        <v>343</v>
      </c>
      <c r="AU1725" s="406" t="s">
        <v>258</v>
      </c>
    </row>
    <row r="1726" spans="2:51" s="406" customFormat="1" ht="15.75" customHeight="1">
      <c r="B1726" s="363"/>
      <c r="D1726" s="361" t="s">
        <v>347</v>
      </c>
      <c r="E1726" s="364"/>
      <c r="F1726" s="365" t="s">
        <v>1629</v>
      </c>
      <c r="H1726" s="364"/>
      <c r="L1726" s="363"/>
      <c r="M1726" s="366"/>
      <c r="T1726" s="367"/>
      <c r="AT1726" s="364" t="s">
        <v>347</v>
      </c>
      <c r="AU1726" s="364" t="s">
        <v>258</v>
      </c>
      <c r="AV1726" s="364" t="s">
        <v>332</v>
      </c>
      <c r="AW1726" s="364" t="s">
        <v>299</v>
      </c>
      <c r="AX1726" s="364" t="s">
        <v>333</v>
      </c>
      <c r="AY1726" s="364" t="s">
        <v>334</v>
      </c>
    </row>
    <row r="1727" spans="2:51" s="406" customFormat="1" ht="15.75" customHeight="1">
      <c r="B1727" s="363"/>
      <c r="D1727" s="361" t="s">
        <v>347</v>
      </c>
      <c r="E1727" s="364"/>
      <c r="F1727" s="365" t="s">
        <v>1628</v>
      </c>
      <c r="H1727" s="364"/>
      <c r="L1727" s="363"/>
      <c r="M1727" s="366"/>
      <c r="T1727" s="367"/>
      <c r="AT1727" s="364" t="s">
        <v>347</v>
      </c>
      <c r="AU1727" s="364" t="s">
        <v>258</v>
      </c>
      <c r="AV1727" s="364" t="s">
        <v>332</v>
      </c>
      <c r="AW1727" s="364" t="s">
        <v>299</v>
      </c>
      <c r="AX1727" s="364" t="s">
        <v>333</v>
      </c>
      <c r="AY1727" s="364" t="s">
        <v>334</v>
      </c>
    </row>
    <row r="1728" spans="2:51" s="406" customFormat="1" ht="15.75" customHeight="1">
      <c r="B1728" s="363"/>
      <c r="D1728" s="361" t="s">
        <v>347</v>
      </c>
      <c r="E1728" s="364"/>
      <c r="F1728" s="365" t="s">
        <v>1627</v>
      </c>
      <c r="H1728" s="364"/>
      <c r="L1728" s="363"/>
      <c r="M1728" s="366"/>
      <c r="T1728" s="367"/>
      <c r="AT1728" s="364" t="s">
        <v>347</v>
      </c>
      <c r="AU1728" s="364" t="s">
        <v>258</v>
      </c>
      <c r="AV1728" s="364" t="s">
        <v>332</v>
      </c>
      <c r="AW1728" s="364" t="s">
        <v>299</v>
      </c>
      <c r="AX1728" s="364" t="s">
        <v>333</v>
      </c>
      <c r="AY1728" s="364" t="s">
        <v>334</v>
      </c>
    </row>
    <row r="1729" spans="2:51" s="406" customFormat="1" ht="15.75" customHeight="1">
      <c r="B1729" s="368"/>
      <c r="D1729" s="361" t="s">
        <v>347</v>
      </c>
      <c r="E1729" s="369"/>
      <c r="F1729" s="370" t="s">
        <v>1626</v>
      </c>
      <c r="H1729" s="371">
        <v>2</v>
      </c>
      <c r="L1729" s="368"/>
      <c r="M1729" s="372"/>
      <c r="T1729" s="373"/>
      <c r="AT1729" s="369" t="s">
        <v>347</v>
      </c>
      <c r="AU1729" s="369" t="s">
        <v>258</v>
      </c>
      <c r="AV1729" s="369" t="s">
        <v>258</v>
      </c>
      <c r="AW1729" s="369" t="s">
        <v>299</v>
      </c>
      <c r="AX1729" s="369" t="s">
        <v>333</v>
      </c>
      <c r="AY1729" s="369" t="s">
        <v>334</v>
      </c>
    </row>
    <row r="1730" spans="2:51" s="406" customFormat="1" ht="15.75" customHeight="1">
      <c r="B1730" s="374"/>
      <c r="D1730" s="361" t="s">
        <v>347</v>
      </c>
      <c r="E1730" s="375"/>
      <c r="F1730" s="376" t="s">
        <v>352</v>
      </c>
      <c r="H1730" s="377">
        <v>2</v>
      </c>
      <c r="L1730" s="374"/>
      <c r="M1730" s="378"/>
      <c r="T1730" s="379"/>
      <c r="AT1730" s="375" t="s">
        <v>347</v>
      </c>
      <c r="AU1730" s="375" t="s">
        <v>258</v>
      </c>
      <c r="AV1730" s="375" t="s">
        <v>341</v>
      </c>
      <c r="AW1730" s="375" t="s">
        <v>299</v>
      </c>
      <c r="AX1730" s="375" t="s">
        <v>332</v>
      </c>
      <c r="AY1730" s="375" t="s">
        <v>334</v>
      </c>
    </row>
    <row r="1731" spans="2:51" s="406" customFormat="1" ht="15.75" customHeight="1">
      <c r="B1731" s="368"/>
      <c r="D1731" s="361" t="s">
        <v>347</v>
      </c>
      <c r="F1731" s="370" t="s">
        <v>1625</v>
      </c>
      <c r="H1731" s="371">
        <v>2.1</v>
      </c>
      <c r="L1731" s="368"/>
      <c r="M1731" s="372"/>
      <c r="T1731" s="373"/>
      <c r="AT1731" s="369" t="s">
        <v>347</v>
      </c>
      <c r="AU1731" s="369" t="s">
        <v>258</v>
      </c>
      <c r="AV1731" s="369" t="s">
        <v>258</v>
      </c>
      <c r="AW1731" s="369" t="s">
        <v>333</v>
      </c>
      <c r="AX1731" s="369" t="s">
        <v>332</v>
      </c>
      <c r="AY1731" s="369" t="s">
        <v>334</v>
      </c>
    </row>
    <row r="1732" spans="2:65" s="406" customFormat="1" ht="15.75" customHeight="1">
      <c r="B1732" s="281"/>
      <c r="C1732" s="347" t="s">
        <v>1624</v>
      </c>
      <c r="D1732" s="347" t="s">
        <v>336</v>
      </c>
      <c r="E1732" s="348" t="s">
        <v>1623</v>
      </c>
      <c r="F1732" s="349" t="s">
        <v>1622</v>
      </c>
      <c r="G1732" s="350" t="s">
        <v>578</v>
      </c>
      <c r="H1732" s="351">
        <v>5.895</v>
      </c>
      <c r="I1732" s="424"/>
      <c r="J1732" s="352">
        <f>ROUND($I$1732*$H$1732,2)</f>
        <v>0</v>
      </c>
      <c r="K1732" s="349" t="s">
        <v>340</v>
      </c>
      <c r="L1732" s="281"/>
      <c r="M1732" s="423"/>
      <c r="N1732" s="353" t="s">
        <v>287</v>
      </c>
      <c r="P1732" s="354">
        <f>$O$1732*$H$1732</f>
        <v>0</v>
      </c>
      <c r="Q1732" s="354">
        <v>0</v>
      </c>
      <c r="R1732" s="354">
        <f>$Q$1732*$H$1732</f>
        <v>0</v>
      </c>
      <c r="S1732" s="354">
        <v>0</v>
      </c>
      <c r="T1732" s="355">
        <f>$S$1732*$H$1732</f>
        <v>0</v>
      </c>
      <c r="AR1732" s="409" t="s">
        <v>481</v>
      </c>
      <c r="AT1732" s="409" t="s">
        <v>336</v>
      </c>
      <c r="AU1732" s="409" t="s">
        <v>258</v>
      </c>
      <c r="AY1732" s="406" t="s">
        <v>334</v>
      </c>
      <c r="BE1732" s="356">
        <f>IF($N$1732="základní",$J$1732,0)</f>
        <v>0</v>
      </c>
      <c r="BF1732" s="356">
        <f>IF($N$1732="snížená",$J$1732,0)</f>
        <v>0</v>
      </c>
      <c r="BG1732" s="356">
        <f>IF($N$1732="zákl. přenesená",$J$1732,0)</f>
        <v>0</v>
      </c>
      <c r="BH1732" s="356">
        <f>IF($N$1732="sníž. přenesená",$J$1732,0)</f>
        <v>0</v>
      </c>
      <c r="BI1732" s="356">
        <f>IF($N$1732="nulová",$J$1732,0)</f>
        <v>0</v>
      </c>
      <c r="BJ1732" s="409" t="s">
        <v>332</v>
      </c>
      <c r="BK1732" s="356">
        <f>ROUND($I$1732*$H$1732,2)</f>
        <v>0</v>
      </c>
      <c r="BL1732" s="409" t="s">
        <v>481</v>
      </c>
      <c r="BM1732" s="409" t="s">
        <v>1621</v>
      </c>
    </row>
    <row r="1733" spans="2:47" s="406" customFormat="1" ht="27" customHeight="1">
      <c r="B1733" s="281"/>
      <c r="D1733" s="357" t="s">
        <v>343</v>
      </c>
      <c r="F1733" s="358" t="s">
        <v>1620</v>
      </c>
      <c r="L1733" s="281"/>
      <c r="M1733" s="359"/>
      <c r="T1733" s="360"/>
      <c r="AT1733" s="406" t="s">
        <v>343</v>
      </c>
      <c r="AU1733" s="406" t="s">
        <v>258</v>
      </c>
    </row>
    <row r="1734" spans="2:47" s="406" customFormat="1" ht="98.25" customHeight="1">
      <c r="B1734" s="281"/>
      <c r="D1734" s="361" t="s">
        <v>345</v>
      </c>
      <c r="F1734" s="362" t="s">
        <v>1619</v>
      </c>
      <c r="L1734" s="281"/>
      <c r="M1734" s="359"/>
      <c r="T1734" s="360"/>
      <c r="AT1734" s="406" t="s">
        <v>345</v>
      </c>
      <c r="AU1734" s="406" t="s">
        <v>258</v>
      </c>
    </row>
    <row r="1735" spans="2:63" s="337" customFormat="1" ht="30.75" customHeight="1">
      <c r="B1735" s="336"/>
      <c r="D1735" s="338" t="s">
        <v>329</v>
      </c>
      <c r="E1735" s="345" t="s">
        <v>1618</v>
      </c>
      <c r="F1735" s="345" t="s">
        <v>1617</v>
      </c>
      <c r="J1735" s="346">
        <f>$BK$1735</f>
        <v>0</v>
      </c>
      <c r="L1735" s="336"/>
      <c r="M1735" s="341"/>
      <c r="P1735" s="342">
        <f>SUM($P$1736:$P$2181)</f>
        <v>0</v>
      </c>
      <c r="R1735" s="342">
        <f>SUM($R$1736:$R$2181)</f>
        <v>0.47431626</v>
      </c>
      <c r="T1735" s="343">
        <f>SUM($T$1736:$T$2181)</f>
        <v>0</v>
      </c>
      <c r="AR1735" s="338" t="s">
        <v>258</v>
      </c>
      <c r="AT1735" s="338" t="s">
        <v>329</v>
      </c>
      <c r="AU1735" s="338" t="s">
        <v>332</v>
      </c>
      <c r="AY1735" s="338" t="s">
        <v>334</v>
      </c>
      <c r="BK1735" s="344">
        <f>SUM($BK$1736:$BK$2181)</f>
        <v>0</v>
      </c>
    </row>
    <row r="1736" spans="2:65" s="406" customFormat="1" ht="15.75" customHeight="1">
      <c r="B1736" s="281"/>
      <c r="C1736" s="347" t="s">
        <v>1616</v>
      </c>
      <c r="D1736" s="347" t="s">
        <v>336</v>
      </c>
      <c r="E1736" s="348" t="s">
        <v>1615</v>
      </c>
      <c r="F1736" s="349" t="s">
        <v>1614</v>
      </c>
      <c r="G1736" s="350" t="s">
        <v>339</v>
      </c>
      <c r="H1736" s="351">
        <v>76.512</v>
      </c>
      <c r="I1736" s="424"/>
      <c r="J1736" s="352">
        <f>ROUND($I$1736*$H$1736,2)</f>
        <v>0</v>
      </c>
      <c r="K1736" s="349" t="s">
        <v>340</v>
      </c>
      <c r="L1736" s="281"/>
      <c r="M1736" s="423"/>
      <c r="N1736" s="353" t="s">
        <v>287</v>
      </c>
      <c r="P1736" s="354">
        <f>$O$1736*$H$1736</f>
        <v>0</v>
      </c>
      <c r="Q1736" s="354">
        <v>0</v>
      </c>
      <c r="R1736" s="354">
        <f>$Q$1736*$H$1736</f>
        <v>0</v>
      </c>
      <c r="S1736" s="354">
        <v>0</v>
      </c>
      <c r="T1736" s="355">
        <f>$S$1736*$H$1736</f>
        <v>0</v>
      </c>
      <c r="AR1736" s="409" t="s">
        <v>481</v>
      </c>
      <c r="AT1736" s="409" t="s">
        <v>336</v>
      </c>
      <c r="AU1736" s="409" t="s">
        <v>258</v>
      </c>
      <c r="AY1736" s="406" t="s">
        <v>334</v>
      </c>
      <c r="BE1736" s="356">
        <f>IF($N$1736="základní",$J$1736,0)</f>
        <v>0</v>
      </c>
      <c r="BF1736" s="356">
        <f>IF($N$1736="snížená",$J$1736,0)</f>
        <v>0</v>
      </c>
      <c r="BG1736" s="356">
        <f>IF($N$1736="zákl. přenesená",$J$1736,0)</f>
        <v>0</v>
      </c>
      <c r="BH1736" s="356">
        <f>IF($N$1736="sníž. přenesená",$J$1736,0)</f>
        <v>0</v>
      </c>
      <c r="BI1736" s="356">
        <f>IF($N$1736="nulová",$J$1736,0)</f>
        <v>0</v>
      </c>
      <c r="BJ1736" s="409" t="s">
        <v>332</v>
      </c>
      <c r="BK1736" s="356">
        <f>ROUND($I$1736*$H$1736,2)</f>
        <v>0</v>
      </c>
      <c r="BL1736" s="409" t="s">
        <v>481</v>
      </c>
      <c r="BM1736" s="409" t="s">
        <v>1613</v>
      </c>
    </row>
    <row r="1737" spans="2:47" s="406" customFormat="1" ht="16.5" customHeight="1">
      <c r="B1737" s="281"/>
      <c r="D1737" s="357" t="s">
        <v>343</v>
      </c>
      <c r="F1737" s="358" t="s">
        <v>1612</v>
      </c>
      <c r="L1737" s="281"/>
      <c r="M1737" s="359"/>
      <c r="T1737" s="360"/>
      <c r="AT1737" s="406" t="s">
        <v>343</v>
      </c>
      <c r="AU1737" s="406" t="s">
        <v>258</v>
      </c>
    </row>
    <row r="1738" spans="2:51" s="406" customFormat="1" ht="15.75" customHeight="1">
      <c r="B1738" s="363"/>
      <c r="D1738" s="361" t="s">
        <v>347</v>
      </c>
      <c r="E1738" s="364"/>
      <c r="F1738" s="365" t="s">
        <v>1551</v>
      </c>
      <c r="H1738" s="364"/>
      <c r="L1738" s="363"/>
      <c r="M1738" s="366"/>
      <c r="T1738" s="367"/>
      <c r="AT1738" s="364" t="s">
        <v>347</v>
      </c>
      <c r="AU1738" s="364" t="s">
        <v>258</v>
      </c>
      <c r="AV1738" s="364" t="s">
        <v>332</v>
      </c>
      <c r="AW1738" s="364" t="s">
        <v>299</v>
      </c>
      <c r="AX1738" s="364" t="s">
        <v>333</v>
      </c>
      <c r="AY1738" s="364" t="s">
        <v>334</v>
      </c>
    </row>
    <row r="1739" spans="2:51" s="406" customFormat="1" ht="15.75" customHeight="1">
      <c r="B1739" s="363"/>
      <c r="D1739" s="361" t="s">
        <v>347</v>
      </c>
      <c r="E1739" s="364"/>
      <c r="F1739" s="365" t="s">
        <v>1568</v>
      </c>
      <c r="H1739" s="364"/>
      <c r="L1739" s="363"/>
      <c r="M1739" s="366"/>
      <c r="T1739" s="367"/>
      <c r="AT1739" s="364" t="s">
        <v>347</v>
      </c>
      <c r="AU1739" s="364" t="s">
        <v>258</v>
      </c>
      <c r="AV1739" s="364" t="s">
        <v>332</v>
      </c>
      <c r="AW1739" s="364" t="s">
        <v>299</v>
      </c>
      <c r="AX1739" s="364" t="s">
        <v>333</v>
      </c>
      <c r="AY1739" s="364" t="s">
        <v>334</v>
      </c>
    </row>
    <row r="1740" spans="2:51" s="406" customFormat="1" ht="15.75" customHeight="1">
      <c r="B1740" s="363"/>
      <c r="D1740" s="361" t="s">
        <v>347</v>
      </c>
      <c r="E1740" s="364"/>
      <c r="F1740" s="365" t="s">
        <v>1567</v>
      </c>
      <c r="H1740" s="364"/>
      <c r="L1740" s="363"/>
      <c r="M1740" s="366"/>
      <c r="T1740" s="367"/>
      <c r="AT1740" s="364" t="s">
        <v>347</v>
      </c>
      <c r="AU1740" s="364" t="s">
        <v>258</v>
      </c>
      <c r="AV1740" s="364" t="s">
        <v>332</v>
      </c>
      <c r="AW1740" s="364" t="s">
        <v>299</v>
      </c>
      <c r="AX1740" s="364" t="s">
        <v>333</v>
      </c>
      <c r="AY1740" s="364" t="s">
        <v>334</v>
      </c>
    </row>
    <row r="1741" spans="2:51" s="406" customFormat="1" ht="15.75" customHeight="1">
      <c r="B1741" s="363"/>
      <c r="D1741" s="361" t="s">
        <v>347</v>
      </c>
      <c r="E1741" s="364"/>
      <c r="F1741" s="365" t="s">
        <v>1558</v>
      </c>
      <c r="H1741" s="364"/>
      <c r="L1741" s="363"/>
      <c r="M1741" s="366"/>
      <c r="T1741" s="367"/>
      <c r="AT1741" s="364" t="s">
        <v>347</v>
      </c>
      <c r="AU1741" s="364" t="s">
        <v>258</v>
      </c>
      <c r="AV1741" s="364" t="s">
        <v>332</v>
      </c>
      <c r="AW1741" s="364" t="s">
        <v>299</v>
      </c>
      <c r="AX1741" s="364" t="s">
        <v>333</v>
      </c>
      <c r="AY1741" s="364" t="s">
        <v>334</v>
      </c>
    </row>
    <row r="1742" spans="2:51" s="406" customFormat="1" ht="15.75" customHeight="1">
      <c r="B1742" s="368"/>
      <c r="D1742" s="361" t="s">
        <v>347</v>
      </c>
      <c r="E1742" s="369"/>
      <c r="F1742" s="370" t="s">
        <v>1566</v>
      </c>
      <c r="H1742" s="371">
        <v>5.088</v>
      </c>
      <c r="L1742" s="368"/>
      <c r="M1742" s="372"/>
      <c r="T1742" s="373"/>
      <c r="AT1742" s="369" t="s">
        <v>347</v>
      </c>
      <c r="AU1742" s="369" t="s">
        <v>258</v>
      </c>
      <c r="AV1742" s="369" t="s">
        <v>258</v>
      </c>
      <c r="AW1742" s="369" t="s">
        <v>299</v>
      </c>
      <c r="AX1742" s="369" t="s">
        <v>333</v>
      </c>
      <c r="AY1742" s="369" t="s">
        <v>334</v>
      </c>
    </row>
    <row r="1743" spans="2:51" s="406" customFormat="1" ht="15.75" customHeight="1">
      <c r="B1743" s="368"/>
      <c r="D1743" s="361" t="s">
        <v>347</v>
      </c>
      <c r="E1743" s="369"/>
      <c r="F1743" s="370" t="s">
        <v>1565</v>
      </c>
      <c r="H1743" s="371">
        <v>7.2</v>
      </c>
      <c r="L1743" s="368"/>
      <c r="M1743" s="372"/>
      <c r="T1743" s="373"/>
      <c r="AT1743" s="369" t="s">
        <v>347</v>
      </c>
      <c r="AU1743" s="369" t="s">
        <v>258</v>
      </c>
      <c r="AV1743" s="369" t="s">
        <v>258</v>
      </c>
      <c r="AW1743" s="369" t="s">
        <v>299</v>
      </c>
      <c r="AX1743" s="369" t="s">
        <v>333</v>
      </c>
      <c r="AY1743" s="369" t="s">
        <v>334</v>
      </c>
    </row>
    <row r="1744" spans="2:51" s="406" customFormat="1" ht="15.75" customHeight="1">
      <c r="B1744" s="368"/>
      <c r="D1744" s="361" t="s">
        <v>347</v>
      </c>
      <c r="E1744" s="369"/>
      <c r="F1744" s="370" t="s">
        <v>1564</v>
      </c>
      <c r="H1744" s="371">
        <v>7.2</v>
      </c>
      <c r="L1744" s="368"/>
      <c r="M1744" s="372"/>
      <c r="T1744" s="373"/>
      <c r="AT1744" s="369" t="s">
        <v>347</v>
      </c>
      <c r="AU1744" s="369" t="s">
        <v>258</v>
      </c>
      <c r="AV1744" s="369" t="s">
        <v>258</v>
      </c>
      <c r="AW1744" s="369" t="s">
        <v>299</v>
      </c>
      <c r="AX1744" s="369" t="s">
        <v>333</v>
      </c>
      <c r="AY1744" s="369" t="s">
        <v>334</v>
      </c>
    </row>
    <row r="1745" spans="2:51" s="406" customFormat="1" ht="15.75" customHeight="1">
      <c r="B1745" s="368"/>
      <c r="D1745" s="361" t="s">
        <v>347</v>
      </c>
      <c r="E1745" s="369"/>
      <c r="F1745" s="370" t="s">
        <v>1563</v>
      </c>
      <c r="H1745" s="371">
        <v>7.2</v>
      </c>
      <c r="L1745" s="368"/>
      <c r="M1745" s="372"/>
      <c r="T1745" s="373"/>
      <c r="AT1745" s="369" t="s">
        <v>347</v>
      </c>
      <c r="AU1745" s="369" t="s">
        <v>258</v>
      </c>
      <c r="AV1745" s="369" t="s">
        <v>258</v>
      </c>
      <c r="AW1745" s="369" t="s">
        <v>299</v>
      </c>
      <c r="AX1745" s="369" t="s">
        <v>333</v>
      </c>
      <c r="AY1745" s="369" t="s">
        <v>334</v>
      </c>
    </row>
    <row r="1746" spans="2:51" s="406" customFormat="1" ht="15.75" customHeight="1">
      <c r="B1746" s="368"/>
      <c r="D1746" s="361" t="s">
        <v>347</v>
      </c>
      <c r="E1746" s="369"/>
      <c r="F1746" s="370" t="s">
        <v>1562</v>
      </c>
      <c r="H1746" s="371">
        <v>7.2</v>
      </c>
      <c r="L1746" s="368"/>
      <c r="M1746" s="372"/>
      <c r="T1746" s="373"/>
      <c r="AT1746" s="369" t="s">
        <v>347</v>
      </c>
      <c r="AU1746" s="369" t="s">
        <v>258</v>
      </c>
      <c r="AV1746" s="369" t="s">
        <v>258</v>
      </c>
      <c r="AW1746" s="369" t="s">
        <v>299</v>
      </c>
      <c r="AX1746" s="369" t="s">
        <v>333</v>
      </c>
      <c r="AY1746" s="369" t="s">
        <v>334</v>
      </c>
    </row>
    <row r="1747" spans="2:51" s="406" customFormat="1" ht="15.75" customHeight="1">
      <c r="B1747" s="368"/>
      <c r="D1747" s="361" t="s">
        <v>347</v>
      </c>
      <c r="E1747" s="369"/>
      <c r="F1747" s="370" t="s">
        <v>1561</v>
      </c>
      <c r="H1747" s="371">
        <v>7.2</v>
      </c>
      <c r="L1747" s="368"/>
      <c r="M1747" s="372"/>
      <c r="T1747" s="373"/>
      <c r="AT1747" s="369" t="s">
        <v>347</v>
      </c>
      <c r="AU1747" s="369" t="s">
        <v>258</v>
      </c>
      <c r="AV1747" s="369" t="s">
        <v>258</v>
      </c>
      <c r="AW1747" s="369" t="s">
        <v>299</v>
      </c>
      <c r="AX1747" s="369" t="s">
        <v>333</v>
      </c>
      <c r="AY1747" s="369" t="s">
        <v>334</v>
      </c>
    </row>
    <row r="1748" spans="2:51" s="406" customFormat="1" ht="15.75" customHeight="1">
      <c r="B1748" s="368"/>
      <c r="D1748" s="361" t="s">
        <v>347</v>
      </c>
      <c r="E1748" s="369"/>
      <c r="F1748" s="370" t="s">
        <v>1560</v>
      </c>
      <c r="H1748" s="371">
        <v>7.2</v>
      </c>
      <c r="L1748" s="368"/>
      <c r="M1748" s="372"/>
      <c r="T1748" s="373"/>
      <c r="AT1748" s="369" t="s">
        <v>347</v>
      </c>
      <c r="AU1748" s="369" t="s">
        <v>258</v>
      </c>
      <c r="AV1748" s="369" t="s">
        <v>258</v>
      </c>
      <c r="AW1748" s="369" t="s">
        <v>299</v>
      </c>
      <c r="AX1748" s="369" t="s">
        <v>333</v>
      </c>
      <c r="AY1748" s="369" t="s">
        <v>334</v>
      </c>
    </row>
    <row r="1749" spans="2:51" s="406" customFormat="1" ht="15.75" customHeight="1">
      <c r="B1749" s="380"/>
      <c r="D1749" s="361" t="s">
        <v>347</v>
      </c>
      <c r="E1749" s="381"/>
      <c r="F1749" s="382" t="s">
        <v>519</v>
      </c>
      <c r="H1749" s="383">
        <v>48.288</v>
      </c>
      <c r="L1749" s="380"/>
      <c r="M1749" s="384"/>
      <c r="T1749" s="385"/>
      <c r="AT1749" s="381" t="s">
        <v>347</v>
      </c>
      <c r="AU1749" s="381" t="s">
        <v>258</v>
      </c>
      <c r="AV1749" s="381" t="s">
        <v>363</v>
      </c>
      <c r="AW1749" s="381" t="s">
        <v>299</v>
      </c>
      <c r="AX1749" s="381" t="s">
        <v>333</v>
      </c>
      <c r="AY1749" s="381" t="s">
        <v>334</v>
      </c>
    </row>
    <row r="1750" spans="2:51" s="406" customFormat="1" ht="15.75" customHeight="1">
      <c r="B1750" s="363"/>
      <c r="D1750" s="361" t="s">
        <v>347</v>
      </c>
      <c r="E1750" s="364"/>
      <c r="F1750" s="365" t="s">
        <v>1559</v>
      </c>
      <c r="H1750" s="364"/>
      <c r="L1750" s="363"/>
      <c r="M1750" s="366"/>
      <c r="T1750" s="367"/>
      <c r="AT1750" s="364" t="s">
        <v>347</v>
      </c>
      <c r="AU1750" s="364" t="s">
        <v>258</v>
      </c>
      <c r="AV1750" s="364" t="s">
        <v>332</v>
      </c>
      <c r="AW1750" s="364" t="s">
        <v>299</v>
      </c>
      <c r="AX1750" s="364" t="s">
        <v>333</v>
      </c>
      <c r="AY1750" s="364" t="s">
        <v>334</v>
      </c>
    </row>
    <row r="1751" spans="2:51" s="406" customFormat="1" ht="15.75" customHeight="1">
      <c r="B1751" s="363"/>
      <c r="D1751" s="361" t="s">
        <v>347</v>
      </c>
      <c r="E1751" s="364"/>
      <c r="F1751" s="365" t="s">
        <v>1558</v>
      </c>
      <c r="H1751" s="364"/>
      <c r="L1751" s="363"/>
      <c r="M1751" s="366"/>
      <c r="T1751" s="367"/>
      <c r="AT1751" s="364" t="s">
        <v>347</v>
      </c>
      <c r="AU1751" s="364" t="s">
        <v>258</v>
      </c>
      <c r="AV1751" s="364" t="s">
        <v>332</v>
      </c>
      <c r="AW1751" s="364" t="s">
        <v>299</v>
      </c>
      <c r="AX1751" s="364" t="s">
        <v>333</v>
      </c>
      <c r="AY1751" s="364" t="s">
        <v>334</v>
      </c>
    </row>
    <row r="1752" spans="2:51" s="406" customFormat="1" ht="15.75" customHeight="1">
      <c r="B1752" s="368"/>
      <c r="D1752" s="361" t="s">
        <v>347</v>
      </c>
      <c r="E1752" s="369"/>
      <c r="F1752" s="370" t="s">
        <v>1557</v>
      </c>
      <c r="H1752" s="371">
        <v>28.224</v>
      </c>
      <c r="L1752" s="368"/>
      <c r="M1752" s="372"/>
      <c r="T1752" s="373"/>
      <c r="AT1752" s="369" t="s">
        <v>347</v>
      </c>
      <c r="AU1752" s="369" t="s">
        <v>258</v>
      </c>
      <c r="AV1752" s="369" t="s">
        <v>258</v>
      </c>
      <c r="AW1752" s="369" t="s">
        <v>299</v>
      </c>
      <c r="AX1752" s="369" t="s">
        <v>333</v>
      </c>
      <c r="AY1752" s="369" t="s">
        <v>334</v>
      </c>
    </row>
    <row r="1753" spans="2:51" s="406" customFormat="1" ht="15.75" customHeight="1">
      <c r="B1753" s="380"/>
      <c r="D1753" s="361" t="s">
        <v>347</v>
      </c>
      <c r="E1753" s="381"/>
      <c r="F1753" s="382" t="s">
        <v>519</v>
      </c>
      <c r="H1753" s="383">
        <v>28.224</v>
      </c>
      <c r="L1753" s="380"/>
      <c r="M1753" s="384"/>
      <c r="T1753" s="385"/>
      <c r="AT1753" s="381" t="s">
        <v>347</v>
      </c>
      <c r="AU1753" s="381" t="s">
        <v>258</v>
      </c>
      <c r="AV1753" s="381" t="s">
        <v>363</v>
      </c>
      <c r="AW1753" s="381" t="s">
        <v>299</v>
      </c>
      <c r="AX1753" s="381" t="s">
        <v>333</v>
      </c>
      <c r="AY1753" s="381" t="s">
        <v>334</v>
      </c>
    </row>
    <row r="1754" spans="2:51" s="406" customFormat="1" ht="15.75" customHeight="1">
      <c r="B1754" s="374"/>
      <c r="D1754" s="361" t="s">
        <v>347</v>
      </c>
      <c r="E1754" s="375"/>
      <c r="F1754" s="376" t="s">
        <v>352</v>
      </c>
      <c r="H1754" s="377">
        <v>76.512</v>
      </c>
      <c r="L1754" s="374"/>
      <c r="M1754" s="378"/>
      <c r="T1754" s="379"/>
      <c r="AT1754" s="375" t="s">
        <v>347</v>
      </c>
      <c r="AU1754" s="375" t="s">
        <v>258</v>
      </c>
      <c r="AV1754" s="375" t="s">
        <v>341</v>
      </c>
      <c r="AW1754" s="375" t="s">
        <v>299</v>
      </c>
      <c r="AX1754" s="375" t="s">
        <v>332</v>
      </c>
      <c r="AY1754" s="375" t="s">
        <v>334</v>
      </c>
    </row>
    <row r="1755" spans="2:65" s="406" customFormat="1" ht="15.75" customHeight="1">
      <c r="B1755" s="281"/>
      <c r="C1755" s="347" t="s">
        <v>1611</v>
      </c>
      <c r="D1755" s="347" t="s">
        <v>336</v>
      </c>
      <c r="E1755" s="348" t="s">
        <v>1610</v>
      </c>
      <c r="F1755" s="349" t="s">
        <v>1609</v>
      </c>
      <c r="G1755" s="350" t="s">
        <v>339</v>
      </c>
      <c r="H1755" s="351">
        <v>321.957</v>
      </c>
      <c r="I1755" s="424"/>
      <c r="J1755" s="352">
        <f>ROUND($I$1755*$H$1755,2)</f>
        <v>0</v>
      </c>
      <c r="K1755" s="349" t="s">
        <v>340</v>
      </c>
      <c r="L1755" s="281"/>
      <c r="M1755" s="423"/>
      <c r="N1755" s="353" t="s">
        <v>287</v>
      </c>
      <c r="P1755" s="354">
        <f>$O$1755*$H$1755</f>
        <v>0</v>
      </c>
      <c r="Q1755" s="354">
        <v>0</v>
      </c>
      <c r="R1755" s="354">
        <f>$Q$1755*$H$1755</f>
        <v>0</v>
      </c>
      <c r="S1755" s="354">
        <v>0</v>
      </c>
      <c r="T1755" s="355">
        <f>$S$1755*$H$1755</f>
        <v>0</v>
      </c>
      <c r="AR1755" s="409" t="s">
        <v>481</v>
      </c>
      <c r="AT1755" s="409" t="s">
        <v>336</v>
      </c>
      <c r="AU1755" s="409" t="s">
        <v>258</v>
      </c>
      <c r="AY1755" s="406" t="s">
        <v>334</v>
      </c>
      <c r="BE1755" s="356">
        <f>IF($N$1755="základní",$J$1755,0)</f>
        <v>0</v>
      </c>
      <c r="BF1755" s="356">
        <f>IF($N$1755="snížená",$J$1755,0)</f>
        <v>0</v>
      </c>
      <c r="BG1755" s="356">
        <f>IF($N$1755="zákl. přenesená",$J$1755,0)</f>
        <v>0</v>
      </c>
      <c r="BH1755" s="356">
        <f>IF($N$1755="sníž. přenesená",$J$1755,0)</f>
        <v>0</v>
      </c>
      <c r="BI1755" s="356">
        <f>IF($N$1755="nulová",$J$1755,0)</f>
        <v>0</v>
      </c>
      <c r="BJ1755" s="409" t="s">
        <v>332</v>
      </c>
      <c r="BK1755" s="356">
        <f>ROUND($I$1755*$H$1755,2)</f>
        <v>0</v>
      </c>
      <c r="BL1755" s="409" t="s">
        <v>481</v>
      </c>
      <c r="BM1755" s="409" t="s">
        <v>1608</v>
      </c>
    </row>
    <row r="1756" spans="2:47" s="406" customFormat="1" ht="16.5" customHeight="1">
      <c r="B1756" s="281"/>
      <c r="D1756" s="357" t="s">
        <v>343</v>
      </c>
      <c r="F1756" s="358" t="s">
        <v>1607</v>
      </c>
      <c r="L1756" s="281"/>
      <c r="M1756" s="359"/>
      <c r="T1756" s="360"/>
      <c r="AT1756" s="406" t="s">
        <v>343</v>
      </c>
      <c r="AU1756" s="406" t="s">
        <v>258</v>
      </c>
    </row>
    <row r="1757" spans="2:51" s="406" customFormat="1" ht="15.75" customHeight="1">
      <c r="B1757" s="363"/>
      <c r="D1757" s="361" t="s">
        <v>347</v>
      </c>
      <c r="E1757" s="364"/>
      <c r="F1757" s="365" t="s">
        <v>1551</v>
      </c>
      <c r="H1757" s="364"/>
      <c r="L1757" s="363"/>
      <c r="M1757" s="366"/>
      <c r="T1757" s="367"/>
      <c r="AT1757" s="364" t="s">
        <v>347</v>
      </c>
      <c r="AU1757" s="364" t="s">
        <v>258</v>
      </c>
      <c r="AV1757" s="364" t="s">
        <v>332</v>
      </c>
      <c r="AW1757" s="364" t="s">
        <v>299</v>
      </c>
      <c r="AX1757" s="364" t="s">
        <v>333</v>
      </c>
      <c r="AY1757" s="364" t="s">
        <v>334</v>
      </c>
    </row>
    <row r="1758" spans="2:51" s="406" customFormat="1" ht="15.75" customHeight="1">
      <c r="B1758" s="363"/>
      <c r="D1758" s="361" t="s">
        <v>347</v>
      </c>
      <c r="E1758" s="364"/>
      <c r="F1758" s="365" t="s">
        <v>1550</v>
      </c>
      <c r="H1758" s="364"/>
      <c r="L1758" s="363"/>
      <c r="M1758" s="366"/>
      <c r="T1758" s="367"/>
      <c r="AT1758" s="364" t="s">
        <v>347</v>
      </c>
      <c r="AU1758" s="364" t="s">
        <v>258</v>
      </c>
      <c r="AV1758" s="364" t="s">
        <v>332</v>
      </c>
      <c r="AW1758" s="364" t="s">
        <v>299</v>
      </c>
      <c r="AX1758" s="364" t="s">
        <v>333</v>
      </c>
      <c r="AY1758" s="364" t="s">
        <v>334</v>
      </c>
    </row>
    <row r="1759" spans="2:51" s="406" customFormat="1" ht="15.75" customHeight="1">
      <c r="B1759" s="368"/>
      <c r="D1759" s="361" t="s">
        <v>347</v>
      </c>
      <c r="E1759" s="369"/>
      <c r="F1759" s="370" t="s">
        <v>1549</v>
      </c>
      <c r="H1759" s="371">
        <v>1.54</v>
      </c>
      <c r="L1759" s="368"/>
      <c r="M1759" s="372"/>
      <c r="T1759" s="373"/>
      <c r="AT1759" s="369" t="s">
        <v>347</v>
      </c>
      <c r="AU1759" s="369" t="s">
        <v>258</v>
      </c>
      <c r="AV1759" s="369" t="s">
        <v>258</v>
      </c>
      <c r="AW1759" s="369" t="s">
        <v>299</v>
      </c>
      <c r="AX1759" s="369" t="s">
        <v>333</v>
      </c>
      <c r="AY1759" s="369" t="s">
        <v>334</v>
      </c>
    </row>
    <row r="1760" spans="2:51" s="406" customFormat="1" ht="15.75" customHeight="1">
      <c r="B1760" s="368"/>
      <c r="D1760" s="361" t="s">
        <v>347</v>
      </c>
      <c r="E1760" s="369"/>
      <c r="F1760" s="370" t="s">
        <v>1548</v>
      </c>
      <c r="H1760" s="371">
        <v>4.565</v>
      </c>
      <c r="L1760" s="368"/>
      <c r="M1760" s="372"/>
      <c r="T1760" s="373"/>
      <c r="AT1760" s="369" t="s">
        <v>347</v>
      </c>
      <c r="AU1760" s="369" t="s">
        <v>258</v>
      </c>
      <c r="AV1760" s="369" t="s">
        <v>258</v>
      </c>
      <c r="AW1760" s="369" t="s">
        <v>299</v>
      </c>
      <c r="AX1760" s="369" t="s">
        <v>333</v>
      </c>
      <c r="AY1760" s="369" t="s">
        <v>334</v>
      </c>
    </row>
    <row r="1761" spans="2:51" s="406" customFormat="1" ht="15.75" customHeight="1">
      <c r="B1761" s="368"/>
      <c r="D1761" s="361" t="s">
        <v>347</v>
      </c>
      <c r="E1761" s="369"/>
      <c r="F1761" s="370" t="s">
        <v>1547</v>
      </c>
      <c r="H1761" s="371">
        <v>6.6</v>
      </c>
      <c r="L1761" s="368"/>
      <c r="M1761" s="372"/>
      <c r="T1761" s="373"/>
      <c r="AT1761" s="369" t="s">
        <v>347</v>
      </c>
      <c r="AU1761" s="369" t="s">
        <v>258</v>
      </c>
      <c r="AV1761" s="369" t="s">
        <v>258</v>
      </c>
      <c r="AW1761" s="369" t="s">
        <v>299</v>
      </c>
      <c r="AX1761" s="369" t="s">
        <v>333</v>
      </c>
      <c r="AY1761" s="369" t="s">
        <v>334</v>
      </c>
    </row>
    <row r="1762" spans="2:51" s="406" customFormat="1" ht="15.75" customHeight="1">
      <c r="B1762" s="368"/>
      <c r="D1762" s="361" t="s">
        <v>347</v>
      </c>
      <c r="E1762" s="369"/>
      <c r="F1762" s="370" t="s">
        <v>1546</v>
      </c>
      <c r="H1762" s="371">
        <v>2.42</v>
      </c>
      <c r="L1762" s="368"/>
      <c r="M1762" s="372"/>
      <c r="T1762" s="373"/>
      <c r="AT1762" s="369" t="s">
        <v>347</v>
      </c>
      <c r="AU1762" s="369" t="s">
        <v>258</v>
      </c>
      <c r="AV1762" s="369" t="s">
        <v>258</v>
      </c>
      <c r="AW1762" s="369" t="s">
        <v>299</v>
      </c>
      <c r="AX1762" s="369" t="s">
        <v>333</v>
      </c>
      <c r="AY1762" s="369" t="s">
        <v>334</v>
      </c>
    </row>
    <row r="1763" spans="2:51" s="406" customFormat="1" ht="15.75" customHeight="1">
      <c r="B1763" s="368"/>
      <c r="D1763" s="361" t="s">
        <v>347</v>
      </c>
      <c r="E1763" s="369"/>
      <c r="F1763" s="370" t="s">
        <v>1545</v>
      </c>
      <c r="H1763" s="371">
        <v>9.68</v>
      </c>
      <c r="L1763" s="368"/>
      <c r="M1763" s="372"/>
      <c r="T1763" s="373"/>
      <c r="AT1763" s="369" t="s">
        <v>347</v>
      </c>
      <c r="AU1763" s="369" t="s">
        <v>258</v>
      </c>
      <c r="AV1763" s="369" t="s">
        <v>258</v>
      </c>
      <c r="AW1763" s="369" t="s">
        <v>299</v>
      </c>
      <c r="AX1763" s="369" t="s">
        <v>333</v>
      </c>
      <c r="AY1763" s="369" t="s">
        <v>334</v>
      </c>
    </row>
    <row r="1764" spans="2:51" s="406" customFormat="1" ht="15.75" customHeight="1">
      <c r="B1764" s="368"/>
      <c r="D1764" s="361" t="s">
        <v>347</v>
      </c>
      <c r="E1764" s="369"/>
      <c r="F1764" s="370" t="s">
        <v>1544</v>
      </c>
      <c r="H1764" s="371">
        <v>9.02</v>
      </c>
      <c r="L1764" s="368"/>
      <c r="M1764" s="372"/>
      <c r="T1764" s="373"/>
      <c r="AT1764" s="369" t="s">
        <v>347</v>
      </c>
      <c r="AU1764" s="369" t="s">
        <v>258</v>
      </c>
      <c r="AV1764" s="369" t="s">
        <v>258</v>
      </c>
      <c r="AW1764" s="369" t="s">
        <v>299</v>
      </c>
      <c r="AX1764" s="369" t="s">
        <v>333</v>
      </c>
      <c r="AY1764" s="369" t="s">
        <v>334</v>
      </c>
    </row>
    <row r="1765" spans="2:51" s="406" customFormat="1" ht="15.75" customHeight="1">
      <c r="B1765" s="368"/>
      <c r="D1765" s="361" t="s">
        <v>347</v>
      </c>
      <c r="E1765" s="369"/>
      <c r="F1765" s="370" t="s">
        <v>1543</v>
      </c>
      <c r="H1765" s="371">
        <v>9.68</v>
      </c>
      <c r="L1765" s="368"/>
      <c r="M1765" s="372"/>
      <c r="T1765" s="373"/>
      <c r="AT1765" s="369" t="s">
        <v>347</v>
      </c>
      <c r="AU1765" s="369" t="s">
        <v>258</v>
      </c>
      <c r="AV1765" s="369" t="s">
        <v>258</v>
      </c>
      <c r="AW1765" s="369" t="s">
        <v>299</v>
      </c>
      <c r="AX1765" s="369" t="s">
        <v>333</v>
      </c>
      <c r="AY1765" s="369" t="s">
        <v>334</v>
      </c>
    </row>
    <row r="1766" spans="2:51" s="406" customFormat="1" ht="15.75" customHeight="1">
      <c r="B1766" s="368"/>
      <c r="D1766" s="361" t="s">
        <v>347</v>
      </c>
      <c r="E1766" s="369"/>
      <c r="F1766" s="370" t="s">
        <v>1542</v>
      </c>
      <c r="H1766" s="371">
        <v>9.02</v>
      </c>
      <c r="L1766" s="368"/>
      <c r="M1766" s="372"/>
      <c r="T1766" s="373"/>
      <c r="AT1766" s="369" t="s">
        <v>347</v>
      </c>
      <c r="AU1766" s="369" t="s">
        <v>258</v>
      </c>
      <c r="AV1766" s="369" t="s">
        <v>258</v>
      </c>
      <c r="AW1766" s="369" t="s">
        <v>299</v>
      </c>
      <c r="AX1766" s="369" t="s">
        <v>333</v>
      </c>
      <c r="AY1766" s="369" t="s">
        <v>334</v>
      </c>
    </row>
    <row r="1767" spans="2:51" s="406" customFormat="1" ht="15.75" customHeight="1">
      <c r="B1767" s="368"/>
      <c r="D1767" s="361" t="s">
        <v>347</v>
      </c>
      <c r="E1767" s="369"/>
      <c r="F1767" s="370" t="s">
        <v>1541</v>
      </c>
      <c r="H1767" s="371">
        <v>9.68</v>
      </c>
      <c r="L1767" s="368"/>
      <c r="M1767" s="372"/>
      <c r="T1767" s="373"/>
      <c r="AT1767" s="369" t="s">
        <v>347</v>
      </c>
      <c r="AU1767" s="369" t="s">
        <v>258</v>
      </c>
      <c r="AV1767" s="369" t="s">
        <v>258</v>
      </c>
      <c r="AW1767" s="369" t="s">
        <v>299</v>
      </c>
      <c r="AX1767" s="369" t="s">
        <v>333</v>
      </c>
      <c r="AY1767" s="369" t="s">
        <v>334</v>
      </c>
    </row>
    <row r="1768" spans="2:51" s="406" customFormat="1" ht="15.75" customHeight="1">
      <c r="B1768" s="368"/>
      <c r="D1768" s="361" t="s">
        <v>347</v>
      </c>
      <c r="E1768" s="369"/>
      <c r="F1768" s="370" t="s">
        <v>1540</v>
      </c>
      <c r="H1768" s="371">
        <v>9.02</v>
      </c>
      <c r="L1768" s="368"/>
      <c r="M1768" s="372"/>
      <c r="T1768" s="373"/>
      <c r="AT1768" s="369" t="s">
        <v>347</v>
      </c>
      <c r="AU1768" s="369" t="s">
        <v>258</v>
      </c>
      <c r="AV1768" s="369" t="s">
        <v>258</v>
      </c>
      <c r="AW1768" s="369" t="s">
        <v>299</v>
      </c>
      <c r="AX1768" s="369" t="s">
        <v>333</v>
      </c>
      <c r="AY1768" s="369" t="s">
        <v>334</v>
      </c>
    </row>
    <row r="1769" spans="2:51" s="406" customFormat="1" ht="15.75" customHeight="1">
      <c r="B1769" s="368"/>
      <c r="D1769" s="361" t="s">
        <v>347</v>
      </c>
      <c r="E1769" s="369"/>
      <c r="F1769" s="370" t="s">
        <v>1539</v>
      </c>
      <c r="H1769" s="371">
        <v>9.68</v>
      </c>
      <c r="L1769" s="368"/>
      <c r="M1769" s="372"/>
      <c r="T1769" s="373"/>
      <c r="AT1769" s="369" t="s">
        <v>347</v>
      </c>
      <c r="AU1769" s="369" t="s">
        <v>258</v>
      </c>
      <c r="AV1769" s="369" t="s">
        <v>258</v>
      </c>
      <c r="AW1769" s="369" t="s">
        <v>299</v>
      </c>
      <c r="AX1769" s="369" t="s">
        <v>333</v>
      </c>
      <c r="AY1769" s="369" t="s">
        <v>334</v>
      </c>
    </row>
    <row r="1770" spans="2:51" s="406" customFormat="1" ht="15.75" customHeight="1">
      <c r="B1770" s="368"/>
      <c r="D1770" s="361" t="s">
        <v>347</v>
      </c>
      <c r="E1770" s="369"/>
      <c r="F1770" s="370" t="s">
        <v>1538</v>
      </c>
      <c r="H1770" s="371">
        <v>9.02</v>
      </c>
      <c r="L1770" s="368"/>
      <c r="M1770" s="372"/>
      <c r="T1770" s="373"/>
      <c r="AT1770" s="369" t="s">
        <v>347</v>
      </c>
      <c r="AU1770" s="369" t="s">
        <v>258</v>
      </c>
      <c r="AV1770" s="369" t="s">
        <v>258</v>
      </c>
      <c r="AW1770" s="369" t="s">
        <v>299</v>
      </c>
      <c r="AX1770" s="369" t="s">
        <v>333</v>
      </c>
      <c r="AY1770" s="369" t="s">
        <v>334</v>
      </c>
    </row>
    <row r="1771" spans="2:51" s="406" customFormat="1" ht="15.75" customHeight="1">
      <c r="B1771" s="368"/>
      <c r="D1771" s="361" t="s">
        <v>347</v>
      </c>
      <c r="E1771" s="369"/>
      <c r="F1771" s="370" t="s">
        <v>1537</v>
      </c>
      <c r="H1771" s="371">
        <v>9.68</v>
      </c>
      <c r="L1771" s="368"/>
      <c r="M1771" s="372"/>
      <c r="T1771" s="373"/>
      <c r="AT1771" s="369" t="s">
        <v>347</v>
      </c>
      <c r="AU1771" s="369" t="s">
        <v>258</v>
      </c>
      <c r="AV1771" s="369" t="s">
        <v>258</v>
      </c>
      <c r="AW1771" s="369" t="s">
        <v>299</v>
      </c>
      <c r="AX1771" s="369" t="s">
        <v>333</v>
      </c>
      <c r="AY1771" s="369" t="s">
        <v>334</v>
      </c>
    </row>
    <row r="1772" spans="2:51" s="406" customFormat="1" ht="15.75" customHeight="1">
      <c r="B1772" s="368"/>
      <c r="D1772" s="361" t="s">
        <v>347</v>
      </c>
      <c r="E1772" s="369"/>
      <c r="F1772" s="370" t="s">
        <v>1536</v>
      </c>
      <c r="H1772" s="371">
        <v>9.02</v>
      </c>
      <c r="L1772" s="368"/>
      <c r="M1772" s="372"/>
      <c r="T1772" s="373"/>
      <c r="AT1772" s="369" t="s">
        <v>347</v>
      </c>
      <c r="AU1772" s="369" t="s">
        <v>258</v>
      </c>
      <c r="AV1772" s="369" t="s">
        <v>258</v>
      </c>
      <c r="AW1772" s="369" t="s">
        <v>299</v>
      </c>
      <c r="AX1772" s="369" t="s">
        <v>333</v>
      </c>
      <c r="AY1772" s="369" t="s">
        <v>334</v>
      </c>
    </row>
    <row r="1773" spans="2:51" s="406" customFormat="1" ht="15.75" customHeight="1">
      <c r="B1773" s="368"/>
      <c r="D1773" s="361" t="s">
        <v>347</v>
      </c>
      <c r="E1773" s="369"/>
      <c r="F1773" s="370" t="s">
        <v>1535</v>
      </c>
      <c r="H1773" s="371">
        <v>9.68</v>
      </c>
      <c r="L1773" s="368"/>
      <c r="M1773" s="372"/>
      <c r="T1773" s="373"/>
      <c r="AT1773" s="369" t="s">
        <v>347</v>
      </c>
      <c r="AU1773" s="369" t="s">
        <v>258</v>
      </c>
      <c r="AV1773" s="369" t="s">
        <v>258</v>
      </c>
      <c r="AW1773" s="369" t="s">
        <v>299</v>
      </c>
      <c r="AX1773" s="369" t="s">
        <v>333</v>
      </c>
      <c r="AY1773" s="369" t="s">
        <v>334</v>
      </c>
    </row>
    <row r="1774" spans="2:51" s="406" customFormat="1" ht="15.75" customHeight="1">
      <c r="B1774" s="368"/>
      <c r="D1774" s="361" t="s">
        <v>347</v>
      </c>
      <c r="E1774" s="369"/>
      <c r="F1774" s="370" t="s">
        <v>1534</v>
      </c>
      <c r="H1774" s="371">
        <v>3.3</v>
      </c>
      <c r="L1774" s="368"/>
      <c r="M1774" s="372"/>
      <c r="T1774" s="373"/>
      <c r="AT1774" s="369" t="s">
        <v>347</v>
      </c>
      <c r="AU1774" s="369" t="s">
        <v>258</v>
      </c>
      <c r="AV1774" s="369" t="s">
        <v>258</v>
      </c>
      <c r="AW1774" s="369" t="s">
        <v>299</v>
      </c>
      <c r="AX1774" s="369" t="s">
        <v>333</v>
      </c>
      <c r="AY1774" s="369" t="s">
        <v>334</v>
      </c>
    </row>
    <row r="1775" spans="2:51" s="406" customFormat="1" ht="15.75" customHeight="1">
      <c r="B1775" s="380"/>
      <c r="D1775" s="361" t="s">
        <v>347</v>
      </c>
      <c r="E1775" s="381"/>
      <c r="F1775" s="382" t="s">
        <v>519</v>
      </c>
      <c r="H1775" s="383">
        <v>121.605</v>
      </c>
      <c r="L1775" s="380"/>
      <c r="M1775" s="384"/>
      <c r="T1775" s="385"/>
      <c r="AT1775" s="381" t="s">
        <v>347</v>
      </c>
      <c r="AU1775" s="381" t="s">
        <v>258</v>
      </c>
      <c r="AV1775" s="381" t="s">
        <v>363</v>
      </c>
      <c r="AW1775" s="381" t="s">
        <v>299</v>
      </c>
      <c r="AX1775" s="381" t="s">
        <v>333</v>
      </c>
      <c r="AY1775" s="381" t="s">
        <v>334</v>
      </c>
    </row>
    <row r="1776" spans="2:51" s="406" customFormat="1" ht="15.75" customHeight="1">
      <c r="B1776" s="363"/>
      <c r="D1776" s="361" t="s">
        <v>347</v>
      </c>
      <c r="E1776" s="364"/>
      <c r="F1776" s="365" t="s">
        <v>1533</v>
      </c>
      <c r="H1776" s="364"/>
      <c r="L1776" s="363"/>
      <c r="M1776" s="366"/>
      <c r="T1776" s="367"/>
      <c r="AT1776" s="364" t="s">
        <v>347</v>
      </c>
      <c r="AU1776" s="364" t="s">
        <v>258</v>
      </c>
      <c r="AV1776" s="364" t="s">
        <v>332</v>
      </c>
      <c r="AW1776" s="364" t="s">
        <v>299</v>
      </c>
      <c r="AX1776" s="364" t="s">
        <v>333</v>
      </c>
      <c r="AY1776" s="364" t="s">
        <v>334</v>
      </c>
    </row>
    <row r="1777" spans="2:51" s="406" customFormat="1" ht="15.75" customHeight="1">
      <c r="B1777" s="363"/>
      <c r="D1777" s="361" t="s">
        <v>347</v>
      </c>
      <c r="E1777" s="364"/>
      <c r="F1777" s="365" t="s">
        <v>1532</v>
      </c>
      <c r="H1777" s="364"/>
      <c r="L1777" s="363"/>
      <c r="M1777" s="366"/>
      <c r="T1777" s="367"/>
      <c r="AT1777" s="364" t="s">
        <v>347</v>
      </c>
      <c r="AU1777" s="364" t="s">
        <v>258</v>
      </c>
      <c r="AV1777" s="364" t="s">
        <v>332</v>
      </c>
      <c r="AW1777" s="364" t="s">
        <v>299</v>
      </c>
      <c r="AX1777" s="364" t="s">
        <v>333</v>
      </c>
      <c r="AY1777" s="364" t="s">
        <v>334</v>
      </c>
    </row>
    <row r="1778" spans="2:51" s="406" customFormat="1" ht="15.75" customHeight="1">
      <c r="B1778" s="363"/>
      <c r="D1778" s="361" t="s">
        <v>347</v>
      </c>
      <c r="E1778" s="364"/>
      <c r="F1778" s="365" t="s">
        <v>1531</v>
      </c>
      <c r="H1778" s="364"/>
      <c r="L1778" s="363"/>
      <c r="M1778" s="366"/>
      <c r="T1778" s="367"/>
      <c r="AT1778" s="364" t="s">
        <v>347</v>
      </c>
      <c r="AU1778" s="364" t="s">
        <v>258</v>
      </c>
      <c r="AV1778" s="364" t="s">
        <v>332</v>
      </c>
      <c r="AW1778" s="364" t="s">
        <v>299</v>
      </c>
      <c r="AX1778" s="364" t="s">
        <v>333</v>
      </c>
      <c r="AY1778" s="364" t="s">
        <v>334</v>
      </c>
    </row>
    <row r="1779" spans="2:51" s="406" customFormat="1" ht="15.75" customHeight="1">
      <c r="B1779" s="368"/>
      <c r="D1779" s="361" t="s">
        <v>347</v>
      </c>
      <c r="E1779" s="369"/>
      <c r="F1779" s="370" t="s">
        <v>1530</v>
      </c>
      <c r="H1779" s="371">
        <v>1.4</v>
      </c>
      <c r="L1779" s="368"/>
      <c r="M1779" s="372"/>
      <c r="T1779" s="373"/>
      <c r="AT1779" s="369" t="s">
        <v>347</v>
      </c>
      <c r="AU1779" s="369" t="s">
        <v>258</v>
      </c>
      <c r="AV1779" s="369" t="s">
        <v>258</v>
      </c>
      <c r="AW1779" s="369" t="s">
        <v>299</v>
      </c>
      <c r="AX1779" s="369" t="s">
        <v>333</v>
      </c>
      <c r="AY1779" s="369" t="s">
        <v>334</v>
      </c>
    </row>
    <row r="1780" spans="2:51" s="406" customFormat="1" ht="15.75" customHeight="1">
      <c r="B1780" s="368"/>
      <c r="D1780" s="361" t="s">
        <v>347</v>
      </c>
      <c r="E1780" s="369"/>
      <c r="F1780" s="370" t="s">
        <v>1529</v>
      </c>
      <c r="H1780" s="371">
        <v>1.728</v>
      </c>
      <c r="L1780" s="368"/>
      <c r="M1780" s="372"/>
      <c r="T1780" s="373"/>
      <c r="AT1780" s="369" t="s">
        <v>347</v>
      </c>
      <c r="AU1780" s="369" t="s">
        <v>258</v>
      </c>
      <c r="AV1780" s="369" t="s">
        <v>258</v>
      </c>
      <c r="AW1780" s="369" t="s">
        <v>299</v>
      </c>
      <c r="AX1780" s="369" t="s">
        <v>333</v>
      </c>
      <c r="AY1780" s="369" t="s">
        <v>334</v>
      </c>
    </row>
    <row r="1781" spans="2:51" s="406" customFormat="1" ht="15.75" customHeight="1">
      <c r="B1781" s="368"/>
      <c r="D1781" s="361" t="s">
        <v>347</v>
      </c>
      <c r="E1781" s="369"/>
      <c r="F1781" s="370" t="s">
        <v>1528</v>
      </c>
      <c r="H1781" s="371">
        <v>2.64</v>
      </c>
      <c r="L1781" s="368"/>
      <c r="M1781" s="372"/>
      <c r="T1781" s="373"/>
      <c r="AT1781" s="369" t="s">
        <v>347</v>
      </c>
      <c r="AU1781" s="369" t="s">
        <v>258</v>
      </c>
      <c r="AV1781" s="369" t="s">
        <v>258</v>
      </c>
      <c r="AW1781" s="369" t="s">
        <v>299</v>
      </c>
      <c r="AX1781" s="369" t="s">
        <v>333</v>
      </c>
      <c r="AY1781" s="369" t="s">
        <v>334</v>
      </c>
    </row>
    <row r="1782" spans="2:51" s="406" customFormat="1" ht="15.75" customHeight="1">
      <c r="B1782" s="368"/>
      <c r="D1782" s="361" t="s">
        <v>347</v>
      </c>
      <c r="E1782" s="369"/>
      <c r="F1782" s="370" t="s">
        <v>1527</v>
      </c>
      <c r="H1782" s="371">
        <v>2.64</v>
      </c>
      <c r="L1782" s="368"/>
      <c r="M1782" s="372"/>
      <c r="T1782" s="373"/>
      <c r="AT1782" s="369" t="s">
        <v>347</v>
      </c>
      <c r="AU1782" s="369" t="s">
        <v>258</v>
      </c>
      <c r="AV1782" s="369" t="s">
        <v>258</v>
      </c>
      <c r="AW1782" s="369" t="s">
        <v>299</v>
      </c>
      <c r="AX1782" s="369" t="s">
        <v>333</v>
      </c>
      <c r="AY1782" s="369" t="s">
        <v>334</v>
      </c>
    </row>
    <row r="1783" spans="2:51" s="406" customFormat="1" ht="15.75" customHeight="1">
      <c r="B1783" s="368"/>
      <c r="D1783" s="361" t="s">
        <v>347</v>
      </c>
      <c r="E1783" s="369"/>
      <c r="F1783" s="370" t="s">
        <v>1526</v>
      </c>
      <c r="H1783" s="371">
        <v>2.64</v>
      </c>
      <c r="L1783" s="368"/>
      <c r="M1783" s="372"/>
      <c r="T1783" s="373"/>
      <c r="AT1783" s="369" t="s">
        <v>347</v>
      </c>
      <c r="AU1783" s="369" t="s">
        <v>258</v>
      </c>
      <c r="AV1783" s="369" t="s">
        <v>258</v>
      </c>
      <c r="AW1783" s="369" t="s">
        <v>299</v>
      </c>
      <c r="AX1783" s="369" t="s">
        <v>333</v>
      </c>
      <c r="AY1783" s="369" t="s">
        <v>334</v>
      </c>
    </row>
    <row r="1784" spans="2:51" s="406" customFormat="1" ht="15.75" customHeight="1">
      <c r="B1784" s="368"/>
      <c r="D1784" s="361" t="s">
        <v>347</v>
      </c>
      <c r="E1784" s="369"/>
      <c r="F1784" s="370" t="s">
        <v>1525</v>
      </c>
      <c r="H1784" s="371">
        <v>2.64</v>
      </c>
      <c r="L1784" s="368"/>
      <c r="M1784" s="372"/>
      <c r="T1784" s="373"/>
      <c r="AT1784" s="369" t="s">
        <v>347</v>
      </c>
      <c r="AU1784" s="369" t="s">
        <v>258</v>
      </c>
      <c r="AV1784" s="369" t="s">
        <v>258</v>
      </c>
      <c r="AW1784" s="369" t="s">
        <v>299</v>
      </c>
      <c r="AX1784" s="369" t="s">
        <v>333</v>
      </c>
      <c r="AY1784" s="369" t="s">
        <v>334</v>
      </c>
    </row>
    <row r="1785" spans="2:51" s="406" customFormat="1" ht="15.75" customHeight="1">
      <c r="B1785" s="368"/>
      <c r="D1785" s="361" t="s">
        <v>347</v>
      </c>
      <c r="E1785" s="369"/>
      <c r="F1785" s="370" t="s">
        <v>1524</v>
      </c>
      <c r="H1785" s="371">
        <v>2.64</v>
      </c>
      <c r="L1785" s="368"/>
      <c r="M1785" s="372"/>
      <c r="T1785" s="373"/>
      <c r="AT1785" s="369" t="s">
        <v>347</v>
      </c>
      <c r="AU1785" s="369" t="s">
        <v>258</v>
      </c>
      <c r="AV1785" s="369" t="s">
        <v>258</v>
      </c>
      <c r="AW1785" s="369" t="s">
        <v>299</v>
      </c>
      <c r="AX1785" s="369" t="s">
        <v>333</v>
      </c>
      <c r="AY1785" s="369" t="s">
        <v>334</v>
      </c>
    </row>
    <row r="1786" spans="2:51" s="406" customFormat="1" ht="15.75" customHeight="1">
      <c r="B1786" s="368"/>
      <c r="D1786" s="361" t="s">
        <v>347</v>
      </c>
      <c r="E1786" s="369"/>
      <c r="F1786" s="370" t="s">
        <v>1523</v>
      </c>
      <c r="H1786" s="371">
        <v>2.64</v>
      </c>
      <c r="L1786" s="368"/>
      <c r="M1786" s="372"/>
      <c r="T1786" s="373"/>
      <c r="AT1786" s="369" t="s">
        <v>347</v>
      </c>
      <c r="AU1786" s="369" t="s">
        <v>258</v>
      </c>
      <c r="AV1786" s="369" t="s">
        <v>258</v>
      </c>
      <c r="AW1786" s="369" t="s">
        <v>299</v>
      </c>
      <c r="AX1786" s="369" t="s">
        <v>333</v>
      </c>
      <c r="AY1786" s="369" t="s">
        <v>334</v>
      </c>
    </row>
    <row r="1787" spans="2:51" s="406" customFormat="1" ht="15.75" customHeight="1">
      <c r="B1787" s="380"/>
      <c r="D1787" s="361" t="s">
        <v>347</v>
      </c>
      <c r="E1787" s="381"/>
      <c r="F1787" s="382" t="s">
        <v>519</v>
      </c>
      <c r="H1787" s="383">
        <v>18.968</v>
      </c>
      <c r="L1787" s="380"/>
      <c r="M1787" s="384"/>
      <c r="T1787" s="385"/>
      <c r="AT1787" s="381" t="s">
        <v>347</v>
      </c>
      <c r="AU1787" s="381" t="s">
        <v>258</v>
      </c>
      <c r="AV1787" s="381" t="s">
        <v>363</v>
      </c>
      <c r="AW1787" s="381" t="s">
        <v>299</v>
      </c>
      <c r="AX1787" s="381" t="s">
        <v>333</v>
      </c>
      <c r="AY1787" s="381" t="s">
        <v>334</v>
      </c>
    </row>
    <row r="1788" spans="2:51" s="406" customFormat="1" ht="15.75" customHeight="1">
      <c r="B1788" s="363"/>
      <c r="D1788" s="361" t="s">
        <v>347</v>
      </c>
      <c r="E1788" s="364"/>
      <c r="F1788" s="365" t="s">
        <v>1522</v>
      </c>
      <c r="H1788" s="364"/>
      <c r="L1788" s="363"/>
      <c r="M1788" s="366"/>
      <c r="T1788" s="367"/>
      <c r="AT1788" s="364" t="s">
        <v>347</v>
      </c>
      <c r="AU1788" s="364" t="s">
        <v>258</v>
      </c>
      <c r="AV1788" s="364" t="s">
        <v>332</v>
      </c>
      <c r="AW1788" s="364" t="s">
        <v>299</v>
      </c>
      <c r="AX1788" s="364" t="s">
        <v>333</v>
      </c>
      <c r="AY1788" s="364" t="s">
        <v>334</v>
      </c>
    </row>
    <row r="1789" spans="2:51" s="406" customFormat="1" ht="15.75" customHeight="1">
      <c r="B1789" s="368"/>
      <c r="D1789" s="361" t="s">
        <v>347</v>
      </c>
      <c r="E1789" s="369"/>
      <c r="F1789" s="370" t="s">
        <v>1521</v>
      </c>
      <c r="H1789" s="371">
        <v>5.04</v>
      </c>
      <c r="L1789" s="368"/>
      <c r="M1789" s="372"/>
      <c r="T1789" s="373"/>
      <c r="AT1789" s="369" t="s">
        <v>347</v>
      </c>
      <c r="AU1789" s="369" t="s">
        <v>258</v>
      </c>
      <c r="AV1789" s="369" t="s">
        <v>258</v>
      </c>
      <c r="AW1789" s="369" t="s">
        <v>299</v>
      </c>
      <c r="AX1789" s="369" t="s">
        <v>333</v>
      </c>
      <c r="AY1789" s="369" t="s">
        <v>334</v>
      </c>
    </row>
    <row r="1790" spans="2:51" s="406" customFormat="1" ht="15.75" customHeight="1">
      <c r="B1790" s="368"/>
      <c r="D1790" s="361" t="s">
        <v>347</v>
      </c>
      <c r="E1790" s="369"/>
      <c r="F1790" s="370" t="s">
        <v>1520</v>
      </c>
      <c r="H1790" s="371">
        <v>4.488</v>
      </c>
      <c r="L1790" s="368"/>
      <c r="M1790" s="372"/>
      <c r="T1790" s="373"/>
      <c r="AT1790" s="369" t="s">
        <v>347</v>
      </c>
      <c r="AU1790" s="369" t="s">
        <v>258</v>
      </c>
      <c r="AV1790" s="369" t="s">
        <v>258</v>
      </c>
      <c r="AW1790" s="369" t="s">
        <v>299</v>
      </c>
      <c r="AX1790" s="369" t="s">
        <v>333</v>
      </c>
      <c r="AY1790" s="369" t="s">
        <v>334</v>
      </c>
    </row>
    <row r="1791" spans="2:51" s="406" customFormat="1" ht="15.75" customHeight="1">
      <c r="B1791" s="368"/>
      <c r="D1791" s="361" t="s">
        <v>347</v>
      </c>
      <c r="E1791" s="369"/>
      <c r="F1791" s="370" t="s">
        <v>1519</v>
      </c>
      <c r="H1791" s="371">
        <v>5.808</v>
      </c>
      <c r="L1791" s="368"/>
      <c r="M1791" s="372"/>
      <c r="T1791" s="373"/>
      <c r="AT1791" s="369" t="s">
        <v>347</v>
      </c>
      <c r="AU1791" s="369" t="s">
        <v>258</v>
      </c>
      <c r="AV1791" s="369" t="s">
        <v>258</v>
      </c>
      <c r="AW1791" s="369" t="s">
        <v>299</v>
      </c>
      <c r="AX1791" s="369" t="s">
        <v>333</v>
      </c>
      <c r="AY1791" s="369" t="s">
        <v>334</v>
      </c>
    </row>
    <row r="1792" spans="2:51" s="406" customFormat="1" ht="15.75" customHeight="1">
      <c r="B1792" s="368"/>
      <c r="D1792" s="361" t="s">
        <v>347</v>
      </c>
      <c r="E1792" s="369"/>
      <c r="F1792" s="370" t="s">
        <v>1518</v>
      </c>
      <c r="H1792" s="371">
        <v>5.808</v>
      </c>
      <c r="L1792" s="368"/>
      <c r="M1792" s="372"/>
      <c r="T1792" s="373"/>
      <c r="AT1792" s="369" t="s">
        <v>347</v>
      </c>
      <c r="AU1792" s="369" t="s">
        <v>258</v>
      </c>
      <c r="AV1792" s="369" t="s">
        <v>258</v>
      </c>
      <c r="AW1792" s="369" t="s">
        <v>299</v>
      </c>
      <c r="AX1792" s="369" t="s">
        <v>333</v>
      </c>
      <c r="AY1792" s="369" t="s">
        <v>334</v>
      </c>
    </row>
    <row r="1793" spans="2:51" s="406" customFormat="1" ht="15.75" customHeight="1">
      <c r="B1793" s="368"/>
      <c r="D1793" s="361" t="s">
        <v>347</v>
      </c>
      <c r="E1793" s="369"/>
      <c r="F1793" s="370" t="s">
        <v>1517</v>
      </c>
      <c r="H1793" s="371">
        <v>5.808</v>
      </c>
      <c r="L1793" s="368"/>
      <c r="M1793" s="372"/>
      <c r="T1793" s="373"/>
      <c r="AT1793" s="369" t="s">
        <v>347</v>
      </c>
      <c r="AU1793" s="369" t="s">
        <v>258</v>
      </c>
      <c r="AV1793" s="369" t="s">
        <v>258</v>
      </c>
      <c r="AW1793" s="369" t="s">
        <v>299</v>
      </c>
      <c r="AX1793" s="369" t="s">
        <v>333</v>
      </c>
      <c r="AY1793" s="369" t="s">
        <v>334</v>
      </c>
    </row>
    <row r="1794" spans="2:51" s="406" customFormat="1" ht="15.75" customHeight="1">
      <c r="B1794" s="368"/>
      <c r="D1794" s="361" t="s">
        <v>347</v>
      </c>
      <c r="E1794" s="369"/>
      <c r="F1794" s="370" t="s">
        <v>1516</v>
      </c>
      <c r="H1794" s="371">
        <v>5.808</v>
      </c>
      <c r="L1794" s="368"/>
      <c r="M1794" s="372"/>
      <c r="T1794" s="373"/>
      <c r="AT1794" s="369" t="s">
        <v>347</v>
      </c>
      <c r="AU1794" s="369" t="s">
        <v>258</v>
      </c>
      <c r="AV1794" s="369" t="s">
        <v>258</v>
      </c>
      <c r="AW1794" s="369" t="s">
        <v>299</v>
      </c>
      <c r="AX1794" s="369" t="s">
        <v>333</v>
      </c>
      <c r="AY1794" s="369" t="s">
        <v>334</v>
      </c>
    </row>
    <row r="1795" spans="2:51" s="406" customFormat="1" ht="15.75" customHeight="1">
      <c r="B1795" s="368"/>
      <c r="D1795" s="361" t="s">
        <v>347</v>
      </c>
      <c r="E1795" s="369"/>
      <c r="F1795" s="370" t="s">
        <v>1515</v>
      </c>
      <c r="H1795" s="371">
        <v>5.808</v>
      </c>
      <c r="L1795" s="368"/>
      <c r="M1795" s="372"/>
      <c r="T1795" s="373"/>
      <c r="AT1795" s="369" t="s">
        <v>347</v>
      </c>
      <c r="AU1795" s="369" t="s">
        <v>258</v>
      </c>
      <c r="AV1795" s="369" t="s">
        <v>258</v>
      </c>
      <c r="AW1795" s="369" t="s">
        <v>299</v>
      </c>
      <c r="AX1795" s="369" t="s">
        <v>333</v>
      </c>
      <c r="AY1795" s="369" t="s">
        <v>334</v>
      </c>
    </row>
    <row r="1796" spans="2:51" s="406" customFormat="1" ht="15.75" customHeight="1">
      <c r="B1796" s="368"/>
      <c r="D1796" s="361" t="s">
        <v>347</v>
      </c>
      <c r="E1796" s="369"/>
      <c r="F1796" s="370" t="s">
        <v>1514</v>
      </c>
      <c r="H1796" s="371">
        <v>5.808</v>
      </c>
      <c r="L1796" s="368"/>
      <c r="M1796" s="372"/>
      <c r="T1796" s="373"/>
      <c r="AT1796" s="369" t="s">
        <v>347</v>
      </c>
      <c r="AU1796" s="369" t="s">
        <v>258</v>
      </c>
      <c r="AV1796" s="369" t="s">
        <v>258</v>
      </c>
      <c r="AW1796" s="369" t="s">
        <v>299</v>
      </c>
      <c r="AX1796" s="369" t="s">
        <v>333</v>
      </c>
      <c r="AY1796" s="369" t="s">
        <v>334</v>
      </c>
    </row>
    <row r="1797" spans="2:51" s="406" customFormat="1" ht="15.75" customHeight="1">
      <c r="B1797" s="363"/>
      <c r="D1797" s="361" t="s">
        <v>347</v>
      </c>
      <c r="E1797" s="364"/>
      <c r="F1797" s="365" t="s">
        <v>1513</v>
      </c>
      <c r="H1797" s="364"/>
      <c r="L1797" s="363"/>
      <c r="M1797" s="366"/>
      <c r="T1797" s="367"/>
      <c r="AT1797" s="364" t="s">
        <v>347</v>
      </c>
      <c r="AU1797" s="364" t="s">
        <v>258</v>
      </c>
      <c r="AV1797" s="364" t="s">
        <v>332</v>
      </c>
      <c r="AW1797" s="364" t="s">
        <v>299</v>
      </c>
      <c r="AX1797" s="364" t="s">
        <v>333</v>
      </c>
      <c r="AY1797" s="364" t="s">
        <v>334</v>
      </c>
    </row>
    <row r="1798" spans="2:51" s="406" customFormat="1" ht="15.75" customHeight="1">
      <c r="B1798" s="380"/>
      <c r="D1798" s="361" t="s">
        <v>347</v>
      </c>
      <c r="E1798" s="381"/>
      <c r="F1798" s="382" t="s">
        <v>519</v>
      </c>
      <c r="H1798" s="383">
        <v>44.376</v>
      </c>
      <c r="L1798" s="380"/>
      <c r="M1798" s="384"/>
      <c r="T1798" s="385"/>
      <c r="AT1798" s="381" t="s">
        <v>347</v>
      </c>
      <c r="AU1798" s="381" t="s">
        <v>258</v>
      </c>
      <c r="AV1798" s="381" t="s">
        <v>363</v>
      </c>
      <c r="AW1798" s="381" t="s">
        <v>299</v>
      </c>
      <c r="AX1798" s="381" t="s">
        <v>333</v>
      </c>
      <c r="AY1798" s="381" t="s">
        <v>334</v>
      </c>
    </row>
    <row r="1799" spans="2:51" s="406" customFormat="1" ht="15.75" customHeight="1">
      <c r="B1799" s="363"/>
      <c r="D1799" s="361" t="s">
        <v>347</v>
      </c>
      <c r="E1799" s="364"/>
      <c r="F1799" s="365" t="s">
        <v>1512</v>
      </c>
      <c r="H1799" s="364"/>
      <c r="L1799" s="363"/>
      <c r="M1799" s="366"/>
      <c r="T1799" s="367"/>
      <c r="AT1799" s="364" t="s">
        <v>347</v>
      </c>
      <c r="AU1799" s="364" t="s">
        <v>258</v>
      </c>
      <c r="AV1799" s="364" t="s">
        <v>332</v>
      </c>
      <c r="AW1799" s="364" t="s">
        <v>299</v>
      </c>
      <c r="AX1799" s="364" t="s">
        <v>333</v>
      </c>
      <c r="AY1799" s="364" t="s">
        <v>334</v>
      </c>
    </row>
    <row r="1800" spans="2:51" s="406" customFormat="1" ht="15.75" customHeight="1">
      <c r="B1800" s="368"/>
      <c r="D1800" s="361" t="s">
        <v>347</v>
      </c>
      <c r="E1800" s="369"/>
      <c r="F1800" s="370" t="s">
        <v>1511</v>
      </c>
      <c r="H1800" s="371">
        <v>0.972</v>
      </c>
      <c r="L1800" s="368"/>
      <c r="M1800" s="372"/>
      <c r="T1800" s="373"/>
      <c r="AT1800" s="369" t="s">
        <v>347</v>
      </c>
      <c r="AU1800" s="369" t="s">
        <v>258</v>
      </c>
      <c r="AV1800" s="369" t="s">
        <v>258</v>
      </c>
      <c r="AW1800" s="369" t="s">
        <v>299</v>
      </c>
      <c r="AX1800" s="369" t="s">
        <v>333</v>
      </c>
      <c r="AY1800" s="369" t="s">
        <v>334</v>
      </c>
    </row>
    <row r="1801" spans="2:51" s="406" customFormat="1" ht="15.75" customHeight="1">
      <c r="B1801" s="368"/>
      <c r="D1801" s="361" t="s">
        <v>347</v>
      </c>
      <c r="E1801" s="369"/>
      <c r="F1801" s="370" t="s">
        <v>1510</v>
      </c>
      <c r="H1801" s="371">
        <v>5.4</v>
      </c>
      <c r="L1801" s="368"/>
      <c r="M1801" s="372"/>
      <c r="T1801" s="373"/>
      <c r="AT1801" s="369" t="s">
        <v>347</v>
      </c>
      <c r="AU1801" s="369" t="s">
        <v>258</v>
      </c>
      <c r="AV1801" s="369" t="s">
        <v>258</v>
      </c>
      <c r="AW1801" s="369" t="s">
        <v>299</v>
      </c>
      <c r="AX1801" s="369" t="s">
        <v>333</v>
      </c>
      <c r="AY1801" s="369" t="s">
        <v>334</v>
      </c>
    </row>
    <row r="1802" spans="2:51" s="406" customFormat="1" ht="15.75" customHeight="1">
      <c r="B1802" s="368"/>
      <c r="D1802" s="361" t="s">
        <v>347</v>
      </c>
      <c r="E1802" s="369"/>
      <c r="F1802" s="370" t="s">
        <v>1509</v>
      </c>
      <c r="H1802" s="371">
        <v>7.56</v>
      </c>
      <c r="L1802" s="368"/>
      <c r="M1802" s="372"/>
      <c r="T1802" s="373"/>
      <c r="AT1802" s="369" t="s">
        <v>347</v>
      </c>
      <c r="AU1802" s="369" t="s">
        <v>258</v>
      </c>
      <c r="AV1802" s="369" t="s">
        <v>258</v>
      </c>
      <c r="AW1802" s="369" t="s">
        <v>299</v>
      </c>
      <c r="AX1802" s="369" t="s">
        <v>333</v>
      </c>
      <c r="AY1802" s="369" t="s">
        <v>334</v>
      </c>
    </row>
    <row r="1803" spans="2:51" s="406" customFormat="1" ht="15.75" customHeight="1">
      <c r="B1803" s="368"/>
      <c r="D1803" s="361" t="s">
        <v>347</v>
      </c>
      <c r="E1803" s="369"/>
      <c r="F1803" s="370" t="s">
        <v>1508</v>
      </c>
      <c r="H1803" s="371">
        <v>7.56</v>
      </c>
      <c r="L1803" s="368"/>
      <c r="M1803" s="372"/>
      <c r="T1803" s="373"/>
      <c r="AT1803" s="369" t="s">
        <v>347</v>
      </c>
      <c r="AU1803" s="369" t="s">
        <v>258</v>
      </c>
      <c r="AV1803" s="369" t="s">
        <v>258</v>
      </c>
      <c r="AW1803" s="369" t="s">
        <v>299</v>
      </c>
      <c r="AX1803" s="369" t="s">
        <v>333</v>
      </c>
      <c r="AY1803" s="369" t="s">
        <v>334</v>
      </c>
    </row>
    <row r="1804" spans="2:51" s="406" customFormat="1" ht="15.75" customHeight="1">
      <c r="B1804" s="368"/>
      <c r="D1804" s="361" t="s">
        <v>347</v>
      </c>
      <c r="E1804" s="369"/>
      <c r="F1804" s="370" t="s">
        <v>1507</v>
      </c>
      <c r="H1804" s="371">
        <v>7.56</v>
      </c>
      <c r="L1804" s="368"/>
      <c r="M1804" s="372"/>
      <c r="T1804" s="373"/>
      <c r="AT1804" s="369" t="s">
        <v>347</v>
      </c>
      <c r="AU1804" s="369" t="s">
        <v>258</v>
      </c>
      <c r="AV1804" s="369" t="s">
        <v>258</v>
      </c>
      <c r="AW1804" s="369" t="s">
        <v>299</v>
      </c>
      <c r="AX1804" s="369" t="s">
        <v>333</v>
      </c>
      <c r="AY1804" s="369" t="s">
        <v>334</v>
      </c>
    </row>
    <row r="1805" spans="2:51" s="406" customFormat="1" ht="15.75" customHeight="1">
      <c r="B1805" s="368"/>
      <c r="D1805" s="361" t="s">
        <v>347</v>
      </c>
      <c r="E1805" s="369"/>
      <c r="F1805" s="370" t="s">
        <v>1506</v>
      </c>
      <c r="H1805" s="371">
        <v>7.56</v>
      </c>
      <c r="L1805" s="368"/>
      <c r="M1805" s="372"/>
      <c r="T1805" s="373"/>
      <c r="AT1805" s="369" t="s">
        <v>347</v>
      </c>
      <c r="AU1805" s="369" t="s">
        <v>258</v>
      </c>
      <c r="AV1805" s="369" t="s">
        <v>258</v>
      </c>
      <c r="AW1805" s="369" t="s">
        <v>299</v>
      </c>
      <c r="AX1805" s="369" t="s">
        <v>333</v>
      </c>
      <c r="AY1805" s="369" t="s">
        <v>334</v>
      </c>
    </row>
    <row r="1806" spans="2:51" s="406" customFormat="1" ht="15.75" customHeight="1">
      <c r="B1806" s="368"/>
      <c r="D1806" s="361" t="s">
        <v>347</v>
      </c>
      <c r="E1806" s="369"/>
      <c r="F1806" s="370" t="s">
        <v>1505</v>
      </c>
      <c r="H1806" s="371">
        <v>7.56</v>
      </c>
      <c r="L1806" s="368"/>
      <c r="M1806" s="372"/>
      <c r="T1806" s="373"/>
      <c r="AT1806" s="369" t="s">
        <v>347</v>
      </c>
      <c r="AU1806" s="369" t="s">
        <v>258</v>
      </c>
      <c r="AV1806" s="369" t="s">
        <v>258</v>
      </c>
      <c r="AW1806" s="369" t="s">
        <v>299</v>
      </c>
      <c r="AX1806" s="369" t="s">
        <v>333</v>
      </c>
      <c r="AY1806" s="369" t="s">
        <v>334</v>
      </c>
    </row>
    <row r="1807" spans="2:51" s="406" customFormat="1" ht="15.75" customHeight="1">
      <c r="B1807" s="368"/>
      <c r="D1807" s="361" t="s">
        <v>347</v>
      </c>
      <c r="E1807" s="369"/>
      <c r="F1807" s="370" t="s">
        <v>1504</v>
      </c>
      <c r="H1807" s="371">
        <v>7.56</v>
      </c>
      <c r="L1807" s="368"/>
      <c r="M1807" s="372"/>
      <c r="T1807" s="373"/>
      <c r="AT1807" s="369" t="s">
        <v>347</v>
      </c>
      <c r="AU1807" s="369" t="s">
        <v>258</v>
      </c>
      <c r="AV1807" s="369" t="s">
        <v>258</v>
      </c>
      <c r="AW1807" s="369" t="s">
        <v>299</v>
      </c>
      <c r="AX1807" s="369" t="s">
        <v>333</v>
      </c>
      <c r="AY1807" s="369" t="s">
        <v>334</v>
      </c>
    </row>
    <row r="1808" spans="2:51" s="406" customFormat="1" ht="15.75" customHeight="1">
      <c r="B1808" s="380"/>
      <c r="D1808" s="361" t="s">
        <v>347</v>
      </c>
      <c r="E1808" s="381"/>
      <c r="F1808" s="382" t="s">
        <v>519</v>
      </c>
      <c r="H1808" s="383">
        <v>51.732</v>
      </c>
      <c r="L1808" s="380"/>
      <c r="M1808" s="384"/>
      <c r="T1808" s="385"/>
      <c r="AT1808" s="381" t="s">
        <v>347</v>
      </c>
      <c r="AU1808" s="381" t="s">
        <v>258</v>
      </c>
      <c r="AV1808" s="381" t="s">
        <v>363</v>
      </c>
      <c r="AW1808" s="381" t="s">
        <v>299</v>
      </c>
      <c r="AX1808" s="381" t="s">
        <v>333</v>
      </c>
      <c r="AY1808" s="381" t="s">
        <v>334</v>
      </c>
    </row>
    <row r="1809" spans="2:51" s="406" customFormat="1" ht="15.75" customHeight="1">
      <c r="B1809" s="363"/>
      <c r="D1809" s="361" t="s">
        <v>347</v>
      </c>
      <c r="E1809" s="364"/>
      <c r="F1809" s="365" t="s">
        <v>1503</v>
      </c>
      <c r="H1809" s="364"/>
      <c r="L1809" s="363"/>
      <c r="M1809" s="366"/>
      <c r="T1809" s="367"/>
      <c r="AT1809" s="364" t="s">
        <v>347</v>
      </c>
      <c r="AU1809" s="364" t="s">
        <v>258</v>
      </c>
      <c r="AV1809" s="364" t="s">
        <v>332</v>
      </c>
      <c r="AW1809" s="364" t="s">
        <v>299</v>
      </c>
      <c r="AX1809" s="364" t="s">
        <v>333</v>
      </c>
      <c r="AY1809" s="364" t="s">
        <v>334</v>
      </c>
    </row>
    <row r="1810" spans="2:51" s="406" customFormat="1" ht="15.75" customHeight="1">
      <c r="B1810" s="368"/>
      <c r="D1810" s="361" t="s">
        <v>347</v>
      </c>
      <c r="E1810" s="369"/>
      <c r="F1810" s="370" t="s">
        <v>1502</v>
      </c>
      <c r="H1810" s="371">
        <v>3.817</v>
      </c>
      <c r="L1810" s="368"/>
      <c r="M1810" s="372"/>
      <c r="T1810" s="373"/>
      <c r="AT1810" s="369" t="s">
        <v>347</v>
      </c>
      <c r="AU1810" s="369" t="s">
        <v>258</v>
      </c>
      <c r="AV1810" s="369" t="s">
        <v>258</v>
      </c>
      <c r="AW1810" s="369" t="s">
        <v>299</v>
      </c>
      <c r="AX1810" s="369" t="s">
        <v>333</v>
      </c>
      <c r="AY1810" s="369" t="s">
        <v>334</v>
      </c>
    </row>
    <row r="1811" spans="2:51" s="406" customFormat="1" ht="15.75" customHeight="1">
      <c r="B1811" s="380"/>
      <c r="D1811" s="361" t="s">
        <v>347</v>
      </c>
      <c r="E1811" s="381"/>
      <c r="F1811" s="382" t="s">
        <v>519</v>
      </c>
      <c r="H1811" s="383">
        <v>3.817</v>
      </c>
      <c r="L1811" s="380"/>
      <c r="M1811" s="384"/>
      <c r="T1811" s="385"/>
      <c r="AT1811" s="381" t="s">
        <v>347</v>
      </c>
      <c r="AU1811" s="381" t="s">
        <v>258</v>
      </c>
      <c r="AV1811" s="381" t="s">
        <v>363</v>
      </c>
      <c r="AW1811" s="381" t="s">
        <v>299</v>
      </c>
      <c r="AX1811" s="381" t="s">
        <v>333</v>
      </c>
      <c r="AY1811" s="381" t="s">
        <v>334</v>
      </c>
    </row>
    <row r="1812" spans="2:51" s="406" customFormat="1" ht="15.75" customHeight="1">
      <c r="B1812" s="363"/>
      <c r="D1812" s="361" t="s">
        <v>347</v>
      </c>
      <c r="E1812" s="364"/>
      <c r="F1812" s="365" t="s">
        <v>1501</v>
      </c>
      <c r="H1812" s="364"/>
      <c r="L1812" s="363"/>
      <c r="M1812" s="366"/>
      <c r="T1812" s="367"/>
      <c r="AT1812" s="364" t="s">
        <v>347</v>
      </c>
      <c r="AU1812" s="364" t="s">
        <v>258</v>
      </c>
      <c r="AV1812" s="364" t="s">
        <v>332</v>
      </c>
      <c r="AW1812" s="364" t="s">
        <v>299</v>
      </c>
      <c r="AX1812" s="364" t="s">
        <v>333</v>
      </c>
      <c r="AY1812" s="364" t="s">
        <v>334</v>
      </c>
    </row>
    <row r="1813" spans="2:51" s="406" customFormat="1" ht="15.75" customHeight="1">
      <c r="B1813" s="363"/>
      <c r="D1813" s="361" t="s">
        <v>347</v>
      </c>
      <c r="E1813" s="364"/>
      <c r="F1813" s="365" t="s">
        <v>1500</v>
      </c>
      <c r="H1813" s="364"/>
      <c r="L1813" s="363"/>
      <c r="M1813" s="366"/>
      <c r="T1813" s="367"/>
      <c r="AT1813" s="364" t="s">
        <v>347</v>
      </c>
      <c r="AU1813" s="364" t="s">
        <v>258</v>
      </c>
      <c r="AV1813" s="364" t="s">
        <v>332</v>
      </c>
      <c r="AW1813" s="364" t="s">
        <v>299</v>
      </c>
      <c r="AX1813" s="364" t="s">
        <v>333</v>
      </c>
      <c r="AY1813" s="364" t="s">
        <v>334</v>
      </c>
    </row>
    <row r="1814" spans="2:51" s="406" customFormat="1" ht="15.75" customHeight="1">
      <c r="B1814" s="368"/>
      <c r="D1814" s="361" t="s">
        <v>347</v>
      </c>
      <c r="E1814" s="369"/>
      <c r="F1814" s="370" t="s">
        <v>1499</v>
      </c>
      <c r="H1814" s="371">
        <v>1.562</v>
      </c>
      <c r="L1814" s="368"/>
      <c r="M1814" s="372"/>
      <c r="T1814" s="373"/>
      <c r="AT1814" s="369" t="s">
        <v>347</v>
      </c>
      <c r="AU1814" s="369" t="s">
        <v>258</v>
      </c>
      <c r="AV1814" s="369" t="s">
        <v>258</v>
      </c>
      <c r="AW1814" s="369" t="s">
        <v>299</v>
      </c>
      <c r="AX1814" s="369" t="s">
        <v>333</v>
      </c>
      <c r="AY1814" s="369" t="s">
        <v>334</v>
      </c>
    </row>
    <row r="1815" spans="2:51" s="406" customFormat="1" ht="15.75" customHeight="1">
      <c r="B1815" s="368"/>
      <c r="D1815" s="361" t="s">
        <v>347</v>
      </c>
      <c r="E1815" s="369"/>
      <c r="F1815" s="370" t="s">
        <v>1498</v>
      </c>
      <c r="H1815" s="371">
        <v>1.637</v>
      </c>
      <c r="L1815" s="368"/>
      <c r="M1815" s="372"/>
      <c r="T1815" s="373"/>
      <c r="AT1815" s="369" t="s">
        <v>347</v>
      </c>
      <c r="AU1815" s="369" t="s">
        <v>258</v>
      </c>
      <c r="AV1815" s="369" t="s">
        <v>258</v>
      </c>
      <c r="AW1815" s="369" t="s">
        <v>299</v>
      </c>
      <c r="AX1815" s="369" t="s">
        <v>333</v>
      </c>
      <c r="AY1815" s="369" t="s">
        <v>334</v>
      </c>
    </row>
    <row r="1816" spans="2:51" s="406" customFormat="1" ht="15.75" customHeight="1">
      <c r="B1816" s="368"/>
      <c r="D1816" s="361" t="s">
        <v>347</v>
      </c>
      <c r="E1816" s="369"/>
      <c r="F1816" s="370" t="s">
        <v>1497</v>
      </c>
      <c r="H1816" s="371">
        <v>1.637</v>
      </c>
      <c r="L1816" s="368"/>
      <c r="M1816" s="372"/>
      <c r="T1816" s="373"/>
      <c r="AT1816" s="369" t="s">
        <v>347</v>
      </c>
      <c r="AU1816" s="369" t="s">
        <v>258</v>
      </c>
      <c r="AV1816" s="369" t="s">
        <v>258</v>
      </c>
      <c r="AW1816" s="369" t="s">
        <v>299</v>
      </c>
      <c r="AX1816" s="369" t="s">
        <v>333</v>
      </c>
      <c r="AY1816" s="369" t="s">
        <v>334</v>
      </c>
    </row>
    <row r="1817" spans="2:51" s="406" customFormat="1" ht="15.75" customHeight="1">
      <c r="B1817" s="368"/>
      <c r="D1817" s="361" t="s">
        <v>347</v>
      </c>
      <c r="E1817" s="369"/>
      <c r="F1817" s="370" t="s">
        <v>1496</v>
      </c>
      <c r="H1817" s="371">
        <v>1.637</v>
      </c>
      <c r="L1817" s="368"/>
      <c r="M1817" s="372"/>
      <c r="T1817" s="373"/>
      <c r="AT1817" s="369" t="s">
        <v>347</v>
      </c>
      <c r="AU1817" s="369" t="s">
        <v>258</v>
      </c>
      <c r="AV1817" s="369" t="s">
        <v>258</v>
      </c>
      <c r="AW1817" s="369" t="s">
        <v>299</v>
      </c>
      <c r="AX1817" s="369" t="s">
        <v>333</v>
      </c>
      <c r="AY1817" s="369" t="s">
        <v>334</v>
      </c>
    </row>
    <row r="1818" spans="2:51" s="406" customFormat="1" ht="15.75" customHeight="1">
      <c r="B1818" s="368"/>
      <c r="D1818" s="361" t="s">
        <v>347</v>
      </c>
      <c r="E1818" s="369"/>
      <c r="F1818" s="370" t="s">
        <v>1495</v>
      </c>
      <c r="H1818" s="371">
        <v>1.637</v>
      </c>
      <c r="L1818" s="368"/>
      <c r="M1818" s="372"/>
      <c r="T1818" s="373"/>
      <c r="AT1818" s="369" t="s">
        <v>347</v>
      </c>
      <c r="AU1818" s="369" t="s">
        <v>258</v>
      </c>
      <c r="AV1818" s="369" t="s">
        <v>258</v>
      </c>
      <c r="AW1818" s="369" t="s">
        <v>299</v>
      </c>
      <c r="AX1818" s="369" t="s">
        <v>333</v>
      </c>
      <c r="AY1818" s="369" t="s">
        <v>334</v>
      </c>
    </row>
    <row r="1819" spans="2:51" s="406" customFormat="1" ht="15.75" customHeight="1">
      <c r="B1819" s="368"/>
      <c r="D1819" s="361" t="s">
        <v>347</v>
      </c>
      <c r="E1819" s="369"/>
      <c r="F1819" s="370" t="s">
        <v>1494</v>
      </c>
      <c r="H1819" s="371">
        <v>1.637</v>
      </c>
      <c r="L1819" s="368"/>
      <c r="M1819" s="372"/>
      <c r="T1819" s="373"/>
      <c r="AT1819" s="369" t="s">
        <v>347</v>
      </c>
      <c r="AU1819" s="369" t="s">
        <v>258</v>
      </c>
      <c r="AV1819" s="369" t="s">
        <v>258</v>
      </c>
      <c r="AW1819" s="369" t="s">
        <v>299</v>
      </c>
      <c r="AX1819" s="369" t="s">
        <v>333</v>
      </c>
      <c r="AY1819" s="369" t="s">
        <v>334</v>
      </c>
    </row>
    <row r="1820" spans="2:51" s="406" customFormat="1" ht="15.75" customHeight="1">
      <c r="B1820" s="368"/>
      <c r="D1820" s="361" t="s">
        <v>347</v>
      </c>
      <c r="E1820" s="369"/>
      <c r="F1820" s="370" t="s">
        <v>1493</v>
      </c>
      <c r="H1820" s="371">
        <v>1.637</v>
      </c>
      <c r="L1820" s="368"/>
      <c r="M1820" s="372"/>
      <c r="T1820" s="373"/>
      <c r="AT1820" s="369" t="s">
        <v>347</v>
      </c>
      <c r="AU1820" s="369" t="s">
        <v>258</v>
      </c>
      <c r="AV1820" s="369" t="s">
        <v>258</v>
      </c>
      <c r="AW1820" s="369" t="s">
        <v>299</v>
      </c>
      <c r="AX1820" s="369" t="s">
        <v>333</v>
      </c>
      <c r="AY1820" s="369" t="s">
        <v>334</v>
      </c>
    </row>
    <row r="1821" spans="2:51" s="406" customFormat="1" ht="15.75" customHeight="1">
      <c r="B1821" s="368"/>
      <c r="D1821" s="361" t="s">
        <v>347</v>
      </c>
      <c r="E1821" s="369"/>
      <c r="F1821" s="370" t="s">
        <v>1492</v>
      </c>
      <c r="H1821" s="371">
        <v>0.818</v>
      </c>
      <c r="L1821" s="368"/>
      <c r="M1821" s="372"/>
      <c r="T1821" s="373"/>
      <c r="AT1821" s="369" t="s">
        <v>347</v>
      </c>
      <c r="AU1821" s="369" t="s">
        <v>258</v>
      </c>
      <c r="AV1821" s="369" t="s">
        <v>258</v>
      </c>
      <c r="AW1821" s="369" t="s">
        <v>299</v>
      </c>
      <c r="AX1821" s="369" t="s">
        <v>333</v>
      </c>
      <c r="AY1821" s="369" t="s">
        <v>334</v>
      </c>
    </row>
    <row r="1822" spans="2:51" s="406" customFormat="1" ht="15.75" customHeight="1">
      <c r="B1822" s="368"/>
      <c r="D1822" s="361" t="s">
        <v>347</v>
      </c>
      <c r="E1822" s="369"/>
      <c r="F1822" s="370" t="s">
        <v>1491</v>
      </c>
      <c r="H1822" s="371">
        <v>1.199</v>
      </c>
      <c r="L1822" s="368"/>
      <c r="M1822" s="372"/>
      <c r="T1822" s="373"/>
      <c r="AT1822" s="369" t="s">
        <v>347</v>
      </c>
      <c r="AU1822" s="369" t="s">
        <v>258</v>
      </c>
      <c r="AV1822" s="369" t="s">
        <v>258</v>
      </c>
      <c r="AW1822" s="369" t="s">
        <v>299</v>
      </c>
      <c r="AX1822" s="369" t="s">
        <v>333</v>
      </c>
      <c r="AY1822" s="369" t="s">
        <v>334</v>
      </c>
    </row>
    <row r="1823" spans="2:51" s="406" customFormat="1" ht="15.75" customHeight="1">
      <c r="B1823" s="380"/>
      <c r="D1823" s="361" t="s">
        <v>347</v>
      </c>
      <c r="E1823" s="381"/>
      <c r="F1823" s="382" t="s">
        <v>519</v>
      </c>
      <c r="H1823" s="383">
        <v>13.401</v>
      </c>
      <c r="L1823" s="380"/>
      <c r="M1823" s="384"/>
      <c r="T1823" s="385"/>
      <c r="AT1823" s="381" t="s">
        <v>347</v>
      </c>
      <c r="AU1823" s="381" t="s">
        <v>258</v>
      </c>
      <c r="AV1823" s="381" t="s">
        <v>363</v>
      </c>
      <c r="AW1823" s="381" t="s">
        <v>299</v>
      </c>
      <c r="AX1823" s="381" t="s">
        <v>333</v>
      </c>
      <c r="AY1823" s="381" t="s">
        <v>334</v>
      </c>
    </row>
    <row r="1824" spans="2:51" s="406" customFormat="1" ht="15.75" customHeight="1">
      <c r="B1824" s="363"/>
      <c r="D1824" s="361" t="s">
        <v>347</v>
      </c>
      <c r="E1824" s="364"/>
      <c r="F1824" s="365" t="s">
        <v>1490</v>
      </c>
      <c r="H1824" s="364"/>
      <c r="L1824" s="363"/>
      <c r="M1824" s="366"/>
      <c r="T1824" s="367"/>
      <c r="AT1824" s="364" t="s">
        <v>347</v>
      </c>
      <c r="AU1824" s="364" t="s">
        <v>258</v>
      </c>
      <c r="AV1824" s="364" t="s">
        <v>332</v>
      </c>
      <c r="AW1824" s="364" t="s">
        <v>299</v>
      </c>
      <c r="AX1824" s="364" t="s">
        <v>333</v>
      </c>
      <c r="AY1824" s="364" t="s">
        <v>334</v>
      </c>
    </row>
    <row r="1825" spans="2:51" s="406" customFormat="1" ht="15.75" customHeight="1">
      <c r="B1825" s="363"/>
      <c r="D1825" s="361" t="s">
        <v>347</v>
      </c>
      <c r="E1825" s="364"/>
      <c r="F1825" s="365" t="s">
        <v>1489</v>
      </c>
      <c r="H1825" s="364"/>
      <c r="L1825" s="363"/>
      <c r="M1825" s="366"/>
      <c r="T1825" s="367"/>
      <c r="AT1825" s="364" t="s">
        <v>347</v>
      </c>
      <c r="AU1825" s="364" t="s">
        <v>258</v>
      </c>
      <c r="AV1825" s="364" t="s">
        <v>332</v>
      </c>
      <c r="AW1825" s="364" t="s">
        <v>299</v>
      </c>
      <c r="AX1825" s="364" t="s">
        <v>333</v>
      </c>
      <c r="AY1825" s="364" t="s">
        <v>334</v>
      </c>
    </row>
    <row r="1826" spans="2:51" s="406" customFormat="1" ht="15.75" customHeight="1">
      <c r="B1826" s="363"/>
      <c r="D1826" s="361" t="s">
        <v>347</v>
      </c>
      <c r="E1826" s="364"/>
      <c r="F1826" s="365" t="s">
        <v>1488</v>
      </c>
      <c r="H1826" s="364"/>
      <c r="L1826" s="363"/>
      <c r="M1826" s="366"/>
      <c r="T1826" s="367"/>
      <c r="AT1826" s="364" t="s">
        <v>347</v>
      </c>
      <c r="AU1826" s="364" t="s">
        <v>258</v>
      </c>
      <c r="AV1826" s="364" t="s">
        <v>332</v>
      </c>
      <c r="AW1826" s="364" t="s">
        <v>299</v>
      </c>
      <c r="AX1826" s="364" t="s">
        <v>333</v>
      </c>
      <c r="AY1826" s="364" t="s">
        <v>334</v>
      </c>
    </row>
    <row r="1827" spans="2:51" s="406" customFormat="1" ht="15.75" customHeight="1">
      <c r="B1827" s="368"/>
      <c r="D1827" s="361" t="s">
        <v>347</v>
      </c>
      <c r="E1827" s="369"/>
      <c r="F1827" s="370" t="s">
        <v>1487</v>
      </c>
      <c r="H1827" s="371">
        <v>5.61</v>
      </c>
      <c r="L1827" s="368"/>
      <c r="M1827" s="372"/>
      <c r="T1827" s="373"/>
      <c r="AT1827" s="369" t="s">
        <v>347</v>
      </c>
      <c r="AU1827" s="369" t="s">
        <v>258</v>
      </c>
      <c r="AV1827" s="369" t="s">
        <v>258</v>
      </c>
      <c r="AW1827" s="369" t="s">
        <v>299</v>
      </c>
      <c r="AX1827" s="369" t="s">
        <v>333</v>
      </c>
      <c r="AY1827" s="369" t="s">
        <v>334</v>
      </c>
    </row>
    <row r="1828" spans="2:51" s="406" customFormat="1" ht="15.75" customHeight="1">
      <c r="B1828" s="368"/>
      <c r="D1828" s="361" t="s">
        <v>347</v>
      </c>
      <c r="E1828" s="369"/>
      <c r="F1828" s="370" t="s">
        <v>1486</v>
      </c>
      <c r="H1828" s="371">
        <v>5.61</v>
      </c>
      <c r="L1828" s="368"/>
      <c r="M1828" s="372"/>
      <c r="T1828" s="373"/>
      <c r="AT1828" s="369" t="s">
        <v>347</v>
      </c>
      <c r="AU1828" s="369" t="s">
        <v>258</v>
      </c>
      <c r="AV1828" s="369" t="s">
        <v>258</v>
      </c>
      <c r="AW1828" s="369" t="s">
        <v>299</v>
      </c>
      <c r="AX1828" s="369" t="s">
        <v>333</v>
      </c>
      <c r="AY1828" s="369" t="s">
        <v>334</v>
      </c>
    </row>
    <row r="1829" spans="2:51" s="406" customFormat="1" ht="15.75" customHeight="1">
      <c r="B1829" s="368"/>
      <c r="D1829" s="361" t="s">
        <v>347</v>
      </c>
      <c r="E1829" s="369"/>
      <c r="F1829" s="370" t="s">
        <v>1485</v>
      </c>
      <c r="H1829" s="371">
        <v>5.61</v>
      </c>
      <c r="L1829" s="368"/>
      <c r="M1829" s="372"/>
      <c r="T1829" s="373"/>
      <c r="AT1829" s="369" t="s">
        <v>347</v>
      </c>
      <c r="AU1829" s="369" t="s">
        <v>258</v>
      </c>
      <c r="AV1829" s="369" t="s">
        <v>258</v>
      </c>
      <c r="AW1829" s="369" t="s">
        <v>299</v>
      </c>
      <c r="AX1829" s="369" t="s">
        <v>333</v>
      </c>
      <c r="AY1829" s="369" t="s">
        <v>334</v>
      </c>
    </row>
    <row r="1830" spans="2:51" s="406" customFormat="1" ht="15.75" customHeight="1">
      <c r="B1830" s="368"/>
      <c r="D1830" s="361" t="s">
        <v>347</v>
      </c>
      <c r="E1830" s="369"/>
      <c r="F1830" s="370" t="s">
        <v>1484</v>
      </c>
      <c r="H1830" s="371">
        <v>5.61</v>
      </c>
      <c r="L1830" s="368"/>
      <c r="M1830" s="372"/>
      <c r="T1830" s="373"/>
      <c r="AT1830" s="369" t="s">
        <v>347</v>
      </c>
      <c r="AU1830" s="369" t="s">
        <v>258</v>
      </c>
      <c r="AV1830" s="369" t="s">
        <v>258</v>
      </c>
      <c r="AW1830" s="369" t="s">
        <v>299</v>
      </c>
      <c r="AX1830" s="369" t="s">
        <v>333</v>
      </c>
      <c r="AY1830" s="369" t="s">
        <v>334</v>
      </c>
    </row>
    <row r="1831" spans="2:51" s="406" customFormat="1" ht="15.75" customHeight="1">
      <c r="B1831" s="368"/>
      <c r="D1831" s="361" t="s">
        <v>347</v>
      </c>
      <c r="E1831" s="369"/>
      <c r="F1831" s="370" t="s">
        <v>1483</v>
      </c>
      <c r="H1831" s="371">
        <v>5.61</v>
      </c>
      <c r="L1831" s="368"/>
      <c r="M1831" s="372"/>
      <c r="T1831" s="373"/>
      <c r="AT1831" s="369" t="s">
        <v>347</v>
      </c>
      <c r="AU1831" s="369" t="s">
        <v>258</v>
      </c>
      <c r="AV1831" s="369" t="s">
        <v>258</v>
      </c>
      <c r="AW1831" s="369" t="s">
        <v>299</v>
      </c>
      <c r="AX1831" s="369" t="s">
        <v>333</v>
      </c>
      <c r="AY1831" s="369" t="s">
        <v>334</v>
      </c>
    </row>
    <row r="1832" spans="2:51" s="406" customFormat="1" ht="15.75" customHeight="1">
      <c r="B1832" s="368"/>
      <c r="D1832" s="361" t="s">
        <v>347</v>
      </c>
      <c r="E1832" s="369"/>
      <c r="F1832" s="370" t="s">
        <v>1482</v>
      </c>
      <c r="H1832" s="371">
        <v>6.278</v>
      </c>
      <c r="L1832" s="368"/>
      <c r="M1832" s="372"/>
      <c r="T1832" s="373"/>
      <c r="AT1832" s="369" t="s">
        <v>347</v>
      </c>
      <c r="AU1832" s="369" t="s">
        <v>258</v>
      </c>
      <c r="AV1832" s="369" t="s">
        <v>258</v>
      </c>
      <c r="AW1832" s="369" t="s">
        <v>299</v>
      </c>
      <c r="AX1832" s="369" t="s">
        <v>333</v>
      </c>
      <c r="AY1832" s="369" t="s">
        <v>334</v>
      </c>
    </row>
    <row r="1833" spans="2:51" s="406" customFormat="1" ht="15.75" customHeight="1">
      <c r="B1833" s="380"/>
      <c r="D1833" s="361" t="s">
        <v>347</v>
      </c>
      <c r="E1833" s="381"/>
      <c r="F1833" s="382" t="s">
        <v>519</v>
      </c>
      <c r="H1833" s="383">
        <v>34.328</v>
      </c>
      <c r="L1833" s="380"/>
      <c r="M1833" s="384"/>
      <c r="T1833" s="385"/>
      <c r="AT1833" s="381" t="s">
        <v>347</v>
      </c>
      <c r="AU1833" s="381" t="s">
        <v>258</v>
      </c>
      <c r="AV1833" s="381" t="s">
        <v>363</v>
      </c>
      <c r="AW1833" s="381" t="s">
        <v>299</v>
      </c>
      <c r="AX1833" s="381" t="s">
        <v>333</v>
      </c>
      <c r="AY1833" s="381" t="s">
        <v>334</v>
      </c>
    </row>
    <row r="1834" spans="2:51" s="406" customFormat="1" ht="15.75" customHeight="1">
      <c r="B1834" s="363"/>
      <c r="D1834" s="361" t="s">
        <v>347</v>
      </c>
      <c r="E1834" s="364"/>
      <c r="F1834" s="365" t="s">
        <v>1481</v>
      </c>
      <c r="H1834" s="364"/>
      <c r="L1834" s="363"/>
      <c r="M1834" s="366"/>
      <c r="T1834" s="367"/>
      <c r="AT1834" s="364" t="s">
        <v>347</v>
      </c>
      <c r="AU1834" s="364" t="s">
        <v>258</v>
      </c>
      <c r="AV1834" s="364" t="s">
        <v>332</v>
      </c>
      <c r="AW1834" s="364" t="s">
        <v>299</v>
      </c>
      <c r="AX1834" s="364" t="s">
        <v>333</v>
      </c>
      <c r="AY1834" s="364" t="s">
        <v>334</v>
      </c>
    </row>
    <row r="1835" spans="2:51" s="406" customFormat="1" ht="15.75" customHeight="1">
      <c r="B1835" s="368"/>
      <c r="D1835" s="361" t="s">
        <v>347</v>
      </c>
      <c r="E1835" s="369"/>
      <c r="F1835" s="370" t="s">
        <v>1480</v>
      </c>
      <c r="H1835" s="371">
        <v>21.12</v>
      </c>
      <c r="L1835" s="368"/>
      <c r="M1835" s="372"/>
      <c r="T1835" s="373"/>
      <c r="AT1835" s="369" t="s">
        <v>347</v>
      </c>
      <c r="AU1835" s="369" t="s">
        <v>258</v>
      </c>
      <c r="AV1835" s="369" t="s">
        <v>258</v>
      </c>
      <c r="AW1835" s="369" t="s">
        <v>299</v>
      </c>
      <c r="AX1835" s="369" t="s">
        <v>333</v>
      </c>
      <c r="AY1835" s="369" t="s">
        <v>334</v>
      </c>
    </row>
    <row r="1836" spans="2:51" s="406" customFormat="1" ht="15.75" customHeight="1">
      <c r="B1836" s="368"/>
      <c r="D1836" s="361" t="s">
        <v>347</v>
      </c>
      <c r="E1836" s="369"/>
      <c r="F1836" s="370" t="s">
        <v>1479</v>
      </c>
      <c r="H1836" s="371">
        <v>1.09</v>
      </c>
      <c r="L1836" s="368"/>
      <c r="M1836" s="372"/>
      <c r="T1836" s="373"/>
      <c r="AT1836" s="369" t="s">
        <v>347</v>
      </c>
      <c r="AU1836" s="369" t="s">
        <v>258</v>
      </c>
      <c r="AV1836" s="369" t="s">
        <v>258</v>
      </c>
      <c r="AW1836" s="369" t="s">
        <v>299</v>
      </c>
      <c r="AX1836" s="369" t="s">
        <v>333</v>
      </c>
      <c r="AY1836" s="369" t="s">
        <v>334</v>
      </c>
    </row>
    <row r="1837" spans="2:51" s="406" customFormat="1" ht="15.75" customHeight="1">
      <c r="B1837" s="368"/>
      <c r="D1837" s="361" t="s">
        <v>347</v>
      </c>
      <c r="E1837" s="369"/>
      <c r="F1837" s="370" t="s">
        <v>1478</v>
      </c>
      <c r="H1837" s="371">
        <v>11.52</v>
      </c>
      <c r="L1837" s="368"/>
      <c r="M1837" s="372"/>
      <c r="T1837" s="373"/>
      <c r="AT1837" s="369" t="s">
        <v>347</v>
      </c>
      <c r="AU1837" s="369" t="s">
        <v>258</v>
      </c>
      <c r="AV1837" s="369" t="s">
        <v>258</v>
      </c>
      <c r="AW1837" s="369" t="s">
        <v>299</v>
      </c>
      <c r="AX1837" s="369" t="s">
        <v>333</v>
      </c>
      <c r="AY1837" s="369" t="s">
        <v>334</v>
      </c>
    </row>
    <row r="1838" spans="2:51" s="406" customFormat="1" ht="15.75" customHeight="1">
      <c r="B1838" s="380"/>
      <c r="D1838" s="361" t="s">
        <v>347</v>
      </c>
      <c r="E1838" s="381"/>
      <c r="F1838" s="382" t="s">
        <v>519</v>
      </c>
      <c r="H1838" s="383">
        <v>33.73</v>
      </c>
      <c r="L1838" s="380"/>
      <c r="M1838" s="384"/>
      <c r="T1838" s="385"/>
      <c r="AT1838" s="381" t="s">
        <v>347</v>
      </c>
      <c r="AU1838" s="381" t="s">
        <v>258</v>
      </c>
      <c r="AV1838" s="381" t="s">
        <v>363</v>
      </c>
      <c r="AW1838" s="381" t="s">
        <v>299</v>
      </c>
      <c r="AX1838" s="381" t="s">
        <v>333</v>
      </c>
      <c r="AY1838" s="381" t="s">
        <v>334</v>
      </c>
    </row>
    <row r="1839" spans="2:51" s="406" customFormat="1" ht="15.75" customHeight="1">
      <c r="B1839" s="374"/>
      <c r="D1839" s="361" t="s">
        <v>347</v>
      </c>
      <c r="E1839" s="375"/>
      <c r="F1839" s="376" t="s">
        <v>352</v>
      </c>
      <c r="H1839" s="377">
        <v>321.957</v>
      </c>
      <c r="L1839" s="374"/>
      <c r="M1839" s="378"/>
      <c r="T1839" s="379"/>
      <c r="AT1839" s="375" t="s">
        <v>347</v>
      </c>
      <c r="AU1839" s="375" t="s">
        <v>258</v>
      </c>
      <c r="AV1839" s="375" t="s">
        <v>341</v>
      </c>
      <c r="AW1839" s="375" t="s">
        <v>299</v>
      </c>
      <c r="AX1839" s="375" t="s">
        <v>332</v>
      </c>
      <c r="AY1839" s="375" t="s">
        <v>334</v>
      </c>
    </row>
    <row r="1840" spans="2:65" s="406" customFormat="1" ht="15.75" customHeight="1">
      <c r="B1840" s="281"/>
      <c r="C1840" s="347" t="s">
        <v>1606</v>
      </c>
      <c r="D1840" s="347" t="s">
        <v>336</v>
      </c>
      <c r="E1840" s="348" t="s">
        <v>1605</v>
      </c>
      <c r="F1840" s="349" t="s">
        <v>1604</v>
      </c>
      <c r="G1840" s="350" t="s">
        <v>339</v>
      </c>
      <c r="H1840" s="351">
        <v>76.512</v>
      </c>
      <c r="I1840" s="424"/>
      <c r="J1840" s="352">
        <f>ROUND($I$1840*$H$1840,2)</f>
        <v>0</v>
      </c>
      <c r="K1840" s="349" t="s">
        <v>340</v>
      </c>
      <c r="L1840" s="281"/>
      <c r="M1840" s="423"/>
      <c r="N1840" s="353" t="s">
        <v>287</v>
      </c>
      <c r="P1840" s="354">
        <f>$O$1840*$H$1840</f>
        <v>0</v>
      </c>
      <c r="Q1840" s="354">
        <v>0.00027</v>
      </c>
      <c r="R1840" s="354">
        <f>$Q$1840*$H$1840</f>
        <v>0.02065824</v>
      </c>
      <c r="S1840" s="354">
        <v>0</v>
      </c>
      <c r="T1840" s="355">
        <f>$S$1840*$H$1840</f>
        <v>0</v>
      </c>
      <c r="AR1840" s="409" t="s">
        <v>481</v>
      </c>
      <c r="AT1840" s="409" t="s">
        <v>336</v>
      </c>
      <c r="AU1840" s="409" t="s">
        <v>258</v>
      </c>
      <c r="AY1840" s="406" t="s">
        <v>334</v>
      </c>
      <c r="BE1840" s="356">
        <f>IF($N$1840="základní",$J$1840,0)</f>
        <v>0</v>
      </c>
      <c r="BF1840" s="356">
        <f>IF($N$1840="snížená",$J$1840,0)</f>
        <v>0</v>
      </c>
      <c r="BG1840" s="356">
        <f>IF($N$1840="zákl. přenesená",$J$1840,0)</f>
        <v>0</v>
      </c>
      <c r="BH1840" s="356">
        <f>IF($N$1840="sníž. přenesená",$J$1840,0)</f>
        <v>0</v>
      </c>
      <c r="BI1840" s="356">
        <f>IF($N$1840="nulová",$J$1840,0)</f>
        <v>0</v>
      </c>
      <c r="BJ1840" s="409" t="s">
        <v>332</v>
      </c>
      <c r="BK1840" s="356">
        <f>ROUND($I$1840*$H$1840,2)</f>
        <v>0</v>
      </c>
      <c r="BL1840" s="409" t="s">
        <v>481</v>
      </c>
      <c r="BM1840" s="409" t="s">
        <v>1603</v>
      </c>
    </row>
    <row r="1841" spans="2:47" s="406" customFormat="1" ht="27" customHeight="1">
      <c r="B1841" s="281"/>
      <c r="D1841" s="357" t="s">
        <v>343</v>
      </c>
      <c r="F1841" s="358" t="s">
        <v>1602</v>
      </c>
      <c r="L1841" s="281"/>
      <c r="M1841" s="359"/>
      <c r="T1841" s="360"/>
      <c r="AT1841" s="406" t="s">
        <v>343</v>
      </c>
      <c r="AU1841" s="406" t="s">
        <v>258</v>
      </c>
    </row>
    <row r="1842" spans="2:51" s="406" customFormat="1" ht="15.75" customHeight="1">
      <c r="B1842" s="363"/>
      <c r="D1842" s="361" t="s">
        <v>347</v>
      </c>
      <c r="E1842" s="364"/>
      <c r="F1842" s="365" t="s">
        <v>1551</v>
      </c>
      <c r="H1842" s="364"/>
      <c r="L1842" s="363"/>
      <c r="M1842" s="366"/>
      <c r="T1842" s="367"/>
      <c r="AT1842" s="364" t="s">
        <v>347</v>
      </c>
      <c r="AU1842" s="364" t="s">
        <v>258</v>
      </c>
      <c r="AV1842" s="364" t="s">
        <v>332</v>
      </c>
      <c r="AW1842" s="364" t="s">
        <v>299</v>
      </c>
      <c r="AX1842" s="364" t="s">
        <v>333</v>
      </c>
      <c r="AY1842" s="364" t="s">
        <v>334</v>
      </c>
    </row>
    <row r="1843" spans="2:51" s="406" customFormat="1" ht="15.75" customHeight="1">
      <c r="B1843" s="363"/>
      <c r="D1843" s="361" t="s">
        <v>347</v>
      </c>
      <c r="E1843" s="364"/>
      <c r="F1843" s="365" t="s">
        <v>1568</v>
      </c>
      <c r="H1843" s="364"/>
      <c r="L1843" s="363"/>
      <c r="M1843" s="366"/>
      <c r="T1843" s="367"/>
      <c r="AT1843" s="364" t="s">
        <v>347</v>
      </c>
      <c r="AU1843" s="364" t="s">
        <v>258</v>
      </c>
      <c r="AV1843" s="364" t="s">
        <v>332</v>
      </c>
      <c r="AW1843" s="364" t="s">
        <v>299</v>
      </c>
      <c r="AX1843" s="364" t="s">
        <v>333</v>
      </c>
      <c r="AY1843" s="364" t="s">
        <v>334</v>
      </c>
    </row>
    <row r="1844" spans="2:51" s="406" customFormat="1" ht="15.75" customHeight="1">
      <c r="B1844" s="363"/>
      <c r="D1844" s="361" t="s">
        <v>347</v>
      </c>
      <c r="E1844" s="364"/>
      <c r="F1844" s="365" t="s">
        <v>1567</v>
      </c>
      <c r="H1844" s="364"/>
      <c r="L1844" s="363"/>
      <c r="M1844" s="366"/>
      <c r="T1844" s="367"/>
      <c r="AT1844" s="364" t="s">
        <v>347</v>
      </c>
      <c r="AU1844" s="364" t="s">
        <v>258</v>
      </c>
      <c r="AV1844" s="364" t="s">
        <v>332</v>
      </c>
      <c r="AW1844" s="364" t="s">
        <v>299</v>
      </c>
      <c r="AX1844" s="364" t="s">
        <v>333</v>
      </c>
      <c r="AY1844" s="364" t="s">
        <v>334</v>
      </c>
    </row>
    <row r="1845" spans="2:51" s="406" customFormat="1" ht="15.75" customHeight="1">
      <c r="B1845" s="363"/>
      <c r="D1845" s="361" t="s">
        <v>347</v>
      </c>
      <c r="E1845" s="364"/>
      <c r="F1845" s="365" t="s">
        <v>1558</v>
      </c>
      <c r="H1845" s="364"/>
      <c r="L1845" s="363"/>
      <c r="M1845" s="366"/>
      <c r="T1845" s="367"/>
      <c r="AT1845" s="364" t="s">
        <v>347</v>
      </c>
      <c r="AU1845" s="364" t="s">
        <v>258</v>
      </c>
      <c r="AV1845" s="364" t="s">
        <v>332</v>
      </c>
      <c r="AW1845" s="364" t="s">
        <v>299</v>
      </c>
      <c r="AX1845" s="364" t="s">
        <v>333</v>
      </c>
      <c r="AY1845" s="364" t="s">
        <v>334</v>
      </c>
    </row>
    <row r="1846" spans="2:51" s="406" customFormat="1" ht="15.75" customHeight="1">
      <c r="B1846" s="368"/>
      <c r="D1846" s="361" t="s">
        <v>347</v>
      </c>
      <c r="E1846" s="369"/>
      <c r="F1846" s="370" t="s">
        <v>1566</v>
      </c>
      <c r="H1846" s="371">
        <v>5.088</v>
      </c>
      <c r="L1846" s="368"/>
      <c r="M1846" s="372"/>
      <c r="T1846" s="373"/>
      <c r="AT1846" s="369" t="s">
        <v>347</v>
      </c>
      <c r="AU1846" s="369" t="s">
        <v>258</v>
      </c>
      <c r="AV1846" s="369" t="s">
        <v>258</v>
      </c>
      <c r="AW1846" s="369" t="s">
        <v>299</v>
      </c>
      <c r="AX1846" s="369" t="s">
        <v>333</v>
      </c>
      <c r="AY1846" s="369" t="s">
        <v>334</v>
      </c>
    </row>
    <row r="1847" spans="2:51" s="406" customFormat="1" ht="15.75" customHeight="1">
      <c r="B1847" s="368"/>
      <c r="D1847" s="361" t="s">
        <v>347</v>
      </c>
      <c r="E1847" s="369"/>
      <c r="F1847" s="370" t="s">
        <v>1565</v>
      </c>
      <c r="H1847" s="371">
        <v>7.2</v>
      </c>
      <c r="L1847" s="368"/>
      <c r="M1847" s="372"/>
      <c r="T1847" s="373"/>
      <c r="AT1847" s="369" t="s">
        <v>347</v>
      </c>
      <c r="AU1847" s="369" t="s">
        <v>258</v>
      </c>
      <c r="AV1847" s="369" t="s">
        <v>258</v>
      </c>
      <c r="AW1847" s="369" t="s">
        <v>299</v>
      </c>
      <c r="AX1847" s="369" t="s">
        <v>333</v>
      </c>
      <c r="AY1847" s="369" t="s">
        <v>334</v>
      </c>
    </row>
    <row r="1848" spans="2:51" s="406" customFormat="1" ht="15.75" customHeight="1">
      <c r="B1848" s="368"/>
      <c r="D1848" s="361" t="s">
        <v>347</v>
      </c>
      <c r="E1848" s="369"/>
      <c r="F1848" s="370" t="s">
        <v>1564</v>
      </c>
      <c r="H1848" s="371">
        <v>7.2</v>
      </c>
      <c r="L1848" s="368"/>
      <c r="M1848" s="372"/>
      <c r="T1848" s="373"/>
      <c r="AT1848" s="369" t="s">
        <v>347</v>
      </c>
      <c r="AU1848" s="369" t="s">
        <v>258</v>
      </c>
      <c r="AV1848" s="369" t="s">
        <v>258</v>
      </c>
      <c r="AW1848" s="369" t="s">
        <v>299</v>
      </c>
      <c r="AX1848" s="369" t="s">
        <v>333</v>
      </c>
      <c r="AY1848" s="369" t="s">
        <v>334</v>
      </c>
    </row>
    <row r="1849" spans="2:51" s="406" customFormat="1" ht="15.75" customHeight="1">
      <c r="B1849" s="368"/>
      <c r="D1849" s="361" t="s">
        <v>347</v>
      </c>
      <c r="E1849" s="369"/>
      <c r="F1849" s="370" t="s">
        <v>1563</v>
      </c>
      <c r="H1849" s="371">
        <v>7.2</v>
      </c>
      <c r="L1849" s="368"/>
      <c r="M1849" s="372"/>
      <c r="T1849" s="373"/>
      <c r="AT1849" s="369" t="s">
        <v>347</v>
      </c>
      <c r="AU1849" s="369" t="s">
        <v>258</v>
      </c>
      <c r="AV1849" s="369" t="s">
        <v>258</v>
      </c>
      <c r="AW1849" s="369" t="s">
        <v>299</v>
      </c>
      <c r="AX1849" s="369" t="s">
        <v>333</v>
      </c>
      <c r="AY1849" s="369" t="s">
        <v>334</v>
      </c>
    </row>
    <row r="1850" spans="2:51" s="406" customFormat="1" ht="15.75" customHeight="1">
      <c r="B1850" s="368"/>
      <c r="D1850" s="361" t="s">
        <v>347</v>
      </c>
      <c r="E1850" s="369"/>
      <c r="F1850" s="370" t="s">
        <v>1562</v>
      </c>
      <c r="H1850" s="371">
        <v>7.2</v>
      </c>
      <c r="L1850" s="368"/>
      <c r="M1850" s="372"/>
      <c r="T1850" s="373"/>
      <c r="AT1850" s="369" t="s">
        <v>347</v>
      </c>
      <c r="AU1850" s="369" t="s">
        <v>258</v>
      </c>
      <c r="AV1850" s="369" t="s">
        <v>258</v>
      </c>
      <c r="AW1850" s="369" t="s">
        <v>299</v>
      </c>
      <c r="AX1850" s="369" t="s">
        <v>333</v>
      </c>
      <c r="AY1850" s="369" t="s">
        <v>334</v>
      </c>
    </row>
    <row r="1851" spans="2:51" s="406" customFormat="1" ht="15.75" customHeight="1">
      <c r="B1851" s="368"/>
      <c r="D1851" s="361" t="s">
        <v>347</v>
      </c>
      <c r="E1851" s="369"/>
      <c r="F1851" s="370" t="s">
        <v>1561</v>
      </c>
      <c r="H1851" s="371">
        <v>7.2</v>
      </c>
      <c r="L1851" s="368"/>
      <c r="M1851" s="372"/>
      <c r="T1851" s="373"/>
      <c r="AT1851" s="369" t="s">
        <v>347</v>
      </c>
      <c r="AU1851" s="369" t="s">
        <v>258</v>
      </c>
      <c r="AV1851" s="369" t="s">
        <v>258</v>
      </c>
      <c r="AW1851" s="369" t="s">
        <v>299</v>
      </c>
      <c r="AX1851" s="369" t="s">
        <v>333</v>
      </c>
      <c r="AY1851" s="369" t="s">
        <v>334</v>
      </c>
    </row>
    <row r="1852" spans="2:51" s="406" customFormat="1" ht="15.75" customHeight="1">
      <c r="B1852" s="368"/>
      <c r="D1852" s="361" t="s">
        <v>347</v>
      </c>
      <c r="E1852" s="369"/>
      <c r="F1852" s="370" t="s">
        <v>1560</v>
      </c>
      <c r="H1852" s="371">
        <v>7.2</v>
      </c>
      <c r="L1852" s="368"/>
      <c r="M1852" s="372"/>
      <c r="T1852" s="373"/>
      <c r="AT1852" s="369" t="s">
        <v>347</v>
      </c>
      <c r="AU1852" s="369" t="s">
        <v>258</v>
      </c>
      <c r="AV1852" s="369" t="s">
        <v>258</v>
      </c>
      <c r="AW1852" s="369" t="s">
        <v>299</v>
      </c>
      <c r="AX1852" s="369" t="s">
        <v>333</v>
      </c>
      <c r="AY1852" s="369" t="s">
        <v>334</v>
      </c>
    </row>
    <row r="1853" spans="2:51" s="406" customFormat="1" ht="15.75" customHeight="1">
      <c r="B1853" s="380"/>
      <c r="D1853" s="361" t="s">
        <v>347</v>
      </c>
      <c r="E1853" s="381"/>
      <c r="F1853" s="382" t="s">
        <v>519</v>
      </c>
      <c r="H1853" s="383">
        <v>48.288</v>
      </c>
      <c r="L1853" s="380"/>
      <c r="M1853" s="384"/>
      <c r="T1853" s="385"/>
      <c r="AT1853" s="381" t="s">
        <v>347</v>
      </c>
      <c r="AU1853" s="381" t="s">
        <v>258</v>
      </c>
      <c r="AV1853" s="381" t="s">
        <v>363</v>
      </c>
      <c r="AW1853" s="381" t="s">
        <v>299</v>
      </c>
      <c r="AX1853" s="381" t="s">
        <v>333</v>
      </c>
      <c r="AY1853" s="381" t="s">
        <v>334</v>
      </c>
    </row>
    <row r="1854" spans="2:51" s="406" customFormat="1" ht="15.75" customHeight="1">
      <c r="B1854" s="363"/>
      <c r="D1854" s="361" t="s">
        <v>347</v>
      </c>
      <c r="E1854" s="364"/>
      <c r="F1854" s="365" t="s">
        <v>1559</v>
      </c>
      <c r="H1854" s="364"/>
      <c r="L1854" s="363"/>
      <c r="M1854" s="366"/>
      <c r="T1854" s="367"/>
      <c r="AT1854" s="364" t="s">
        <v>347</v>
      </c>
      <c r="AU1854" s="364" t="s">
        <v>258</v>
      </c>
      <c r="AV1854" s="364" t="s">
        <v>332</v>
      </c>
      <c r="AW1854" s="364" t="s">
        <v>299</v>
      </c>
      <c r="AX1854" s="364" t="s">
        <v>333</v>
      </c>
      <c r="AY1854" s="364" t="s">
        <v>334</v>
      </c>
    </row>
    <row r="1855" spans="2:51" s="406" customFormat="1" ht="15.75" customHeight="1">
      <c r="B1855" s="363"/>
      <c r="D1855" s="361" t="s">
        <v>347</v>
      </c>
      <c r="E1855" s="364"/>
      <c r="F1855" s="365" t="s">
        <v>1558</v>
      </c>
      <c r="H1855" s="364"/>
      <c r="L1855" s="363"/>
      <c r="M1855" s="366"/>
      <c r="T1855" s="367"/>
      <c r="AT1855" s="364" t="s">
        <v>347</v>
      </c>
      <c r="AU1855" s="364" t="s">
        <v>258</v>
      </c>
      <c r="AV1855" s="364" t="s">
        <v>332</v>
      </c>
      <c r="AW1855" s="364" t="s">
        <v>299</v>
      </c>
      <c r="AX1855" s="364" t="s">
        <v>333</v>
      </c>
      <c r="AY1855" s="364" t="s">
        <v>334</v>
      </c>
    </row>
    <row r="1856" spans="2:51" s="406" customFormat="1" ht="15.75" customHeight="1">
      <c r="B1856" s="368"/>
      <c r="D1856" s="361" t="s">
        <v>347</v>
      </c>
      <c r="E1856" s="369"/>
      <c r="F1856" s="370" t="s">
        <v>1557</v>
      </c>
      <c r="H1856" s="371">
        <v>28.224</v>
      </c>
      <c r="L1856" s="368"/>
      <c r="M1856" s="372"/>
      <c r="T1856" s="373"/>
      <c r="AT1856" s="369" t="s">
        <v>347</v>
      </c>
      <c r="AU1856" s="369" t="s">
        <v>258</v>
      </c>
      <c r="AV1856" s="369" t="s">
        <v>258</v>
      </c>
      <c r="AW1856" s="369" t="s">
        <v>299</v>
      </c>
      <c r="AX1856" s="369" t="s">
        <v>333</v>
      </c>
      <c r="AY1856" s="369" t="s">
        <v>334</v>
      </c>
    </row>
    <row r="1857" spans="2:51" s="406" customFormat="1" ht="15.75" customHeight="1">
      <c r="B1857" s="380"/>
      <c r="D1857" s="361" t="s">
        <v>347</v>
      </c>
      <c r="E1857" s="381"/>
      <c r="F1857" s="382" t="s">
        <v>519</v>
      </c>
      <c r="H1857" s="383">
        <v>28.224</v>
      </c>
      <c r="L1857" s="380"/>
      <c r="M1857" s="384"/>
      <c r="T1857" s="385"/>
      <c r="AT1857" s="381" t="s">
        <v>347</v>
      </c>
      <c r="AU1857" s="381" t="s">
        <v>258</v>
      </c>
      <c r="AV1857" s="381" t="s">
        <v>363</v>
      </c>
      <c r="AW1857" s="381" t="s">
        <v>299</v>
      </c>
      <c r="AX1857" s="381" t="s">
        <v>333</v>
      </c>
      <c r="AY1857" s="381" t="s">
        <v>334</v>
      </c>
    </row>
    <row r="1858" spans="2:51" s="406" customFormat="1" ht="15.75" customHeight="1">
      <c r="B1858" s="374"/>
      <c r="D1858" s="361" t="s">
        <v>347</v>
      </c>
      <c r="E1858" s="375"/>
      <c r="F1858" s="376" t="s">
        <v>352</v>
      </c>
      <c r="H1858" s="377">
        <v>76.512</v>
      </c>
      <c r="L1858" s="374"/>
      <c r="M1858" s="378"/>
      <c r="T1858" s="379"/>
      <c r="AT1858" s="375" t="s">
        <v>347</v>
      </c>
      <c r="AU1858" s="375" t="s">
        <v>258</v>
      </c>
      <c r="AV1858" s="375" t="s">
        <v>341</v>
      </c>
      <c r="AW1858" s="375" t="s">
        <v>299</v>
      </c>
      <c r="AX1858" s="375" t="s">
        <v>332</v>
      </c>
      <c r="AY1858" s="375" t="s">
        <v>334</v>
      </c>
    </row>
    <row r="1859" spans="2:65" s="406" customFormat="1" ht="15.75" customHeight="1">
      <c r="B1859" s="281"/>
      <c r="C1859" s="347" t="s">
        <v>1601</v>
      </c>
      <c r="D1859" s="347" t="s">
        <v>336</v>
      </c>
      <c r="E1859" s="348" t="s">
        <v>1600</v>
      </c>
      <c r="F1859" s="349" t="s">
        <v>1599</v>
      </c>
      <c r="G1859" s="350" t="s">
        <v>339</v>
      </c>
      <c r="H1859" s="351">
        <v>79.648</v>
      </c>
      <c r="I1859" s="424"/>
      <c r="J1859" s="352">
        <f>ROUND($I$1859*$H$1859,2)</f>
        <v>0</v>
      </c>
      <c r="K1859" s="349" t="s">
        <v>340</v>
      </c>
      <c r="L1859" s="281"/>
      <c r="M1859" s="423"/>
      <c r="N1859" s="353" t="s">
        <v>287</v>
      </c>
      <c r="P1859" s="354">
        <f>$O$1859*$H$1859</f>
        <v>0</v>
      </c>
      <c r="Q1859" s="354">
        <v>0.00062</v>
      </c>
      <c r="R1859" s="354">
        <f>$Q$1859*$H$1859</f>
        <v>0.04938176</v>
      </c>
      <c r="S1859" s="354">
        <v>0</v>
      </c>
      <c r="T1859" s="355">
        <f>$S$1859*$H$1859</f>
        <v>0</v>
      </c>
      <c r="AR1859" s="409" t="s">
        <v>481</v>
      </c>
      <c r="AT1859" s="409" t="s">
        <v>336</v>
      </c>
      <c r="AU1859" s="409" t="s">
        <v>258</v>
      </c>
      <c r="AY1859" s="406" t="s">
        <v>334</v>
      </c>
      <c r="BE1859" s="356">
        <f>IF($N$1859="základní",$J$1859,0)</f>
        <v>0</v>
      </c>
      <c r="BF1859" s="356">
        <f>IF($N$1859="snížená",$J$1859,0)</f>
        <v>0</v>
      </c>
      <c r="BG1859" s="356">
        <f>IF($N$1859="zákl. přenesená",$J$1859,0)</f>
        <v>0</v>
      </c>
      <c r="BH1859" s="356">
        <f>IF($N$1859="sníž. přenesená",$J$1859,0)</f>
        <v>0</v>
      </c>
      <c r="BI1859" s="356">
        <f>IF($N$1859="nulová",$J$1859,0)</f>
        <v>0</v>
      </c>
      <c r="BJ1859" s="409" t="s">
        <v>332</v>
      </c>
      <c r="BK1859" s="356">
        <f>ROUND($I$1859*$H$1859,2)</f>
        <v>0</v>
      </c>
      <c r="BL1859" s="409" t="s">
        <v>481</v>
      </c>
      <c r="BM1859" s="409" t="s">
        <v>1598</v>
      </c>
    </row>
    <row r="1860" spans="2:47" s="406" customFormat="1" ht="27" customHeight="1">
      <c r="B1860" s="281"/>
      <c r="D1860" s="357" t="s">
        <v>343</v>
      </c>
      <c r="F1860" s="358" t="s">
        <v>1597</v>
      </c>
      <c r="L1860" s="281"/>
      <c r="M1860" s="359"/>
      <c r="T1860" s="360"/>
      <c r="AT1860" s="406" t="s">
        <v>343</v>
      </c>
      <c r="AU1860" s="406" t="s">
        <v>258</v>
      </c>
    </row>
    <row r="1861" spans="2:51" s="406" customFormat="1" ht="15.75" customHeight="1">
      <c r="B1861" s="363"/>
      <c r="D1861" s="361" t="s">
        <v>347</v>
      </c>
      <c r="E1861" s="364"/>
      <c r="F1861" s="365" t="s">
        <v>1341</v>
      </c>
      <c r="H1861" s="364"/>
      <c r="L1861" s="363"/>
      <c r="M1861" s="366"/>
      <c r="T1861" s="367"/>
      <c r="AT1861" s="364" t="s">
        <v>347</v>
      </c>
      <c r="AU1861" s="364" t="s">
        <v>258</v>
      </c>
      <c r="AV1861" s="364" t="s">
        <v>332</v>
      </c>
      <c r="AW1861" s="364" t="s">
        <v>299</v>
      </c>
      <c r="AX1861" s="364" t="s">
        <v>333</v>
      </c>
      <c r="AY1861" s="364" t="s">
        <v>334</v>
      </c>
    </row>
    <row r="1862" spans="2:51" s="406" customFormat="1" ht="15.75" customHeight="1">
      <c r="B1862" s="363"/>
      <c r="D1862" s="361" t="s">
        <v>347</v>
      </c>
      <c r="E1862" s="364"/>
      <c r="F1862" s="365" t="s">
        <v>1340</v>
      </c>
      <c r="H1862" s="364"/>
      <c r="L1862" s="363"/>
      <c r="M1862" s="366"/>
      <c r="T1862" s="367"/>
      <c r="AT1862" s="364" t="s">
        <v>347</v>
      </c>
      <c r="AU1862" s="364" t="s">
        <v>258</v>
      </c>
      <c r="AV1862" s="364" t="s">
        <v>332</v>
      </c>
      <c r="AW1862" s="364" t="s">
        <v>299</v>
      </c>
      <c r="AX1862" s="364" t="s">
        <v>333</v>
      </c>
      <c r="AY1862" s="364" t="s">
        <v>334</v>
      </c>
    </row>
    <row r="1863" spans="2:51" s="406" customFormat="1" ht="15.75" customHeight="1">
      <c r="B1863" s="363"/>
      <c r="D1863" s="361" t="s">
        <v>347</v>
      </c>
      <c r="E1863" s="364"/>
      <c r="F1863" s="365" t="s">
        <v>1596</v>
      </c>
      <c r="H1863" s="364"/>
      <c r="L1863" s="363"/>
      <c r="M1863" s="366"/>
      <c r="T1863" s="367"/>
      <c r="AT1863" s="364" t="s">
        <v>347</v>
      </c>
      <c r="AU1863" s="364" t="s">
        <v>258</v>
      </c>
      <c r="AV1863" s="364" t="s">
        <v>332</v>
      </c>
      <c r="AW1863" s="364" t="s">
        <v>299</v>
      </c>
      <c r="AX1863" s="364" t="s">
        <v>333</v>
      </c>
      <c r="AY1863" s="364" t="s">
        <v>334</v>
      </c>
    </row>
    <row r="1864" spans="2:51" s="406" customFormat="1" ht="15.75" customHeight="1">
      <c r="B1864" s="368"/>
      <c r="D1864" s="361" t="s">
        <v>347</v>
      </c>
      <c r="E1864" s="369"/>
      <c r="F1864" s="370" t="s">
        <v>1338</v>
      </c>
      <c r="H1864" s="371">
        <v>25.494</v>
      </c>
      <c r="L1864" s="368"/>
      <c r="M1864" s="372"/>
      <c r="T1864" s="373"/>
      <c r="AT1864" s="369" t="s">
        <v>347</v>
      </c>
      <c r="AU1864" s="369" t="s">
        <v>258</v>
      </c>
      <c r="AV1864" s="369" t="s">
        <v>258</v>
      </c>
      <c r="AW1864" s="369" t="s">
        <v>299</v>
      </c>
      <c r="AX1864" s="369" t="s">
        <v>333</v>
      </c>
      <c r="AY1864" s="369" t="s">
        <v>334</v>
      </c>
    </row>
    <row r="1865" spans="2:51" s="406" customFormat="1" ht="15.75" customHeight="1">
      <c r="B1865" s="380"/>
      <c r="D1865" s="361" t="s">
        <v>347</v>
      </c>
      <c r="E1865" s="381"/>
      <c r="F1865" s="382" t="s">
        <v>519</v>
      </c>
      <c r="H1865" s="383">
        <v>25.494</v>
      </c>
      <c r="L1865" s="380"/>
      <c r="M1865" s="384"/>
      <c r="T1865" s="385"/>
      <c r="AT1865" s="381" t="s">
        <v>347</v>
      </c>
      <c r="AU1865" s="381" t="s">
        <v>258</v>
      </c>
      <c r="AV1865" s="381" t="s">
        <v>363</v>
      </c>
      <c r="AW1865" s="381" t="s">
        <v>299</v>
      </c>
      <c r="AX1865" s="381" t="s">
        <v>333</v>
      </c>
      <c r="AY1865" s="381" t="s">
        <v>334</v>
      </c>
    </row>
    <row r="1866" spans="2:51" s="406" customFormat="1" ht="15.75" customHeight="1">
      <c r="B1866" s="363"/>
      <c r="D1866" s="361" t="s">
        <v>347</v>
      </c>
      <c r="E1866" s="364"/>
      <c r="F1866" s="365" t="s">
        <v>1337</v>
      </c>
      <c r="H1866" s="364"/>
      <c r="L1866" s="363"/>
      <c r="M1866" s="366"/>
      <c r="T1866" s="367"/>
      <c r="AT1866" s="364" t="s">
        <v>347</v>
      </c>
      <c r="AU1866" s="364" t="s">
        <v>258</v>
      </c>
      <c r="AV1866" s="364" t="s">
        <v>332</v>
      </c>
      <c r="AW1866" s="364" t="s">
        <v>299</v>
      </c>
      <c r="AX1866" s="364" t="s">
        <v>333</v>
      </c>
      <c r="AY1866" s="364" t="s">
        <v>334</v>
      </c>
    </row>
    <row r="1867" spans="2:51" s="406" customFormat="1" ht="15.75" customHeight="1">
      <c r="B1867" s="368"/>
      <c r="D1867" s="361" t="s">
        <v>347</v>
      </c>
      <c r="E1867" s="369"/>
      <c r="F1867" s="370" t="s">
        <v>1336</v>
      </c>
      <c r="H1867" s="371">
        <v>6.721</v>
      </c>
      <c r="L1867" s="368"/>
      <c r="M1867" s="372"/>
      <c r="T1867" s="373"/>
      <c r="AT1867" s="369" t="s">
        <v>347</v>
      </c>
      <c r="AU1867" s="369" t="s">
        <v>258</v>
      </c>
      <c r="AV1867" s="369" t="s">
        <v>258</v>
      </c>
      <c r="AW1867" s="369" t="s">
        <v>299</v>
      </c>
      <c r="AX1867" s="369" t="s">
        <v>333</v>
      </c>
      <c r="AY1867" s="369" t="s">
        <v>334</v>
      </c>
    </row>
    <row r="1868" spans="2:51" s="406" customFormat="1" ht="15.75" customHeight="1">
      <c r="B1868" s="368"/>
      <c r="D1868" s="361" t="s">
        <v>347</v>
      </c>
      <c r="E1868" s="369"/>
      <c r="F1868" s="370" t="s">
        <v>1335</v>
      </c>
      <c r="H1868" s="371">
        <v>5.104</v>
      </c>
      <c r="L1868" s="368"/>
      <c r="M1868" s="372"/>
      <c r="T1868" s="373"/>
      <c r="AT1868" s="369" t="s">
        <v>347</v>
      </c>
      <c r="AU1868" s="369" t="s">
        <v>258</v>
      </c>
      <c r="AV1868" s="369" t="s">
        <v>258</v>
      </c>
      <c r="AW1868" s="369" t="s">
        <v>299</v>
      </c>
      <c r="AX1868" s="369" t="s">
        <v>333</v>
      </c>
      <c r="AY1868" s="369" t="s">
        <v>334</v>
      </c>
    </row>
    <row r="1869" spans="2:51" s="406" customFormat="1" ht="15.75" customHeight="1">
      <c r="B1869" s="380"/>
      <c r="D1869" s="361" t="s">
        <v>347</v>
      </c>
      <c r="E1869" s="381"/>
      <c r="F1869" s="382" t="s">
        <v>519</v>
      </c>
      <c r="H1869" s="383">
        <v>11.825</v>
      </c>
      <c r="L1869" s="380"/>
      <c r="M1869" s="384"/>
      <c r="T1869" s="385"/>
      <c r="AT1869" s="381" t="s">
        <v>347</v>
      </c>
      <c r="AU1869" s="381" t="s">
        <v>258</v>
      </c>
      <c r="AV1869" s="381" t="s">
        <v>363</v>
      </c>
      <c r="AW1869" s="381" t="s">
        <v>299</v>
      </c>
      <c r="AX1869" s="381" t="s">
        <v>333</v>
      </c>
      <c r="AY1869" s="381" t="s">
        <v>334</v>
      </c>
    </row>
    <row r="1870" spans="2:51" s="406" customFormat="1" ht="15.75" customHeight="1">
      <c r="B1870" s="363"/>
      <c r="D1870" s="361" t="s">
        <v>347</v>
      </c>
      <c r="E1870" s="364"/>
      <c r="F1870" s="365" t="s">
        <v>1334</v>
      </c>
      <c r="H1870" s="364"/>
      <c r="L1870" s="363"/>
      <c r="M1870" s="366"/>
      <c r="T1870" s="367"/>
      <c r="AT1870" s="364" t="s">
        <v>347</v>
      </c>
      <c r="AU1870" s="364" t="s">
        <v>258</v>
      </c>
      <c r="AV1870" s="364" t="s">
        <v>332</v>
      </c>
      <c r="AW1870" s="364" t="s">
        <v>299</v>
      </c>
      <c r="AX1870" s="364" t="s">
        <v>333</v>
      </c>
      <c r="AY1870" s="364" t="s">
        <v>334</v>
      </c>
    </row>
    <row r="1871" spans="2:51" s="406" customFormat="1" ht="15.75" customHeight="1">
      <c r="B1871" s="368"/>
      <c r="D1871" s="361" t="s">
        <v>347</v>
      </c>
      <c r="E1871" s="369"/>
      <c r="F1871" s="370" t="s">
        <v>1333</v>
      </c>
      <c r="H1871" s="371">
        <v>17.687</v>
      </c>
      <c r="L1871" s="368"/>
      <c r="M1871" s="372"/>
      <c r="T1871" s="373"/>
      <c r="AT1871" s="369" t="s">
        <v>347</v>
      </c>
      <c r="AU1871" s="369" t="s">
        <v>258</v>
      </c>
      <c r="AV1871" s="369" t="s">
        <v>258</v>
      </c>
      <c r="AW1871" s="369" t="s">
        <v>299</v>
      </c>
      <c r="AX1871" s="369" t="s">
        <v>333</v>
      </c>
      <c r="AY1871" s="369" t="s">
        <v>334</v>
      </c>
    </row>
    <row r="1872" spans="2:51" s="406" customFormat="1" ht="15.75" customHeight="1">
      <c r="B1872" s="368"/>
      <c r="D1872" s="361" t="s">
        <v>347</v>
      </c>
      <c r="E1872" s="369"/>
      <c r="F1872" s="370" t="s">
        <v>1332</v>
      </c>
      <c r="H1872" s="371">
        <v>17.401</v>
      </c>
      <c r="L1872" s="368"/>
      <c r="M1872" s="372"/>
      <c r="T1872" s="373"/>
      <c r="AT1872" s="369" t="s">
        <v>347</v>
      </c>
      <c r="AU1872" s="369" t="s">
        <v>258</v>
      </c>
      <c r="AV1872" s="369" t="s">
        <v>258</v>
      </c>
      <c r="AW1872" s="369" t="s">
        <v>299</v>
      </c>
      <c r="AX1872" s="369" t="s">
        <v>333</v>
      </c>
      <c r="AY1872" s="369" t="s">
        <v>334</v>
      </c>
    </row>
    <row r="1873" spans="2:51" s="406" customFormat="1" ht="15.75" customHeight="1">
      <c r="B1873" s="380"/>
      <c r="D1873" s="361" t="s">
        <v>347</v>
      </c>
      <c r="E1873" s="381"/>
      <c r="F1873" s="382" t="s">
        <v>519</v>
      </c>
      <c r="H1873" s="383">
        <v>35.088</v>
      </c>
      <c r="L1873" s="380"/>
      <c r="M1873" s="384"/>
      <c r="T1873" s="385"/>
      <c r="AT1873" s="381" t="s">
        <v>347</v>
      </c>
      <c r="AU1873" s="381" t="s">
        <v>258</v>
      </c>
      <c r="AV1873" s="381" t="s">
        <v>363</v>
      </c>
      <c r="AW1873" s="381" t="s">
        <v>299</v>
      </c>
      <c r="AX1873" s="381" t="s">
        <v>333</v>
      </c>
      <c r="AY1873" s="381" t="s">
        <v>334</v>
      </c>
    </row>
    <row r="1874" spans="2:51" s="406" customFormat="1" ht="15.75" customHeight="1">
      <c r="B1874" s="368"/>
      <c r="D1874" s="361" t="s">
        <v>347</v>
      </c>
      <c r="E1874" s="369"/>
      <c r="F1874" s="370" t="s">
        <v>1331</v>
      </c>
      <c r="H1874" s="371">
        <v>7.241</v>
      </c>
      <c r="L1874" s="368"/>
      <c r="M1874" s="372"/>
      <c r="T1874" s="373"/>
      <c r="AT1874" s="369" t="s">
        <v>347</v>
      </c>
      <c r="AU1874" s="369" t="s">
        <v>258</v>
      </c>
      <c r="AV1874" s="369" t="s">
        <v>258</v>
      </c>
      <c r="AW1874" s="369" t="s">
        <v>299</v>
      </c>
      <c r="AX1874" s="369" t="s">
        <v>333</v>
      </c>
      <c r="AY1874" s="369" t="s">
        <v>334</v>
      </c>
    </row>
    <row r="1875" spans="2:51" s="406" customFormat="1" ht="15.75" customHeight="1">
      <c r="B1875" s="374"/>
      <c r="D1875" s="361" t="s">
        <v>347</v>
      </c>
      <c r="E1875" s="375"/>
      <c r="F1875" s="376" t="s">
        <v>352</v>
      </c>
      <c r="H1875" s="377">
        <v>79.648</v>
      </c>
      <c r="L1875" s="374"/>
      <c r="M1875" s="378"/>
      <c r="T1875" s="379"/>
      <c r="AT1875" s="375" t="s">
        <v>347</v>
      </c>
      <c r="AU1875" s="375" t="s">
        <v>258</v>
      </c>
      <c r="AV1875" s="375" t="s">
        <v>341</v>
      </c>
      <c r="AW1875" s="375" t="s">
        <v>299</v>
      </c>
      <c r="AX1875" s="375" t="s">
        <v>332</v>
      </c>
      <c r="AY1875" s="375" t="s">
        <v>334</v>
      </c>
    </row>
    <row r="1876" spans="2:51" s="406" customFormat="1" ht="15.75" customHeight="1">
      <c r="B1876" s="363"/>
      <c r="D1876" s="361" t="s">
        <v>347</v>
      </c>
      <c r="E1876" s="364"/>
      <c r="F1876" s="365" t="s">
        <v>1574</v>
      </c>
      <c r="H1876" s="364"/>
      <c r="L1876" s="363"/>
      <c r="M1876" s="366"/>
      <c r="T1876" s="367"/>
      <c r="AT1876" s="364" t="s">
        <v>347</v>
      </c>
      <c r="AU1876" s="364" t="s">
        <v>258</v>
      </c>
      <c r="AV1876" s="364" t="s">
        <v>332</v>
      </c>
      <c r="AW1876" s="364" t="s">
        <v>299</v>
      </c>
      <c r="AX1876" s="364" t="s">
        <v>333</v>
      </c>
      <c r="AY1876" s="364" t="s">
        <v>334</v>
      </c>
    </row>
    <row r="1877" spans="2:65" s="406" customFormat="1" ht="15.75" customHeight="1">
      <c r="B1877" s="281"/>
      <c r="C1877" s="347" t="s">
        <v>1595</v>
      </c>
      <c r="D1877" s="347" t="s">
        <v>336</v>
      </c>
      <c r="E1877" s="348" t="s">
        <v>1591</v>
      </c>
      <c r="F1877" s="349" t="s">
        <v>1590</v>
      </c>
      <c r="G1877" s="350" t="s">
        <v>339</v>
      </c>
      <c r="H1877" s="351">
        <v>100.299</v>
      </c>
      <c r="I1877" s="424"/>
      <c r="J1877" s="352">
        <f>ROUND($I$1877*$H$1877,2)</f>
        <v>0</v>
      </c>
      <c r="K1877" s="349" t="s">
        <v>340</v>
      </c>
      <c r="L1877" s="281"/>
      <c r="M1877" s="423"/>
      <c r="N1877" s="353" t="s">
        <v>287</v>
      </c>
      <c r="P1877" s="354">
        <f>$O$1877*$H$1877</f>
        <v>0</v>
      </c>
      <c r="Q1877" s="354">
        <v>0.0014</v>
      </c>
      <c r="R1877" s="354">
        <f>$Q$1877*$H$1877</f>
        <v>0.1404186</v>
      </c>
      <c r="S1877" s="354">
        <v>0</v>
      </c>
      <c r="T1877" s="355">
        <f>$S$1877*$H$1877</f>
        <v>0</v>
      </c>
      <c r="AR1877" s="409" t="s">
        <v>481</v>
      </c>
      <c r="AT1877" s="409" t="s">
        <v>336</v>
      </c>
      <c r="AU1877" s="409" t="s">
        <v>258</v>
      </c>
      <c r="AY1877" s="406" t="s">
        <v>334</v>
      </c>
      <c r="BE1877" s="356">
        <f>IF($N$1877="základní",$J$1877,0)</f>
        <v>0</v>
      </c>
      <c r="BF1877" s="356">
        <f>IF($N$1877="snížená",$J$1877,0)</f>
        <v>0</v>
      </c>
      <c r="BG1877" s="356">
        <f>IF($N$1877="zákl. přenesená",$J$1877,0)</f>
        <v>0</v>
      </c>
      <c r="BH1877" s="356">
        <f>IF($N$1877="sníž. přenesená",$J$1877,0)</f>
        <v>0</v>
      </c>
      <c r="BI1877" s="356">
        <f>IF($N$1877="nulová",$J$1877,0)</f>
        <v>0</v>
      </c>
      <c r="BJ1877" s="409" t="s">
        <v>332</v>
      </c>
      <c r="BK1877" s="356">
        <f>ROUND($I$1877*$H$1877,2)</f>
        <v>0</v>
      </c>
      <c r="BL1877" s="409" t="s">
        <v>481</v>
      </c>
      <c r="BM1877" s="409" t="s">
        <v>1594</v>
      </c>
    </row>
    <row r="1878" spans="2:47" s="406" customFormat="1" ht="27" customHeight="1">
      <c r="B1878" s="281"/>
      <c r="D1878" s="357" t="s">
        <v>343</v>
      </c>
      <c r="F1878" s="358" t="s">
        <v>1588</v>
      </c>
      <c r="L1878" s="281"/>
      <c r="M1878" s="359"/>
      <c r="T1878" s="360"/>
      <c r="AT1878" s="406" t="s">
        <v>343</v>
      </c>
      <c r="AU1878" s="406" t="s">
        <v>258</v>
      </c>
    </row>
    <row r="1879" spans="2:51" s="406" customFormat="1" ht="15.75" customHeight="1">
      <c r="B1879" s="363"/>
      <c r="D1879" s="361" t="s">
        <v>347</v>
      </c>
      <c r="E1879" s="364"/>
      <c r="F1879" s="365" t="s">
        <v>1293</v>
      </c>
      <c r="H1879" s="364"/>
      <c r="L1879" s="363"/>
      <c r="M1879" s="366"/>
      <c r="T1879" s="367"/>
      <c r="AT1879" s="364" t="s">
        <v>347</v>
      </c>
      <c r="AU1879" s="364" t="s">
        <v>258</v>
      </c>
      <c r="AV1879" s="364" t="s">
        <v>332</v>
      </c>
      <c r="AW1879" s="364" t="s">
        <v>299</v>
      </c>
      <c r="AX1879" s="364" t="s">
        <v>333</v>
      </c>
      <c r="AY1879" s="364" t="s">
        <v>334</v>
      </c>
    </row>
    <row r="1880" spans="2:51" s="406" customFormat="1" ht="15.75" customHeight="1">
      <c r="B1880" s="363"/>
      <c r="D1880" s="361" t="s">
        <v>347</v>
      </c>
      <c r="E1880" s="364"/>
      <c r="F1880" s="365" t="s">
        <v>1411</v>
      </c>
      <c r="H1880" s="364"/>
      <c r="L1880" s="363"/>
      <c r="M1880" s="366"/>
      <c r="T1880" s="367"/>
      <c r="AT1880" s="364" t="s">
        <v>347</v>
      </c>
      <c r="AU1880" s="364" t="s">
        <v>258</v>
      </c>
      <c r="AV1880" s="364" t="s">
        <v>332</v>
      </c>
      <c r="AW1880" s="364" t="s">
        <v>299</v>
      </c>
      <c r="AX1880" s="364" t="s">
        <v>333</v>
      </c>
      <c r="AY1880" s="364" t="s">
        <v>334</v>
      </c>
    </row>
    <row r="1881" spans="2:51" s="406" customFormat="1" ht="15.75" customHeight="1">
      <c r="B1881" s="368"/>
      <c r="D1881" s="361" t="s">
        <v>347</v>
      </c>
      <c r="E1881" s="369"/>
      <c r="F1881" s="370" t="s">
        <v>1369</v>
      </c>
      <c r="H1881" s="371">
        <v>1.079</v>
      </c>
      <c r="L1881" s="368"/>
      <c r="M1881" s="372"/>
      <c r="T1881" s="373"/>
      <c r="AT1881" s="369" t="s">
        <v>347</v>
      </c>
      <c r="AU1881" s="369" t="s">
        <v>258</v>
      </c>
      <c r="AV1881" s="369" t="s">
        <v>258</v>
      </c>
      <c r="AW1881" s="369" t="s">
        <v>299</v>
      </c>
      <c r="AX1881" s="369" t="s">
        <v>333</v>
      </c>
      <c r="AY1881" s="369" t="s">
        <v>334</v>
      </c>
    </row>
    <row r="1882" spans="2:51" s="406" customFormat="1" ht="15.75" customHeight="1">
      <c r="B1882" s="368"/>
      <c r="D1882" s="361" t="s">
        <v>347</v>
      </c>
      <c r="E1882" s="369"/>
      <c r="F1882" s="370" t="s">
        <v>1368</v>
      </c>
      <c r="H1882" s="371">
        <v>2.48</v>
      </c>
      <c r="L1882" s="368"/>
      <c r="M1882" s="372"/>
      <c r="T1882" s="373"/>
      <c r="AT1882" s="369" t="s">
        <v>347</v>
      </c>
      <c r="AU1882" s="369" t="s">
        <v>258</v>
      </c>
      <c r="AV1882" s="369" t="s">
        <v>258</v>
      </c>
      <c r="AW1882" s="369" t="s">
        <v>299</v>
      </c>
      <c r="AX1882" s="369" t="s">
        <v>333</v>
      </c>
      <c r="AY1882" s="369" t="s">
        <v>334</v>
      </c>
    </row>
    <row r="1883" spans="2:51" s="406" customFormat="1" ht="15.75" customHeight="1">
      <c r="B1883" s="368"/>
      <c r="D1883" s="361" t="s">
        <v>347</v>
      </c>
      <c r="E1883" s="369"/>
      <c r="F1883" s="370" t="s">
        <v>1367</v>
      </c>
      <c r="H1883" s="371">
        <v>1.079</v>
      </c>
      <c r="L1883" s="368"/>
      <c r="M1883" s="372"/>
      <c r="T1883" s="373"/>
      <c r="AT1883" s="369" t="s">
        <v>347</v>
      </c>
      <c r="AU1883" s="369" t="s">
        <v>258</v>
      </c>
      <c r="AV1883" s="369" t="s">
        <v>258</v>
      </c>
      <c r="AW1883" s="369" t="s">
        <v>299</v>
      </c>
      <c r="AX1883" s="369" t="s">
        <v>333</v>
      </c>
      <c r="AY1883" s="369" t="s">
        <v>334</v>
      </c>
    </row>
    <row r="1884" spans="2:51" s="406" customFormat="1" ht="15.75" customHeight="1">
      <c r="B1884" s="380"/>
      <c r="D1884" s="361" t="s">
        <v>347</v>
      </c>
      <c r="E1884" s="381"/>
      <c r="F1884" s="382" t="s">
        <v>519</v>
      </c>
      <c r="H1884" s="383">
        <v>4.638</v>
      </c>
      <c r="L1884" s="380"/>
      <c r="M1884" s="384"/>
      <c r="T1884" s="385"/>
      <c r="AT1884" s="381" t="s">
        <v>347</v>
      </c>
      <c r="AU1884" s="381" t="s">
        <v>258</v>
      </c>
      <c r="AV1884" s="381" t="s">
        <v>363</v>
      </c>
      <c r="AW1884" s="381" t="s">
        <v>299</v>
      </c>
      <c r="AX1884" s="381" t="s">
        <v>333</v>
      </c>
      <c r="AY1884" s="381" t="s">
        <v>334</v>
      </c>
    </row>
    <row r="1885" spans="2:51" s="406" customFormat="1" ht="15.75" customHeight="1">
      <c r="B1885" s="363"/>
      <c r="D1885" s="361" t="s">
        <v>347</v>
      </c>
      <c r="E1885" s="364"/>
      <c r="F1885" s="365" t="s">
        <v>1410</v>
      </c>
      <c r="H1885" s="364"/>
      <c r="L1885" s="363"/>
      <c r="M1885" s="366"/>
      <c r="T1885" s="367"/>
      <c r="AT1885" s="364" t="s">
        <v>347</v>
      </c>
      <c r="AU1885" s="364" t="s">
        <v>258</v>
      </c>
      <c r="AV1885" s="364" t="s">
        <v>332</v>
      </c>
      <c r="AW1885" s="364" t="s">
        <v>299</v>
      </c>
      <c r="AX1885" s="364" t="s">
        <v>333</v>
      </c>
      <c r="AY1885" s="364" t="s">
        <v>334</v>
      </c>
    </row>
    <row r="1886" spans="2:51" s="406" customFormat="1" ht="15.75" customHeight="1">
      <c r="B1886" s="368"/>
      <c r="D1886" s="361" t="s">
        <v>347</v>
      </c>
      <c r="E1886" s="369"/>
      <c r="F1886" s="370" t="s">
        <v>1365</v>
      </c>
      <c r="H1886" s="371">
        <v>0.365</v>
      </c>
      <c r="L1886" s="368"/>
      <c r="M1886" s="372"/>
      <c r="T1886" s="373"/>
      <c r="AT1886" s="369" t="s">
        <v>347</v>
      </c>
      <c r="AU1886" s="369" t="s">
        <v>258</v>
      </c>
      <c r="AV1886" s="369" t="s">
        <v>258</v>
      </c>
      <c r="AW1886" s="369" t="s">
        <v>299</v>
      </c>
      <c r="AX1886" s="369" t="s">
        <v>333</v>
      </c>
      <c r="AY1886" s="369" t="s">
        <v>334</v>
      </c>
    </row>
    <row r="1887" spans="2:51" s="406" customFormat="1" ht="15.75" customHeight="1">
      <c r="B1887" s="368"/>
      <c r="D1887" s="361" t="s">
        <v>347</v>
      </c>
      <c r="E1887" s="369"/>
      <c r="F1887" s="370" t="s">
        <v>1364</v>
      </c>
      <c r="H1887" s="371">
        <v>9.747</v>
      </c>
      <c r="L1887" s="368"/>
      <c r="M1887" s="372"/>
      <c r="T1887" s="373"/>
      <c r="AT1887" s="369" t="s">
        <v>347</v>
      </c>
      <c r="AU1887" s="369" t="s">
        <v>258</v>
      </c>
      <c r="AV1887" s="369" t="s">
        <v>258</v>
      </c>
      <c r="AW1887" s="369" t="s">
        <v>299</v>
      </c>
      <c r="AX1887" s="369" t="s">
        <v>333</v>
      </c>
      <c r="AY1887" s="369" t="s">
        <v>334</v>
      </c>
    </row>
    <row r="1888" spans="2:51" s="406" customFormat="1" ht="15.75" customHeight="1">
      <c r="B1888" s="368"/>
      <c r="D1888" s="361" t="s">
        <v>347</v>
      </c>
      <c r="E1888" s="369"/>
      <c r="F1888" s="370" t="s">
        <v>1363</v>
      </c>
      <c r="H1888" s="371">
        <v>10.073</v>
      </c>
      <c r="L1888" s="368"/>
      <c r="M1888" s="372"/>
      <c r="T1888" s="373"/>
      <c r="AT1888" s="369" t="s">
        <v>347</v>
      </c>
      <c r="AU1888" s="369" t="s">
        <v>258</v>
      </c>
      <c r="AV1888" s="369" t="s">
        <v>258</v>
      </c>
      <c r="AW1888" s="369" t="s">
        <v>299</v>
      </c>
      <c r="AX1888" s="369" t="s">
        <v>333</v>
      </c>
      <c r="AY1888" s="369" t="s">
        <v>334</v>
      </c>
    </row>
    <row r="1889" spans="2:51" s="406" customFormat="1" ht="15.75" customHeight="1">
      <c r="B1889" s="368"/>
      <c r="D1889" s="361" t="s">
        <v>347</v>
      </c>
      <c r="E1889" s="369"/>
      <c r="F1889" s="370" t="s">
        <v>1362</v>
      </c>
      <c r="H1889" s="371">
        <v>10.193</v>
      </c>
      <c r="L1889" s="368"/>
      <c r="M1889" s="372"/>
      <c r="T1889" s="373"/>
      <c r="AT1889" s="369" t="s">
        <v>347</v>
      </c>
      <c r="AU1889" s="369" t="s">
        <v>258</v>
      </c>
      <c r="AV1889" s="369" t="s">
        <v>258</v>
      </c>
      <c r="AW1889" s="369" t="s">
        <v>299</v>
      </c>
      <c r="AX1889" s="369" t="s">
        <v>333</v>
      </c>
      <c r="AY1889" s="369" t="s">
        <v>334</v>
      </c>
    </row>
    <row r="1890" spans="2:51" s="406" customFormat="1" ht="15.75" customHeight="1">
      <c r="B1890" s="368"/>
      <c r="D1890" s="361" t="s">
        <v>347</v>
      </c>
      <c r="E1890" s="369"/>
      <c r="F1890" s="370" t="s">
        <v>1361</v>
      </c>
      <c r="H1890" s="371">
        <v>28.211</v>
      </c>
      <c r="L1890" s="368"/>
      <c r="M1890" s="372"/>
      <c r="T1890" s="373"/>
      <c r="AT1890" s="369" t="s">
        <v>347</v>
      </c>
      <c r="AU1890" s="369" t="s">
        <v>258</v>
      </c>
      <c r="AV1890" s="369" t="s">
        <v>258</v>
      </c>
      <c r="AW1890" s="369" t="s">
        <v>299</v>
      </c>
      <c r="AX1890" s="369" t="s">
        <v>333</v>
      </c>
      <c r="AY1890" s="369" t="s">
        <v>334</v>
      </c>
    </row>
    <row r="1891" spans="2:51" s="406" customFormat="1" ht="15.75" customHeight="1">
      <c r="B1891" s="368"/>
      <c r="D1891" s="361" t="s">
        <v>347</v>
      </c>
      <c r="E1891" s="369"/>
      <c r="F1891" s="370" t="s">
        <v>1360</v>
      </c>
      <c r="H1891" s="371">
        <v>1.699</v>
      </c>
      <c r="L1891" s="368"/>
      <c r="M1891" s="372"/>
      <c r="T1891" s="373"/>
      <c r="AT1891" s="369" t="s">
        <v>347</v>
      </c>
      <c r="AU1891" s="369" t="s">
        <v>258</v>
      </c>
      <c r="AV1891" s="369" t="s">
        <v>258</v>
      </c>
      <c r="AW1891" s="369" t="s">
        <v>299</v>
      </c>
      <c r="AX1891" s="369" t="s">
        <v>333</v>
      </c>
      <c r="AY1891" s="369" t="s">
        <v>334</v>
      </c>
    </row>
    <row r="1892" spans="2:51" s="406" customFormat="1" ht="15.75" customHeight="1">
      <c r="B1892" s="380"/>
      <c r="D1892" s="361" t="s">
        <v>347</v>
      </c>
      <c r="E1892" s="381"/>
      <c r="F1892" s="382" t="s">
        <v>519</v>
      </c>
      <c r="H1892" s="383">
        <v>60.288</v>
      </c>
      <c r="L1892" s="380"/>
      <c r="M1892" s="384"/>
      <c r="T1892" s="385"/>
      <c r="AT1892" s="381" t="s">
        <v>347</v>
      </c>
      <c r="AU1892" s="381" t="s">
        <v>258</v>
      </c>
      <c r="AV1892" s="381" t="s">
        <v>363</v>
      </c>
      <c r="AW1892" s="381" t="s">
        <v>299</v>
      </c>
      <c r="AX1892" s="381" t="s">
        <v>333</v>
      </c>
      <c r="AY1892" s="381" t="s">
        <v>334</v>
      </c>
    </row>
    <row r="1893" spans="2:51" s="406" customFormat="1" ht="15.75" customHeight="1">
      <c r="B1893" s="363"/>
      <c r="D1893" s="361" t="s">
        <v>347</v>
      </c>
      <c r="E1893" s="364"/>
      <c r="F1893" s="365" t="s">
        <v>1409</v>
      </c>
      <c r="H1893" s="364"/>
      <c r="L1893" s="363"/>
      <c r="M1893" s="366"/>
      <c r="T1893" s="367"/>
      <c r="AT1893" s="364" t="s">
        <v>347</v>
      </c>
      <c r="AU1893" s="364" t="s">
        <v>258</v>
      </c>
      <c r="AV1893" s="364" t="s">
        <v>332</v>
      </c>
      <c r="AW1893" s="364" t="s">
        <v>299</v>
      </c>
      <c r="AX1893" s="364" t="s">
        <v>333</v>
      </c>
      <c r="AY1893" s="364" t="s">
        <v>334</v>
      </c>
    </row>
    <row r="1894" spans="2:51" s="406" customFormat="1" ht="15.75" customHeight="1">
      <c r="B1894" s="368"/>
      <c r="D1894" s="361" t="s">
        <v>347</v>
      </c>
      <c r="E1894" s="369"/>
      <c r="F1894" s="370" t="s">
        <v>1358</v>
      </c>
      <c r="H1894" s="371">
        <v>1.637</v>
      </c>
      <c r="L1894" s="368"/>
      <c r="M1894" s="372"/>
      <c r="T1894" s="373"/>
      <c r="AT1894" s="369" t="s">
        <v>347</v>
      </c>
      <c r="AU1894" s="369" t="s">
        <v>258</v>
      </c>
      <c r="AV1894" s="369" t="s">
        <v>258</v>
      </c>
      <c r="AW1894" s="369" t="s">
        <v>299</v>
      </c>
      <c r="AX1894" s="369" t="s">
        <v>333</v>
      </c>
      <c r="AY1894" s="369" t="s">
        <v>334</v>
      </c>
    </row>
    <row r="1895" spans="2:51" s="406" customFormat="1" ht="15.75" customHeight="1">
      <c r="B1895" s="380"/>
      <c r="D1895" s="361" t="s">
        <v>347</v>
      </c>
      <c r="E1895" s="381"/>
      <c r="F1895" s="382" t="s">
        <v>519</v>
      </c>
      <c r="H1895" s="383">
        <v>1.637</v>
      </c>
      <c r="L1895" s="380"/>
      <c r="M1895" s="384"/>
      <c r="T1895" s="385"/>
      <c r="AT1895" s="381" t="s">
        <v>347</v>
      </c>
      <c r="AU1895" s="381" t="s">
        <v>258</v>
      </c>
      <c r="AV1895" s="381" t="s">
        <v>363</v>
      </c>
      <c r="AW1895" s="381" t="s">
        <v>299</v>
      </c>
      <c r="AX1895" s="381" t="s">
        <v>333</v>
      </c>
      <c r="AY1895" s="381" t="s">
        <v>334</v>
      </c>
    </row>
    <row r="1896" spans="2:51" s="406" customFormat="1" ht="15.75" customHeight="1">
      <c r="B1896" s="363"/>
      <c r="D1896" s="361" t="s">
        <v>347</v>
      </c>
      <c r="E1896" s="364"/>
      <c r="F1896" s="365" t="s">
        <v>1402</v>
      </c>
      <c r="H1896" s="364"/>
      <c r="L1896" s="363"/>
      <c r="M1896" s="366"/>
      <c r="T1896" s="367"/>
      <c r="AT1896" s="364" t="s">
        <v>347</v>
      </c>
      <c r="AU1896" s="364" t="s">
        <v>258</v>
      </c>
      <c r="AV1896" s="364" t="s">
        <v>332</v>
      </c>
      <c r="AW1896" s="364" t="s">
        <v>299</v>
      </c>
      <c r="AX1896" s="364" t="s">
        <v>333</v>
      </c>
      <c r="AY1896" s="364" t="s">
        <v>334</v>
      </c>
    </row>
    <row r="1897" spans="2:51" s="406" customFormat="1" ht="15.75" customHeight="1">
      <c r="B1897" s="368"/>
      <c r="D1897" s="361" t="s">
        <v>347</v>
      </c>
      <c r="E1897" s="369"/>
      <c r="F1897" s="370" t="s">
        <v>1375</v>
      </c>
      <c r="H1897" s="371">
        <v>2.85</v>
      </c>
      <c r="L1897" s="368"/>
      <c r="M1897" s="372"/>
      <c r="T1897" s="373"/>
      <c r="AT1897" s="369" t="s">
        <v>347</v>
      </c>
      <c r="AU1897" s="369" t="s">
        <v>258</v>
      </c>
      <c r="AV1897" s="369" t="s">
        <v>258</v>
      </c>
      <c r="AW1897" s="369" t="s">
        <v>299</v>
      </c>
      <c r="AX1897" s="369" t="s">
        <v>333</v>
      </c>
      <c r="AY1897" s="369" t="s">
        <v>334</v>
      </c>
    </row>
    <row r="1898" spans="2:51" s="406" customFormat="1" ht="15.75" customHeight="1">
      <c r="B1898" s="380"/>
      <c r="D1898" s="361" t="s">
        <v>347</v>
      </c>
      <c r="E1898" s="381"/>
      <c r="F1898" s="382" t="s">
        <v>519</v>
      </c>
      <c r="H1898" s="383">
        <v>2.85</v>
      </c>
      <c r="L1898" s="380"/>
      <c r="M1898" s="384"/>
      <c r="T1898" s="385"/>
      <c r="AT1898" s="381" t="s">
        <v>347</v>
      </c>
      <c r="AU1898" s="381" t="s">
        <v>258</v>
      </c>
      <c r="AV1898" s="381" t="s">
        <v>363</v>
      </c>
      <c r="AW1898" s="381" t="s">
        <v>299</v>
      </c>
      <c r="AX1898" s="381" t="s">
        <v>333</v>
      </c>
      <c r="AY1898" s="381" t="s">
        <v>334</v>
      </c>
    </row>
    <row r="1899" spans="2:51" s="406" customFormat="1" ht="15.75" customHeight="1">
      <c r="B1899" s="363"/>
      <c r="D1899" s="361" t="s">
        <v>347</v>
      </c>
      <c r="E1899" s="364"/>
      <c r="F1899" s="365" t="s">
        <v>1401</v>
      </c>
      <c r="H1899" s="364"/>
      <c r="L1899" s="363"/>
      <c r="M1899" s="366"/>
      <c r="T1899" s="367"/>
      <c r="AT1899" s="364" t="s">
        <v>347</v>
      </c>
      <c r="AU1899" s="364" t="s">
        <v>258</v>
      </c>
      <c r="AV1899" s="364" t="s">
        <v>332</v>
      </c>
      <c r="AW1899" s="364" t="s">
        <v>299</v>
      </c>
      <c r="AX1899" s="364" t="s">
        <v>333</v>
      </c>
      <c r="AY1899" s="364" t="s">
        <v>334</v>
      </c>
    </row>
    <row r="1900" spans="2:51" s="406" customFormat="1" ht="15.75" customHeight="1">
      <c r="B1900" s="368"/>
      <c r="D1900" s="361" t="s">
        <v>347</v>
      </c>
      <c r="E1900" s="369"/>
      <c r="F1900" s="370" t="s">
        <v>1384</v>
      </c>
      <c r="H1900" s="371">
        <v>1.954</v>
      </c>
      <c r="L1900" s="368"/>
      <c r="M1900" s="372"/>
      <c r="T1900" s="373"/>
      <c r="AT1900" s="369" t="s">
        <v>347</v>
      </c>
      <c r="AU1900" s="369" t="s">
        <v>258</v>
      </c>
      <c r="AV1900" s="369" t="s">
        <v>258</v>
      </c>
      <c r="AW1900" s="369" t="s">
        <v>299</v>
      </c>
      <c r="AX1900" s="369" t="s">
        <v>333</v>
      </c>
      <c r="AY1900" s="369" t="s">
        <v>334</v>
      </c>
    </row>
    <row r="1901" spans="2:51" s="406" customFormat="1" ht="15.75" customHeight="1">
      <c r="B1901" s="380"/>
      <c r="D1901" s="361" t="s">
        <v>347</v>
      </c>
      <c r="E1901" s="381"/>
      <c r="F1901" s="382" t="s">
        <v>519</v>
      </c>
      <c r="H1901" s="383">
        <v>1.954</v>
      </c>
      <c r="L1901" s="380"/>
      <c r="M1901" s="384"/>
      <c r="T1901" s="385"/>
      <c r="AT1901" s="381" t="s">
        <v>347</v>
      </c>
      <c r="AU1901" s="381" t="s">
        <v>258</v>
      </c>
      <c r="AV1901" s="381" t="s">
        <v>363</v>
      </c>
      <c r="AW1901" s="381" t="s">
        <v>299</v>
      </c>
      <c r="AX1901" s="381" t="s">
        <v>333</v>
      </c>
      <c r="AY1901" s="381" t="s">
        <v>334</v>
      </c>
    </row>
    <row r="1902" spans="2:51" s="406" customFormat="1" ht="15.75" customHeight="1">
      <c r="B1902" s="363"/>
      <c r="D1902" s="361" t="s">
        <v>347</v>
      </c>
      <c r="E1902" s="364"/>
      <c r="F1902" s="365" t="s">
        <v>1350</v>
      </c>
      <c r="H1902" s="364"/>
      <c r="L1902" s="363"/>
      <c r="M1902" s="366"/>
      <c r="T1902" s="367"/>
      <c r="AT1902" s="364" t="s">
        <v>347</v>
      </c>
      <c r="AU1902" s="364" t="s">
        <v>258</v>
      </c>
      <c r="AV1902" s="364" t="s">
        <v>332</v>
      </c>
      <c r="AW1902" s="364" t="s">
        <v>299</v>
      </c>
      <c r="AX1902" s="364" t="s">
        <v>333</v>
      </c>
      <c r="AY1902" s="364" t="s">
        <v>334</v>
      </c>
    </row>
    <row r="1903" spans="2:51" s="406" customFormat="1" ht="15.75" customHeight="1">
      <c r="B1903" s="368"/>
      <c r="D1903" s="361" t="s">
        <v>347</v>
      </c>
      <c r="E1903" s="369"/>
      <c r="F1903" s="370" t="s">
        <v>1349</v>
      </c>
      <c r="H1903" s="371">
        <v>4.122</v>
      </c>
      <c r="L1903" s="368"/>
      <c r="M1903" s="372"/>
      <c r="T1903" s="373"/>
      <c r="AT1903" s="369" t="s">
        <v>347</v>
      </c>
      <c r="AU1903" s="369" t="s">
        <v>258</v>
      </c>
      <c r="AV1903" s="369" t="s">
        <v>258</v>
      </c>
      <c r="AW1903" s="369" t="s">
        <v>299</v>
      </c>
      <c r="AX1903" s="369" t="s">
        <v>333</v>
      </c>
      <c r="AY1903" s="369" t="s">
        <v>334</v>
      </c>
    </row>
    <row r="1904" spans="2:51" s="406" customFormat="1" ht="15.75" customHeight="1">
      <c r="B1904" s="380"/>
      <c r="D1904" s="361" t="s">
        <v>347</v>
      </c>
      <c r="E1904" s="381"/>
      <c r="F1904" s="382" t="s">
        <v>519</v>
      </c>
      <c r="H1904" s="383">
        <v>4.122</v>
      </c>
      <c r="L1904" s="380"/>
      <c r="M1904" s="384"/>
      <c r="T1904" s="385"/>
      <c r="AT1904" s="381" t="s">
        <v>347</v>
      </c>
      <c r="AU1904" s="381" t="s">
        <v>258</v>
      </c>
      <c r="AV1904" s="381" t="s">
        <v>363</v>
      </c>
      <c r="AW1904" s="381" t="s">
        <v>299</v>
      </c>
      <c r="AX1904" s="381" t="s">
        <v>333</v>
      </c>
      <c r="AY1904" s="381" t="s">
        <v>334</v>
      </c>
    </row>
    <row r="1905" spans="2:51" s="406" customFormat="1" ht="15.75" customHeight="1">
      <c r="B1905" s="363"/>
      <c r="D1905" s="361" t="s">
        <v>347</v>
      </c>
      <c r="E1905" s="364"/>
      <c r="F1905" s="365" t="s">
        <v>1348</v>
      </c>
      <c r="H1905" s="364"/>
      <c r="L1905" s="363"/>
      <c r="M1905" s="366"/>
      <c r="T1905" s="367"/>
      <c r="AT1905" s="364" t="s">
        <v>347</v>
      </c>
      <c r="AU1905" s="364" t="s">
        <v>258</v>
      </c>
      <c r="AV1905" s="364" t="s">
        <v>332</v>
      </c>
      <c r="AW1905" s="364" t="s">
        <v>299</v>
      </c>
      <c r="AX1905" s="364" t="s">
        <v>333</v>
      </c>
      <c r="AY1905" s="364" t="s">
        <v>334</v>
      </c>
    </row>
    <row r="1906" spans="2:51" s="406" customFormat="1" ht="15.75" customHeight="1">
      <c r="B1906" s="368"/>
      <c r="D1906" s="361" t="s">
        <v>347</v>
      </c>
      <c r="E1906" s="369"/>
      <c r="F1906" s="370" t="s">
        <v>1347</v>
      </c>
      <c r="H1906" s="371">
        <v>15.692</v>
      </c>
      <c r="L1906" s="368"/>
      <c r="M1906" s="372"/>
      <c r="T1906" s="373"/>
      <c r="AT1906" s="369" t="s">
        <v>347</v>
      </c>
      <c r="AU1906" s="369" t="s">
        <v>258</v>
      </c>
      <c r="AV1906" s="369" t="s">
        <v>258</v>
      </c>
      <c r="AW1906" s="369" t="s">
        <v>299</v>
      </c>
      <c r="AX1906" s="369" t="s">
        <v>333</v>
      </c>
      <c r="AY1906" s="369" t="s">
        <v>334</v>
      </c>
    </row>
    <row r="1907" spans="2:51" s="406" customFormat="1" ht="15.75" customHeight="1">
      <c r="B1907" s="380"/>
      <c r="D1907" s="361" t="s">
        <v>347</v>
      </c>
      <c r="E1907" s="381"/>
      <c r="F1907" s="382" t="s">
        <v>519</v>
      </c>
      <c r="H1907" s="383">
        <v>15.692</v>
      </c>
      <c r="L1907" s="380"/>
      <c r="M1907" s="384"/>
      <c r="T1907" s="385"/>
      <c r="AT1907" s="381" t="s">
        <v>347</v>
      </c>
      <c r="AU1907" s="381" t="s">
        <v>258</v>
      </c>
      <c r="AV1907" s="381" t="s">
        <v>363</v>
      </c>
      <c r="AW1907" s="381" t="s">
        <v>299</v>
      </c>
      <c r="AX1907" s="381" t="s">
        <v>333</v>
      </c>
      <c r="AY1907" s="381" t="s">
        <v>334</v>
      </c>
    </row>
    <row r="1908" spans="2:51" s="406" customFormat="1" ht="15.75" customHeight="1">
      <c r="B1908" s="368"/>
      <c r="D1908" s="361" t="s">
        <v>347</v>
      </c>
      <c r="E1908" s="369"/>
      <c r="F1908" s="370" t="s">
        <v>1593</v>
      </c>
      <c r="H1908" s="371">
        <v>9.118</v>
      </c>
      <c r="L1908" s="368"/>
      <c r="M1908" s="372"/>
      <c r="T1908" s="373"/>
      <c r="AT1908" s="369" t="s">
        <v>347</v>
      </c>
      <c r="AU1908" s="369" t="s">
        <v>258</v>
      </c>
      <c r="AV1908" s="369" t="s">
        <v>258</v>
      </c>
      <c r="AW1908" s="369" t="s">
        <v>299</v>
      </c>
      <c r="AX1908" s="369" t="s">
        <v>333</v>
      </c>
      <c r="AY1908" s="369" t="s">
        <v>334</v>
      </c>
    </row>
    <row r="1909" spans="2:51" s="406" customFormat="1" ht="15.75" customHeight="1">
      <c r="B1909" s="374"/>
      <c r="D1909" s="361" t="s">
        <v>347</v>
      </c>
      <c r="E1909" s="375"/>
      <c r="F1909" s="376" t="s">
        <v>352</v>
      </c>
      <c r="H1909" s="377">
        <v>100.299</v>
      </c>
      <c r="L1909" s="374"/>
      <c r="M1909" s="378"/>
      <c r="T1909" s="379"/>
      <c r="AT1909" s="375" t="s">
        <v>347</v>
      </c>
      <c r="AU1909" s="375" t="s">
        <v>258</v>
      </c>
      <c r="AV1909" s="375" t="s">
        <v>341</v>
      </c>
      <c r="AW1909" s="375" t="s">
        <v>299</v>
      </c>
      <c r="AX1909" s="375" t="s">
        <v>332</v>
      </c>
      <c r="AY1909" s="375" t="s">
        <v>334</v>
      </c>
    </row>
    <row r="1910" spans="2:51" s="406" customFormat="1" ht="15.75" customHeight="1">
      <c r="B1910" s="363"/>
      <c r="D1910" s="361" t="s">
        <v>347</v>
      </c>
      <c r="E1910" s="364"/>
      <c r="F1910" s="365" t="s">
        <v>1575</v>
      </c>
      <c r="H1910" s="364"/>
      <c r="L1910" s="363"/>
      <c r="M1910" s="366"/>
      <c r="T1910" s="367"/>
      <c r="AT1910" s="364" t="s">
        <v>347</v>
      </c>
      <c r="AU1910" s="364" t="s">
        <v>258</v>
      </c>
      <c r="AV1910" s="364" t="s">
        <v>332</v>
      </c>
      <c r="AW1910" s="364" t="s">
        <v>299</v>
      </c>
      <c r="AX1910" s="364" t="s">
        <v>333</v>
      </c>
      <c r="AY1910" s="364" t="s">
        <v>334</v>
      </c>
    </row>
    <row r="1911" spans="2:51" s="406" customFormat="1" ht="15.75" customHeight="1">
      <c r="B1911" s="363"/>
      <c r="D1911" s="361" t="s">
        <v>347</v>
      </c>
      <c r="E1911" s="364"/>
      <c r="F1911" s="365" t="s">
        <v>1574</v>
      </c>
      <c r="H1911" s="364"/>
      <c r="L1911" s="363"/>
      <c r="M1911" s="366"/>
      <c r="T1911" s="367"/>
      <c r="AT1911" s="364" t="s">
        <v>347</v>
      </c>
      <c r="AU1911" s="364" t="s">
        <v>258</v>
      </c>
      <c r="AV1911" s="364" t="s">
        <v>332</v>
      </c>
      <c r="AW1911" s="364" t="s">
        <v>299</v>
      </c>
      <c r="AX1911" s="364" t="s">
        <v>333</v>
      </c>
      <c r="AY1911" s="364" t="s">
        <v>334</v>
      </c>
    </row>
    <row r="1912" spans="2:65" s="406" customFormat="1" ht="15.75" customHeight="1">
      <c r="B1912" s="281"/>
      <c r="C1912" s="347" t="s">
        <v>1592</v>
      </c>
      <c r="D1912" s="347" t="s">
        <v>336</v>
      </c>
      <c r="E1912" s="348" t="s">
        <v>1591</v>
      </c>
      <c r="F1912" s="349" t="s">
        <v>1590</v>
      </c>
      <c r="G1912" s="350" t="s">
        <v>339</v>
      </c>
      <c r="H1912" s="351">
        <v>7.285</v>
      </c>
      <c r="I1912" s="424"/>
      <c r="J1912" s="352">
        <f>ROUND($I$1912*$H$1912,2)</f>
        <v>0</v>
      </c>
      <c r="K1912" s="349" t="s">
        <v>340</v>
      </c>
      <c r="L1912" s="281"/>
      <c r="M1912" s="423"/>
      <c r="N1912" s="353" t="s">
        <v>287</v>
      </c>
      <c r="P1912" s="354">
        <f>$O$1912*$H$1912</f>
        <v>0</v>
      </c>
      <c r="Q1912" s="354">
        <v>0.0014</v>
      </c>
      <c r="R1912" s="354">
        <f>$Q$1912*$H$1912</f>
        <v>0.010199</v>
      </c>
      <c r="S1912" s="354">
        <v>0</v>
      </c>
      <c r="T1912" s="355">
        <f>$S$1912*$H$1912</f>
        <v>0</v>
      </c>
      <c r="AR1912" s="409" t="s">
        <v>481</v>
      </c>
      <c r="AT1912" s="409" t="s">
        <v>336</v>
      </c>
      <c r="AU1912" s="409" t="s">
        <v>258</v>
      </c>
      <c r="AY1912" s="406" t="s">
        <v>334</v>
      </c>
      <c r="BE1912" s="356">
        <f>IF($N$1912="základní",$J$1912,0)</f>
        <v>0</v>
      </c>
      <c r="BF1912" s="356">
        <f>IF($N$1912="snížená",$J$1912,0)</f>
        <v>0</v>
      </c>
      <c r="BG1912" s="356">
        <f>IF($N$1912="zákl. přenesená",$J$1912,0)</f>
        <v>0</v>
      </c>
      <c r="BH1912" s="356">
        <f>IF($N$1912="sníž. přenesená",$J$1912,0)</f>
        <v>0</v>
      </c>
      <c r="BI1912" s="356">
        <f>IF($N$1912="nulová",$J$1912,0)</f>
        <v>0</v>
      </c>
      <c r="BJ1912" s="409" t="s">
        <v>332</v>
      </c>
      <c r="BK1912" s="356">
        <f>ROUND($I$1912*$H$1912,2)</f>
        <v>0</v>
      </c>
      <c r="BL1912" s="409" t="s">
        <v>481</v>
      </c>
      <c r="BM1912" s="409" t="s">
        <v>1589</v>
      </c>
    </row>
    <row r="1913" spans="2:47" s="406" customFormat="1" ht="27" customHeight="1">
      <c r="B1913" s="281"/>
      <c r="D1913" s="357" t="s">
        <v>343</v>
      </c>
      <c r="F1913" s="358" t="s">
        <v>1588</v>
      </c>
      <c r="L1913" s="281"/>
      <c r="M1913" s="359"/>
      <c r="T1913" s="360"/>
      <c r="AT1913" s="406" t="s">
        <v>343</v>
      </c>
      <c r="AU1913" s="406" t="s">
        <v>258</v>
      </c>
    </row>
    <row r="1914" spans="2:51" s="406" customFormat="1" ht="15.75" customHeight="1">
      <c r="B1914" s="363"/>
      <c r="D1914" s="361" t="s">
        <v>347</v>
      </c>
      <c r="E1914" s="364"/>
      <c r="F1914" s="365" t="s">
        <v>1341</v>
      </c>
      <c r="H1914" s="364"/>
      <c r="L1914" s="363"/>
      <c r="M1914" s="366"/>
      <c r="T1914" s="367"/>
      <c r="AT1914" s="364" t="s">
        <v>347</v>
      </c>
      <c r="AU1914" s="364" t="s">
        <v>258</v>
      </c>
      <c r="AV1914" s="364" t="s">
        <v>332</v>
      </c>
      <c r="AW1914" s="364" t="s">
        <v>299</v>
      </c>
      <c r="AX1914" s="364" t="s">
        <v>333</v>
      </c>
      <c r="AY1914" s="364" t="s">
        <v>334</v>
      </c>
    </row>
    <row r="1915" spans="2:51" s="406" customFormat="1" ht="15.75" customHeight="1">
      <c r="B1915" s="363"/>
      <c r="D1915" s="361" t="s">
        <v>347</v>
      </c>
      <c r="E1915" s="364"/>
      <c r="F1915" s="365" t="s">
        <v>1315</v>
      </c>
      <c r="H1915" s="364"/>
      <c r="L1915" s="363"/>
      <c r="M1915" s="366"/>
      <c r="T1915" s="367"/>
      <c r="AT1915" s="364" t="s">
        <v>347</v>
      </c>
      <c r="AU1915" s="364" t="s">
        <v>258</v>
      </c>
      <c r="AV1915" s="364" t="s">
        <v>332</v>
      </c>
      <c r="AW1915" s="364" t="s">
        <v>299</v>
      </c>
      <c r="AX1915" s="364" t="s">
        <v>333</v>
      </c>
      <c r="AY1915" s="364" t="s">
        <v>334</v>
      </c>
    </row>
    <row r="1916" spans="2:51" s="406" customFormat="1" ht="15.75" customHeight="1">
      <c r="B1916" s="368"/>
      <c r="D1916" s="361" t="s">
        <v>347</v>
      </c>
      <c r="E1916" s="369"/>
      <c r="F1916" s="370" t="s">
        <v>1314</v>
      </c>
      <c r="H1916" s="371">
        <v>4.984</v>
      </c>
      <c r="L1916" s="368"/>
      <c r="M1916" s="372"/>
      <c r="T1916" s="373"/>
      <c r="AT1916" s="369" t="s">
        <v>347</v>
      </c>
      <c r="AU1916" s="369" t="s">
        <v>258</v>
      </c>
      <c r="AV1916" s="369" t="s">
        <v>258</v>
      </c>
      <c r="AW1916" s="369" t="s">
        <v>299</v>
      </c>
      <c r="AX1916" s="369" t="s">
        <v>333</v>
      </c>
      <c r="AY1916" s="369" t="s">
        <v>334</v>
      </c>
    </row>
    <row r="1917" spans="2:51" s="406" customFormat="1" ht="15.75" customHeight="1">
      <c r="B1917" s="363"/>
      <c r="D1917" s="361" t="s">
        <v>347</v>
      </c>
      <c r="E1917" s="364"/>
      <c r="F1917" s="365" t="s">
        <v>1313</v>
      </c>
      <c r="H1917" s="364"/>
      <c r="L1917" s="363"/>
      <c r="M1917" s="366"/>
      <c r="T1917" s="367"/>
      <c r="AT1917" s="364" t="s">
        <v>347</v>
      </c>
      <c r="AU1917" s="364" t="s">
        <v>258</v>
      </c>
      <c r="AV1917" s="364" t="s">
        <v>332</v>
      </c>
      <c r="AW1917" s="364" t="s">
        <v>299</v>
      </c>
      <c r="AX1917" s="364" t="s">
        <v>333</v>
      </c>
      <c r="AY1917" s="364" t="s">
        <v>334</v>
      </c>
    </row>
    <row r="1918" spans="2:51" s="406" customFormat="1" ht="15.75" customHeight="1">
      <c r="B1918" s="368"/>
      <c r="D1918" s="361" t="s">
        <v>347</v>
      </c>
      <c r="E1918" s="369"/>
      <c r="F1918" s="370" t="s">
        <v>1312</v>
      </c>
      <c r="H1918" s="371">
        <v>2.301</v>
      </c>
      <c r="L1918" s="368"/>
      <c r="M1918" s="372"/>
      <c r="T1918" s="373"/>
      <c r="AT1918" s="369" t="s">
        <v>347</v>
      </c>
      <c r="AU1918" s="369" t="s">
        <v>258</v>
      </c>
      <c r="AV1918" s="369" t="s">
        <v>258</v>
      </c>
      <c r="AW1918" s="369" t="s">
        <v>299</v>
      </c>
      <c r="AX1918" s="369" t="s">
        <v>333</v>
      </c>
      <c r="AY1918" s="369" t="s">
        <v>334</v>
      </c>
    </row>
    <row r="1919" spans="2:51" s="406" customFormat="1" ht="15.75" customHeight="1">
      <c r="B1919" s="374"/>
      <c r="D1919" s="361" t="s">
        <v>347</v>
      </c>
      <c r="E1919" s="375"/>
      <c r="F1919" s="376" t="s">
        <v>352</v>
      </c>
      <c r="H1919" s="377">
        <v>7.285</v>
      </c>
      <c r="L1919" s="374"/>
      <c r="M1919" s="378"/>
      <c r="T1919" s="379"/>
      <c r="AT1919" s="375" t="s">
        <v>347</v>
      </c>
      <c r="AU1919" s="375" t="s">
        <v>258</v>
      </c>
      <c r="AV1919" s="375" t="s">
        <v>341</v>
      </c>
      <c r="AW1919" s="375" t="s">
        <v>299</v>
      </c>
      <c r="AX1919" s="375" t="s">
        <v>332</v>
      </c>
      <c r="AY1919" s="375" t="s">
        <v>334</v>
      </c>
    </row>
    <row r="1920" spans="2:51" s="406" customFormat="1" ht="15.75" customHeight="1">
      <c r="B1920" s="363"/>
      <c r="D1920" s="361" t="s">
        <v>347</v>
      </c>
      <c r="E1920" s="364"/>
      <c r="F1920" s="365" t="s">
        <v>1574</v>
      </c>
      <c r="H1920" s="364"/>
      <c r="L1920" s="363"/>
      <c r="M1920" s="366"/>
      <c r="T1920" s="367"/>
      <c r="AT1920" s="364" t="s">
        <v>347</v>
      </c>
      <c r="AU1920" s="364" t="s">
        <v>258</v>
      </c>
      <c r="AV1920" s="364" t="s">
        <v>332</v>
      </c>
      <c r="AW1920" s="364" t="s">
        <v>299</v>
      </c>
      <c r="AX1920" s="364" t="s">
        <v>333</v>
      </c>
      <c r="AY1920" s="364" t="s">
        <v>334</v>
      </c>
    </row>
    <row r="1921" spans="2:65" s="406" customFormat="1" ht="15.75" customHeight="1">
      <c r="B1921" s="281"/>
      <c r="C1921" s="347" t="s">
        <v>1587</v>
      </c>
      <c r="D1921" s="347" t="s">
        <v>336</v>
      </c>
      <c r="E1921" s="348" t="s">
        <v>1586</v>
      </c>
      <c r="F1921" s="349" t="s">
        <v>1585</v>
      </c>
      <c r="G1921" s="350" t="s">
        <v>339</v>
      </c>
      <c r="H1921" s="351">
        <v>321.957</v>
      </c>
      <c r="I1921" s="424"/>
      <c r="J1921" s="352">
        <f>ROUND($I$1921*$H$1921,2)</f>
        <v>0</v>
      </c>
      <c r="K1921" s="349" t="s">
        <v>340</v>
      </c>
      <c r="L1921" s="281"/>
      <c r="M1921" s="423"/>
      <c r="N1921" s="353" t="s">
        <v>287</v>
      </c>
      <c r="P1921" s="354">
        <f>$O$1921*$H$1921</f>
        <v>0</v>
      </c>
      <c r="Q1921" s="354">
        <v>0.00027</v>
      </c>
      <c r="R1921" s="354">
        <f>$Q$1921*$H$1921</f>
        <v>0.08692839</v>
      </c>
      <c r="S1921" s="354">
        <v>0</v>
      </c>
      <c r="T1921" s="355">
        <f>$S$1921*$H$1921</f>
        <v>0</v>
      </c>
      <c r="AR1921" s="409" t="s">
        <v>481</v>
      </c>
      <c r="AT1921" s="409" t="s">
        <v>336</v>
      </c>
      <c r="AU1921" s="409" t="s">
        <v>258</v>
      </c>
      <c r="AY1921" s="406" t="s">
        <v>334</v>
      </c>
      <c r="BE1921" s="356">
        <f>IF($N$1921="základní",$J$1921,0)</f>
        <v>0</v>
      </c>
      <c r="BF1921" s="356">
        <f>IF($N$1921="snížená",$J$1921,0)</f>
        <v>0</v>
      </c>
      <c r="BG1921" s="356">
        <f>IF($N$1921="zákl. přenesená",$J$1921,0)</f>
        <v>0</v>
      </c>
      <c r="BH1921" s="356">
        <f>IF($N$1921="sníž. přenesená",$J$1921,0)</f>
        <v>0</v>
      </c>
      <c r="BI1921" s="356">
        <f>IF($N$1921="nulová",$J$1921,0)</f>
        <v>0</v>
      </c>
      <c r="BJ1921" s="409" t="s">
        <v>332</v>
      </c>
      <c r="BK1921" s="356">
        <f>ROUND($I$1921*$H$1921,2)</f>
        <v>0</v>
      </c>
      <c r="BL1921" s="409" t="s">
        <v>481</v>
      </c>
      <c r="BM1921" s="409" t="s">
        <v>1584</v>
      </c>
    </row>
    <row r="1922" spans="2:47" s="406" customFormat="1" ht="27" customHeight="1">
      <c r="B1922" s="281"/>
      <c r="D1922" s="357" t="s">
        <v>343</v>
      </c>
      <c r="F1922" s="358" t="s">
        <v>1583</v>
      </c>
      <c r="L1922" s="281"/>
      <c r="M1922" s="359"/>
      <c r="T1922" s="360"/>
      <c r="AT1922" s="406" t="s">
        <v>343</v>
      </c>
      <c r="AU1922" s="406" t="s">
        <v>258</v>
      </c>
    </row>
    <row r="1923" spans="2:51" s="406" customFormat="1" ht="15.75" customHeight="1">
      <c r="B1923" s="363"/>
      <c r="D1923" s="361" t="s">
        <v>347</v>
      </c>
      <c r="E1923" s="364"/>
      <c r="F1923" s="365" t="s">
        <v>1551</v>
      </c>
      <c r="H1923" s="364"/>
      <c r="L1923" s="363"/>
      <c r="M1923" s="366"/>
      <c r="T1923" s="367"/>
      <c r="AT1923" s="364" t="s">
        <v>347</v>
      </c>
      <c r="AU1923" s="364" t="s">
        <v>258</v>
      </c>
      <c r="AV1923" s="364" t="s">
        <v>332</v>
      </c>
      <c r="AW1923" s="364" t="s">
        <v>299</v>
      </c>
      <c r="AX1923" s="364" t="s">
        <v>333</v>
      </c>
      <c r="AY1923" s="364" t="s">
        <v>334</v>
      </c>
    </row>
    <row r="1924" spans="2:51" s="406" customFormat="1" ht="15.75" customHeight="1">
      <c r="B1924" s="363"/>
      <c r="D1924" s="361" t="s">
        <v>347</v>
      </c>
      <c r="E1924" s="364"/>
      <c r="F1924" s="365" t="s">
        <v>1550</v>
      </c>
      <c r="H1924" s="364"/>
      <c r="L1924" s="363"/>
      <c r="M1924" s="366"/>
      <c r="T1924" s="367"/>
      <c r="AT1924" s="364" t="s">
        <v>347</v>
      </c>
      <c r="AU1924" s="364" t="s">
        <v>258</v>
      </c>
      <c r="AV1924" s="364" t="s">
        <v>332</v>
      </c>
      <c r="AW1924" s="364" t="s">
        <v>299</v>
      </c>
      <c r="AX1924" s="364" t="s">
        <v>333</v>
      </c>
      <c r="AY1924" s="364" t="s">
        <v>334</v>
      </c>
    </row>
    <row r="1925" spans="2:51" s="406" customFormat="1" ht="15.75" customHeight="1">
      <c r="B1925" s="368"/>
      <c r="D1925" s="361" t="s">
        <v>347</v>
      </c>
      <c r="E1925" s="369"/>
      <c r="F1925" s="370" t="s">
        <v>1549</v>
      </c>
      <c r="H1925" s="371">
        <v>1.54</v>
      </c>
      <c r="L1925" s="368"/>
      <c r="M1925" s="372"/>
      <c r="T1925" s="373"/>
      <c r="AT1925" s="369" t="s">
        <v>347</v>
      </c>
      <c r="AU1925" s="369" t="s">
        <v>258</v>
      </c>
      <c r="AV1925" s="369" t="s">
        <v>258</v>
      </c>
      <c r="AW1925" s="369" t="s">
        <v>299</v>
      </c>
      <c r="AX1925" s="369" t="s">
        <v>333</v>
      </c>
      <c r="AY1925" s="369" t="s">
        <v>334</v>
      </c>
    </row>
    <row r="1926" spans="2:51" s="406" customFormat="1" ht="15.75" customHeight="1">
      <c r="B1926" s="368"/>
      <c r="D1926" s="361" t="s">
        <v>347</v>
      </c>
      <c r="E1926" s="369"/>
      <c r="F1926" s="370" t="s">
        <v>1548</v>
      </c>
      <c r="H1926" s="371">
        <v>4.565</v>
      </c>
      <c r="L1926" s="368"/>
      <c r="M1926" s="372"/>
      <c r="T1926" s="373"/>
      <c r="AT1926" s="369" t="s">
        <v>347</v>
      </c>
      <c r="AU1926" s="369" t="s">
        <v>258</v>
      </c>
      <c r="AV1926" s="369" t="s">
        <v>258</v>
      </c>
      <c r="AW1926" s="369" t="s">
        <v>299</v>
      </c>
      <c r="AX1926" s="369" t="s">
        <v>333</v>
      </c>
      <c r="AY1926" s="369" t="s">
        <v>334</v>
      </c>
    </row>
    <row r="1927" spans="2:51" s="406" customFormat="1" ht="15.75" customHeight="1">
      <c r="B1927" s="368"/>
      <c r="D1927" s="361" t="s">
        <v>347</v>
      </c>
      <c r="E1927" s="369"/>
      <c r="F1927" s="370" t="s">
        <v>1547</v>
      </c>
      <c r="H1927" s="371">
        <v>6.6</v>
      </c>
      <c r="L1927" s="368"/>
      <c r="M1927" s="372"/>
      <c r="T1927" s="373"/>
      <c r="AT1927" s="369" t="s">
        <v>347</v>
      </c>
      <c r="AU1927" s="369" t="s">
        <v>258</v>
      </c>
      <c r="AV1927" s="369" t="s">
        <v>258</v>
      </c>
      <c r="AW1927" s="369" t="s">
        <v>299</v>
      </c>
      <c r="AX1927" s="369" t="s">
        <v>333</v>
      </c>
      <c r="AY1927" s="369" t="s">
        <v>334</v>
      </c>
    </row>
    <row r="1928" spans="2:51" s="406" customFormat="1" ht="15.75" customHeight="1">
      <c r="B1928" s="368"/>
      <c r="D1928" s="361" t="s">
        <v>347</v>
      </c>
      <c r="E1928" s="369"/>
      <c r="F1928" s="370" t="s">
        <v>1546</v>
      </c>
      <c r="H1928" s="371">
        <v>2.42</v>
      </c>
      <c r="L1928" s="368"/>
      <c r="M1928" s="372"/>
      <c r="T1928" s="373"/>
      <c r="AT1928" s="369" t="s">
        <v>347</v>
      </c>
      <c r="AU1928" s="369" t="s">
        <v>258</v>
      </c>
      <c r="AV1928" s="369" t="s">
        <v>258</v>
      </c>
      <c r="AW1928" s="369" t="s">
        <v>299</v>
      </c>
      <c r="AX1928" s="369" t="s">
        <v>333</v>
      </c>
      <c r="AY1928" s="369" t="s">
        <v>334</v>
      </c>
    </row>
    <row r="1929" spans="2:51" s="406" customFormat="1" ht="15.75" customHeight="1">
      <c r="B1929" s="368"/>
      <c r="D1929" s="361" t="s">
        <v>347</v>
      </c>
      <c r="E1929" s="369"/>
      <c r="F1929" s="370" t="s">
        <v>1545</v>
      </c>
      <c r="H1929" s="371">
        <v>9.68</v>
      </c>
      <c r="L1929" s="368"/>
      <c r="M1929" s="372"/>
      <c r="T1929" s="373"/>
      <c r="AT1929" s="369" t="s">
        <v>347</v>
      </c>
      <c r="AU1929" s="369" t="s">
        <v>258</v>
      </c>
      <c r="AV1929" s="369" t="s">
        <v>258</v>
      </c>
      <c r="AW1929" s="369" t="s">
        <v>299</v>
      </c>
      <c r="AX1929" s="369" t="s">
        <v>333</v>
      </c>
      <c r="AY1929" s="369" t="s">
        <v>334</v>
      </c>
    </row>
    <row r="1930" spans="2:51" s="406" customFormat="1" ht="15.75" customHeight="1">
      <c r="B1930" s="368"/>
      <c r="D1930" s="361" t="s">
        <v>347</v>
      </c>
      <c r="E1930" s="369"/>
      <c r="F1930" s="370" t="s">
        <v>1544</v>
      </c>
      <c r="H1930" s="371">
        <v>9.02</v>
      </c>
      <c r="L1930" s="368"/>
      <c r="M1930" s="372"/>
      <c r="T1930" s="373"/>
      <c r="AT1930" s="369" t="s">
        <v>347</v>
      </c>
      <c r="AU1930" s="369" t="s">
        <v>258</v>
      </c>
      <c r="AV1930" s="369" t="s">
        <v>258</v>
      </c>
      <c r="AW1930" s="369" t="s">
        <v>299</v>
      </c>
      <c r="AX1930" s="369" t="s">
        <v>333</v>
      </c>
      <c r="AY1930" s="369" t="s">
        <v>334</v>
      </c>
    </row>
    <row r="1931" spans="2:51" s="406" customFormat="1" ht="15.75" customHeight="1">
      <c r="B1931" s="368"/>
      <c r="D1931" s="361" t="s">
        <v>347</v>
      </c>
      <c r="E1931" s="369"/>
      <c r="F1931" s="370" t="s">
        <v>1543</v>
      </c>
      <c r="H1931" s="371">
        <v>9.68</v>
      </c>
      <c r="L1931" s="368"/>
      <c r="M1931" s="372"/>
      <c r="T1931" s="373"/>
      <c r="AT1931" s="369" t="s">
        <v>347</v>
      </c>
      <c r="AU1931" s="369" t="s">
        <v>258</v>
      </c>
      <c r="AV1931" s="369" t="s">
        <v>258</v>
      </c>
      <c r="AW1931" s="369" t="s">
        <v>299</v>
      </c>
      <c r="AX1931" s="369" t="s">
        <v>333</v>
      </c>
      <c r="AY1931" s="369" t="s">
        <v>334</v>
      </c>
    </row>
    <row r="1932" spans="2:51" s="406" customFormat="1" ht="15.75" customHeight="1">
      <c r="B1932" s="368"/>
      <c r="D1932" s="361" t="s">
        <v>347</v>
      </c>
      <c r="E1932" s="369"/>
      <c r="F1932" s="370" t="s">
        <v>1542</v>
      </c>
      <c r="H1932" s="371">
        <v>9.02</v>
      </c>
      <c r="L1932" s="368"/>
      <c r="M1932" s="372"/>
      <c r="T1932" s="373"/>
      <c r="AT1932" s="369" t="s">
        <v>347</v>
      </c>
      <c r="AU1932" s="369" t="s">
        <v>258</v>
      </c>
      <c r="AV1932" s="369" t="s">
        <v>258</v>
      </c>
      <c r="AW1932" s="369" t="s">
        <v>299</v>
      </c>
      <c r="AX1932" s="369" t="s">
        <v>333</v>
      </c>
      <c r="AY1932" s="369" t="s">
        <v>334</v>
      </c>
    </row>
    <row r="1933" spans="2:51" s="406" customFormat="1" ht="15.75" customHeight="1">
      <c r="B1933" s="368"/>
      <c r="D1933" s="361" t="s">
        <v>347</v>
      </c>
      <c r="E1933" s="369"/>
      <c r="F1933" s="370" t="s">
        <v>1541</v>
      </c>
      <c r="H1933" s="371">
        <v>9.68</v>
      </c>
      <c r="L1933" s="368"/>
      <c r="M1933" s="372"/>
      <c r="T1933" s="373"/>
      <c r="AT1933" s="369" t="s">
        <v>347</v>
      </c>
      <c r="AU1933" s="369" t="s">
        <v>258</v>
      </c>
      <c r="AV1933" s="369" t="s">
        <v>258</v>
      </c>
      <c r="AW1933" s="369" t="s">
        <v>299</v>
      </c>
      <c r="AX1933" s="369" t="s">
        <v>333</v>
      </c>
      <c r="AY1933" s="369" t="s">
        <v>334</v>
      </c>
    </row>
    <row r="1934" spans="2:51" s="406" customFormat="1" ht="15.75" customHeight="1">
      <c r="B1934" s="368"/>
      <c r="D1934" s="361" t="s">
        <v>347</v>
      </c>
      <c r="E1934" s="369"/>
      <c r="F1934" s="370" t="s">
        <v>1540</v>
      </c>
      <c r="H1934" s="371">
        <v>9.02</v>
      </c>
      <c r="L1934" s="368"/>
      <c r="M1934" s="372"/>
      <c r="T1934" s="373"/>
      <c r="AT1934" s="369" t="s">
        <v>347</v>
      </c>
      <c r="AU1934" s="369" t="s">
        <v>258</v>
      </c>
      <c r="AV1934" s="369" t="s">
        <v>258</v>
      </c>
      <c r="AW1934" s="369" t="s">
        <v>299</v>
      </c>
      <c r="AX1934" s="369" t="s">
        <v>333</v>
      </c>
      <c r="AY1934" s="369" t="s">
        <v>334</v>
      </c>
    </row>
    <row r="1935" spans="2:51" s="406" customFormat="1" ht="15.75" customHeight="1">
      <c r="B1935" s="368"/>
      <c r="D1935" s="361" t="s">
        <v>347</v>
      </c>
      <c r="E1935" s="369"/>
      <c r="F1935" s="370" t="s">
        <v>1539</v>
      </c>
      <c r="H1935" s="371">
        <v>9.68</v>
      </c>
      <c r="L1935" s="368"/>
      <c r="M1935" s="372"/>
      <c r="T1935" s="373"/>
      <c r="AT1935" s="369" t="s">
        <v>347</v>
      </c>
      <c r="AU1935" s="369" t="s">
        <v>258</v>
      </c>
      <c r="AV1935" s="369" t="s">
        <v>258</v>
      </c>
      <c r="AW1935" s="369" t="s">
        <v>299</v>
      </c>
      <c r="AX1935" s="369" t="s">
        <v>333</v>
      </c>
      <c r="AY1935" s="369" t="s">
        <v>334</v>
      </c>
    </row>
    <row r="1936" spans="2:51" s="406" customFormat="1" ht="15.75" customHeight="1">
      <c r="B1936" s="368"/>
      <c r="D1936" s="361" t="s">
        <v>347</v>
      </c>
      <c r="E1936" s="369"/>
      <c r="F1936" s="370" t="s">
        <v>1538</v>
      </c>
      <c r="H1936" s="371">
        <v>9.02</v>
      </c>
      <c r="L1936" s="368"/>
      <c r="M1936" s="372"/>
      <c r="T1936" s="373"/>
      <c r="AT1936" s="369" t="s">
        <v>347</v>
      </c>
      <c r="AU1936" s="369" t="s">
        <v>258</v>
      </c>
      <c r="AV1936" s="369" t="s">
        <v>258</v>
      </c>
      <c r="AW1936" s="369" t="s">
        <v>299</v>
      </c>
      <c r="AX1936" s="369" t="s">
        <v>333</v>
      </c>
      <c r="AY1936" s="369" t="s">
        <v>334</v>
      </c>
    </row>
    <row r="1937" spans="2:51" s="406" customFormat="1" ht="15.75" customHeight="1">
      <c r="B1937" s="368"/>
      <c r="D1937" s="361" t="s">
        <v>347</v>
      </c>
      <c r="E1937" s="369"/>
      <c r="F1937" s="370" t="s">
        <v>1537</v>
      </c>
      <c r="H1937" s="371">
        <v>9.68</v>
      </c>
      <c r="L1937" s="368"/>
      <c r="M1937" s="372"/>
      <c r="T1937" s="373"/>
      <c r="AT1937" s="369" t="s">
        <v>347</v>
      </c>
      <c r="AU1937" s="369" t="s">
        <v>258</v>
      </c>
      <c r="AV1937" s="369" t="s">
        <v>258</v>
      </c>
      <c r="AW1937" s="369" t="s">
        <v>299</v>
      </c>
      <c r="AX1937" s="369" t="s">
        <v>333</v>
      </c>
      <c r="AY1937" s="369" t="s">
        <v>334</v>
      </c>
    </row>
    <row r="1938" spans="2:51" s="406" customFormat="1" ht="15.75" customHeight="1">
      <c r="B1938" s="368"/>
      <c r="D1938" s="361" t="s">
        <v>347</v>
      </c>
      <c r="E1938" s="369"/>
      <c r="F1938" s="370" t="s">
        <v>1536</v>
      </c>
      <c r="H1938" s="371">
        <v>9.02</v>
      </c>
      <c r="L1938" s="368"/>
      <c r="M1938" s="372"/>
      <c r="T1938" s="373"/>
      <c r="AT1938" s="369" t="s">
        <v>347</v>
      </c>
      <c r="AU1938" s="369" t="s">
        <v>258</v>
      </c>
      <c r="AV1938" s="369" t="s">
        <v>258</v>
      </c>
      <c r="AW1938" s="369" t="s">
        <v>299</v>
      </c>
      <c r="AX1938" s="369" t="s">
        <v>333</v>
      </c>
      <c r="AY1938" s="369" t="s">
        <v>334</v>
      </c>
    </row>
    <row r="1939" spans="2:51" s="406" customFormat="1" ht="15.75" customHeight="1">
      <c r="B1939" s="368"/>
      <c r="D1939" s="361" t="s">
        <v>347</v>
      </c>
      <c r="E1939" s="369"/>
      <c r="F1939" s="370" t="s">
        <v>1535</v>
      </c>
      <c r="H1939" s="371">
        <v>9.68</v>
      </c>
      <c r="L1939" s="368"/>
      <c r="M1939" s="372"/>
      <c r="T1939" s="373"/>
      <c r="AT1939" s="369" t="s">
        <v>347</v>
      </c>
      <c r="AU1939" s="369" t="s">
        <v>258</v>
      </c>
      <c r="AV1939" s="369" t="s">
        <v>258</v>
      </c>
      <c r="AW1939" s="369" t="s">
        <v>299</v>
      </c>
      <c r="AX1939" s="369" t="s">
        <v>333</v>
      </c>
      <c r="AY1939" s="369" t="s">
        <v>334</v>
      </c>
    </row>
    <row r="1940" spans="2:51" s="406" customFormat="1" ht="15.75" customHeight="1">
      <c r="B1940" s="368"/>
      <c r="D1940" s="361" t="s">
        <v>347</v>
      </c>
      <c r="E1940" s="369"/>
      <c r="F1940" s="370" t="s">
        <v>1534</v>
      </c>
      <c r="H1940" s="371">
        <v>3.3</v>
      </c>
      <c r="L1940" s="368"/>
      <c r="M1940" s="372"/>
      <c r="T1940" s="373"/>
      <c r="AT1940" s="369" t="s">
        <v>347</v>
      </c>
      <c r="AU1940" s="369" t="s">
        <v>258</v>
      </c>
      <c r="AV1940" s="369" t="s">
        <v>258</v>
      </c>
      <c r="AW1940" s="369" t="s">
        <v>299</v>
      </c>
      <c r="AX1940" s="369" t="s">
        <v>333</v>
      </c>
      <c r="AY1940" s="369" t="s">
        <v>334</v>
      </c>
    </row>
    <row r="1941" spans="2:51" s="406" customFormat="1" ht="15.75" customHeight="1">
      <c r="B1941" s="380"/>
      <c r="D1941" s="361" t="s">
        <v>347</v>
      </c>
      <c r="E1941" s="381"/>
      <c r="F1941" s="382" t="s">
        <v>519</v>
      </c>
      <c r="H1941" s="383">
        <v>121.605</v>
      </c>
      <c r="L1941" s="380"/>
      <c r="M1941" s="384"/>
      <c r="T1941" s="385"/>
      <c r="AT1941" s="381" t="s">
        <v>347</v>
      </c>
      <c r="AU1941" s="381" t="s">
        <v>258</v>
      </c>
      <c r="AV1941" s="381" t="s">
        <v>363</v>
      </c>
      <c r="AW1941" s="381" t="s">
        <v>299</v>
      </c>
      <c r="AX1941" s="381" t="s">
        <v>333</v>
      </c>
      <c r="AY1941" s="381" t="s">
        <v>334</v>
      </c>
    </row>
    <row r="1942" spans="2:51" s="406" customFormat="1" ht="15.75" customHeight="1">
      <c r="B1942" s="363"/>
      <c r="D1942" s="361" t="s">
        <v>347</v>
      </c>
      <c r="E1942" s="364"/>
      <c r="F1942" s="365" t="s">
        <v>1533</v>
      </c>
      <c r="H1942" s="364"/>
      <c r="L1942" s="363"/>
      <c r="M1942" s="366"/>
      <c r="T1942" s="367"/>
      <c r="AT1942" s="364" t="s">
        <v>347</v>
      </c>
      <c r="AU1942" s="364" t="s">
        <v>258</v>
      </c>
      <c r="AV1942" s="364" t="s">
        <v>332</v>
      </c>
      <c r="AW1942" s="364" t="s">
        <v>299</v>
      </c>
      <c r="AX1942" s="364" t="s">
        <v>333</v>
      </c>
      <c r="AY1942" s="364" t="s">
        <v>334</v>
      </c>
    </row>
    <row r="1943" spans="2:51" s="406" customFormat="1" ht="15.75" customHeight="1">
      <c r="B1943" s="363"/>
      <c r="D1943" s="361" t="s">
        <v>347</v>
      </c>
      <c r="E1943" s="364"/>
      <c r="F1943" s="365" t="s">
        <v>1532</v>
      </c>
      <c r="H1943" s="364"/>
      <c r="L1943" s="363"/>
      <c r="M1943" s="366"/>
      <c r="T1943" s="367"/>
      <c r="AT1943" s="364" t="s">
        <v>347</v>
      </c>
      <c r="AU1943" s="364" t="s">
        <v>258</v>
      </c>
      <c r="AV1943" s="364" t="s">
        <v>332</v>
      </c>
      <c r="AW1943" s="364" t="s">
        <v>299</v>
      </c>
      <c r="AX1943" s="364" t="s">
        <v>333</v>
      </c>
      <c r="AY1943" s="364" t="s">
        <v>334</v>
      </c>
    </row>
    <row r="1944" spans="2:51" s="406" customFormat="1" ht="15.75" customHeight="1">
      <c r="B1944" s="363"/>
      <c r="D1944" s="361" t="s">
        <v>347</v>
      </c>
      <c r="E1944" s="364"/>
      <c r="F1944" s="365" t="s">
        <v>1531</v>
      </c>
      <c r="H1944" s="364"/>
      <c r="L1944" s="363"/>
      <c r="M1944" s="366"/>
      <c r="T1944" s="367"/>
      <c r="AT1944" s="364" t="s">
        <v>347</v>
      </c>
      <c r="AU1944" s="364" t="s">
        <v>258</v>
      </c>
      <c r="AV1944" s="364" t="s">
        <v>332</v>
      </c>
      <c r="AW1944" s="364" t="s">
        <v>299</v>
      </c>
      <c r="AX1944" s="364" t="s">
        <v>333</v>
      </c>
      <c r="AY1944" s="364" t="s">
        <v>334</v>
      </c>
    </row>
    <row r="1945" spans="2:51" s="406" customFormat="1" ht="15.75" customHeight="1">
      <c r="B1945" s="368"/>
      <c r="D1945" s="361" t="s">
        <v>347</v>
      </c>
      <c r="E1945" s="369"/>
      <c r="F1945" s="370" t="s">
        <v>1530</v>
      </c>
      <c r="H1945" s="371">
        <v>1.4</v>
      </c>
      <c r="L1945" s="368"/>
      <c r="M1945" s="372"/>
      <c r="T1945" s="373"/>
      <c r="AT1945" s="369" t="s">
        <v>347</v>
      </c>
      <c r="AU1945" s="369" t="s">
        <v>258</v>
      </c>
      <c r="AV1945" s="369" t="s">
        <v>258</v>
      </c>
      <c r="AW1945" s="369" t="s">
        <v>299</v>
      </c>
      <c r="AX1945" s="369" t="s">
        <v>333</v>
      </c>
      <c r="AY1945" s="369" t="s">
        <v>334</v>
      </c>
    </row>
    <row r="1946" spans="2:51" s="406" customFormat="1" ht="15.75" customHeight="1">
      <c r="B1946" s="368"/>
      <c r="D1946" s="361" t="s">
        <v>347</v>
      </c>
      <c r="E1946" s="369"/>
      <c r="F1946" s="370" t="s">
        <v>1529</v>
      </c>
      <c r="H1946" s="371">
        <v>1.728</v>
      </c>
      <c r="L1946" s="368"/>
      <c r="M1946" s="372"/>
      <c r="T1946" s="373"/>
      <c r="AT1946" s="369" t="s">
        <v>347</v>
      </c>
      <c r="AU1946" s="369" t="s">
        <v>258</v>
      </c>
      <c r="AV1946" s="369" t="s">
        <v>258</v>
      </c>
      <c r="AW1946" s="369" t="s">
        <v>299</v>
      </c>
      <c r="AX1946" s="369" t="s">
        <v>333</v>
      </c>
      <c r="AY1946" s="369" t="s">
        <v>334</v>
      </c>
    </row>
    <row r="1947" spans="2:51" s="406" customFormat="1" ht="15.75" customHeight="1">
      <c r="B1947" s="368"/>
      <c r="D1947" s="361" t="s">
        <v>347</v>
      </c>
      <c r="E1947" s="369"/>
      <c r="F1947" s="370" t="s">
        <v>1528</v>
      </c>
      <c r="H1947" s="371">
        <v>2.64</v>
      </c>
      <c r="L1947" s="368"/>
      <c r="M1947" s="372"/>
      <c r="T1947" s="373"/>
      <c r="AT1947" s="369" t="s">
        <v>347</v>
      </c>
      <c r="AU1947" s="369" t="s">
        <v>258</v>
      </c>
      <c r="AV1947" s="369" t="s">
        <v>258</v>
      </c>
      <c r="AW1947" s="369" t="s">
        <v>299</v>
      </c>
      <c r="AX1947" s="369" t="s">
        <v>333</v>
      </c>
      <c r="AY1947" s="369" t="s">
        <v>334</v>
      </c>
    </row>
    <row r="1948" spans="2:51" s="406" customFormat="1" ht="15.75" customHeight="1">
      <c r="B1948" s="368"/>
      <c r="D1948" s="361" t="s">
        <v>347</v>
      </c>
      <c r="E1948" s="369"/>
      <c r="F1948" s="370" t="s">
        <v>1527</v>
      </c>
      <c r="H1948" s="371">
        <v>2.64</v>
      </c>
      <c r="L1948" s="368"/>
      <c r="M1948" s="372"/>
      <c r="T1948" s="373"/>
      <c r="AT1948" s="369" t="s">
        <v>347</v>
      </c>
      <c r="AU1948" s="369" t="s">
        <v>258</v>
      </c>
      <c r="AV1948" s="369" t="s">
        <v>258</v>
      </c>
      <c r="AW1948" s="369" t="s">
        <v>299</v>
      </c>
      <c r="AX1948" s="369" t="s">
        <v>333</v>
      </c>
      <c r="AY1948" s="369" t="s">
        <v>334</v>
      </c>
    </row>
    <row r="1949" spans="2:51" s="406" customFormat="1" ht="15.75" customHeight="1">
      <c r="B1949" s="368"/>
      <c r="D1949" s="361" t="s">
        <v>347</v>
      </c>
      <c r="E1949" s="369"/>
      <c r="F1949" s="370" t="s">
        <v>1526</v>
      </c>
      <c r="H1949" s="371">
        <v>2.64</v>
      </c>
      <c r="L1949" s="368"/>
      <c r="M1949" s="372"/>
      <c r="T1949" s="373"/>
      <c r="AT1949" s="369" t="s">
        <v>347</v>
      </c>
      <c r="AU1949" s="369" t="s">
        <v>258</v>
      </c>
      <c r="AV1949" s="369" t="s">
        <v>258</v>
      </c>
      <c r="AW1949" s="369" t="s">
        <v>299</v>
      </c>
      <c r="AX1949" s="369" t="s">
        <v>333</v>
      </c>
      <c r="AY1949" s="369" t="s">
        <v>334</v>
      </c>
    </row>
    <row r="1950" spans="2:51" s="406" customFormat="1" ht="15.75" customHeight="1">
      <c r="B1950" s="368"/>
      <c r="D1950" s="361" t="s">
        <v>347</v>
      </c>
      <c r="E1950" s="369"/>
      <c r="F1950" s="370" t="s">
        <v>1525</v>
      </c>
      <c r="H1950" s="371">
        <v>2.64</v>
      </c>
      <c r="L1950" s="368"/>
      <c r="M1950" s="372"/>
      <c r="T1950" s="373"/>
      <c r="AT1950" s="369" t="s">
        <v>347</v>
      </c>
      <c r="AU1950" s="369" t="s">
        <v>258</v>
      </c>
      <c r="AV1950" s="369" t="s">
        <v>258</v>
      </c>
      <c r="AW1950" s="369" t="s">
        <v>299</v>
      </c>
      <c r="AX1950" s="369" t="s">
        <v>333</v>
      </c>
      <c r="AY1950" s="369" t="s">
        <v>334</v>
      </c>
    </row>
    <row r="1951" spans="2:51" s="406" customFormat="1" ht="15.75" customHeight="1">
      <c r="B1951" s="368"/>
      <c r="D1951" s="361" t="s">
        <v>347</v>
      </c>
      <c r="E1951" s="369"/>
      <c r="F1951" s="370" t="s">
        <v>1524</v>
      </c>
      <c r="H1951" s="371">
        <v>2.64</v>
      </c>
      <c r="L1951" s="368"/>
      <c r="M1951" s="372"/>
      <c r="T1951" s="373"/>
      <c r="AT1951" s="369" t="s">
        <v>347</v>
      </c>
      <c r="AU1951" s="369" t="s">
        <v>258</v>
      </c>
      <c r="AV1951" s="369" t="s">
        <v>258</v>
      </c>
      <c r="AW1951" s="369" t="s">
        <v>299</v>
      </c>
      <c r="AX1951" s="369" t="s">
        <v>333</v>
      </c>
      <c r="AY1951" s="369" t="s">
        <v>334</v>
      </c>
    </row>
    <row r="1952" spans="2:51" s="406" customFormat="1" ht="15.75" customHeight="1">
      <c r="B1952" s="368"/>
      <c r="D1952" s="361" t="s">
        <v>347</v>
      </c>
      <c r="E1952" s="369"/>
      <c r="F1952" s="370" t="s">
        <v>1523</v>
      </c>
      <c r="H1952" s="371">
        <v>2.64</v>
      </c>
      <c r="L1952" s="368"/>
      <c r="M1952" s="372"/>
      <c r="T1952" s="373"/>
      <c r="AT1952" s="369" t="s">
        <v>347</v>
      </c>
      <c r="AU1952" s="369" t="s">
        <v>258</v>
      </c>
      <c r="AV1952" s="369" t="s">
        <v>258</v>
      </c>
      <c r="AW1952" s="369" t="s">
        <v>299</v>
      </c>
      <c r="AX1952" s="369" t="s">
        <v>333</v>
      </c>
      <c r="AY1952" s="369" t="s">
        <v>334</v>
      </c>
    </row>
    <row r="1953" spans="2:51" s="406" customFormat="1" ht="15.75" customHeight="1">
      <c r="B1953" s="380"/>
      <c r="D1953" s="361" t="s">
        <v>347</v>
      </c>
      <c r="E1953" s="381"/>
      <c r="F1953" s="382" t="s">
        <v>519</v>
      </c>
      <c r="H1953" s="383">
        <v>18.968</v>
      </c>
      <c r="L1953" s="380"/>
      <c r="M1953" s="384"/>
      <c r="T1953" s="385"/>
      <c r="AT1953" s="381" t="s">
        <v>347</v>
      </c>
      <c r="AU1953" s="381" t="s">
        <v>258</v>
      </c>
      <c r="AV1953" s="381" t="s">
        <v>363</v>
      </c>
      <c r="AW1953" s="381" t="s">
        <v>299</v>
      </c>
      <c r="AX1953" s="381" t="s">
        <v>333</v>
      </c>
      <c r="AY1953" s="381" t="s">
        <v>334</v>
      </c>
    </row>
    <row r="1954" spans="2:51" s="406" customFormat="1" ht="15.75" customHeight="1">
      <c r="B1954" s="363"/>
      <c r="D1954" s="361" t="s">
        <v>347</v>
      </c>
      <c r="E1954" s="364"/>
      <c r="F1954" s="365" t="s">
        <v>1522</v>
      </c>
      <c r="H1954" s="364"/>
      <c r="L1954" s="363"/>
      <c r="M1954" s="366"/>
      <c r="T1954" s="367"/>
      <c r="AT1954" s="364" t="s">
        <v>347</v>
      </c>
      <c r="AU1954" s="364" t="s">
        <v>258</v>
      </c>
      <c r="AV1954" s="364" t="s">
        <v>332</v>
      </c>
      <c r="AW1954" s="364" t="s">
        <v>299</v>
      </c>
      <c r="AX1954" s="364" t="s">
        <v>333</v>
      </c>
      <c r="AY1954" s="364" t="s">
        <v>334</v>
      </c>
    </row>
    <row r="1955" spans="2:51" s="406" customFormat="1" ht="15.75" customHeight="1">
      <c r="B1955" s="368"/>
      <c r="D1955" s="361" t="s">
        <v>347</v>
      </c>
      <c r="E1955" s="369"/>
      <c r="F1955" s="370" t="s">
        <v>1521</v>
      </c>
      <c r="H1955" s="371">
        <v>5.04</v>
      </c>
      <c r="L1955" s="368"/>
      <c r="M1955" s="372"/>
      <c r="T1955" s="373"/>
      <c r="AT1955" s="369" t="s">
        <v>347</v>
      </c>
      <c r="AU1955" s="369" t="s">
        <v>258</v>
      </c>
      <c r="AV1955" s="369" t="s">
        <v>258</v>
      </c>
      <c r="AW1955" s="369" t="s">
        <v>299</v>
      </c>
      <c r="AX1955" s="369" t="s">
        <v>333</v>
      </c>
      <c r="AY1955" s="369" t="s">
        <v>334</v>
      </c>
    </row>
    <row r="1956" spans="2:51" s="406" customFormat="1" ht="15.75" customHeight="1">
      <c r="B1956" s="368"/>
      <c r="D1956" s="361" t="s">
        <v>347</v>
      </c>
      <c r="E1956" s="369"/>
      <c r="F1956" s="370" t="s">
        <v>1520</v>
      </c>
      <c r="H1956" s="371">
        <v>4.488</v>
      </c>
      <c r="L1956" s="368"/>
      <c r="M1956" s="372"/>
      <c r="T1956" s="373"/>
      <c r="AT1956" s="369" t="s">
        <v>347</v>
      </c>
      <c r="AU1956" s="369" t="s">
        <v>258</v>
      </c>
      <c r="AV1956" s="369" t="s">
        <v>258</v>
      </c>
      <c r="AW1956" s="369" t="s">
        <v>299</v>
      </c>
      <c r="AX1956" s="369" t="s">
        <v>333</v>
      </c>
      <c r="AY1956" s="369" t="s">
        <v>334</v>
      </c>
    </row>
    <row r="1957" spans="2:51" s="406" customFormat="1" ht="15.75" customHeight="1">
      <c r="B1957" s="368"/>
      <c r="D1957" s="361" t="s">
        <v>347</v>
      </c>
      <c r="E1957" s="369"/>
      <c r="F1957" s="370" t="s">
        <v>1519</v>
      </c>
      <c r="H1957" s="371">
        <v>5.808</v>
      </c>
      <c r="L1957" s="368"/>
      <c r="M1957" s="372"/>
      <c r="T1957" s="373"/>
      <c r="AT1957" s="369" t="s">
        <v>347</v>
      </c>
      <c r="AU1957" s="369" t="s">
        <v>258</v>
      </c>
      <c r="AV1957" s="369" t="s">
        <v>258</v>
      </c>
      <c r="AW1957" s="369" t="s">
        <v>299</v>
      </c>
      <c r="AX1957" s="369" t="s">
        <v>333</v>
      </c>
      <c r="AY1957" s="369" t="s">
        <v>334</v>
      </c>
    </row>
    <row r="1958" spans="2:51" s="406" customFormat="1" ht="15.75" customHeight="1">
      <c r="B1958" s="368"/>
      <c r="D1958" s="361" t="s">
        <v>347</v>
      </c>
      <c r="E1958" s="369"/>
      <c r="F1958" s="370" t="s">
        <v>1518</v>
      </c>
      <c r="H1958" s="371">
        <v>5.808</v>
      </c>
      <c r="L1958" s="368"/>
      <c r="M1958" s="372"/>
      <c r="T1958" s="373"/>
      <c r="AT1958" s="369" t="s">
        <v>347</v>
      </c>
      <c r="AU1958" s="369" t="s">
        <v>258</v>
      </c>
      <c r="AV1958" s="369" t="s">
        <v>258</v>
      </c>
      <c r="AW1958" s="369" t="s">
        <v>299</v>
      </c>
      <c r="AX1958" s="369" t="s">
        <v>333</v>
      </c>
      <c r="AY1958" s="369" t="s">
        <v>334</v>
      </c>
    </row>
    <row r="1959" spans="2:51" s="406" customFormat="1" ht="15.75" customHeight="1">
      <c r="B1959" s="368"/>
      <c r="D1959" s="361" t="s">
        <v>347</v>
      </c>
      <c r="E1959" s="369"/>
      <c r="F1959" s="370" t="s">
        <v>1517</v>
      </c>
      <c r="H1959" s="371">
        <v>5.808</v>
      </c>
      <c r="L1959" s="368"/>
      <c r="M1959" s="372"/>
      <c r="T1959" s="373"/>
      <c r="AT1959" s="369" t="s">
        <v>347</v>
      </c>
      <c r="AU1959" s="369" t="s">
        <v>258</v>
      </c>
      <c r="AV1959" s="369" t="s">
        <v>258</v>
      </c>
      <c r="AW1959" s="369" t="s">
        <v>299</v>
      </c>
      <c r="AX1959" s="369" t="s">
        <v>333</v>
      </c>
      <c r="AY1959" s="369" t="s">
        <v>334</v>
      </c>
    </row>
    <row r="1960" spans="2:51" s="406" customFormat="1" ht="15.75" customHeight="1">
      <c r="B1960" s="368"/>
      <c r="D1960" s="361" t="s">
        <v>347</v>
      </c>
      <c r="E1960" s="369"/>
      <c r="F1960" s="370" t="s">
        <v>1516</v>
      </c>
      <c r="H1960" s="371">
        <v>5.808</v>
      </c>
      <c r="L1960" s="368"/>
      <c r="M1960" s="372"/>
      <c r="T1960" s="373"/>
      <c r="AT1960" s="369" t="s">
        <v>347</v>
      </c>
      <c r="AU1960" s="369" t="s">
        <v>258</v>
      </c>
      <c r="AV1960" s="369" t="s">
        <v>258</v>
      </c>
      <c r="AW1960" s="369" t="s">
        <v>299</v>
      </c>
      <c r="AX1960" s="369" t="s">
        <v>333</v>
      </c>
      <c r="AY1960" s="369" t="s">
        <v>334</v>
      </c>
    </row>
    <row r="1961" spans="2:51" s="406" customFormat="1" ht="15.75" customHeight="1">
      <c r="B1961" s="368"/>
      <c r="D1961" s="361" t="s">
        <v>347</v>
      </c>
      <c r="E1961" s="369"/>
      <c r="F1961" s="370" t="s">
        <v>1515</v>
      </c>
      <c r="H1961" s="371">
        <v>5.808</v>
      </c>
      <c r="L1961" s="368"/>
      <c r="M1961" s="372"/>
      <c r="T1961" s="373"/>
      <c r="AT1961" s="369" t="s">
        <v>347</v>
      </c>
      <c r="AU1961" s="369" t="s">
        <v>258</v>
      </c>
      <c r="AV1961" s="369" t="s">
        <v>258</v>
      </c>
      <c r="AW1961" s="369" t="s">
        <v>299</v>
      </c>
      <c r="AX1961" s="369" t="s">
        <v>333</v>
      </c>
      <c r="AY1961" s="369" t="s">
        <v>334</v>
      </c>
    </row>
    <row r="1962" spans="2:51" s="406" customFormat="1" ht="15.75" customHeight="1">
      <c r="B1962" s="368"/>
      <c r="D1962" s="361" t="s">
        <v>347</v>
      </c>
      <c r="E1962" s="369"/>
      <c r="F1962" s="370" t="s">
        <v>1514</v>
      </c>
      <c r="H1962" s="371">
        <v>5.808</v>
      </c>
      <c r="L1962" s="368"/>
      <c r="M1962" s="372"/>
      <c r="T1962" s="373"/>
      <c r="AT1962" s="369" t="s">
        <v>347</v>
      </c>
      <c r="AU1962" s="369" t="s">
        <v>258</v>
      </c>
      <c r="AV1962" s="369" t="s">
        <v>258</v>
      </c>
      <c r="AW1962" s="369" t="s">
        <v>299</v>
      </c>
      <c r="AX1962" s="369" t="s">
        <v>333</v>
      </c>
      <c r="AY1962" s="369" t="s">
        <v>334</v>
      </c>
    </row>
    <row r="1963" spans="2:51" s="406" customFormat="1" ht="15.75" customHeight="1">
      <c r="B1963" s="363"/>
      <c r="D1963" s="361" t="s">
        <v>347</v>
      </c>
      <c r="E1963" s="364"/>
      <c r="F1963" s="365" t="s">
        <v>1513</v>
      </c>
      <c r="H1963" s="364"/>
      <c r="L1963" s="363"/>
      <c r="M1963" s="366"/>
      <c r="T1963" s="367"/>
      <c r="AT1963" s="364" t="s">
        <v>347</v>
      </c>
      <c r="AU1963" s="364" t="s">
        <v>258</v>
      </c>
      <c r="AV1963" s="364" t="s">
        <v>332</v>
      </c>
      <c r="AW1963" s="364" t="s">
        <v>299</v>
      </c>
      <c r="AX1963" s="364" t="s">
        <v>333</v>
      </c>
      <c r="AY1963" s="364" t="s">
        <v>334</v>
      </c>
    </row>
    <row r="1964" spans="2:51" s="406" customFormat="1" ht="15.75" customHeight="1">
      <c r="B1964" s="380"/>
      <c r="D1964" s="361" t="s">
        <v>347</v>
      </c>
      <c r="E1964" s="381"/>
      <c r="F1964" s="382" t="s">
        <v>519</v>
      </c>
      <c r="H1964" s="383">
        <v>44.376</v>
      </c>
      <c r="L1964" s="380"/>
      <c r="M1964" s="384"/>
      <c r="T1964" s="385"/>
      <c r="AT1964" s="381" t="s">
        <v>347</v>
      </c>
      <c r="AU1964" s="381" t="s">
        <v>258</v>
      </c>
      <c r="AV1964" s="381" t="s">
        <v>363</v>
      </c>
      <c r="AW1964" s="381" t="s">
        <v>299</v>
      </c>
      <c r="AX1964" s="381" t="s">
        <v>333</v>
      </c>
      <c r="AY1964" s="381" t="s">
        <v>334</v>
      </c>
    </row>
    <row r="1965" spans="2:51" s="406" customFormat="1" ht="15.75" customHeight="1">
      <c r="B1965" s="363"/>
      <c r="D1965" s="361" t="s">
        <v>347</v>
      </c>
      <c r="E1965" s="364"/>
      <c r="F1965" s="365" t="s">
        <v>1512</v>
      </c>
      <c r="H1965" s="364"/>
      <c r="L1965" s="363"/>
      <c r="M1965" s="366"/>
      <c r="T1965" s="367"/>
      <c r="AT1965" s="364" t="s">
        <v>347</v>
      </c>
      <c r="AU1965" s="364" t="s">
        <v>258</v>
      </c>
      <c r="AV1965" s="364" t="s">
        <v>332</v>
      </c>
      <c r="AW1965" s="364" t="s">
        <v>299</v>
      </c>
      <c r="AX1965" s="364" t="s">
        <v>333</v>
      </c>
      <c r="AY1965" s="364" t="s">
        <v>334</v>
      </c>
    </row>
    <row r="1966" spans="2:51" s="406" customFormat="1" ht="15.75" customHeight="1">
      <c r="B1966" s="368"/>
      <c r="D1966" s="361" t="s">
        <v>347</v>
      </c>
      <c r="E1966" s="369"/>
      <c r="F1966" s="370" t="s">
        <v>1511</v>
      </c>
      <c r="H1966" s="371">
        <v>0.972</v>
      </c>
      <c r="L1966" s="368"/>
      <c r="M1966" s="372"/>
      <c r="T1966" s="373"/>
      <c r="AT1966" s="369" t="s">
        <v>347</v>
      </c>
      <c r="AU1966" s="369" t="s">
        <v>258</v>
      </c>
      <c r="AV1966" s="369" t="s">
        <v>258</v>
      </c>
      <c r="AW1966" s="369" t="s">
        <v>299</v>
      </c>
      <c r="AX1966" s="369" t="s">
        <v>333</v>
      </c>
      <c r="AY1966" s="369" t="s">
        <v>334</v>
      </c>
    </row>
    <row r="1967" spans="2:51" s="406" customFormat="1" ht="15.75" customHeight="1">
      <c r="B1967" s="368"/>
      <c r="D1967" s="361" t="s">
        <v>347</v>
      </c>
      <c r="E1967" s="369"/>
      <c r="F1967" s="370" t="s">
        <v>1510</v>
      </c>
      <c r="H1967" s="371">
        <v>5.4</v>
      </c>
      <c r="L1967" s="368"/>
      <c r="M1967" s="372"/>
      <c r="T1967" s="373"/>
      <c r="AT1967" s="369" t="s">
        <v>347</v>
      </c>
      <c r="AU1967" s="369" t="s">
        <v>258</v>
      </c>
      <c r="AV1967" s="369" t="s">
        <v>258</v>
      </c>
      <c r="AW1967" s="369" t="s">
        <v>299</v>
      </c>
      <c r="AX1967" s="369" t="s">
        <v>333</v>
      </c>
      <c r="AY1967" s="369" t="s">
        <v>334</v>
      </c>
    </row>
    <row r="1968" spans="2:51" s="406" customFormat="1" ht="15.75" customHeight="1">
      <c r="B1968" s="368"/>
      <c r="D1968" s="361" t="s">
        <v>347</v>
      </c>
      <c r="E1968" s="369"/>
      <c r="F1968" s="370" t="s">
        <v>1509</v>
      </c>
      <c r="H1968" s="371">
        <v>7.56</v>
      </c>
      <c r="L1968" s="368"/>
      <c r="M1968" s="372"/>
      <c r="T1968" s="373"/>
      <c r="AT1968" s="369" t="s">
        <v>347</v>
      </c>
      <c r="AU1968" s="369" t="s">
        <v>258</v>
      </c>
      <c r="AV1968" s="369" t="s">
        <v>258</v>
      </c>
      <c r="AW1968" s="369" t="s">
        <v>299</v>
      </c>
      <c r="AX1968" s="369" t="s">
        <v>333</v>
      </c>
      <c r="AY1968" s="369" t="s">
        <v>334</v>
      </c>
    </row>
    <row r="1969" spans="2:51" s="406" customFormat="1" ht="15.75" customHeight="1">
      <c r="B1969" s="368"/>
      <c r="D1969" s="361" t="s">
        <v>347</v>
      </c>
      <c r="E1969" s="369"/>
      <c r="F1969" s="370" t="s">
        <v>1508</v>
      </c>
      <c r="H1969" s="371">
        <v>7.56</v>
      </c>
      <c r="L1969" s="368"/>
      <c r="M1969" s="372"/>
      <c r="T1969" s="373"/>
      <c r="AT1969" s="369" t="s">
        <v>347</v>
      </c>
      <c r="AU1969" s="369" t="s">
        <v>258</v>
      </c>
      <c r="AV1969" s="369" t="s">
        <v>258</v>
      </c>
      <c r="AW1969" s="369" t="s">
        <v>299</v>
      </c>
      <c r="AX1969" s="369" t="s">
        <v>333</v>
      </c>
      <c r="AY1969" s="369" t="s">
        <v>334</v>
      </c>
    </row>
    <row r="1970" spans="2:51" s="406" customFormat="1" ht="15.75" customHeight="1">
      <c r="B1970" s="368"/>
      <c r="D1970" s="361" t="s">
        <v>347</v>
      </c>
      <c r="E1970" s="369"/>
      <c r="F1970" s="370" t="s">
        <v>1507</v>
      </c>
      <c r="H1970" s="371">
        <v>7.56</v>
      </c>
      <c r="L1970" s="368"/>
      <c r="M1970" s="372"/>
      <c r="T1970" s="373"/>
      <c r="AT1970" s="369" t="s">
        <v>347</v>
      </c>
      <c r="AU1970" s="369" t="s">
        <v>258</v>
      </c>
      <c r="AV1970" s="369" t="s">
        <v>258</v>
      </c>
      <c r="AW1970" s="369" t="s">
        <v>299</v>
      </c>
      <c r="AX1970" s="369" t="s">
        <v>333</v>
      </c>
      <c r="AY1970" s="369" t="s">
        <v>334</v>
      </c>
    </row>
    <row r="1971" spans="2:51" s="406" customFormat="1" ht="15.75" customHeight="1">
      <c r="B1971" s="368"/>
      <c r="D1971" s="361" t="s">
        <v>347</v>
      </c>
      <c r="E1971" s="369"/>
      <c r="F1971" s="370" t="s">
        <v>1506</v>
      </c>
      <c r="H1971" s="371">
        <v>7.56</v>
      </c>
      <c r="L1971" s="368"/>
      <c r="M1971" s="372"/>
      <c r="T1971" s="373"/>
      <c r="AT1971" s="369" t="s">
        <v>347</v>
      </c>
      <c r="AU1971" s="369" t="s">
        <v>258</v>
      </c>
      <c r="AV1971" s="369" t="s">
        <v>258</v>
      </c>
      <c r="AW1971" s="369" t="s">
        <v>299</v>
      </c>
      <c r="AX1971" s="369" t="s">
        <v>333</v>
      </c>
      <c r="AY1971" s="369" t="s">
        <v>334</v>
      </c>
    </row>
    <row r="1972" spans="2:51" s="406" customFormat="1" ht="15.75" customHeight="1">
      <c r="B1972" s="368"/>
      <c r="D1972" s="361" t="s">
        <v>347</v>
      </c>
      <c r="E1972" s="369"/>
      <c r="F1972" s="370" t="s">
        <v>1505</v>
      </c>
      <c r="H1972" s="371">
        <v>7.56</v>
      </c>
      <c r="L1972" s="368"/>
      <c r="M1972" s="372"/>
      <c r="T1972" s="373"/>
      <c r="AT1972" s="369" t="s">
        <v>347</v>
      </c>
      <c r="AU1972" s="369" t="s">
        <v>258</v>
      </c>
      <c r="AV1972" s="369" t="s">
        <v>258</v>
      </c>
      <c r="AW1972" s="369" t="s">
        <v>299</v>
      </c>
      <c r="AX1972" s="369" t="s">
        <v>333</v>
      </c>
      <c r="AY1972" s="369" t="s">
        <v>334</v>
      </c>
    </row>
    <row r="1973" spans="2:51" s="406" customFormat="1" ht="15.75" customHeight="1">
      <c r="B1973" s="368"/>
      <c r="D1973" s="361" t="s">
        <v>347</v>
      </c>
      <c r="E1973" s="369"/>
      <c r="F1973" s="370" t="s">
        <v>1504</v>
      </c>
      <c r="H1973" s="371">
        <v>7.56</v>
      </c>
      <c r="L1973" s="368"/>
      <c r="M1973" s="372"/>
      <c r="T1973" s="373"/>
      <c r="AT1973" s="369" t="s">
        <v>347</v>
      </c>
      <c r="AU1973" s="369" t="s">
        <v>258</v>
      </c>
      <c r="AV1973" s="369" t="s">
        <v>258</v>
      </c>
      <c r="AW1973" s="369" t="s">
        <v>299</v>
      </c>
      <c r="AX1973" s="369" t="s">
        <v>333</v>
      </c>
      <c r="AY1973" s="369" t="s">
        <v>334</v>
      </c>
    </row>
    <row r="1974" spans="2:51" s="406" customFormat="1" ht="15.75" customHeight="1">
      <c r="B1974" s="380"/>
      <c r="D1974" s="361" t="s">
        <v>347</v>
      </c>
      <c r="E1974" s="381"/>
      <c r="F1974" s="382" t="s">
        <v>519</v>
      </c>
      <c r="H1974" s="383">
        <v>51.732</v>
      </c>
      <c r="L1974" s="380"/>
      <c r="M1974" s="384"/>
      <c r="T1974" s="385"/>
      <c r="AT1974" s="381" t="s">
        <v>347</v>
      </c>
      <c r="AU1974" s="381" t="s">
        <v>258</v>
      </c>
      <c r="AV1974" s="381" t="s">
        <v>363</v>
      </c>
      <c r="AW1974" s="381" t="s">
        <v>299</v>
      </c>
      <c r="AX1974" s="381" t="s">
        <v>333</v>
      </c>
      <c r="AY1974" s="381" t="s">
        <v>334</v>
      </c>
    </row>
    <row r="1975" spans="2:51" s="406" customFormat="1" ht="15.75" customHeight="1">
      <c r="B1975" s="363"/>
      <c r="D1975" s="361" t="s">
        <v>347</v>
      </c>
      <c r="E1975" s="364"/>
      <c r="F1975" s="365" t="s">
        <v>1503</v>
      </c>
      <c r="H1975" s="364"/>
      <c r="L1975" s="363"/>
      <c r="M1975" s="366"/>
      <c r="T1975" s="367"/>
      <c r="AT1975" s="364" t="s">
        <v>347</v>
      </c>
      <c r="AU1975" s="364" t="s">
        <v>258</v>
      </c>
      <c r="AV1975" s="364" t="s">
        <v>332</v>
      </c>
      <c r="AW1975" s="364" t="s">
        <v>299</v>
      </c>
      <c r="AX1975" s="364" t="s">
        <v>333</v>
      </c>
      <c r="AY1975" s="364" t="s">
        <v>334</v>
      </c>
    </row>
    <row r="1976" spans="2:51" s="406" customFormat="1" ht="15.75" customHeight="1">
      <c r="B1976" s="368"/>
      <c r="D1976" s="361" t="s">
        <v>347</v>
      </c>
      <c r="E1976" s="369"/>
      <c r="F1976" s="370" t="s">
        <v>1502</v>
      </c>
      <c r="H1976" s="371">
        <v>3.817</v>
      </c>
      <c r="L1976" s="368"/>
      <c r="M1976" s="372"/>
      <c r="T1976" s="373"/>
      <c r="AT1976" s="369" t="s">
        <v>347</v>
      </c>
      <c r="AU1976" s="369" t="s">
        <v>258</v>
      </c>
      <c r="AV1976" s="369" t="s">
        <v>258</v>
      </c>
      <c r="AW1976" s="369" t="s">
        <v>299</v>
      </c>
      <c r="AX1976" s="369" t="s">
        <v>333</v>
      </c>
      <c r="AY1976" s="369" t="s">
        <v>334</v>
      </c>
    </row>
    <row r="1977" spans="2:51" s="406" customFormat="1" ht="15.75" customHeight="1">
      <c r="B1977" s="380"/>
      <c r="D1977" s="361" t="s">
        <v>347</v>
      </c>
      <c r="E1977" s="381"/>
      <c r="F1977" s="382" t="s">
        <v>519</v>
      </c>
      <c r="H1977" s="383">
        <v>3.817</v>
      </c>
      <c r="L1977" s="380"/>
      <c r="M1977" s="384"/>
      <c r="T1977" s="385"/>
      <c r="AT1977" s="381" t="s">
        <v>347</v>
      </c>
      <c r="AU1977" s="381" t="s">
        <v>258</v>
      </c>
      <c r="AV1977" s="381" t="s">
        <v>363</v>
      </c>
      <c r="AW1977" s="381" t="s">
        <v>299</v>
      </c>
      <c r="AX1977" s="381" t="s">
        <v>333</v>
      </c>
      <c r="AY1977" s="381" t="s">
        <v>334</v>
      </c>
    </row>
    <row r="1978" spans="2:51" s="406" customFormat="1" ht="15.75" customHeight="1">
      <c r="B1978" s="363"/>
      <c r="D1978" s="361" t="s">
        <v>347</v>
      </c>
      <c r="E1978" s="364"/>
      <c r="F1978" s="365" t="s">
        <v>1501</v>
      </c>
      <c r="H1978" s="364"/>
      <c r="L1978" s="363"/>
      <c r="M1978" s="366"/>
      <c r="T1978" s="367"/>
      <c r="AT1978" s="364" t="s">
        <v>347</v>
      </c>
      <c r="AU1978" s="364" t="s">
        <v>258</v>
      </c>
      <c r="AV1978" s="364" t="s">
        <v>332</v>
      </c>
      <c r="AW1978" s="364" t="s">
        <v>299</v>
      </c>
      <c r="AX1978" s="364" t="s">
        <v>333</v>
      </c>
      <c r="AY1978" s="364" t="s">
        <v>334</v>
      </c>
    </row>
    <row r="1979" spans="2:51" s="406" customFormat="1" ht="15.75" customHeight="1">
      <c r="B1979" s="363"/>
      <c r="D1979" s="361" t="s">
        <v>347</v>
      </c>
      <c r="E1979" s="364"/>
      <c r="F1979" s="365" t="s">
        <v>1500</v>
      </c>
      <c r="H1979" s="364"/>
      <c r="L1979" s="363"/>
      <c r="M1979" s="366"/>
      <c r="T1979" s="367"/>
      <c r="AT1979" s="364" t="s">
        <v>347</v>
      </c>
      <c r="AU1979" s="364" t="s">
        <v>258</v>
      </c>
      <c r="AV1979" s="364" t="s">
        <v>332</v>
      </c>
      <c r="AW1979" s="364" t="s">
        <v>299</v>
      </c>
      <c r="AX1979" s="364" t="s">
        <v>333</v>
      </c>
      <c r="AY1979" s="364" t="s">
        <v>334</v>
      </c>
    </row>
    <row r="1980" spans="2:51" s="406" customFormat="1" ht="15.75" customHeight="1">
      <c r="B1980" s="368"/>
      <c r="D1980" s="361" t="s">
        <v>347</v>
      </c>
      <c r="E1980" s="369"/>
      <c r="F1980" s="370" t="s">
        <v>1499</v>
      </c>
      <c r="H1980" s="371">
        <v>1.562</v>
      </c>
      <c r="L1980" s="368"/>
      <c r="M1980" s="372"/>
      <c r="T1980" s="373"/>
      <c r="AT1980" s="369" t="s">
        <v>347</v>
      </c>
      <c r="AU1980" s="369" t="s">
        <v>258</v>
      </c>
      <c r="AV1980" s="369" t="s">
        <v>258</v>
      </c>
      <c r="AW1980" s="369" t="s">
        <v>299</v>
      </c>
      <c r="AX1980" s="369" t="s">
        <v>333</v>
      </c>
      <c r="AY1980" s="369" t="s">
        <v>334</v>
      </c>
    </row>
    <row r="1981" spans="2:51" s="406" customFormat="1" ht="15.75" customHeight="1">
      <c r="B1981" s="368"/>
      <c r="D1981" s="361" t="s">
        <v>347</v>
      </c>
      <c r="E1981" s="369"/>
      <c r="F1981" s="370" t="s">
        <v>1498</v>
      </c>
      <c r="H1981" s="371">
        <v>1.637</v>
      </c>
      <c r="L1981" s="368"/>
      <c r="M1981" s="372"/>
      <c r="T1981" s="373"/>
      <c r="AT1981" s="369" t="s">
        <v>347</v>
      </c>
      <c r="AU1981" s="369" t="s">
        <v>258</v>
      </c>
      <c r="AV1981" s="369" t="s">
        <v>258</v>
      </c>
      <c r="AW1981" s="369" t="s">
        <v>299</v>
      </c>
      <c r="AX1981" s="369" t="s">
        <v>333</v>
      </c>
      <c r="AY1981" s="369" t="s">
        <v>334</v>
      </c>
    </row>
    <row r="1982" spans="2:51" s="406" customFormat="1" ht="15.75" customHeight="1">
      <c r="B1982" s="368"/>
      <c r="D1982" s="361" t="s">
        <v>347</v>
      </c>
      <c r="E1982" s="369"/>
      <c r="F1982" s="370" t="s">
        <v>1497</v>
      </c>
      <c r="H1982" s="371">
        <v>1.637</v>
      </c>
      <c r="L1982" s="368"/>
      <c r="M1982" s="372"/>
      <c r="T1982" s="373"/>
      <c r="AT1982" s="369" t="s">
        <v>347</v>
      </c>
      <c r="AU1982" s="369" t="s">
        <v>258</v>
      </c>
      <c r="AV1982" s="369" t="s">
        <v>258</v>
      </c>
      <c r="AW1982" s="369" t="s">
        <v>299</v>
      </c>
      <c r="AX1982" s="369" t="s">
        <v>333</v>
      </c>
      <c r="AY1982" s="369" t="s">
        <v>334</v>
      </c>
    </row>
    <row r="1983" spans="2:51" s="406" customFormat="1" ht="15.75" customHeight="1">
      <c r="B1983" s="368"/>
      <c r="D1983" s="361" t="s">
        <v>347</v>
      </c>
      <c r="E1983" s="369"/>
      <c r="F1983" s="370" t="s">
        <v>1496</v>
      </c>
      <c r="H1983" s="371">
        <v>1.637</v>
      </c>
      <c r="L1983" s="368"/>
      <c r="M1983" s="372"/>
      <c r="T1983" s="373"/>
      <c r="AT1983" s="369" t="s">
        <v>347</v>
      </c>
      <c r="AU1983" s="369" t="s">
        <v>258</v>
      </c>
      <c r="AV1983" s="369" t="s">
        <v>258</v>
      </c>
      <c r="AW1983" s="369" t="s">
        <v>299</v>
      </c>
      <c r="AX1983" s="369" t="s">
        <v>333</v>
      </c>
      <c r="AY1983" s="369" t="s">
        <v>334</v>
      </c>
    </row>
    <row r="1984" spans="2:51" s="406" customFormat="1" ht="15.75" customHeight="1">
      <c r="B1984" s="368"/>
      <c r="D1984" s="361" t="s">
        <v>347</v>
      </c>
      <c r="E1984" s="369"/>
      <c r="F1984" s="370" t="s">
        <v>1495</v>
      </c>
      <c r="H1984" s="371">
        <v>1.637</v>
      </c>
      <c r="L1984" s="368"/>
      <c r="M1984" s="372"/>
      <c r="T1984" s="373"/>
      <c r="AT1984" s="369" t="s">
        <v>347</v>
      </c>
      <c r="AU1984" s="369" t="s">
        <v>258</v>
      </c>
      <c r="AV1984" s="369" t="s">
        <v>258</v>
      </c>
      <c r="AW1984" s="369" t="s">
        <v>299</v>
      </c>
      <c r="AX1984" s="369" t="s">
        <v>333</v>
      </c>
      <c r="AY1984" s="369" t="s">
        <v>334</v>
      </c>
    </row>
    <row r="1985" spans="2:51" s="406" customFormat="1" ht="15.75" customHeight="1">
      <c r="B1985" s="368"/>
      <c r="D1985" s="361" t="s">
        <v>347</v>
      </c>
      <c r="E1985" s="369"/>
      <c r="F1985" s="370" t="s">
        <v>1494</v>
      </c>
      <c r="H1985" s="371">
        <v>1.637</v>
      </c>
      <c r="L1985" s="368"/>
      <c r="M1985" s="372"/>
      <c r="T1985" s="373"/>
      <c r="AT1985" s="369" t="s">
        <v>347</v>
      </c>
      <c r="AU1985" s="369" t="s">
        <v>258</v>
      </c>
      <c r="AV1985" s="369" t="s">
        <v>258</v>
      </c>
      <c r="AW1985" s="369" t="s">
        <v>299</v>
      </c>
      <c r="AX1985" s="369" t="s">
        <v>333</v>
      </c>
      <c r="AY1985" s="369" t="s">
        <v>334</v>
      </c>
    </row>
    <row r="1986" spans="2:51" s="406" customFormat="1" ht="15.75" customHeight="1">
      <c r="B1986" s="368"/>
      <c r="D1986" s="361" t="s">
        <v>347</v>
      </c>
      <c r="E1986" s="369"/>
      <c r="F1986" s="370" t="s">
        <v>1493</v>
      </c>
      <c r="H1986" s="371">
        <v>1.637</v>
      </c>
      <c r="L1986" s="368"/>
      <c r="M1986" s="372"/>
      <c r="T1986" s="373"/>
      <c r="AT1986" s="369" t="s">
        <v>347</v>
      </c>
      <c r="AU1986" s="369" t="s">
        <v>258</v>
      </c>
      <c r="AV1986" s="369" t="s">
        <v>258</v>
      </c>
      <c r="AW1986" s="369" t="s">
        <v>299</v>
      </c>
      <c r="AX1986" s="369" t="s">
        <v>333</v>
      </c>
      <c r="AY1986" s="369" t="s">
        <v>334</v>
      </c>
    </row>
    <row r="1987" spans="2:51" s="406" customFormat="1" ht="15.75" customHeight="1">
      <c r="B1987" s="368"/>
      <c r="D1987" s="361" t="s">
        <v>347</v>
      </c>
      <c r="E1987" s="369"/>
      <c r="F1987" s="370" t="s">
        <v>1492</v>
      </c>
      <c r="H1987" s="371">
        <v>0.818</v>
      </c>
      <c r="L1987" s="368"/>
      <c r="M1987" s="372"/>
      <c r="T1987" s="373"/>
      <c r="AT1987" s="369" t="s">
        <v>347</v>
      </c>
      <c r="AU1987" s="369" t="s">
        <v>258</v>
      </c>
      <c r="AV1987" s="369" t="s">
        <v>258</v>
      </c>
      <c r="AW1987" s="369" t="s">
        <v>299</v>
      </c>
      <c r="AX1987" s="369" t="s">
        <v>333</v>
      </c>
      <c r="AY1987" s="369" t="s">
        <v>334</v>
      </c>
    </row>
    <row r="1988" spans="2:51" s="406" customFormat="1" ht="15.75" customHeight="1">
      <c r="B1988" s="368"/>
      <c r="D1988" s="361" t="s">
        <v>347</v>
      </c>
      <c r="E1988" s="369"/>
      <c r="F1988" s="370" t="s">
        <v>1491</v>
      </c>
      <c r="H1988" s="371">
        <v>1.199</v>
      </c>
      <c r="L1988" s="368"/>
      <c r="M1988" s="372"/>
      <c r="T1988" s="373"/>
      <c r="AT1988" s="369" t="s">
        <v>347</v>
      </c>
      <c r="AU1988" s="369" t="s">
        <v>258</v>
      </c>
      <c r="AV1988" s="369" t="s">
        <v>258</v>
      </c>
      <c r="AW1988" s="369" t="s">
        <v>299</v>
      </c>
      <c r="AX1988" s="369" t="s">
        <v>333</v>
      </c>
      <c r="AY1988" s="369" t="s">
        <v>334</v>
      </c>
    </row>
    <row r="1989" spans="2:51" s="406" customFormat="1" ht="15.75" customHeight="1">
      <c r="B1989" s="380"/>
      <c r="D1989" s="361" t="s">
        <v>347</v>
      </c>
      <c r="E1989" s="381"/>
      <c r="F1989" s="382" t="s">
        <v>519</v>
      </c>
      <c r="H1989" s="383">
        <v>13.401</v>
      </c>
      <c r="L1989" s="380"/>
      <c r="M1989" s="384"/>
      <c r="T1989" s="385"/>
      <c r="AT1989" s="381" t="s">
        <v>347</v>
      </c>
      <c r="AU1989" s="381" t="s">
        <v>258</v>
      </c>
      <c r="AV1989" s="381" t="s">
        <v>363</v>
      </c>
      <c r="AW1989" s="381" t="s">
        <v>299</v>
      </c>
      <c r="AX1989" s="381" t="s">
        <v>333</v>
      </c>
      <c r="AY1989" s="381" t="s">
        <v>334</v>
      </c>
    </row>
    <row r="1990" spans="2:51" s="406" customFormat="1" ht="15.75" customHeight="1">
      <c r="B1990" s="363"/>
      <c r="D1990" s="361" t="s">
        <v>347</v>
      </c>
      <c r="E1990" s="364"/>
      <c r="F1990" s="365" t="s">
        <v>1490</v>
      </c>
      <c r="H1990" s="364"/>
      <c r="L1990" s="363"/>
      <c r="M1990" s="366"/>
      <c r="T1990" s="367"/>
      <c r="AT1990" s="364" t="s">
        <v>347</v>
      </c>
      <c r="AU1990" s="364" t="s">
        <v>258</v>
      </c>
      <c r="AV1990" s="364" t="s">
        <v>332</v>
      </c>
      <c r="AW1990" s="364" t="s">
        <v>299</v>
      </c>
      <c r="AX1990" s="364" t="s">
        <v>333</v>
      </c>
      <c r="AY1990" s="364" t="s">
        <v>334</v>
      </c>
    </row>
    <row r="1991" spans="2:51" s="406" customFormat="1" ht="15.75" customHeight="1">
      <c r="B1991" s="363"/>
      <c r="D1991" s="361" t="s">
        <v>347</v>
      </c>
      <c r="E1991" s="364"/>
      <c r="F1991" s="365" t="s">
        <v>1489</v>
      </c>
      <c r="H1991" s="364"/>
      <c r="L1991" s="363"/>
      <c r="M1991" s="366"/>
      <c r="T1991" s="367"/>
      <c r="AT1991" s="364" t="s">
        <v>347</v>
      </c>
      <c r="AU1991" s="364" t="s">
        <v>258</v>
      </c>
      <c r="AV1991" s="364" t="s">
        <v>332</v>
      </c>
      <c r="AW1991" s="364" t="s">
        <v>299</v>
      </c>
      <c r="AX1991" s="364" t="s">
        <v>333</v>
      </c>
      <c r="AY1991" s="364" t="s">
        <v>334</v>
      </c>
    </row>
    <row r="1992" spans="2:51" s="406" customFormat="1" ht="15.75" customHeight="1">
      <c r="B1992" s="363"/>
      <c r="D1992" s="361" t="s">
        <v>347</v>
      </c>
      <c r="E1992" s="364"/>
      <c r="F1992" s="365" t="s">
        <v>1488</v>
      </c>
      <c r="H1992" s="364"/>
      <c r="L1992" s="363"/>
      <c r="M1992" s="366"/>
      <c r="T1992" s="367"/>
      <c r="AT1992" s="364" t="s">
        <v>347</v>
      </c>
      <c r="AU1992" s="364" t="s">
        <v>258</v>
      </c>
      <c r="AV1992" s="364" t="s">
        <v>332</v>
      </c>
      <c r="AW1992" s="364" t="s">
        <v>299</v>
      </c>
      <c r="AX1992" s="364" t="s">
        <v>333</v>
      </c>
      <c r="AY1992" s="364" t="s">
        <v>334</v>
      </c>
    </row>
    <row r="1993" spans="2:51" s="406" customFormat="1" ht="15.75" customHeight="1">
      <c r="B1993" s="368"/>
      <c r="D1993" s="361" t="s">
        <v>347</v>
      </c>
      <c r="E1993" s="369"/>
      <c r="F1993" s="370" t="s">
        <v>1487</v>
      </c>
      <c r="H1993" s="371">
        <v>5.61</v>
      </c>
      <c r="L1993" s="368"/>
      <c r="M1993" s="372"/>
      <c r="T1993" s="373"/>
      <c r="AT1993" s="369" t="s">
        <v>347</v>
      </c>
      <c r="AU1993" s="369" t="s">
        <v>258</v>
      </c>
      <c r="AV1993" s="369" t="s">
        <v>258</v>
      </c>
      <c r="AW1993" s="369" t="s">
        <v>299</v>
      </c>
      <c r="AX1993" s="369" t="s">
        <v>333</v>
      </c>
      <c r="AY1993" s="369" t="s">
        <v>334</v>
      </c>
    </row>
    <row r="1994" spans="2:51" s="406" customFormat="1" ht="15.75" customHeight="1">
      <c r="B1994" s="368"/>
      <c r="D1994" s="361" t="s">
        <v>347</v>
      </c>
      <c r="E1994" s="369"/>
      <c r="F1994" s="370" t="s">
        <v>1486</v>
      </c>
      <c r="H1994" s="371">
        <v>5.61</v>
      </c>
      <c r="L1994" s="368"/>
      <c r="M1994" s="372"/>
      <c r="T1994" s="373"/>
      <c r="AT1994" s="369" t="s">
        <v>347</v>
      </c>
      <c r="AU1994" s="369" t="s">
        <v>258</v>
      </c>
      <c r="AV1994" s="369" t="s">
        <v>258</v>
      </c>
      <c r="AW1994" s="369" t="s">
        <v>299</v>
      </c>
      <c r="AX1994" s="369" t="s">
        <v>333</v>
      </c>
      <c r="AY1994" s="369" t="s">
        <v>334</v>
      </c>
    </row>
    <row r="1995" spans="2:51" s="406" customFormat="1" ht="15.75" customHeight="1">
      <c r="B1995" s="368"/>
      <c r="D1995" s="361" t="s">
        <v>347</v>
      </c>
      <c r="E1995" s="369"/>
      <c r="F1995" s="370" t="s">
        <v>1485</v>
      </c>
      <c r="H1995" s="371">
        <v>5.61</v>
      </c>
      <c r="L1995" s="368"/>
      <c r="M1995" s="372"/>
      <c r="T1995" s="373"/>
      <c r="AT1995" s="369" t="s">
        <v>347</v>
      </c>
      <c r="AU1995" s="369" t="s">
        <v>258</v>
      </c>
      <c r="AV1995" s="369" t="s">
        <v>258</v>
      </c>
      <c r="AW1995" s="369" t="s">
        <v>299</v>
      </c>
      <c r="AX1995" s="369" t="s">
        <v>333</v>
      </c>
      <c r="AY1995" s="369" t="s">
        <v>334</v>
      </c>
    </row>
    <row r="1996" spans="2:51" s="406" customFormat="1" ht="15.75" customHeight="1">
      <c r="B1996" s="368"/>
      <c r="D1996" s="361" t="s">
        <v>347</v>
      </c>
      <c r="E1996" s="369"/>
      <c r="F1996" s="370" t="s">
        <v>1484</v>
      </c>
      <c r="H1996" s="371">
        <v>5.61</v>
      </c>
      <c r="L1996" s="368"/>
      <c r="M1996" s="372"/>
      <c r="T1996" s="373"/>
      <c r="AT1996" s="369" t="s">
        <v>347</v>
      </c>
      <c r="AU1996" s="369" t="s">
        <v>258</v>
      </c>
      <c r="AV1996" s="369" t="s">
        <v>258</v>
      </c>
      <c r="AW1996" s="369" t="s">
        <v>299</v>
      </c>
      <c r="AX1996" s="369" t="s">
        <v>333</v>
      </c>
      <c r="AY1996" s="369" t="s">
        <v>334</v>
      </c>
    </row>
    <row r="1997" spans="2:51" s="406" customFormat="1" ht="15.75" customHeight="1">
      <c r="B1997" s="368"/>
      <c r="D1997" s="361" t="s">
        <v>347</v>
      </c>
      <c r="E1997" s="369"/>
      <c r="F1997" s="370" t="s">
        <v>1483</v>
      </c>
      <c r="H1997" s="371">
        <v>5.61</v>
      </c>
      <c r="L1997" s="368"/>
      <c r="M1997" s="372"/>
      <c r="T1997" s="373"/>
      <c r="AT1997" s="369" t="s">
        <v>347</v>
      </c>
      <c r="AU1997" s="369" t="s">
        <v>258</v>
      </c>
      <c r="AV1997" s="369" t="s">
        <v>258</v>
      </c>
      <c r="AW1997" s="369" t="s">
        <v>299</v>
      </c>
      <c r="AX1997" s="369" t="s">
        <v>333</v>
      </c>
      <c r="AY1997" s="369" t="s">
        <v>334</v>
      </c>
    </row>
    <row r="1998" spans="2:51" s="406" customFormat="1" ht="15.75" customHeight="1">
      <c r="B1998" s="368"/>
      <c r="D1998" s="361" t="s">
        <v>347</v>
      </c>
      <c r="E1998" s="369"/>
      <c r="F1998" s="370" t="s">
        <v>1482</v>
      </c>
      <c r="H1998" s="371">
        <v>6.278</v>
      </c>
      <c r="L1998" s="368"/>
      <c r="M1998" s="372"/>
      <c r="T1998" s="373"/>
      <c r="AT1998" s="369" t="s">
        <v>347</v>
      </c>
      <c r="AU1998" s="369" t="s">
        <v>258</v>
      </c>
      <c r="AV1998" s="369" t="s">
        <v>258</v>
      </c>
      <c r="AW1998" s="369" t="s">
        <v>299</v>
      </c>
      <c r="AX1998" s="369" t="s">
        <v>333</v>
      </c>
      <c r="AY1998" s="369" t="s">
        <v>334</v>
      </c>
    </row>
    <row r="1999" spans="2:51" s="406" customFormat="1" ht="15.75" customHeight="1">
      <c r="B1999" s="380"/>
      <c r="D1999" s="361" t="s">
        <v>347</v>
      </c>
      <c r="E1999" s="381"/>
      <c r="F1999" s="382" t="s">
        <v>519</v>
      </c>
      <c r="H1999" s="383">
        <v>34.328</v>
      </c>
      <c r="L1999" s="380"/>
      <c r="M1999" s="384"/>
      <c r="T1999" s="385"/>
      <c r="AT1999" s="381" t="s">
        <v>347</v>
      </c>
      <c r="AU1999" s="381" t="s">
        <v>258</v>
      </c>
      <c r="AV1999" s="381" t="s">
        <v>363</v>
      </c>
      <c r="AW1999" s="381" t="s">
        <v>299</v>
      </c>
      <c r="AX1999" s="381" t="s">
        <v>333</v>
      </c>
      <c r="AY1999" s="381" t="s">
        <v>334</v>
      </c>
    </row>
    <row r="2000" spans="2:51" s="406" customFormat="1" ht="15.75" customHeight="1">
      <c r="B2000" s="363"/>
      <c r="D2000" s="361" t="s">
        <v>347</v>
      </c>
      <c r="E2000" s="364"/>
      <c r="F2000" s="365" t="s">
        <v>1481</v>
      </c>
      <c r="H2000" s="364"/>
      <c r="L2000" s="363"/>
      <c r="M2000" s="366"/>
      <c r="T2000" s="367"/>
      <c r="AT2000" s="364" t="s">
        <v>347</v>
      </c>
      <c r="AU2000" s="364" t="s">
        <v>258</v>
      </c>
      <c r="AV2000" s="364" t="s">
        <v>332</v>
      </c>
      <c r="AW2000" s="364" t="s">
        <v>299</v>
      </c>
      <c r="AX2000" s="364" t="s">
        <v>333</v>
      </c>
      <c r="AY2000" s="364" t="s">
        <v>334</v>
      </c>
    </row>
    <row r="2001" spans="2:51" s="406" customFormat="1" ht="15.75" customHeight="1">
      <c r="B2001" s="368"/>
      <c r="D2001" s="361" t="s">
        <v>347</v>
      </c>
      <c r="E2001" s="369"/>
      <c r="F2001" s="370" t="s">
        <v>1480</v>
      </c>
      <c r="H2001" s="371">
        <v>21.12</v>
      </c>
      <c r="L2001" s="368"/>
      <c r="M2001" s="372"/>
      <c r="T2001" s="373"/>
      <c r="AT2001" s="369" t="s">
        <v>347</v>
      </c>
      <c r="AU2001" s="369" t="s">
        <v>258</v>
      </c>
      <c r="AV2001" s="369" t="s">
        <v>258</v>
      </c>
      <c r="AW2001" s="369" t="s">
        <v>299</v>
      </c>
      <c r="AX2001" s="369" t="s">
        <v>333</v>
      </c>
      <c r="AY2001" s="369" t="s">
        <v>334</v>
      </c>
    </row>
    <row r="2002" spans="2:51" s="406" customFormat="1" ht="15.75" customHeight="1">
      <c r="B2002" s="368"/>
      <c r="D2002" s="361" t="s">
        <v>347</v>
      </c>
      <c r="E2002" s="369"/>
      <c r="F2002" s="370" t="s">
        <v>1479</v>
      </c>
      <c r="H2002" s="371">
        <v>1.09</v>
      </c>
      <c r="L2002" s="368"/>
      <c r="M2002" s="372"/>
      <c r="T2002" s="373"/>
      <c r="AT2002" s="369" t="s">
        <v>347</v>
      </c>
      <c r="AU2002" s="369" t="s">
        <v>258</v>
      </c>
      <c r="AV2002" s="369" t="s">
        <v>258</v>
      </c>
      <c r="AW2002" s="369" t="s">
        <v>299</v>
      </c>
      <c r="AX2002" s="369" t="s">
        <v>333</v>
      </c>
      <c r="AY2002" s="369" t="s">
        <v>334</v>
      </c>
    </row>
    <row r="2003" spans="2:51" s="406" customFormat="1" ht="15.75" customHeight="1">
      <c r="B2003" s="368"/>
      <c r="D2003" s="361" t="s">
        <v>347</v>
      </c>
      <c r="E2003" s="369"/>
      <c r="F2003" s="370" t="s">
        <v>1478</v>
      </c>
      <c r="H2003" s="371">
        <v>11.52</v>
      </c>
      <c r="L2003" s="368"/>
      <c r="M2003" s="372"/>
      <c r="T2003" s="373"/>
      <c r="AT2003" s="369" t="s">
        <v>347</v>
      </c>
      <c r="AU2003" s="369" t="s">
        <v>258</v>
      </c>
      <c r="AV2003" s="369" t="s">
        <v>258</v>
      </c>
      <c r="AW2003" s="369" t="s">
        <v>299</v>
      </c>
      <c r="AX2003" s="369" t="s">
        <v>333</v>
      </c>
      <c r="AY2003" s="369" t="s">
        <v>334</v>
      </c>
    </row>
    <row r="2004" spans="2:51" s="406" customFormat="1" ht="15.75" customHeight="1">
      <c r="B2004" s="380"/>
      <c r="D2004" s="361" t="s">
        <v>347</v>
      </c>
      <c r="E2004" s="381"/>
      <c r="F2004" s="382" t="s">
        <v>519</v>
      </c>
      <c r="H2004" s="383">
        <v>33.73</v>
      </c>
      <c r="L2004" s="380"/>
      <c r="M2004" s="384"/>
      <c r="T2004" s="385"/>
      <c r="AT2004" s="381" t="s">
        <v>347</v>
      </c>
      <c r="AU2004" s="381" t="s">
        <v>258</v>
      </c>
      <c r="AV2004" s="381" t="s">
        <v>363</v>
      </c>
      <c r="AW2004" s="381" t="s">
        <v>299</v>
      </c>
      <c r="AX2004" s="381" t="s">
        <v>333</v>
      </c>
      <c r="AY2004" s="381" t="s">
        <v>334</v>
      </c>
    </row>
    <row r="2005" spans="2:51" s="406" customFormat="1" ht="15.75" customHeight="1">
      <c r="B2005" s="374"/>
      <c r="D2005" s="361" t="s">
        <v>347</v>
      </c>
      <c r="E2005" s="375"/>
      <c r="F2005" s="376" t="s">
        <v>352</v>
      </c>
      <c r="H2005" s="377">
        <v>321.957</v>
      </c>
      <c r="L2005" s="374"/>
      <c r="M2005" s="378"/>
      <c r="T2005" s="379"/>
      <c r="AT2005" s="375" t="s">
        <v>347</v>
      </c>
      <c r="AU2005" s="375" t="s">
        <v>258</v>
      </c>
      <c r="AV2005" s="375" t="s">
        <v>341</v>
      </c>
      <c r="AW2005" s="375" t="s">
        <v>299</v>
      </c>
      <c r="AX2005" s="375" t="s">
        <v>332</v>
      </c>
      <c r="AY2005" s="375" t="s">
        <v>334</v>
      </c>
    </row>
    <row r="2006" spans="2:65" s="406" customFormat="1" ht="15.75" customHeight="1">
      <c r="B2006" s="281"/>
      <c r="C2006" s="347" t="s">
        <v>1582</v>
      </c>
      <c r="D2006" s="347" t="s">
        <v>336</v>
      </c>
      <c r="E2006" s="348" t="s">
        <v>1581</v>
      </c>
      <c r="F2006" s="349" t="s">
        <v>1580</v>
      </c>
      <c r="G2006" s="350" t="s">
        <v>339</v>
      </c>
      <c r="H2006" s="351">
        <v>39.532</v>
      </c>
      <c r="I2006" s="424"/>
      <c r="J2006" s="352">
        <f>ROUND($I$2006*$H$2006,2)</f>
        <v>0</v>
      </c>
      <c r="K2006" s="349" t="s">
        <v>340</v>
      </c>
      <c r="L2006" s="281"/>
      <c r="M2006" s="423"/>
      <c r="N2006" s="353" t="s">
        <v>287</v>
      </c>
      <c r="P2006" s="354">
        <f>$O$2006*$H$2006</f>
        <v>0</v>
      </c>
      <c r="Q2006" s="354">
        <v>0.00125</v>
      </c>
      <c r="R2006" s="354">
        <f>$Q$2006*$H$2006</f>
        <v>0.049414999999999994</v>
      </c>
      <c r="S2006" s="354">
        <v>0</v>
      </c>
      <c r="T2006" s="355">
        <f>$S$2006*$H$2006</f>
        <v>0</v>
      </c>
      <c r="AR2006" s="409" t="s">
        <v>481</v>
      </c>
      <c r="AT2006" s="409" t="s">
        <v>336</v>
      </c>
      <c r="AU2006" s="409" t="s">
        <v>258</v>
      </c>
      <c r="AY2006" s="406" t="s">
        <v>334</v>
      </c>
      <c r="BE2006" s="356">
        <f>IF($N$2006="základní",$J$2006,0)</f>
        <v>0</v>
      </c>
      <c r="BF2006" s="356">
        <f>IF($N$2006="snížená",$J$2006,0)</f>
        <v>0</v>
      </c>
      <c r="BG2006" s="356">
        <f>IF($N$2006="zákl. přenesená",$J$2006,0)</f>
        <v>0</v>
      </c>
      <c r="BH2006" s="356">
        <f>IF($N$2006="sníž. přenesená",$J$2006,0)</f>
        <v>0</v>
      </c>
      <c r="BI2006" s="356">
        <f>IF($N$2006="nulová",$J$2006,0)</f>
        <v>0</v>
      </c>
      <c r="BJ2006" s="409" t="s">
        <v>332</v>
      </c>
      <c r="BK2006" s="356">
        <f>ROUND($I$2006*$H$2006,2)</f>
        <v>0</v>
      </c>
      <c r="BL2006" s="409" t="s">
        <v>481</v>
      </c>
      <c r="BM2006" s="409" t="s">
        <v>1579</v>
      </c>
    </row>
    <row r="2007" spans="2:47" s="406" customFormat="1" ht="27" customHeight="1">
      <c r="B2007" s="281"/>
      <c r="D2007" s="357" t="s">
        <v>343</v>
      </c>
      <c r="F2007" s="358" t="s">
        <v>1578</v>
      </c>
      <c r="L2007" s="281"/>
      <c r="M2007" s="359"/>
      <c r="T2007" s="360"/>
      <c r="AT2007" s="406" t="s">
        <v>343</v>
      </c>
      <c r="AU2007" s="406" t="s">
        <v>258</v>
      </c>
    </row>
    <row r="2008" spans="2:51" s="406" customFormat="1" ht="15.75" customHeight="1">
      <c r="B2008" s="363"/>
      <c r="D2008" s="361" t="s">
        <v>347</v>
      </c>
      <c r="E2008" s="364"/>
      <c r="F2008" s="365" t="s">
        <v>1293</v>
      </c>
      <c r="H2008" s="364"/>
      <c r="L2008" s="363"/>
      <c r="M2008" s="366"/>
      <c r="T2008" s="367"/>
      <c r="AT2008" s="364" t="s">
        <v>347</v>
      </c>
      <c r="AU2008" s="364" t="s">
        <v>258</v>
      </c>
      <c r="AV2008" s="364" t="s">
        <v>332</v>
      </c>
      <c r="AW2008" s="364" t="s">
        <v>299</v>
      </c>
      <c r="AX2008" s="364" t="s">
        <v>333</v>
      </c>
      <c r="AY2008" s="364" t="s">
        <v>334</v>
      </c>
    </row>
    <row r="2009" spans="2:51" s="406" customFormat="1" ht="15.75" customHeight="1">
      <c r="B2009" s="363"/>
      <c r="D2009" s="361" t="s">
        <v>347</v>
      </c>
      <c r="E2009" s="364"/>
      <c r="F2009" s="365" t="s">
        <v>1294</v>
      </c>
      <c r="H2009" s="364"/>
      <c r="L2009" s="363"/>
      <c r="M2009" s="366"/>
      <c r="T2009" s="367"/>
      <c r="AT2009" s="364" t="s">
        <v>347</v>
      </c>
      <c r="AU2009" s="364" t="s">
        <v>258</v>
      </c>
      <c r="AV2009" s="364" t="s">
        <v>332</v>
      </c>
      <c r="AW2009" s="364" t="s">
        <v>299</v>
      </c>
      <c r="AX2009" s="364" t="s">
        <v>333</v>
      </c>
      <c r="AY2009" s="364" t="s">
        <v>334</v>
      </c>
    </row>
    <row r="2010" spans="2:51" s="406" customFormat="1" ht="15.75" customHeight="1">
      <c r="B2010" s="363"/>
      <c r="D2010" s="361" t="s">
        <v>347</v>
      </c>
      <c r="E2010" s="364"/>
      <c r="F2010" s="365" t="s">
        <v>1577</v>
      </c>
      <c r="H2010" s="364"/>
      <c r="L2010" s="363"/>
      <c r="M2010" s="366"/>
      <c r="T2010" s="367"/>
      <c r="AT2010" s="364" t="s">
        <v>347</v>
      </c>
      <c r="AU2010" s="364" t="s">
        <v>258</v>
      </c>
      <c r="AV2010" s="364" t="s">
        <v>332</v>
      </c>
      <c r="AW2010" s="364" t="s">
        <v>299</v>
      </c>
      <c r="AX2010" s="364" t="s">
        <v>333</v>
      </c>
      <c r="AY2010" s="364" t="s">
        <v>334</v>
      </c>
    </row>
    <row r="2011" spans="2:51" s="406" customFormat="1" ht="15.75" customHeight="1">
      <c r="B2011" s="363"/>
      <c r="D2011" s="361" t="s">
        <v>347</v>
      </c>
      <c r="E2011" s="364"/>
      <c r="F2011" s="365" t="s">
        <v>1408</v>
      </c>
      <c r="H2011" s="364"/>
      <c r="L2011" s="363"/>
      <c r="M2011" s="366"/>
      <c r="T2011" s="367"/>
      <c r="AT2011" s="364" t="s">
        <v>347</v>
      </c>
      <c r="AU2011" s="364" t="s">
        <v>258</v>
      </c>
      <c r="AV2011" s="364" t="s">
        <v>332</v>
      </c>
      <c r="AW2011" s="364" t="s">
        <v>299</v>
      </c>
      <c r="AX2011" s="364" t="s">
        <v>333</v>
      </c>
      <c r="AY2011" s="364" t="s">
        <v>334</v>
      </c>
    </row>
    <row r="2012" spans="2:51" s="406" customFormat="1" ht="15.75" customHeight="1">
      <c r="B2012" s="368"/>
      <c r="D2012" s="361" t="s">
        <v>347</v>
      </c>
      <c r="E2012" s="369"/>
      <c r="F2012" s="370" t="s">
        <v>1324</v>
      </c>
      <c r="H2012" s="371">
        <v>4.872</v>
      </c>
      <c r="L2012" s="368"/>
      <c r="M2012" s="372"/>
      <c r="T2012" s="373"/>
      <c r="AT2012" s="369" t="s">
        <v>347</v>
      </c>
      <c r="AU2012" s="369" t="s">
        <v>258</v>
      </c>
      <c r="AV2012" s="369" t="s">
        <v>258</v>
      </c>
      <c r="AW2012" s="369" t="s">
        <v>299</v>
      </c>
      <c r="AX2012" s="369" t="s">
        <v>333</v>
      </c>
      <c r="AY2012" s="369" t="s">
        <v>334</v>
      </c>
    </row>
    <row r="2013" spans="2:51" s="406" customFormat="1" ht="15.75" customHeight="1">
      <c r="B2013" s="380"/>
      <c r="D2013" s="361" t="s">
        <v>347</v>
      </c>
      <c r="E2013" s="381"/>
      <c r="F2013" s="382" t="s">
        <v>519</v>
      </c>
      <c r="H2013" s="383">
        <v>4.872</v>
      </c>
      <c r="L2013" s="380"/>
      <c r="M2013" s="384"/>
      <c r="T2013" s="385"/>
      <c r="AT2013" s="381" t="s">
        <v>347</v>
      </c>
      <c r="AU2013" s="381" t="s">
        <v>258</v>
      </c>
      <c r="AV2013" s="381" t="s">
        <v>363</v>
      </c>
      <c r="AW2013" s="381" t="s">
        <v>299</v>
      </c>
      <c r="AX2013" s="381" t="s">
        <v>333</v>
      </c>
      <c r="AY2013" s="381" t="s">
        <v>334</v>
      </c>
    </row>
    <row r="2014" spans="2:51" s="406" customFormat="1" ht="15.75" customHeight="1">
      <c r="B2014" s="363"/>
      <c r="D2014" s="361" t="s">
        <v>347</v>
      </c>
      <c r="E2014" s="364"/>
      <c r="F2014" s="365" t="s">
        <v>1407</v>
      </c>
      <c r="H2014" s="364"/>
      <c r="L2014" s="363"/>
      <c r="M2014" s="366"/>
      <c r="T2014" s="367"/>
      <c r="AT2014" s="364" t="s">
        <v>347</v>
      </c>
      <c r="AU2014" s="364" t="s">
        <v>258</v>
      </c>
      <c r="AV2014" s="364" t="s">
        <v>332</v>
      </c>
      <c r="AW2014" s="364" t="s">
        <v>299</v>
      </c>
      <c r="AX2014" s="364" t="s">
        <v>333</v>
      </c>
      <c r="AY2014" s="364" t="s">
        <v>334</v>
      </c>
    </row>
    <row r="2015" spans="2:51" s="406" customFormat="1" ht="15.75" customHeight="1">
      <c r="B2015" s="368"/>
      <c r="D2015" s="361" t="s">
        <v>347</v>
      </c>
      <c r="E2015" s="369"/>
      <c r="F2015" s="370" t="s">
        <v>1322</v>
      </c>
      <c r="H2015" s="371">
        <v>7.398</v>
      </c>
      <c r="L2015" s="368"/>
      <c r="M2015" s="372"/>
      <c r="T2015" s="373"/>
      <c r="AT2015" s="369" t="s">
        <v>347</v>
      </c>
      <c r="AU2015" s="369" t="s">
        <v>258</v>
      </c>
      <c r="AV2015" s="369" t="s">
        <v>258</v>
      </c>
      <c r="AW2015" s="369" t="s">
        <v>299</v>
      </c>
      <c r="AX2015" s="369" t="s">
        <v>333</v>
      </c>
      <c r="AY2015" s="369" t="s">
        <v>334</v>
      </c>
    </row>
    <row r="2016" spans="2:51" s="406" customFormat="1" ht="15.75" customHeight="1">
      <c r="B2016" s="368"/>
      <c r="D2016" s="361" t="s">
        <v>347</v>
      </c>
      <c r="E2016" s="369"/>
      <c r="F2016" s="370" t="s">
        <v>1321</v>
      </c>
      <c r="H2016" s="371">
        <v>2.603</v>
      </c>
      <c r="L2016" s="368"/>
      <c r="M2016" s="372"/>
      <c r="T2016" s="373"/>
      <c r="AT2016" s="369" t="s">
        <v>347</v>
      </c>
      <c r="AU2016" s="369" t="s">
        <v>258</v>
      </c>
      <c r="AV2016" s="369" t="s">
        <v>258</v>
      </c>
      <c r="AW2016" s="369" t="s">
        <v>299</v>
      </c>
      <c r="AX2016" s="369" t="s">
        <v>333</v>
      </c>
      <c r="AY2016" s="369" t="s">
        <v>334</v>
      </c>
    </row>
    <row r="2017" spans="2:51" s="406" customFormat="1" ht="15.75" customHeight="1">
      <c r="B2017" s="368"/>
      <c r="D2017" s="361" t="s">
        <v>347</v>
      </c>
      <c r="E2017" s="369"/>
      <c r="F2017" s="370" t="s">
        <v>1320</v>
      </c>
      <c r="H2017" s="371">
        <v>4.653</v>
      </c>
      <c r="L2017" s="368"/>
      <c r="M2017" s="372"/>
      <c r="T2017" s="373"/>
      <c r="AT2017" s="369" t="s">
        <v>347</v>
      </c>
      <c r="AU2017" s="369" t="s">
        <v>258</v>
      </c>
      <c r="AV2017" s="369" t="s">
        <v>258</v>
      </c>
      <c r="AW2017" s="369" t="s">
        <v>299</v>
      </c>
      <c r="AX2017" s="369" t="s">
        <v>333</v>
      </c>
      <c r="AY2017" s="369" t="s">
        <v>334</v>
      </c>
    </row>
    <row r="2018" spans="2:51" s="406" customFormat="1" ht="15.75" customHeight="1">
      <c r="B2018" s="368"/>
      <c r="D2018" s="361" t="s">
        <v>347</v>
      </c>
      <c r="E2018" s="369"/>
      <c r="F2018" s="370" t="s">
        <v>1319</v>
      </c>
      <c r="H2018" s="371">
        <v>10.364</v>
      </c>
      <c r="L2018" s="368"/>
      <c r="M2018" s="372"/>
      <c r="T2018" s="373"/>
      <c r="AT2018" s="369" t="s">
        <v>347</v>
      </c>
      <c r="AU2018" s="369" t="s">
        <v>258</v>
      </c>
      <c r="AV2018" s="369" t="s">
        <v>258</v>
      </c>
      <c r="AW2018" s="369" t="s">
        <v>299</v>
      </c>
      <c r="AX2018" s="369" t="s">
        <v>333</v>
      </c>
      <c r="AY2018" s="369" t="s">
        <v>334</v>
      </c>
    </row>
    <row r="2019" spans="2:51" s="406" customFormat="1" ht="15.75" customHeight="1">
      <c r="B2019" s="380"/>
      <c r="D2019" s="361" t="s">
        <v>347</v>
      </c>
      <c r="E2019" s="381"/>
      <c r="F2019" s="382" t="s">
        <v>519</v>
      </c>
      <c r="H2019" s="383">
        <v>25.018</v>
      </c>
      <c r="L2019" s="380"/>
      <c r="M2019" s="384"/>
      <c r="T2019" s="385"/>
      <c r="AT2019" s="381" t="s">
        <v>347</v>
      </c>
      <c r="AU2019" s="381" t="s">
        <v>258</v>
      </c>
      <c r="AV2019" s="381" t="s">
        <v>363</v>
      </c>
      <c r="AW2019" s="381" t="s">
        <v>299</v>
      </c>
      <c r="AX2019" s="381" t="s">
        <v>333</v>
      </c>
      <c r="AY2019" s="381" t="s">
        <v>334</v>
      </c>
    </row>
    <row r="2020" spans="2:51" s="406" customFormat="1" ht="15.75" customHeight="1">
      <c r="B2020" s="363"/>
      <c r="D2020" s="361" t="s">
        <v>347</v>
      </c>
      <c r="E2020" s="364"/>
      <c r="F2020" s="365" t="s">
        <v>1406</v>
      </c>
      <c r="H2020" s="364"/>
      <c r="L2020" s="363"/>
      <c r="M2020" s="366"/>
      <c r="T2020" s="367"/>
      <c r="AT2020" s="364" t="s">
        <v>347</v>
      </c>
      <c r="AU2020" s="364" t="s">
        <v>258</v>
      </c>
      <c r="AV2020" s="364" t="s">
        <v>332</v>
      </c>
      <c r="AW2020" s="364" t="s">
        <v>299</v>
      </c>
      <c r="AX2020" s="364" t="s">
        <v>333</v>
      </c>
      <c r="AY2020" s="364" t="s">
        <v>334</v>
      </c>
    </row>
    <row r="2021" spans="2:51" s="406" customFormat="1" ht="15.75" customHeight="1">
      <c r="B2021" s="368"/>
      <c r="D2021" s="361" t="s">
        <v>347</v>
      </c>
      <c r="E2021" s="369"/>
      <c r="F2021" s="370" t="s">
        <v>1317</v>
      </c>
      <c r="H2021" s="371">
        <v>0.7</v>
      </c>
      <c r="L2021" s="368"/>
      <c r="M2021" s="372"/>
      <c r="T2021" s="373"/>
      <c r="AT2021" s="369" t="s">
        <v>347</v>
      </c>
      <c r="AU2021" s="369" t="s">
        <v>258</v>
      </c>
      <c r="AV2021" s="369" t="s">
        <v>258</v>
      </c>
      <c r="AW2021" s="369" t="s">
        <v>299</v>
      </c>
      <c r="AX2021" s="369" t="s">
        <v>333</v>
      </c>
      <c r="AY2021" s="369" t="s">
        <v>334</v>
      </c>
    </row>
    <row r="2022" spans="2:51" s="406" customFormat="1" ht="15.75" customHeight="1">
      <c r="B2022" s="380"/>
      <c r="D2022" s="361" t="s">
        <v>347</v>
      </c>
      <c r="E2022" s="381"/>
      <c r="F2022" s="382" t="s">
        <v>519</v>
      </c>
      <c r="H2022" s="383">
        <v>0.7</v>
      </c>
      <c r="L2022" s="380"/>
      <c r="M2022" s="384"/>
      <c r="T2022" s="385"/>
      <c r="AT2022" s="381" t="s">
        <v>347</v>
      </c>
      <c r="AU2022" s="381" t="s">
        <v>258</v>
      </c>
      <c r="AV2022" s="381" t="s">
        <v>363</v>
      </c>
      <c r="AW2022" s="381" t="s">
        <v>299</v>
      </c>
      <c r="AX2022" s="381" t="s">
        <v>333</v>
      </c>
      <c r="AY2022" s="381" t="s">
        <v>334</v>
      </c>
    </row>
    <row r="2023" spans="2:51" s="406" customFormat="1" ht="15.75" customHeight="1">
      <c r="B2023" s="363"/>
      <c r="D2023" s="361" t="s">
        <v>347</v>
      </c>
      <c r="E2023" s="364"/>
      <c r="F2023" s="365" t="s">
        <v>1405</v>
      </c>
      <c r="H2023" s="364"/>
      <c r="L2023" s="363"/>
      <c r="M2023" s="366"/>
      <c r="T2023" s="367"/>
      <c r="AT2023" s="364" t="s">
        <v>347</v>
      </c>
      <c r="AU2023" s="364" t="s">
        <v>258</v>
      </c>
      <c r="AV2023" s="364" t="s">
        <v>332</v>
      </c>
      <c r="AW2023" s="364" t="s">
        <v>299</v>
      </c>
      <c r="AX2023" s="364" t="s">
        <v>333</v>
      </c>
      <c r="AY2023" s="364" t="s">
        <v>334</v>
      </c>
    </row>
    <row r="2024" spans="2:51" s="406" customFormat="1" ht="15.75" customHeight="1">
      <c r="B2024" s="368"/>
      <c r="D2024" s="361" t="s">
        <v>347</v>
      </c>
      <c r="E2024" s="369"/>
      <c r="F2024" s="370" t="s">
        <v>1356</v>
      </c>
      <c r="H2024" s="371">
        <v>2.772</v>
      </c>
      <c r="L2024" s="368"/>
      <c r="M2024" s="372"/>
      <c r="T2024" s="373"/>
      <c r="AT2024" s="369" t="s">
        <v>347</v>
      </c>
      <c r="AU2024" s="369" t="s">
        <v>258</v>
      </c>
      <c r="AV2024" s="369" t="s">
        <v>258</v>
      </c>
      <c r="AW2024" s="369" t="s">
        <v>299</v>
      </c>
      <c r="AX2024" s="369" t="s">
        <v>333</v>
      </c>
      <c r="AY2024" s="369" t="s">
        <v>334</v>
      </c>
    </row>
    <row r="2025" spans="2:51" s="406" customFormat="1" ht="15.75" customHeight="1">
      <c r="B2025" s="380"/>
      <c r="D2025" s="361" t="s">
        <v>347</v>
      </c>
      <c r="E2025" s="381"/>
      <c r="F2025" s="382" t="s">
        <v>519</v>
      </c>
      <c r="H2025" s="383">
        <v>2.772</v>
      </c>
      <c r="L2025" s="380"/>
      <c r="M2025" s="384"/>
      <c r="T2025" s="385"/>
      <c r="AT2025" s="381" t="s">
        <v>347</v>
      </c>
      <c r="AU2025" s="381" t="s">
        <v>258</v>
      </c>
      <c r="AV2025" s="381" t="s">
        <v>363</v>
      </c>
      <c r="AW2025" s="381" t="s">
        <v>299</v>
      </c>
      <c r="AX2025" s="381" t="s">
        <v>333</v>
      </c>
      <c r="AY2025" s="381" t="s">
        <v>334</v>
      </c>
    </row>
    <row r="2026" spans="2:51" s="406" customFormat="1" ht="15.75" customHeight="1">
      <c r="B2026" s="363"/>
      <c r="D2026" s="361" t="s">
        <v>347</v>
      </c>
      <c r="E2026" s="364"/>
      <c r="F2026" s="365" t="s">
        <v>1404</v>
      </c>
      <c r="H2026" s="364"/>
      <c r="L2026" s="363"/>
      <c r="M2026" s="366"/>
      <c r="T2026" s="367"/>
      <c r="AT2026" s="364" t="s">
        <v>347</v>
      </c>
      <c r="AU2026" s="364" t="s">
        <v>258</v>
      </c>
      <c r="AV2026" s="364" t="s">
        <v>332</v>
      </c>
      <c r="AW2026" s="364" t="s">
        <v>299</v>
      </c>
      <c r="AX2026" s="364" t="s">
        <v>333</v>
      </c>
      <c r="AY2026" s="364" t="s">
        <v>334</v>
      </c>
    </row>
    <row r="2027" spans="2:51" s="406" customFormat="1" ht="15.75" customHeight="1">
      <c r="B2027" s="368"/>
      <c r="D2027" s="361" t="s">
        <v>347</v>
      </c>
      <c r="E2027" s="369"/>
      <c r="F2027" s="370" t="s">
        <v>1354</v>
      </c>
      <c r="H2027" s="371">
        <v>0.33</v>
      </c>
      <c r="L2027" s="368"/>
      <c r="M2027" s="372"/>
      <c r="T2027" s="373"/>
      <c r="AT2027" s="369" t="s">
        <v>347</v>
      </c>
      <c r="AU2027" s="369" t="s">
        <v>258</v>
      </c>
      <c r="AV2027" s="369" t="s">
        <v>258</v>
      </c>
      <c r="AW2027" s="369" t="s">
        <v>299</v>
      </c>
      <c r="AX2027" s="369" t="s">
        <v>333</v>
      </c>
      <c r="AY2027" s="369" t="s">
        <v>334</v>
      </c>
    </row>
    <row r="2028" spans="2:51" s="406" customFormat="1" ht="15.75" customHeight="1">
      <c r="B2028" s="368"/>
      <c r="D2028" s="361" t="s">
        <v>347</v>
      </c>
      <c r="E2028" s="369"/>
      <c r="F2028" s="370" t="s">
        <v>1353</v>
      </c>
      <c r="H2028" s="371">
        <v>0.33</v>
      </c>
      <c r="L2028" s="368"/>
      <c r="M2028" s="372"/>
      <c r="T2028" s="373"/>
      <c r="AT2028" s="369" t="s">
        <v>347</v>
      </c>
      <c r="AU2028" s="369" t="s">
        <v>258</v>
      </c>
      <c r="AV2028" s="369" t="s">
        <v>258</v>
      </c>
      <c r="AW2028" s="369" t="s">
        <v>299</v>
      </c>
      <c r="AX2028" s="369" t="s">
        <v>333</v>
      </c>
      <c r="AY2028" s="369" t="s">
        <v>334</v>
      </c>
    </row>
    <row r="2029" spans="2:51" s="406" customFormat="1" ht="15.75" customHeight="1">
      <c r="B2029" s="368"/>
      <c r="D2029" s="361" t="s">
        <v>347</v>
      </c>
      <c r="E2029" s="369"/>
      <c r="F2029" s="370" t="s">
        <v>1352</v>
      </c>
      <c r="H2029" s="371">
        <v>1.08</v>
      </c>
      <c r="L2029" s="368"/>
      <c r="M2029" s="372"/>
      <c r="T2029" s="373"/>
      <c r="AT2029" s="369" t="s">
        <v>347</v>
      </c>
      <c r="AU2029" s="369" t="s">
        <v>258</v>
      </c>
      <c r="AV2029" s="369" t="s">
        <v>258</v>
      </c>
      <c r="AW2029" s="369" t="s">
        <v>299</v>
      </c>
      <c r="AX2029" s="369" t="s">
        <v>333</v>
      </c>
      <c r="AY2029" s="369" t="s">
        <v>334</v>
      </c>
    </row>
    <row r="2030" spans="2:51" s="406" customFormat="1" ht="15.75" customHeight="1">
      <c r="B2030" s="368"/>
      <c r="D2030" s="361" t="s">
        <v>347</v>
      </c>
      <c r="E2030" s="369"/>
      <c r="F2030" s="370" t="s">
        <v>1351</v>
      </c>
      <c r="H2030" s="371">
        <v>0.836</v>
      </c>
      <c r="L2030" s="368"/>
      <c r="M2030" s="372"/>
      <c r="T2030" s="373"/>
      <c r="AT2030" s="369" t="s">
        <v>347</v>
      </c>
      <c r="AU2030" s="369" t="s">
        <v>258</v>
      </c>
      <c r="AV2030" s="369" t="s">
        <v>258</v>
      </c>
      <c r="AW2030" s="369" t="s">
        <v>299</v>
      </c>
      <c r="AX2030" s="369" t="s">
        <v>333</v>
      </c>
      <c r="AY2030" s="369" t="s">
        <v>334</v>
      </c>
    </row>
    <row r="2031" spans="2:51" s="406" customFormat="1" ht="15.75" customHeight="1">
      <c r="B2031" s="380"/>
      <c r="D2031" s="361" t="s">
        <v>347</v>
      </c>
      <c r="E2031" s="381"/>
      <c r="F2031" s="382" t="s">
        <v>519</v>
      </c>
      <c r="H2031" s="383">
        <v>2.576</v>
      </c>
      <c r="L2031" s="380"/>
      <c r="M2031" s="384"/>
      <c r="T2031" s="385"/>
      <c r="AT2031" s="381" t="s">
        <v>347</v>
      </c>
      <c r="AU2031" s="381" t="s">
        <v>258</v>
      </c>
      <c r="AV2031" s="381" t="s">
        <v>363</v>
      </c>
      <c r="AW2031" s="381" t="s">
        <v>299</v>
      </c>
      <c r="AX2031" s="381" t="s">
        <v>333</v>
      </c>
      <c r="AY2031" s="381" t="s">
        <v>334</v>
      </c>
    </row>
    <row r="2032" spans="2:51" s="406" customFormat="1" ht="15.75" customHeight="1">
      <c r="B2032" s="368"/>
      <c r="D2032" s="361" t="s">
        <v>347</v>
      </c>
      <c r="E2032" s="369"/>
      <c r="F2032" s="370" t="s">
        <v>1576</v>
      </c>
      <c r="H2032" s="371">
        <v>3.594</v>
      </c>
      <c r="L2032" s="368"/>
      <c r="M2032" s="372"/>
      <c r="T2032" s="373"/>
      <c r="AT2032" s="369" t="s">
        <v>347</v>
      </c>
      <c r="AU2032" s="369" t="s">
        <v>258</v>
      </c>
      <c r="AV2032" s="369" t="s">
        <v>258</v>
      </c>
      <c r="AW2032" s="369" t="s">
        <v>299</v>
      </c>
      <c r="AX2032" s="369" t="s">
        <v>333</v>
      </c>
      <c r="AY2032" s="369" t="s">
        <v>334</v>
      </c>
    </row>
    <row r="2033" spans="2:51" s="406" customFormat="1" ht="15.75" customHeight="1">
      <c r="B2033" s="374"/>
      <c r="D2033" s="361" t="s">
        <v>347</v>
      </c>
      <c r="E2033" s="375"/>
      <c r="F2033" s="376" t="s">
        <v>352</v>
      </c>
      <c r="H2033" s="377">
        <v>39.532</v>
      </c>
      <c r="L2033" s="374"/>
      <c r="M2033" s="378"/>
      <c r="T2033" s="379"/>
      <c r="AT2033" s="375" t="s">
        <v>347</v>
      </c>
      <c r="AU2033" s="375" t="s">
        <v>258</v>
      </c>
      <c r="AV2033" s="375" t="s">
        <v>341</v>
      </c>
      <c r="AW2033" s="375" t="s">
        <v>299</v>
      </c>
      <c r="AX2033" s="375" t="s">
        <v>332</v>
      </c>
      <c r="AY2033" s="375" t="s">
        <v>334</v>
      </c>
    </row>
    <row r="2034" spans="2:51" s="406" customFormat="1" ht="15.75" customHeight="1">
      <c r="B2034" s="363"/>
      <c r="D2034" s="361" t="s">
        <v>347</v>
      </c>
      <c r="E2034" s="364"/>
      <c r="F2034" s="365" t="s">
        <v>1575</v>
      </c>
      <c r="H2034" s="364"/>
      <c r="L2034" s="363"/>
      <c r="M2034" s="366"/>
      <c r="T2034" s="367"/>
      <c r="AT2034" s="364" t="s">
        <v>347</v>
      </c>
      <c r="AU2034" s="364" t="s">
        <v>258</v>
      </c>
      <c r="AV2034" s="364" t="s">
        <v>332</v>
      </c>
      <c r="AW2034" s="364" t="s">
        <v>299</v>
      </c>
      <c r="AX2034" s="364" t="s">
        <v>333</v>
      </c>
      <c r="AY2034" s="364" t="s">
        <v>334</v>
      </c>
    </row>
    <row r="2035" spans="2:51" s="406" customFormat="1" ht="15.75" customHeight="1">
      <c r="B2035" s="363"/>
      <c r="D2035" s="361" t="s">
        <v>347</v>
      </c>
      <c r="E2035" s="364"/>
      <c r="F2035" s="365" t="s">
        <v>1574</v>
      </c>
      <c r="H2035" s="364"/>
      <c r="L2035" s="363"/>
      <c r="M2035" s="366"/>
      <c r="T2035" s="367"/>
      <c r="AT2035" s="364" t="s">
        <v>347</v>
      </c>
      <c r="AU2035" s="364" t="s">
        <v>258</v>
      </c>
      <c r="AV2035" s="364" t="s">
        <v>332</v>
      </c>
      <c r="AW2035" s="364" t="s">
        <v>299</v>
      </c>
      <c r="AX2035" s="364" t="s">
        <v>333</v>
      </c>
      <c r="AY2035" s="364" t="s">
        <v>334</v>
      </c>
    </row>
    <row r="2036" spans="2:65" s="406" customFormat="1" ht="15.75" customHeight="1">
      <c r="B2036" s="281"/>
      <c r="C2036" s="347" t="s">
        <v>1573</v>
      </c>
      <c r="D2036" s="347" t="s">
        <v>336</v>
      </c>
      <c r="E2036" s="348" t="s">
        <v>1572</v>
      </c>
      <c r="F2036" s="349" t="s">
        <v>1571</v>
      </c>
      <c r="G2036" s="350" t="s">
        <v>339</v>
      </c>
      <c r="H2036" s="351">
        <v>76.512</v>
      </c>
      <c r="I2036" s="424"/>
      <c r="J2036" s="352">
        <f>ROUND($I$2036*$H$2036,2)</f>
        <v>0</v>
      </c>
      <c r="K2036" s="349" t="s">
        <v>340</v>
      </c>
      <c r="L2036" s="281"/>
      <c r="M2036" s="423"/>
      <c r="N2036" s="353" t="s">
        <v>287</v>
      </c>
      <c r="P2036" s="354">
        <f>$O$2036*$H$2036</f>
        <v>0</v>
      </c>
      <c r="Q2036" s="354">
        <v>0.00025</v>
      </c>
      <c r="R2036" s="354">
        <f>$Q$2036*$H$2036</f>
        <v>0.019128</v>
      </c>
      <c r="S2036" s="354">
        <v>0</v>
      </c>
      <c r="T2036" s="355">
        <f>$S$2036*$H$2036</f>
        <v>0</v>
      </c>
      <c r="AR2036" s="409" t="s">
        <v>481</v>
      </c>
      <c r="AT2036" s="409" t="s">
        <v>336</v>
      </c>
      <c r="AU2036" s="409" t="s">
        <v>258</v>
      </c>
      <c r="AY2036" s="406" t="s">
        <v>334</v>
      </c>
      <c r="BE2036" s="356">
        <f>IF($N$2036="základní",$J$2036,0)</f>
        <v>0</v>
      </c>
      <c r="BF2036" s="356">
        <f>IF($N$2036="snížená",$J$2036,0)</f>
        <v>0</v>
      </c>
      <c r="BG2036" s="356">
        <f>IF($N$2036="zákl. přenesená",$J$2036,0)</f>
        <v>0</v>
      </c>
      <c r="BH2036" s="356">
        <f>IF($N$2036="sníž. přenesená",$J$2036,0)</f>
        <v>0</v>
      </c>
      <c r="BI2036" s="356">
        <f>IF($N$2036="nulová",$J$2036,0)</f>
        <v>0</v>
      </c>
      <c r="BJ2036" s="409" t="s">
        <v>332</v>
      </c>
      <c r="BK2036" s="356">
        <f>ROUND($I$2036*$H$2036,2)</f>
        <v>0</v>
      </c>
      <c r="BL2036" s="409" t="s">
        <v>481</v>
      </c>
      <c r="BM2036" s="409" t="s">
        <v>1570</v>
      </c>
    </row>
    <row r="2037" spans="2:47" s="406" customFormat="1" ht="16.5" customHeight="1">
      <c r="B2037" s="281"/>
      <c r="D2037" s="357" t="s">
        <v>343</v>
      </c>
      <c r="F2037" s="358" t="s">
        <v>1569</v>
      </c>
      <c r="L2037" s="281"/>
      <c r="M2037" s="359"/>
      <c r="T2037" s="360"/>
      <c r="AT2037" s="406" t="s">
        <v>343</v>
      </c>
      <c r="AU2037" s="406" t="s">
        <v>258</v>
      </c>
    </row>
    <row r="2038" spans="2:51" s="406" customFormat="1" ht="15.75" customHeight="1">
      <c r="B2038" s="363"/>
      <c r="D2038" s="361" t="s">
        <v>347</v>
      </c>
      <c r="E2038" s="364"/>
      <c r="F2038" s="365" t="s">
        <v>1551</v>
      </c>
      <c r="H2038" s="364"/>
      <c r="L2038" s="363"/>
      <c r="M2038" s="366"/>
      <c r="T2038" s="367"/>
      <c r="AT2038" s="364" t="s">
        <v>347</v>
      </c>
      <c r="AU2038" s="364" t="s">
        <v>258</v>
      </c>
      <c r="AV2038" s="364" t="s">
        <v>332</v>
      </c>
      <c r="AW2038" s="364" t="s">
        <v>299</v>
      </c>
      <c r="AX2038" s="364" t="s">
        <v>333</v>
      </c>
      <c r="AY2038" s="364" t="s">
        <v>334</v>
      </c>
    </row>
    <row r="2039" spans="2:51" s="406" customFormat="1" ht="15.75" customHeight="1">
      <c r="B2039" s="363"/>
      <c r="D2039" s="361" t="s">
        <v>347</v>
      </c>
      <c r="E2039" s="364"/>
      <c r="F2039" s="365" t="s">
        <v>1568</v>
      </c>
      <c r="H2039" s="364"/>
      <c r="L2039" s="363"/>
      <c r="M2039" s="366"/>
      <c r="T2039" s="367"/>
      <c r="AT2039" s="364" t="s">
        <v>347</v>
      </c>
      <c r="AU2039" s="364" t="s">
        <v>258</v>
      </c>
      <c r="AV2039" s="364" t="s">
        <v>332</v>
      </c>
      <c r="AW2039" s="364" t="s">
        <v>299</v>
      </c>
      <c r="AX2039" s="364" t="s">
        <v>333</v>
      </c>
      <c r="AY2039" s="364" t="s">
        <v>334</v>
      </c>
    </row>
    <row r="2040" spans="2:51" s="406" customFormat="1" ht="15.75" customHeight="1">
      <c r="B2040" s="363"/>
      <c r="D2040" s="361" t="s">
        <v>347</v>
      </c>
      <c r="E2040" s="364"/>
      <c r="F2040" s="365" t="s">
        <v>1567</v>
      </c>
      <c r="H2040" s="364"/>
      <c r="L2040" s="363"/>
      <c r="M2040" s="366"/>
      <c r="T2040" s="367"/>
      <c r="AT2040" s="364" t="s">
        <v>347</v>
      </c>
      <c r="AU2040" s="364" t="s">
        <v>258</v>
      </c>
      <c r="AV2040" s="364" t="s">
        <v>332</v>
      </c>
      <c r="AW2040" s="364" t="s">
        <v>299</v>
      </c>
      <c r="AX2040" s="364" t="s">
        <v>333</v>
      </c>
      <c r="AY2040" s="364" t="s">
        <v>334</v>
      </c>
    </row>
    <row r="2041" spans="2:51" s="406" customFormat="1" ht="15.75" customHeight="1">
      <c r="B2041" s="363"/>
      <c r="D2041" s="361" t="s">
        <v>347</v>
      </c>
      <c r="E2041" s="364"/>
      <c r="F2041" s="365" t="s">
        <v>1558</v>
      </c>
      <c r="H2041" s="364"/>
      <c r="L2041" s="363"/>
      <c r="M2041" s="366"/>
      <c r="T2041" s="367"/>
      <c r="AT2041" s="364" t="s">
        <v>347</v>
      </c>
      <c r="AU2041" s="364" t="s">
        <v>258</v>
      </c>
      <c r="AV2041" s="364" t="s">
        <v>332</v>
      </c>
      <c r="AW2041" s="364" t="s">
        <v>299</v>
      </c>
      <c r="AX2041" s="364" t="s">
        <v>333</v>
      </c>
      <c r="AY2041" s="364" t="s">
        <v>334</v>
      </c>
    </row>
    <row r="2042" spans="2:51" s="406" customFormat="1" ht="15.75" customHeight="1">
      <c r="B2042" s="368"/>
      <c r="D2042" s="361" t="s">
        <v>347</v>
      </c>
      <c r="E2042" s="369"/>
      <c r="F2042" s="370" t="s">
        <v>1566</v>
      </c>
      <c r="H2042" s="371">
        <v>5.088</v>
      </c>
      <c r="L2042" s="368"/>
      <c r="M2042" s="372"/>
      <c r="T2042" s="373"/>
      <c r="AT2042" s="369" t="s">
        <v>347</v>
      </c>
      <c r="AU2042" s="369" t="s">
        <v>258</v>
      </c>
      <c r="AV2042" s="369" t="s">
        <v>258</v>
      </c>
      <c r="AW2042" s="369" t="s">
        <v>299</v>
      </c>
      <c r="AX2042" s="369" t="s">
        <v>333</v>
      </c>
      <c r="AY2042" s="369" t="s">
        <v>334</v>
      </c>
    </row>
    <row r="2043" spans="2:51" s="406" customFormat="1" ht="15.75" customHeight="1">
      <c r="B2043" s="368"/>
      <c r="D2043" s="361" t="s">
        <v>347</v>
      </c>
      <c r="E2043" s="369"/>
      <c r="F2043" s="370" t="s">
        <v>1565</v>
      </c>
      <c r="H2043" s="371">
        <v>7.2</v>
      </c>
      <c r="L2043" s="368"/>
      <c r="M2043" s="372"/>
      <c r="T2043" s="373"/>
      <c r="AT2043" s="369" t="s">
        <v>347</v>
      </c>
      <c r="AU2043" s="369" t="s">
        <v>258</v>
      </c>
      <c r="AV2043" s="369" t="s">
        <v>258</v>
      </c>
      <c r="AW2043" s="369" t="s">
        <v>299</v>
      </c>
      <c r="AX2043" s="369" t="s">
        <v>333</v>
      </c>
      <c r="AY2043" s="369" t="s">
        <v>334</v>
      </c>
    </row>
    <row r="2044" spans="2:51" s="406" customFormat="1" ht="15.75" customHeight="1">
      <c r="B2044" s="368"/>
      <c r="D2044" s="361" t="s">
        <v>347</v>
      </c>
      <c r="E2044" s="369"/>
      <c r="F2044" s="370" t="s">
        <v>1564</v>
      </c>
      <c r="H2044" s="371">
        <v>7.2</v>
      </c>
      <c r="L2044" s="368"/>
      <c r="M2044" s="372"/>
      <c r="T2044" s="373"/>
      <c r="AT2044" s="369" t="s">
        <v>347</v>
      </c>
      <c r="AU2044" s="369" t="s">
        <v>258</v>
      </c>
      <c r="AV2044" s="369" t="s">
        <v>258</v>
      </c>
      <c r="AW2044" s="369" t="s">
        <v>299</v>
      </c>
      <c r="AX2044" s="369" t="s">
        <v>333</v>
      </c>
      <c r="AY2044" s="369" t="s">
        <v>334</v>
      </c>
    </row>
    <row r="2045" spans="2:51" s="406" customFormat="1" ht="15.75" customHeight="1">
      <c r="B2045" s="368"/>
      <c r="D2045" s="361" t="s">
        <v>347</v>
      </c>
      <c r="E2045" s="369"/>
      <c r="F2045" s="370" t="s">
        <v>1563</v>
      </c>
      <c r="H2045" s="371">
        <v>7.2</v>
      </c>
      <c r="L2045" s="368"/>
      <c r="M2045" s="372"/>
      <c r="T2045" s="373"/>
      <c r="AT2045" s="369" t="s">
        <v>347</v>
      </c>
      <c r="AU2045" s="369" t="s">
        <v>258</v>
      </c>
      <c r="AV2045" s="369" t="s">
        <v>258</v>
      </c>
      <c r="AW2045" s="369" t="s">
        <v>299</v>
      </c>
      <c r="AX2045" s="369" t="s">
        <v>333</v>
      </c>
      <c r="AY2045" s="369" t="s">
        <v>334</v>
      </c>
    </row>
    <row r="2046" spans="2:51" s="406" customFormat="1" ht="15.75" customHeight="1">
      <c r="B2046" s="368"/>
      <c r="D2046" s="361" t="s">
        <v>347</v>
      </c>
      <c r="E2046" s="369"/>
      <c r="F2046" s="370" t="s">
        <v>1562</v>
      </c>
      <c r="H2046" s="371">
        <v>7.2</v>
      </c>
      <c r="L2046" s="368"/>
      <c r="M2046" s="372"/>
      <c r="T2046" s="373"/>
      <c r="AT2046" s="369" t="s">
        <v>347</v>
      </c>
      <c r="AU2046" s="369" t="s">
        <v>258</v>
      </c>
      <c r="AV2046" s="369" t="s">
        <v>258</v>
      </c>
      <c r="AW2046" s="369" t="s">
        <v>299</v>
      </c>
      <c r="AX2046" s="369" t="s">
        <v>333</v>
      </c>
      <c r="AY2046" s="369" t="s">
        <v>334</v>
      </c>
    </row>
    <row r="2047" spans="2:51" s="406" customFormat="1" ht="15.75" customHeight="1">
      <c r="B2047" s="368"/>
      <c r="D2047" s="361" t="s">
        <v>347</v>
      </c>
      <c r="E2047" s="369"/>
      <c r="F2047" s="370" t="s">
        <v>1561</v>
      </c>
      <c r="H2047" s="371">
        <v>7.2</v>
      </c>
      <c r="L2047" s="368"/>
      <c r="M2047" s="372"/>
      <c r="T2047" s="373"/>
      <c r="AT2047" s="369" t="s">
        <v>347</v>
      </c>
      <c r="AU2047" s="369" t="s">
        <v>258</v>
      </c>
      <c r="AV2047" s="369" t="s">
        <v>258</v>
      </c>
      <c r="AW2047" s="369" t="s">
        <v>299</v>
      </c>
      <c r="AX2047" s="369" t="s">
        <v>333</v>
      </c>
      <c r="AY2047" s="369" t="s">
        <v>334</v>
      </c>
    </row>
    <row r="2048" spans="2:51" s="406" customFormat="1" ht="15.75" customHeight="1">
      <c r="B2048" s="368"/>
      <c r="D2048" s="361" t="s">
        <v>347</v>
      </c>
      <c r="E2048" s="369"/>
      <c r="F2048" s="370" t="s">
        <v>1560</v>
      </c>
      <c r="H2048" s="371">
        <v>7.2</v>
      </c>
      <c r="L2048" s="368"/>
      <c r="M2048" s="372"/>
      <c r="T2048" s="373"/>
      <c r="AT2048" s="369" t="s">
        <v>347</v>
      </c>
      <c r="AU2048" s="369" t="s">
        <v>258</v>
      </c>
      <c r="AV2048" s="369" t="s">
        <v>258</v>
      </c>
      <c r="AW2048" s="369" t="s">
        <v>299</v>
      </c>
      <c r="AX2048" s="369" t="s">
        <v>333</v>
      </c>
      <c r="AY2048" s="369" t="s">
        <v>334</v>
      </c>
    </row>
    <row r="2049" spans="2:51" s="406" customFormat="1" ht="15.75" customHeight="1">
      <c r="B2049" s="380"/>
      <c r="D2049" s="361" t="s">
        <v>347</v>
      </c>
      <c r="E2049" s="381"/>
      <c r="F2049" s="382" t="s">
        <v>519</v>
      </c>
      <c r="H2049" s="383">
        <v>48.288</v>
      </c>
      <c r="L2049" s="380"/>
      <c r="M2049" s="384"/>
      <c r="T2049" s="385"/>
      <c r="AT2049" s="381" t="s">
        <v>347</v>
      </c>
      <c r="AU2049" s="381" t="s">
        <v>258</v>
      </c>
      <c r="AV2049" s="381" t="s">
        <v>363</v>
      </c>
      <c r="AW2049" s="381" t="s">
        <v>299</v>
      </c>
      <c r="AX2049" s="381" t="s">
        <v>333</v>
      </c>
      <c r="AY2049" s="381" t="s">
        <v>334</v>
      </c>
    </row>
    <row r="2050" spans="2:51" s="406" customFormat="1" ht="15.75" customHeight="1">
      <c r="B2050" s="363"/>
      <c r="D2050" s="361" t="s">
        <v>347</v>
      </c>
      <c r="E2050" s="364"/>
      <c r="F2050" s="365" t="s">
        <v>1559</v>
      </c>
      <c r="H2050" s="364"/>
      <c r="L2050" s="363"/>
      <c r="M2050" s="366"/>
      <c r="T2050" s="367"/>
      <c r="AT2050" s="364" t="s">
        <v>347</v>
      </c>
      <c r="AU2050" s="364" t="s">
        <v>258</v>
      </c>
      <c r="AV2050" s="364" t="s">
        <v>332</v>
      </c>
      <c r="AW2050" s="364" t="s">
        <v>299</v>
      </c>
      <c r="AX2050" s="364" t="s">
        <v>333</v>
      </c>
      <c r="AY2050" s="364" t="s">
        <v>334</v>
      </c>
    </row>
    <row r="2051" spans="2:51" s="406" customFormat="1" ht="15.75" customHeight="1">
      <c r="B2051" s="363"/>
      <c r="D2051" s="361" t="s">
        <v>347</v>
      </c>
      <c r="E2051" s="364"/>
      <c r="F2051" s="365" t="s">
        <v>1558</v>
      </c>
      <c r="H2051" s="364"/>
      <c r="L2051" s="363"/>
      <c r="M2051" s="366"/>
      <c r="T2051" s="367"/>
      <c r="AT2051" s="364" t="s">
        <v>347</v>
      </c>
      <c r="AU2051" s="364" t="s">
        <v>258</v>
      </c>
      <c r="AV2051" s="364" t="s">
        <v>332</v>
      </c>
      <c r="AW2051" s="364" t="s">
        <v>299</v>
      </c>
      <c r="AX2051" s="364" t="s">
        <v>333</v>
      </c>
      <c r="AY2051" s="364" t="s">
        <v>334</v>
      </c>
    </row>
    <row r="2052" spans="2:51" s="406" customFormat="1" ht="15.75" customHeight="1">
      <c r="B2052" s="368"/>
      <c r="D2052" s="361" t="s">
        <v>347</v>
      </c>
      <c r="E2052" s="369"/>
      <c r="F2052" s="370" t="s">
        <v>1557</v>
      </c>
      <c r="H2052" s="371">
        <v>28.224</v>
      </c>
      <c r="L2052" s="368"/>
      <c r="M2052" s="372"/>
      <c r="T2052" s="373"/>
      <c r="AT2052" s="369" t="s">
        <v>347</v>
      </c>
      <c r="AU2052" s="369" t="s">
        <v>258</v>
      </c>
      <c r="AV2052" s="369" t="s">
        <v>258</v>
      </c>
      <c r="AW2052" s="369" t="s">
        <v>299</v>
      </c>
      <c r="AX2052" s="369" t="s">
        <v>333</v>
      </c>
      <c r="AY2052" s="369" t="s">
        <v>334</v>
      </c>
    </row>
    <row r="2053" spans="2:51" s="406" customFormat="1" ht="15.75" customHeight="1">
      <c r="B2053" s="380"/>
      <c r="D2053" s="361" t="s">
        <v>347</v>
      </c>
      <c r="E2053" s="381"/>
      <c r="F2053" s="382" t="s">
        <v>519</v>
      </c>
      <c r="H2053" s="383">
        <v>28.224</v>
      </c>
      <c r="L2053" s="380"/>
      <c r="M2053" s="384"/>
      <c r="T2053" s="385"/>
      <c r="AT2053" s="381" t="s">
        <v>347</v>
      </c>
      <c r="AU2053" s="381" t="s">
        <v>258</v>
      </c>
      <c r="AV2053" s="381" t="s">
        <v>363</v>
      </c>
      <c r="AW2053" s="381" t="s">
        <v>299</v>
      </c>
      <c r="AX2053" s="381" t="s">
        <v>333</v>
      </c>
      <c r="AY2053" s="381" t="s">
        <v>334</v>
      </c>
    </row>
    <row r="2054" spans="2:51" s="406" customFormat="1" ht="15.75" customHeight="1">
      <c r="B2054" s="374"/>
      <c r="D2054" s="361" t="s">
        <v>347</v>
      </c>
      <c r="E2054" s="375"/>
      <c r="F2054" s="376" t="s">
        <v>352</v>
      </c>
      <c r="H2054" s="377">
        <v>76.512</v>
      </c>
      <c r="L2054" s="374"/>
      <c r="M2054" s="378"/>
      <c r="T2054" s="379"/>
      <c r="AT2054" s="375" t="s">
        <v>347</v>
      </c>
      <c r="AU2054" s="375" t="s">
        <v>258</v>
      </c>
      <c r="AV2054" s="375" t="s">
        <v>341</v>
      </c>
      <c r="AW2054" s="375" t="s">
        <v>299</v>
      </c>
      <c r="AX2054" s="375" t="s">
        <v>332</v>
      </c>
      <c r="AY2054" s="375" t="s">
        <v>334</v>
      </c>
    </row>
    <row r="2055" spans="2:65" s="406" customFormat="1" ht="15.75" customHeight="1">
      <c r="B2055" s="281"/>
      <c r="C2055" s="347" t="s">
        <v>1556</v>
      </c>
      <c r="D2055" s="347" t="s">
        <v>336</v>
      </c>
      <c r="E2055" s="348" t="s">
        <v>1555</v>
      </c>
      <c r="F2055" s="349" t="s">
        <v>1554</v>
      </c>
      <c r="G2055" s="350" t="s">
        <v>339</v>
      </c>
      <c r="H2055" s="351">
        <v>321.957</v>
      </c>
      <c r="I2055" s="424"/>
      <c r="J2055" s="352">
        <f>ROUND($I$2055*$H$2055,2)</f>
        <v>0</v>
      </c>
      <c r="K2055" s="349" t="s">
        <v>340</v>
      </c>
      <c r="L2055" s="281"/>
      <c r="M2055" s="423"/>
      <c r="N2055" s="353" t="s">
        <v>287</v>
      </c>
      <c r="P2055" s="354">
        <f>$O$2055*$H$2055</f>
        <v>0</v>
      </c>
      <c r="Q2055" s="354">
        <v>0.00024</v>
      </c>
      <c r="R2055" s="354">
        <f>$Q$2055*$H$2055</f>
        <v>0.07726968000000001</v>
      </c>
      <c r="S2055" s="354">
        <v>0</v>
      </c>
      <c r="T2055" s="355">
        <f>$S$2055*$H$2055</f>
        <v>0</v>
      </c>
      <c r="AR2055" s="409" t="s">
        <v>481</v>
      </c>
      <c r="AT2055" s="409" t="s">
        <v>336</v>
      </c>
      <c r="AU2055" s="409" t="s">
        <v>258</v>
      </c>
      <c r="AY2055" s="406" t="s">
        <v>334</v>
      </c>
      <c r="BE2055" s="356">
        <f>IF($N$2055="základní",$J$2055,0)</f>
        <v>0</v>
      </c>
      <c r="BF2055" s="356">
        <f>IF($N$2055="snížená",$J$2055,0)</f>
        <v>0</v>
      </c>
      <c r="BG2055" s="356">
        <f>IF($N$2055="zákl. přenesená",$J$2055,0)</f>
        <v>0</v>
      </c>
      <c r="BH2055" s="356">
        <f>IF($N$2055="sníž. přenesená",$J$2055,0)</f>
        <v>0</v>
      </c>
      <c r="BI2055" s="356">
        <f>IF($N$2055="nulová",$J$2055,0)</f>
        <v>0</v>
      </c>
      <c r="BJ2055" s="409" t="s">
        <v>332</v>
      </c>
      <c r="BK2055" s="356">
        <f>ROUND($I$2055*$H$2055,2)</f>
        <v>0</v>
      </c>
      <c r="BL2055" s="409" t="s">
        <v>481</v>
      </c>
      <c r="BM2055" s="409" t="s">
        <v>1553</v>
      </c>
    </row>
    <row r="2056" spans="2:47" s="406" customFormat="1" ht="27" customHeight="1">
      <c r="B2056" s="281"/>
      <c r="D2056" s="357" t="s">
        <v>343</v>
      </c>
      <c r="F2056" s="358" t="s">
        <v>1552</v>
      </c>
      <c r="L2056" s="281"/>
      <c r="M2056" s="359"/>
      <c r="T2056" s="360"/>
      <c r="AT2056" s="406" t="s">
        <v>343</v>
      </c>
      <c r="AU2056" s="406" t="s">
        <v>258</v>
      </c>
    </row>
    <row r="2057" spans="2:51" s="406" customFormat="1" ht="15.75" customHeight="1">
      <c r="B2057" s="363"/>
      <c r="D2057" s="361" t="s">
        <v>347</v>
      </c>
      <c r="E2057" s="364"/>
      <c r="F2057" s="365" t="s">
        <v>1551</v>
      </c>
      <c r="H2057" s="364"/>
      <c r="L2057" s="363"/>
      <c r="M2057" s="366"/>
      <c r="T2057" s="367"/>
      <c r="AT2057" s="364" t="s">
        <v>347</v>
      </c>
      <c r="AU2057" s="364" t="s">
        <v>258</v>
      </c>
      <c r="AV2057" s="364" t="s">
        <v>332</v>
      </c>
      <c r="AW2057" s="364" t="s">
        <v>299</v>
      </c>
      <c r="AX2057" s="364" t="s">
        <v>333</v>
      </c>
      <c r="AY2057" s="364" t="s">
        <v>334</v>
      </c>
    </row>
    <row r="2058" spans="2:51" s="406" customFormat="1" ht="15.75" customHeight="1">
      <c r="B2058" s="363"/>
      <c r="D2058" s="361" t="s">
        <v>347</v>
      </c>
      <c r="E2058" s="364"/>
      <c r="F2058" s="365" t="s">
        <v>1550</v>
      </c>
      <c r="H2058" s="364"/>
      <c r="L2058" s="363"/>
      <c r="M2058" s="366"/>
      <c r="T2058" s="367"/>
      <c r="AT2058" s="364" t="s">
        <v>347</v>
      </c>
      <c r="AU2058" s="364" t="s">
        <v>258</v>
      </c>
      <c r="AV2058" s="364" t="s">
        <v>332</v>
      </c>
      <c r="AW2058" s="364" t="s">
        <v>299</v>
      </c>
      <c r="AX2058" s="364" t="s">
        <v>333</v>
      </c>
      <c r="AY2058" s="364" t="s">
        <v>334</v>
      </c>
    </row>
    <row r="2059" spans="2:51" s="406" customFormat="1" ht="15.75" customHeight="1">
      <c r="B2059" s="368"/>
      <c r="D2059" s="361" t="s">
        <v>347</v>
      </c>
      <c r="E2059" s="369"/>
      <c r="F2059" s="370" t="s">
        <v>1549</v>
      </c>
      <c r="H2059" s="371">
        <v>1.54</v>
      </c>
      <c r="L2059" s="368"/>
      <c r="M2059" s="372"/>
      <c r="T2059" s="373"/>
      <c r="AT2059" s="369" t="s">
        <v>347</v>
      </c>
      <c r="AU2059" s="369" t="s">
        <v>258</v>
      </c>
      <c r="AV2059" s="369" t="s">
        <v>258</v>
      </c>
      <c r="AW2059" s="369" t="s">
        <v>299</v>
      </c>
      <c r="AX2059" s="369" t="s">
        <v>333</v>
      </c>
      <c r="AY2059" s="369" t="s">
        <v>334</v>
      </c>
    </row>
    <row r="2060" spans="2:51" s="406" customFormat="1" ht="15.75" customHeight="1">
      <c r="B2060" s="368"/>
      <c r="D2060" s="361" t="s">
        <v>347</v>
      </c>
      <c r="E2060" s="369"/>
      <c r="F2060" s="370" t="s">
        <v>1548</v>
      </c>
      <c r="H2060" s="371">
        <v>4.565</v>
      </c>
      <c r="L2060" s="368"/>
      <c r="M2060" s="372"/>
      <c r="T2060" s="373"/>
      <c r="AT2060" s="369" t="s">
        <v>347</v>
      </c>
      <c r="AU2060" s="369" t="s">
        <v>258</v>
      </c>
      <c r="AV2060" s="369" t="s">
        <v>258</v>
      </c>
      <c r="AW2060" s="369" t="s">
        <v>299</v>
      </c>
      <c r="AX2060" s="369" t="s">
        <v>333</v>
      </c>
      <c r="AY2060" s="369" t="s">
        <v>334</v>
      </c>
    </row>
    <row r="2061" spans="2:51" s="406" customFormat="1" ht="15.75" customHeight="1">
      <c r="B2061" s="368"/>
      <c r="D2061" s="361" t="s">
        <v>347</v>
      </c>
      <c r="E2061" s="369"/>
      <c r="F2061" s="370" t="s">
        <v>1547</v>
      </c>
      <c r="H2061" s="371">
        <v>6.6</v>
      </c>
      <c r="L2061" s="368"/>
      <c r="M2061" s="372"/>
      <c r="T2061" s="373"/>
      <c r="AT2061" s="369" t="s">
        <v>347</v>
      </c>
      <c r="AU2061" s="369" t="s">
        <v>258</v>
      </c>
      <c r="AV2061" s="369" t="s">
        <v>258</v>
      </c>
      <c r="AW2061" s="369" t="s">
        <v>299</v>
      </c>
      <c r="AX2061" s="369" t="s">
        <v>333</v>
      </c>
      <c r="AY2061" s="369" t="s">
        <v>334</v>
      </c>
    </row>
    <row r="2062" spans="2:51" s="406" customFormat="1" ht="15.75" customHeight="1">
      <c r="B2062" s="368"/>
      <c r="D2062" s="361" t="s">
        <v>347</v>
      </c>
      <c r="E2062" s="369"/>
      <c r="F2062" s="370" t="s">
        <v>1546</v>
      </c>
      <c r="H2062" s="371">
        <v>2.42</v>
      </c>
      <c r="L2062" s="368"/>
      <c r="M2062" s="372"/>
      <c r="T2062" s="373"/>
      <c r="AT2062" s="369" t="s">
        <v>347</v>
      </c>
      <c r="AU2062" s="369" t="s">
        <v>258</v>
      </c>
      <c r="AV2062" s="369" t="s">
        <v>258</v>
      </c>
      <c r="AW2062" s="369" t="s">
        <v>299</v>
      </c>
      <c r="AX2062" s="369" t="s">
        <v>333</v>
      </c>
      <c r="AY2062" s="369" t="s">
        <v>334</v>
      </c>
    </row>
    <row r="2063" spans="2:51" s="406" customFormat="1" ht="15.75" customHeight="1">
      <c r="B2063" s="368"/>
      <c r="D2063" s="361" t="s">
        <v>347</v>
      </c>
      <c r="E2063" s="369"/>
      <c r="F2063" s="370" t="s">
        <v>1545</v>
      </c>
      <c r="H2063" s="371">
        <v>9.68</v>
      </c>
      <c r="L2063" s="368"/>
      <c r="M2063" s="372"/>
      <c r="T2063" s="373"/>
      <c r="AT2063" s="369" t="s">
        <v>347</v>
      </c>
      <c r="AU2063" s="369" t="s">
        <v>258</v>
      </c>
      <c r="AV2063" s="369" t="s">
        <v>258</v>
      </c>
      <c r="AW2063" s="369" t="s">
        <v>299</v>
      </c>
      <c r="AX2063" s="369" t="s">
        <v>333</v>
      </c>
      <c r="AY2063" s="369" t="s">
        <v>334</v>
      </c>
    </row>
    <row r="2064" spans="2:51" s="406" customFormat="1" ht="15.75" customHeight="1">
      <c r="B2064" s="368"/>
      <c r="D2064" s="361" t="s">
        <v>347</v>
      </c>
      <c r="E2064" s="369"/>
      <c r="F2064" s="370" t="s">
        <v>1544</v>
      </c>
      <c r="H2064" s="371">
        <v>9.02</v>
      </c>
      <c r="L2064" s="368"/>
      <c r="M2064" s="372"/>
      <c r="T2064" s="373"/>
      <c r="AT2064" s="369" t="s">
        <v>347</v>
      </c>
      <c r="AU2064" s="369" t="s">
        <v>258</v>
      </c>
      <c r="AV2064" s="369" t="s">
        <v>258</v>
      </c>
      <c r="AW2064" s="369" t="s">
        <v>299</v>
      </c>
      <c r="AX2064" s="369" t="s">
        <v>333</v>
      </c>
      <c r="AY2064" s="369" t="s">
        <v>334</v>
      </c>
    </row>
    <row r="2065" spans="2:51" s="406" customFormat="1" ht="15.75" customHeight="1">
      <c r="B2065" s="368"/>
      <c r="D2065" s="361" t="s">
        <v>347</v>
      </c>
      <c r="E2065" s="369"/>
      <c r="F2065" s="370" t="s">
        <v>1543</v>
      </c>
      <c r="H2065" s="371">
        <v>9.68</v>
      </c>
      <c r="L2065" s="368"/>
      <c r="M2065" s="372"/>
      <c r="T2065" s="373"/>
      <c r="AT2065" s="369" t="s">
        <v>347</v>
      </c>
      <c r="AU2065" s="369" t="s">
        <v>258</v>
      </c>
      <c r="AV2065" s="369" t="s">
        <v>258</v>
      </c>
      <c r="AW2065" s="369" t="s">
        <v>299</v>
      </c>
      <c r="AX2065" s="369" t="s">
        <v>333</v>
      </c>
      <c r="AY2065" s="369" t="s">
        <v>334</v>
      </c>
    </row>
    <row r="2066" spans="2:51" s="406" customFormat="1" ht="15.75" customHeight="1">
      <c r="B2066" s="368"/>
      <c r="D2066" s="361" t="s">
        <v>347</v>
      </c>
      <c r="E2066" s="369"/>
      <c r="F2066" s="370" t="s">
        <v>1542</v>
      </c>
      <c r="H2066" s="371">
        <v>9.02</v>
      </c>
      <c r="L2066" s="368"/>
      <c r="M2066" s="372"/>
      <c r="T2066" s="373"/>
      <c r="AT2066" s="369" t="s">
        <v>347</v>
      </c>
      <c r="AU2066" s="369" t="s">
        <v>258</v>
      </c>
      <c r="AV2066" s="369" t="s">
        <v>258</v>
      </c>
      <c r="AW2066" s="369" t="s">
        <v>299</v>
      </c>
      <c r="AX2066" s="369" t="s">
        <v>333</v>
      </c>
      <c r="AY2066" s="369" t="s">
        <v>334</v>
      </c>
    </row>
    <row r="2067" spans="2:51" s="406" customFormat="1" ht="15.75" customHeight="1">
      <c r="B2067" s="368"/>
      <c r="D2067" s="361" t="s">
        <v>347</v>
      </c>
      <c r="E2067" s="369"/>
      <c r="F2067" s="370" t="s">
        <v>1541</v>
      </c>
      <c r="H2067" s="371">
        <v>9.68</v>
      </c>
      <c r="L2067" s="368"/>
      <c r="M2067" s="372"/>
      <c r="T2067" s="373"/>
      <c r="AT2067" s="369" t="s">
        <v>347</v>
      </c>
      <c r="AU2067" s="369" t="s">
        <v>258</v>
      </c>
      <c r="AV2067" s="369" t="s">
        <v>258</v>
      </c>
      <c r="AW2067" s="369" t="s">
        <v>299</v>
      </c>
      <c r="AX2067" s="369" t="s">
        <v>333</v>
      </c>
      <c r="AY2067" s="369" t="s">
        <v>334</v>
      </c>
    </row>
    <row r="2068" spans="2:51" s="406" customFormat="1" ht="15.75" customHeight="1">
      <c r="B2068" s="368"/>
      <c r="D2068" s="361" t="s">
        <v>347</v>
      </c>
      <c r="E2068" s="369"/>
      <c r="F2068" s="370" t="s">
        <v>1540</v>
      </c>
      <c r="H2068" s="371">
        <v>9.02</v>
      </c>
      <c r="L2068" s="368"/>
      <c r="M2068" s="372"/>
      <c r="T2068" s="373"/>
      <c r="AT2068" s="369" t="s">
        <v>347</v>
      </c>
      <c r="AU2068" s="369" t="s">
        <v>258</v>
      </c>
      <c r="AV2068" s="369" t="s">
        <v>258</v>
      </c>
      <c r="AW2068" s="369" t="s">
        <v>299</v>
      </c>
      <c r="AX2068" s="369" t="s">
        <v>333</v>
      </c>
      <c r="AY2068" s="369" t="s">
        <v>334</v>
      </c>
    </row>
    <row r="2069" spans="2:51" s="406" customFormat="1" ht="15.75" customHeight="1">
      <c r="B2069" s="368"/>
      <c r="D2069" s="361" t="s">
        <v>347</v>
      </c>
      <c r="E2069" s="369"/>
      <c r="F2069" s="370" t="s">
        <v>1539</v>
      </c>
      <c r="H2069" s="371">
        <v>9.68</v>
      </c>
      <c r="L2069" s="368"/>
      <c r="M2069" s="372"/>
      <c r="T2069" s="373"/>
      <c r="AT2069" s="369" t="s">
        <v>347</v>
      </c>
      <c r="AU2069" s="369" t="s">
        <v>258</v>
      </c>
      <c r="AV2069" s="369" t="s">
        <v>258</v>
      </c>
      <c r="AW2069" s="369" t="s">
        <v>299</v>
      </c>
      <c r="AX2069" s="369" t="s">
        <v>333</v>
      </c>
      <c r="AY2069" s="369" t="s">
        <v>334</v>
      </c>
    </row>
    <row r="2070" spans="2:51" s="406" customFormat="1" ht="15.75" customHeight="1">
      <c r="B2070" s="368"/>
      <c r="D2070" s="361" t="s">
        <v>347</v>
      </c>
      <c r="E2070" s="369"/>
      <c r="F2070" s="370" t="s">
        <v>1538</v>
      </c>
      <c r="H2070" s="371">
        <v>9.02</v>
      </c>
      <c r="L2070" s="368"/>
      <c r="M2070" s="372"/>
      <c r="T2070" s="373"/>
      <c r="AT2070" s="369" t="s">
        <v>347</v>
      </c>
      <c r="AU2070" s="369" t="s">
        <v>258</v>
      </c>
      <c r="AV2070" s="369" t="s">
        <v>258</v>
      </c>
      <c r="AW2070" s="369" t="s">
        <v>299</v>
      </c>
      <c r="AX2070" s="369" t="s">
        <v>333</v>
      </c>
      <c r="AY2070" s="369" t="s">
        <v>334</v>
      </c>
    </row>
    <row r="2071" spans="2:51" s="406" customFormat="1" ht="15.75" customHeight="1">
      <c r="B2071" s="368"/>
      <c r="D2071" s="361" t="s">
        <v>347</v>
      </c>
      <c r="E2071" s="369"/>
      <c r="F2071" s="370" t="s">
        <v>1537</v>
      </c>
      <c r="H2071" s="371">
        <v>9.68</v>
      </c>
      <c r="L2071" s="368"/>
      <c r="M2071" s="372"/>
      <c r="T2071" s="373"/>
      <c r="AT2071" s="369" t="s">
        <v>347</v>
      </c>
      <c r="AU2071" s="369" t="s">
        <v>258</v>
      </c>
      <c r="AV2071" s="369" t="s">
        <v>258</v>
      </c>
      <c r="AW2071" s="369" t="s">
        <v>299</v>
      </c>
      <c r="AX2071" s="369" t="s">
        <v>333</v>
      </c>
      <c r="AY2071" s="369" t="s">
        <v>334</v>
      </c>
    </row>
    <row r="2072" spans="2:51" s="406" customFormat="1" ht="15.75" customHeight="1">
      <c r="B2072" s="368"/>
      <c r="D2072" s="361" t="s">
        <v>347</v>
      </c>
      <c r="E2072" s="369"/>
      <c r="F2072" s="370" t="s">
        <v>1536</v>
      </c>
      <c r="H2072" s="371">
        <v>9.02</v>
      </c>
      <c r="L2072" s="368"/>
      <c r="M2072" s="372"/>
      <c r="T2072" s="373"/>
      <c r="AT2072" s="369" t="s">
        <v>347</v>
      </c>
      <c r="AU2072" s="369" t="s">
        <v>258</v>
      </c>
      <c r="AV2072" s="369" t="s">
        <v>258</v>
      </c>
      <c r="AW2072" s="369" t="s">
        <v>299</v>
      </c>
      <c r="AX2072" s="369" t="s">
        <v>333</v>
      </c>
      <c r="AY2072" s="369" t="s">
        <v>334</v>
      </c>
    </row>
    <row r="2073" spans="2:51" s="406" customFormat="1" ht="15.75" customHeight="1">
      <c r="B2073" s="368"/>
      <c r="D2073" s="361" t="s">
        <v>347</v>
      </c>
      <c r="E2073" s="369"/>
      <c r="F2073" s="370" t="s">
        <v>1535</v>
      </c>
      <c r="H2073" s="371">
        <v>9.68</v>
      </c>
      <c r="L2073" s="368"/>
      <c r="M2073" s="372"/>
      <c r="T2073" s="373"/>
      <c r="AT2073" s="369" t="s">
        <v>347</v>
      </c>
      <c r="AU2073" s="369" t="s">
        <v>258</v>
      </c>
      <c r="AV2073" s="369" t="s">
        <v>258</v>
      </c>
      <c r="AW2073" s="369" t="s">
        <v>299</v>
      </c>
      <c r="AX2073" s="369" t="s">
        <v>333</v>
      </c>
      <c r="AY2073" s="369" t="s">
        <v>334</v>
      </c>
    </row>
    <row r="2074" spans="2:51" s="406" customFormat="1" ht="15.75" customHeight="1">
      <c r="B2074" s="368"/>
      <c r="D2074" s="361" t="s">
        <v>347</v>
      </c>
      <c r="E2074" s="369"/>
      <c r="F2074" s="370" t="s">
        <v>1534</v>
      </c>
      <c r="H2074" s="371">
        <v>3.3</v>
      </c>
      <c r="L2074" s="368"/>
      <c r="M2074" s="372"/>
      <c r="T2074" s="373"/>
      <c r="AT2074" s="369" t="s">
        <v>347</v>
      </c>
      <c r="AU2074" s="369" t="s">
        <v>258</v>
      </c>
      <c r="AV2074" s="369" t="s">
        <v>258</v>
      </c>
      <c r="AW2074" s="369" t="s">
        <v>299</v>
      </c>
      <c r="AX2074" s="369" t="s">
        <v>333</v>
      </c>
      <c r="AY2074" s="369" t="s">
        <v>334</v>
      </c>
    </row>
    <row r="2075" spans="2:51" s="406" customFormat="1" ht="15.75" customHeight="1">
      <c r="B2075" s="380"/>
      <c r="D2075" s="361" t="s">
        <v>347</v>
      </c>
      <c r="E2075" s="381"/>
      <c r="F2075" s="382" t="s">
        <v>519</v>
      </c>
      <c r="H2075" s="383">
        <v>121.605</v>
      </c>
      <c r="L2075" s="380"/>
      <c r="M2075" s="384"/>
      <c r="T2075" s="385"/>
      <c r="AT2075" s="381" t="s">
        <v>347</v>
      </c>
      <c r="AU2075" s="381" t="s">
        <v>258</v>
      </c>
      <c r="AV2075" s="381" t="s">
        <v>363</v>
      </c>
      <c r="AW2075" s="381" t="s">
        <v>299</v>
      </c>
      <c r="AX2075" s="381" t="s">
        <v>333</v>
      </c>
      <c r="AY2075" s="381" t="s">
        <v>334</v>
      </c>
    </row>
    <row r="2076" spans="2:51" s="406" customFormat="1" ht="15.75" customHeight="1">
      <c r="B2076" s="363"/>
      <c r="D2076" s="361" t="s">
        <v>347</v>
      </c>
      <c r="E2076" s="364"/>
      <c r="F2076" s="365" t="s">
        <v>1533</v>
      </c>
      <c r="H2076" s="364"/>
      <c r="L2076" s="363"/>
      <c r="M2076" s="366"/>
      <c r="T2076" s="367"/>
      <c r="AT2076" s="364" t="s">
        <v>347</v>
      </c>
      <c r="AU2076" s="364" t="s">
        <v>258</v>
      </c>
      <c r="AV2076" s="364" t="s">
        <v>332</v>
      </c>
      <c r="AW2076" s="364" t="s">
        <v>299</v>
      </c>
      <c r="AX2076" s="364" t="s">
        <v>333</v>
      </c>
      <c r="AY2076" s="364" t="s">
        <v>334</v>
      </c>
    </row>
    <row r="2077" spans="2:51" s="406" customFormat="1" ht="15.75" customHeight="1">
      <c r="B2077" s="363"/>
      <c r="D2077" s="361" t="s">
        <v>347</v>
      </c>
      <c r="E2077" s="364"/>
      <c r="F2077" s="365" t="s">
        <v>1532</v>
      </c>
      <c r="H2077" s="364"/>
      <c r="L2077" s="363"/>
      <c r="M2077" s="366"/>
      <c r="T2077" s="367"/>
      <c r="AT2077" s="364" t="s">
        <v>347</v>
      </c>
      <c r="AU2077" s="364" t="s">
        <v>258</v>
      </c>
      <c r="AV2077" s="364" t="s">
        <v>332</v>
      </c>
      <c r="AW2077" s="364" t="s">
        <v>299</v>
      </c>
      <c r="AX2077" s="364" t="s">
        <v>333</v>
      </c>
      <c r="AY2077" s="364" t="s">
        <v>334</v>
      </c>
    </row>
    <row r="2078" spans="2:51" s="406" customFormat="1" ht="15.75" customHeight="1">
      <c r="B2078" s="363"/>
      <c r="D2078" s="361" t="s">
        <v>347</v>
      </c>
      <c r="E2078" s="364"/>
      <c r="F2078" s="365" t="s">
        <v>1531</v>
      </c>
      <c r="H2078" s="364"/>
      <c r="L2078" s="363"/>
      <c r="M2078" s="366"/>
      <c r="T2078" s="367"/>
      <c r="AT2078" s="364" t="s">
        <v>347</v>
      </c>
      <c r="AU2078" s="364" t="s">
        <v>258</v>
      </c>
      <c r="AV2078" s="364" t="s">
        <v>332</v>
      </c>
      <c r="AW2078" s="364" t="s">
        <v>299</v>
      </c>
      <c r="AX2078" s="364" t="s">
        <v>333</v>
      </c>
      <c r="AY2078" s="364" t="s">
        <v>334</v>
      </c>
    </row>
    <row r="2079" spans="2:51" s="406" customFormat="1" ht="15.75" customHeight="1">
      <c r="B2079" s="368"/>
      <c r="D2079" s="361" t="s">
        <v>347</v>
      </c>
      <c r="E2079" s="369"/>
      <c r="F2079" s="370" t="s">
        <v>1530</v>
      </c>
      <c r="H2079" s="371">
        <v>1.4</v>
      </c>
      <c r="L2079" s="368"/>
      <c r="M2079" s="372"/>
      <c r="T2079" s="373"/>
      <c r="AT2079" s="369" t="s">
        <v>347</v>
      </c>
      <c r="AU2079" s="369" t="s">
        <v>258</v>
      </c>
      <c r="AV2079" s="369" t="s">
        <v>258</v>
      </c>
      <c r="AW2079" s="369" t="s">
        <v>299</v>
      </c>
      <c r="AX2079" s="369" t="s">
        <v>333</v>
      </c>
      <c r="AY2079" s="369" t="s">
        <v>334</v>
      </c>
    </row>
    <row r="2080" spans="2:51" s="406" customFormat="1" ht="15.75" customHeight="1">
      <c r="B2080" s="368"/>
      <c r="D2080" s="361" t="s">
        <v>347</v>
      </c>
      <c r="E2080" s="369"/>
      <c r="F2080" s="370" t="s">
        <v>1529</v>
      </c>
      <c r="H2080" s="371">
        <v>1.728</v>
      </c>
      <c r="L2080" s="368"/>
      <c r="M2080" s="372"/>
      <c r="T2080" s="373"/>
      <c r="AT2080" s="369" t="s">
        <v>347</v>
      </c>
      <c r="AU2080" s="369" t="s">
        <v>258</v>
      </c>
      <c r="AV2080" s="369" t="s">
        <v>258</v>
      </c>
      <c r="AW2080" s="369" t="s">
        <v>299</v>
      </c>
      <c r="AX2080" s="369" t="s">
        <v>333</v>
      </c>
      <c r="AY2080" s="369" t="s">
        <v>334</v>
      </c>
    </row>
    <row r="2081" spans="2:51" s="406" customFormat="1" ht="15.75" customHeight="1">
      <c r="B2081" s="368"/>
      <c r="D2081" s="361" t="s">
        <v>347</v>
      </c>
      <c r="E2081" s="369"/>
      <c r="F2081" s="370" t="s">
        <v>1528</v>
      </c>
      <c r="H2081" s="371">
        <v>2.64</v>
      </c>
      <c r="L2081" s="368"/>
      <c r="M2081" s="372"/>
      <c r="T2081" s="373"/>
      <c r="AT2081" s="369" t="s">
        <v>347</v>
      </c>
      <c r="AU2081" s="369" t="s">
        <v>258</v>
      </c>
      <c r="AV2081" s="369" t="s">
        <v>258</v>
      </c>
      <c r="AW2081" s="369" t="s">
        <v>299</v>
      </c>
      <c r="AX2081" s="369" t="s">
        <v>333</v>
      </c>
      <c r="AY2081" s="369" t="s">
        <v>334</v>
      </c>
    </row>
    <row r="2082" spans="2:51" s="406" customFormat="1" ht="15.75" customHeight="1">
      <c r="B2082" s="368"/>
      <c r="D2082" s="361" t="s">
        <v>347</v>
      </c>
      <c r="E2082" s="369"/>
      <c r="F2082" s="370" t="s">
        <v>1527</v>
      </c>
      <c r="H2082" s="371">
        <v>2.64</v>
      </c>
      <c r="L2082" s="368"/>
      <c r="M2082" s="372"/>
      <c r="T2082" s="373"/>
      <c r="AT2082" s="369" t="s">
        <v>347</v>
      </c>
      <c r="AU2082" s="369" t="s">
        <v>258</v>
      </c>
      <c r="AV2082" s="369" t="s">
        <v>258</v>
      </c>
      <c r="AW2082" s="369" t="s">
        <v>299</v>
      </c>
      <c r="AX2082" s="369" t="s">
        <v>333</v>
      </c>
      <c r="AY2082" s="369" t="s">
        <v>334</v>
      </c>
    </row>
    <row r="2083" spans="2:51" s="406" customFormat="1" ht="15.75" customHeight="1">
      <c r="B2083" s="368"/>
      <c r="D2083" s="361" t="s">
        <v>347</v>
      </c>
      <c r="E2083" s="369"/>
      <c r="F2083" s="370" t="s">
        <v>1526</v>
      </c>
      <c r="H2083" s="371">
        <v>2.64</v>
      </c>
      <c r="L2083" s="368"/>
      <c r="M2083" s="372"/>
      <c r="T2083" s="373"/>
      <c r="AT2083" s="369" t="s">
        <v>347</v>
      </c>
      <c r="AU2083" s="369" t="s">
        <v>258</v>
      </c>
      <c r="AV2083" s="369" t="s">
        <v>258</v>
      </c>
      <c r="AW2083" s="369" t="s">
        <v>299</v>
      </c>
      <c r="AX2083" s="369" t="s">
        <v>333</v>
      </c>
      <c r="AY2083" s="369" t="s">
        <v>334</v>
      </c>
    </row>
    <row r="2084" spans="2:51" s="406" customFormat="1" ht="15.75" customHeight="1">
      <c r="B2084" s="368"/>
      <c r="D2084" s="361" t="s">
        <v>347</v>
      </c>
      <c r="E2084" s="369"/>
      <c r="F2084" s="370" t="s">
        <v>1525</v>
      </c>
      <c r="H2084" s="371">
        <v>2.64</v>
      </c>
      <c r="L2084" s="368"/>
      <c r="M2084" s="372"/>
      <c r="T2084" s="373"/>
      <c r="AT2084" s="369" t="s">
        <v>347</v>
      </c>
      <c r="AU2084" s="369" t="s">
        <v>258</v>
      </c>
      <c r="AV2084" s="369" t="s">
        <v>258</v>
      </c>
      <c r="AW2084" s="369" t="s">
        <v>299</v>
      </c>
      <c r="AX2084" s="369" t="s">
        <v>333</v>
      </c>
      <c r="AY2084" s="369" t="s">
        <v>334</v>
      </c>
    </row>
    <row r="2085" spans="2:51" s="406" customFormat="1" ht="15.75" customHeight="1">
      <c r="B2085" s="368"/>
      <c r="D2085" s="361" t="s">
        <v>347</v>
      </c>
      <c r="E2085" s="369"/>
      <c r="F2085" s="370" t="s">
        <v>1524</v>
      </c>
      <c r="H2085" s="371">
        <v>2.64</v>
      </c>
      <c r="L2085" s="368"/>
      <c r="M2085" s="372"/>
      <c r="T2085" s="373"/>
      <c r="AT2085" s="369" t="s">
        <v>347</v>
      </c>
      <c r="AU2085" s="369" t="s">
        <v>258</v>
      </c>
      <c r="AV2085" s="369" t="s">
        <v>258</v>
      </c>
      <c r="AW2085" s="369" t="s">
        <v>299</v>
      </c>
      <c r="AX2085" s="369" t="s">
        <v>333</v>
      </c>
      <c r="AY2085" s="369" t="s">
        <v>334</v>
      </c>
    </row>
    <row r="2086" spans="2:51" s="406" customFormat="1" ht="15.75" customHeight="1">
      <c r="B2086" s="368"/>
      <c r="D2086" s="361" t="s">
        <v>347</v>
      </c>
      <c r="E2086" s="369"/>
      <c r="F2086" s="370" t="s">
        <v>1523</v>
      </c>
      <c r="H2086" s="371">
        <v>2.64</v>
      </c>
      <c r="L2086" s="368"/>
      <c r="M2086" s="372"/>
      <c r="T2086" s="373"/>
      <c r="AT2086" s="369" t="s">
        <v>347</v>
      </c>
      <c r="AU2086" s="369" t="s">
        <v>258</v>
      </c>
      <c r="AV2086" s="369" t="s">
        <v>258</v>
      </c>
      <c r="AW2086" s="369" t="s">
        <v>299</v>
      </c>
      <c r="AX2086" s="369" t="s">
        <v>333</v>
      </c>
      <c r="AY2086" s="369" t="s">
        <v>334</v>
      </c>
    </row>
    <row r="2087" spans="2:51" s="406" customFormat="1" ht="15.75" customHeight="1">
      <c r="B2087" s="380"/>
      <c r="D2087" s="361" t="s">
        <v>347</v>
      </c>
      <c r="E2087" s="381"/>
      <c r="F2087" s="382" t="s">
        <v>519</v>
      </c>
      <c r="H2087" s="383">
        <v>18.968</v>
      </c>
      <c r="L2087" s="380"/>
      <c r="M2087" s="384"/>
      <c r="T2087" s="385"/>
      <c r="AT2087" s="381" t="s">
        <v>347</v>
      </c>
      <c r="AU2087" s="381" t="s">
        <v>258</v>
      </c>
      <c r="AV2087" s="381" t="s">
        <v>363</v>
      </c>
      <c r="AW2087" s="381" t="s">
        <v>299</v>
      </c>
      <c r="AX2087" s="381" t="s">
        <v>333</v>
      </c>
      <c r="AY2087" s="381" t="s">
        <v>334</v>
      </c>
    </row>
    <row r="2088" spans="2:51" s="406" customFormat="1" ht="15.75" customHeight="1">
      <c r="B2088" s="363"/>
      <c r="D2088" s="361" t="s">
        <v>347</v>
      </c>
      <c r="E2088" s="364"/>
      <c r="F2088" s="365" t="s">
        <v>1522</v>
      </c>
      <c r="H2088" s="364"/>
      <c r="L2088" s="363"/>
      <c r="M2088" s="366"/>
      <c r="T2088" s="367"/>
      <c r="AT2088" s="364" t="s">
        <v>347</v>
      </c>
      <c r="AU2088" s="364" t="s">
        <v>258</v>
      </c>
      <c r="AV2088" s="364" t="s">
        <v>332</v>
      </c>
      <c r="AW2088" s="364" t="s">
        <v>299</v>
      </c>
      <c r="AX2088" s="364" t="s">
        <v>333</v>
      </c>
      <c r="AY2088" s="364" t="s">
        <v>334</v>
      </c>
    </row>
    <row r="2089" spans="2:51" s="406" customFormat="1" ht="15.75" customHeight="1">
      <c r="B2089" s="368"/>
      <c r="D2089" s="361" t="s">
        <v>347</v>
      </c>
      <c r="E2089" s="369"/>
      <c r="F2089" s="370" t="s">
        <v>1521</v>
      </c>
      <c r="H2089" s="371">
        <v>5.04</v>
      </c>
      <c r="L2089" s="368"/>
      <c r="M2089" s="372"/>
      <c r="T2089" s="373"/>
      <c r="AT2089" s="369" t="s">
        <v>347</v>
      </c>
      <c r="AU2089" s="369" t="s">
        <v>258</v>
      </c>
      <c r="AV2089" s="369" t="s">
        <v>258</v>
      </c>
      <c r="AW2089" s="369" t="s">
        <v>299</v>
      </c>
      <c r="AX2089" s="369" t="s">
        <v>333</v>
      </c>
      <c r="AY2089" s="369" t="s">
        <v>334</v>
      </c>
    </row>
    <row r="2090" spans="2:51" s="406" customFormat="1" ht="15.75" customHeight="1">
      <c r="B2090" s="368"/>
      <c r="D2090" s="361" t="s">
        <v>347</v>
      </c>
      <c r="E2090" s="369"/>
      <c r="F2090" s="370" t="s">
        <v>1520</v>
      </c>
      <c r="H2090" s="371">
        <v>4.488</v>
      </c>
      <c r="L2090" s="368"/>
      <c r="M2090" s="372"/>
      <c r="T2090" s="373"/>
      <c r="AT2090" s="369" t="s">
        <v>347</v>
      </c>
      <c r="AU2090" s="369" t="s">
        <v>258</v>
      </c>
      <c r="AV2090" s="369" t="s">
        <v>258</v>
      </c>
      <c r="AW2090" s="369" t="s">
        <v>299</v>
      </c>
      <c r="AX2090" s="369" t="s">
        <v>333</v>
      </c>
      <c r="AY2090" s="369" t="s">
        <v>334</v>
      </c>
    </row>
    <row r="2091" spans="2:51" s="406" customFormat="1" ht="15.75" customHeight="1">
      <c r="B2091" s="368"/>
      <c r="D2091" s="361" t="s">
        <v>347</v>
      </c>
      <c r="E2091" s="369"/>
      <c r="F2091" s="370" t="s">
        <v>1519</v>
      </c>
      <c r="H2091" s="371">
        <v>5.808</v>
      </c>
      <c r="L2091" s="368"/>
      <c r="M2091" s="372"/>
      <c r="T2091" s="373"/>
      <c r="AT2091" s="369" t="s">
        <v>347</v>
      </c>
      <c r="AU2091" s="369" t="s">
        <v>258</v>
      </c>
      <c r="AV2091" s="369" t="s">
        <v>258</v>
      </c>
      <c r="AW2091" s="369" t="s">
        <v>299</v>
      </c>
      <c r="AX2091" s="369" t="s">
        <v>333</v>
      </c>
      <c r="AY2091" s="369" t="s">
        <v>334</v>
      </c>
    </row>
    <row r="2092" spans="2:51" s="406" customFormat="1" ht="15.75" customHeight="1">
      <c r="B2092" s="368"/>
      <c r="D2092" s="361" t="s">
        <v>347</v>
      </c>
      <c r="E2092" s="369"/>
      <c r="F2092" s="370" t="s">
        <v>1518</v>
      </c>
      <c r="H2092" s="371">
        <v>5.808</v>
      </c>
      <c r="L2092" s="368"/>
      <c r="M2092" s="372"/>
      <c r="T2092" s="373"/>
      <c r="AT2092" s="369" t="s">
        <v>347</v>
      </c>
      <c r="AU2092" s="369" t="s">
        <v>258</v>
      </c>
      <c r="AV2092" s="369" t="s">
        <v>258</v>
      </c>
      <c r="AW2092" s="369" t="s">
        <v>299</v>
      </c>
      <c r="AX2092" s="369" t="s">
        <v>333</v>
      </c>
      <c r="AY2092" s="369" t="s">
        <v>334</v>
      </c>
    </row>
    <row r="2093" spans="2:51" s="406" customFormat="1" ht="15.75" customHeight="1">
      <c r="B2093" s="368"/>
      <c r="D2093" s="361" t="s">
        <v>347</v>
      </c>
      <c r="E2093" s="369"/>
      <c r="F2093" s="370" t="s">
        <v>1517</v>
      </c>
      <c r="H2093" s="371">
        <v>5.808</v>
      </c>
      <c r="L2093" s="368"/>
      <c r="M2093" s="372"/>
      <c r="T2093" s="373"/>
      <c r="AT2093" s="369" t="s">
        <v>347</v>
      </c>
      <c r="AU2093" s="369" t="s">
        <v>258</v>
      </c>
      <c r="AV2093" s="369" t="s">
        <v>258</v>
      </c>
      <c r="AW2093" s="369" t="s">
        <v>299</v>
      </c>
      <c r="AX2093" s="369" t="s">
        <v>333</v>
      </c>
      <c r="AY2093" s="369" t="s">
        <v>334</v>
      </c>
    </row>
    <row r="2094" spans="2:51" s="406" customFormat="1" ht="15.75" customHeight="1">
      <c r="B2094" s="368"/>
      <c r="D2094" s="361" t="s">
        <v>347</v>
      </c>
      <c r="E2094" s="369"/>
      <c r="F2094" s="370" t="s">
        <v>1516</v>
      </c>
      <c r="H2094" s="371">
        <v>5.808</v>
      </c>
      <c r="L2094" s="368"/>
      <c r="M2094" s="372"/>
      <c r="T2094" s="373"/>
      <c r="AT2094" s="369" t="s">
        <v>347</v>
      </c>
      <c r="AU2094" s="369" t="s">
        <v>258</v>
      </c>
      <c r="AV2094" s="369" t="s">
        <v>258</v>
      </c>
      <c r="AW2094" s="369" t="s">
        <v>299</v>
      </c>
      <c r="AX2094" s="369" t="s">
        <v>333</v>
      </c>
      <c r="AY2094" s="369" t="s">
        <v>334</v>
      </c>
    </row>
    <row r="2095" spans="2:51" s="406" customFormat="1" ht="15.75" customHeight="1">
      <c r="B2095" s="368"/>
      <c r="D2095" s="361" t="s">
        <v>347</v>
      </c>
      <c r="E2095" s="369"/>
      <c r="F2095" s="370" t="s">
        <v>1515</v>
      </c>
      <c r="H2095" s="371">
        <v>5.808</v>
      </c>
      <c r="L2095" s="368"/>
      <c r="M2095" s="372"/>
      <c r="T2095" s="373"/>
      <c r="AT2095" s="369" t="s">
        <v>347</v>
      </c>
      <c r="AU2095" s="369" t="s">
        <v>258</v>
      </c>
      <c r="AV2095" s="369" t="s">
        <v>258</v>
      </c>
      <c r="AW2095" s="369" t="s">
        <v>299</v>
      </c>
      <c r="AX2095" s="369" t="s">
        <v>333</v>
      </c>
      <c r="AY2095" s="369" t="s">
        <v>334</v>
      </c>
    </row>
    <row r="2096" spans="2:51" s="406" customFormat="1" ht="15.75" customHeight="1">
      <c r="B2096" s="368"/>
      <c r="D2096" s="361" t="s">
        <v>347</v>
      </c>
      <c r="E2096" s="369"/>
      <c r="F2096" s="370" t="s">
        <v>1514</v>
      </c>
      <c r="H2096" s="371">
        <v>5.808</v>
      </c>
      <c r="L2096" s="368"/>
      <c r="M2096" s="372"/>
      <c r="T2096" s="373"/>
      <c r="AT2096" s="369" t="s">
        <v>347</v>
      </c>
      <c r="AU2096" s="369" t="s">
        <v>258</v>
      </c>
      <c r="AV2096" s="369" t="s">
        <v>258</v>
      </c>
      <c r="AW2096" s="369" t="s">
        <v>299</v>
      </c>
      <c r="AX2096" s="369" t="s">
        <v>333</v>
      </c>
      <c r="AY2096" s="369" t="s">
        <v>334</v>
      </c>
    </row>
    <row r="2097" spans="2:51" s="406" customFormat="1" ht="15.75" customHeight="1">
      <c r="B2097" s="363"/>
      <c r="D2097" s="361" t="s">
        <v>347</v>
      </c>
      <c r="E2097" s="364"/>
      <c r="F2097" s="365" t="s">
        <v>1513</v>
      </c>
      <c r="H2097" s="364"/>
      <c r="L2097" s="363"/>
      <c r="M2097" s="366"/>
      <c r="T2097" s="367"/>
      <c r="AT2097" s="364" t="s">
        <v>347</v>
      </c>
      <c r="AU2097" s="364" t="s">
        <v>258</v>
      </c>
      <c r="AV2097" s="364" t="s">
        <v>332</v>
      </c>
      <c r="AW2097" s="364" t="s">
        <v>299</v>
      </c>
      <c r="AX2097" s="364" t="s">
        <v>333</v>
      </c>
      <c r="AY2097" s="364" t="s">
        <v>334</v>
      </c>
    </row>
    <row r="2098" spans="2:51" s="406" customFormat="1" ht="15.75" customHeight="1">
      <c r="B2098" s="380"/>
      <c r="D2098" s="361" t="s">
        <v>347</v>
      </c>
      <c r="E2098" s="381"/>
      <c r="F2098" s="382" t="s">
        <v>519</v>
      </c>
      <c r="H2098" s="383">
        <v>44.376</v>
      </c>
      <c r="L2098" s="380"/>
      <c r="M2098" s="384"/>
      <c r="T2098" s="385"/>
      <c r="AT2098" s="381" t="s">
        <v>347</v>
      </c>
      <c r="AU2098" s="381" t="s">
        <v>258</v>
      </c>
      <c r="AV2098" s="381" t="s">
        <v>363</v>
      </c>
      <c r="AW2098" s="381" t="s">
        <v>299</v>
      </c>
      <c r="AX2098" s="381" t="s">
        <v>333</v>
      </c>
      <c r="AY2098" s="381" t="s">
        <v>334</v>
      </c>
    </row>
    <row r="2099" spans="2:51" s="406" customFormat="1" ht="15.75" customHeight="1">
      <c r="B2099" s="363"/>
      <c r="D2099" s="361" t="s">
        <v>347</v>
      </c>
      <c r="E2099" s="364"/>
      <c r="F2099" s="365" t="s">
        <v>1512</v>
      </c>
      <c r="H2099" s="364"/>
      <c r="L2099" s="363"/>
      <c r="M2099" s="366"/>
      <c r="T2099" s="367"/>
      <c r="AT2099" s="364" t="s">
        <v>347</v>
      </c>
      <c r="AU2099" s="364" t="s">
        <v>258</v>
      </c>
      <c r="AV2099" s="364" t="s">
        <v>332</v>
      </c>
      <c r="AW2099" s="364" t="s">
        <v>299</v>
      </c>
      <c r="AX2099" s="364" t="s">
        <v>333</v>
      </c>
      <c r="AY2099" s="364" t="s">
        <v>334</v>
      </c>
    </row>
    <row r="2100" spans="2:51" s="406" customFormat="1" ht="15.75" customHeight="1">
      <c r="B2100" s="368"/>
      <c r="D2100" s="361" t="s">
        <v>347</v>
      </c>
      <c r="E2100" s="369"/>
      <c r="F2100" s="370" t="s">
        <v>1511</v>
      </c>
      <c r="H2100" s="371">
        <v>0.972</v>
      </c>
      <c r="L2100" s="368"/>
      <c r="M2100" s="372"/>
      <c r="T2100" s="373"/>
      <c r="AT2100" s="369" t="s">
        <v>347</v>
      </c>
      <c r="AU2100" s="369" t="s">
        <v>258</v>
      </c>
      <c r="AV2100" s="369" t="s">
        <v>258</v>
      </c>
      <c r="AW2100" s="369" t="s">
        <v>299</v>
      </c>
      <c r="AX2100" s="369" t="s">
        <v>333</v>
      </c>
      <c r="AY2100" s="369" t="s">
        <v>334</v>
      </c>
    </row>
    <row r="2101" spans="2:51" s="406" customFormat="1" ht="15.75" customHeight="1">
      <c r="B2101" s="368"/>
      <c r="D2101" s="361" t="s">
        <v>347</v>
      </c>
      <c r="E2101" s="369"/>
      <c r="F2101" s="370" t="s">
        <v>1510</v>
      </c>
      <c r="H2101" s="371">
        <v>5.4</v>
      </c>
      <c r="L2101" s="368"/>
      <c r="M2101" s="372"/>
      <c r="T2101" s="373"/>
      <c r="AT2101" s="369" t="s">
        <v>347</v>
      </c>
      <c r="AU2101" s="369" t="s">
        <v>258</v>
      </c>
      <c r="AV2101" s="369" t="s">
        <v>258</v>
      </c>
      <c r="AW2101" s="369" t="s">
        <v>299</v>
      </c>
      <c r="AX2101" s="369" t="s">
        <v>333</v>
      </c>
      <c r="AY2101" s="369" t="s">
        <v>334</v>
      </c>
    </row>
    <row r="2102" spans="2:51" s="406" customFormat="1" ht="15.75" customHeight="1">
      <c r="B2102" s="368"/>
      <c r="D2102" s="361" t="s">
        <v>347</v>
      </c>
      <c r="E2102" s="369"/>
      <c r="F2102" s="370" t="s">
        <v>1509</v>
      </c>
      <c r="H2102" s="371">
        <v>7.56</v>
      </c>
      <c r="L2102" s="368"/>
      <c r="M2102" s="372"/>
      <c r="T2102" s="373"/>
      <c r="AT2102" s="369" t="s">
        <v>347</v>
      </c>
      <c r="AU2102" s="369" t="s">
        <v>258</v>
      </c>
      <c r="AV2102" s="369" t="s">
        <v>258</v>
      </c>
      <c r="AW2102" s="369" t="s">
        <v>299</v>
      </c>
      <c r="AX2102" s="369" t="s">
        <v>333</v>
      </c>
      <c r="AY2102" s="369" t="s">
        <v>334</v>
      </c>
    </row>
    <row r="2103" spans="2:51" s="406" customFormat="1" ht="15.75" customHeight="1">
      <c r="B2103" s="368"/>
      <c r="D2103" s="361" t="s">
        <v>347</v>
      </c>
      <c r="E2103" s="369"/>
      <c r="F2103" s="370" t="s">
        <v>1508</v>
      </c>
      <c r="H2103" s="371">
        <v>7.56</v>
      </c>
      <c r="L2103" s="368"/>
      <c r="M2103" s="372"/>
      <c r="T2103" s="373"/>
      <c r="AT2103" s="369" t="s">
        <v>347</v>
      </c>
      <c r="AU2103" s="369" t="s">
        <v>258</v>
      </c>
      <c r="AV2103" s="369" t="s">
        <v>258</v>
      </c>
      <c r="AW2103" s="369" t="s">
        <v>299</v>
      </c>
      <c r="AX2103" s="369" t="s">
        <v>333</v>
      </c>
      <c r="AY2103" s="369" t="s">
        <v>334</v>
      </c>
    </row>
    <row r="2104" spans="2:51" s="406" customFormat="1" ht="15.75" customHeight="1">
      <c r="B2104" s="368"/>
      <c r="D2104" s="361" t="s">
        <v>347</v>
      </c>
      <c r="E2104" s="369"/>
      <c r="F2104" s="370" t="s">
        <v>1507</v>
      </c>
      <c r="H2104" s="371">
        <v>7.56</v>
      </c>
      <c r="L2104" s="368"/>
      <c r="M2104" s="372"/>
      <c r="T2104" s="373"/>
      <c r="AT2104" s="369" t="s">
        <v>347</v>
      </c>
      <c r="AU2104" s="369" t="s">
        <v>258</v>
      </c>
      <c r="AV2104" s="369" t="s">
        <v>258</v>
      </c>
      <c r="AW2104" s="369" t="s">
        <v>299</v>
      </c>
      <c r="AX2104" s="369" t="s">
        <v>333</v>
      </c>
      <c r="AY2104" s="369" t="s">
        <v>334</v>
      </c>
    </row>
    <row r="2105" spans="2:51" s="406" customFormat="1" ht="15.75" customHeight="1">
      <c r="B2105" s="368"/>
      <c r="D2105" s="361" t="s">
        <v>347</v>
      </c>
      <c r="E2105" s="369"/>
      <c r="F2105" s="370" t="s">
        <v>1506</v>
      </c>
      <c r="H2105" s="371">
        <v>7.56</v>
      </c>
      <c r="L2105" s="368"/>
      <c r="M2105" s="372"/>
      <c r="T2105" s="373"/>
      <c r="AT2105" s="369" t="s">
        <v>347</v>
      </c>
      <c r="AU2105" s="369" t="s">
        <v>258</v>
      </c>
      <c r="AV2105" s="369" t="s">
        <v>258</v>
      </c>
      <c r="AW2105" s="369" t="s">
        <v>299</v>
      </c>
      <c r="AX2105" s="369" t="s">
        <v>333</v>
      </c>
      <c r="AY2105" s="369" t="s">
        <v>334</v>
      </c>
    </row>
    <row r="2106" spans="2:51" s="406" customFormat="1" ht="15.75" customHeight="1">
      <c r="B2106" s="368"/>
      <c r="D2106" s="361" t="s">
        <v>347</v>
      </c>
      <c r="E2106" s="369"/>
      <c r="F2106" s="370" t="s">
        <v>1505</v>
      </c>
      <c r="H2106" s="371">
        <v>7.56</v>
      </c>
      <c r="L2106" s="368"/>
      <c r="M2106" s="372"/>
      <c r="T2106" s="373"/>
      <c r="AT2106" s="369" t="s">
        <v>347</v>
      </c>
      <c r="AU2106" s="369" t="s">
        <v>258</v>
      </c>
      <c r="AV2106" s="369" t="s">
        <v>258</v>
      </c>
      <c r="AW2106" s="369" t="s">
        <v>299</v>
      </c>
      <c r="AX2106" s="369" t="s">
        <v>333</v>
      </c>
      <c r="AY2106" s="369" t="s">
        <v>334</v>
      </c>
    </row>
    <row r="2107" spans="2:51" s="406" customFormat="1" ht="15.75" customHeight="1">
      <c r="B2107" s="368"/>
      <c r="D2107" s="361" t="s">
        <v>347</v>
      </c>
      <c r="E2107" s="369"/>
      <c r="F2107" s="370" t="s">
        <v>1504</v>
      </c>
      <c r="H2107" s="371">
        <v>7.56</v>
      </c>
      <c r="L2107" s="368"/>
      <c r="M2107" s="372"/>
      <c r="T2107" s="373"/>
      <c r="AT2107" s="369" t="s">
        <v>347</v>
      </c>
      <c r="AU2107" s="369" t="s">
        <v>258</v>
      </c>
      <c r="AV2107" s="369" t="s">
        <v>258</v>
      </c>
      <c r="AW2107" s="369" t="s">
        <v>299</v>
      </c>
      <c r="AX2107" s="369" t="s">
        <v>333</v>
      </c>
      <c r="AY2107" s="369" t="s">
        <v>334</v>
      </c>
    </row>
    <row r="2108" spans="2:51" s="406" customFormat="1" ht="15.75" customHeight="1">
      <c r="B2108" s="380"/>
      <c r="D2108" s="361" t="s">
        <v>347</v>
      </c>
      <c r="E2108" s="381"/>
      <c r="F2108" s="382" t="s">
        <v>519</v>
      </c>
      <c r="H2108" s="383">
        <v>51.732</v>
      </c>
      <c r="L2108" s="380"/>
      <c r="M2108" s="384"/>
      <c r="T2108" s="385"/>
      <c r="AT2108" s="381" t="s">
        <v>347</v>
      </c>
      <c r="AU2108" s="381" t="s">
        <v>258</v>
      </c>
      <c r="AV2108" s="381" t="s">
        <v>363</v>
      </c>
      <c r="AW2108" s="381" t="s">
        <v>299</v>
      </c>
      <c r="AX2108" s="381" t="s">
        <v>333</v>
      </c>
      <c r="AY2108" s="381" t="s">
        <v>334</v>
      </c>
    </row>
    <row r="2109" spans="2:51" s="406" customFormat="1" ht="15.75" customHeight="1">
      <c r="B2109" s="363"/>
      <c r="D2109" s="361" t="s">
        <v>347</v>
      </c>
      <c r="E2109" s="364"/>
      <c r="F2109" s="365" t="s">
        <v>1503</v>
      </c>
      <c r="H2109" s="364"/>
      <c r="L2109" s="363"/>
      <c r="M2109" s="366"/>
      <c r="T2109" s="367"/>
      <c r="AT2109" s="364" t="s">
        <v>347</v>
      </c>
      <c r="AU2109" s="364" t="s">
        <v>258</v>
      </c>
      <c r="AV2109" s="364" t="s">
        <v>332</v>
      </c>
      <c r="AW2109" s="364" t="s">
        <v>299</v>
      </c>
      <c r="AX2109" s="364" t="s">
        <v>333</v>
      </c>
      <c r="AY2109" s="364" t="s">
        <v>334</v>
      </c>
    </row>
    <row r="2110" spans="2:51" s="406" customFormat="1" ht="15.75" customHeight="1">
      <c r="B2110" s="368"/>
      <c r="D2110" s="361" t="s">
        <v>347</v>
      </c>
      <c r="E2110" s="369"/>
      <c r="F2110" s="370" t="s">
        <v>1502</v>
      </c>
      <c r="H2110" s="371">
        <v>3.817</v>
      </c>
      <c r="L2110" s="368"/>
      <c r="M2110" s="372"/>
      <c r="T2110" s="373"/>
      <c r="AT2110" s="369" t="s">
        <v>347</v>
      </c>
      <c r="AU2110" s="369" t="s">
        <v>258</v>
      </c>
      <c r="AV2110" s="369" t="s">
        <v>258</v>
      </c>
      <c r="AW2110" s="369" t="s">
        <v>299</v>
      </c>
      <c r="AX2110" s="369" t="s">
        <v>333</v>
      </c>
      <c r="AY2110" s="369" t="s">
        <v>334</v>
      </c>
    </row>
    <row r="2111" spans="2:51" s="406" customFormat="1" ht="15.75" customHeight="1">
      <c r="B2111" s="380"/>
      <c r="D2111" s="361" t="s">
        <v>347</v>
      </c>
      <c r="E2111" s="381"/>
      <c r="F2111" s="382" t="s">
        <v>519</v>
      </c>
      <c r="H2111" s="383">
        <v>3.817</v>
      </c>
      <c r="L2111" s="380"/>
      <c r="M2111" s="384"/>
      <c r="T2111" s="385"/>
      <c r="AT2111" s="381" t="s">
        <v>347</v>
      </c>
      <c r="AU2111" s="381" t="s">
        <v>258</v>
      </c>
      <c r="AV2111" s="381" t="s">
        <v>363</v>
      </c>
      <c r="AW2111" s="381" t="s">
        <v>299</v>
      </c>
      <c r="AX2111" s="381" t="s">
        <v>333</v>
      </c>
      <c r="AY2111" s="381" t="s">
        <v>334</v>
      </c>
    </row>
    <row r="2112" spans="2:51" s="406" customFormat="1" ht="15.75" customHeight="1">
      <c r="B2112" s="363"/>
      <c r="D2112" s="361" t="s">
        <v>347</v>
      </c>
      <c r="E2112" s="364"/>
      <c r="F2112" s="365" t="s">
        <v>1501</v>
      </c>
      <c r="H2112" s="364"/>
      <c r="L2112" s="363"/>
      <c r="M2112" s="366"/>
      <c r="T2112" s="367"/>
      <c r="AT2112" s="364" t="s">
        <v>347</v>
      </c>
      <c r="AU2112" s="364" t="s">
        <v>258</v>
      </c>
      <c r="AV2112" s="364" t="s">
        <v>332</v>
      </c>
      <c r="AW2112" s="364" t="s">
        <v>299</v>
      </c>
      <c r="AX2112" s="364" t="s">
        <v>333</v>
      </c>
      <c r="AY2112" s="364" t="s">
        <v>334</v>
      </c>
    </row>
    <row r="2113" spans="2:51" s="406" customFormat="1" ht="15.75" customHeight="1">
      <c r="B2113" s="363"/>
      <c r="D2113" s="361" t="s">
        <v>347</v>
      </c>
      <c r="E2113" s="364"/>
      <c r="F2113" s="365" t="s">
        <v>1500</v>
      </c>
      <c r="H2113" s="364"/>
      <c r="L2113" s="363"/>
      <c r="M2113" s="366"/>
      <c r="T2113" s="367"/>
      <c r="AT2113" s="364" t="s">
        <v>347</v>
      </c>
      <c r="AU2113" s="364" t="s">
        <v>258</v>
      </c>
      <c r="AV2113" s="364" t="s">
        <v>332</v>
      </c>
      <c r="AW2113" s="364" t="s">
        <v>299</v>
      </c>
      <c r="AX2113" s="364" t="s">
        <v>333</v>
      </c>
      <c r="AY2113" s="364" t="s">
        <v>334</v>
      </c>
    </row>
    <row r="2114" spans="2:51" s="406" customFormat="1" ht="15.75" customHeight="1">
      <c r="B2114" s="368"/>
      <c r="D2114" s="361" t="s">
        <v>347</v>
      </c>
      <c r="E2114" s="369"/>
      <c r="F2114" s="370" t="s">
        <v>1499</v>
      </c>
      <c r="H2114" s="371">
        <v>1.562</v>
      </c>
      <c r="L2114" s="368"/>
      <c r="M2114" s="372"/>
      <c r="T2114" s="373"/>
      <c r="AT2114" s="369" t="s">
        <v>347</v>
      </c>
      <c r="AU2114" s="369" t="s">
        <v>258</v>
      </c>
      <c r="AV2114" s="369" t="s">
        <v>258</v>
      </c>
      <c r="AW2114" s="369" t="s">
        <v>299</v>
      </c>
      <c r="AX2114" s="369" t="s">
        <v>333</v>
      </c>
      <c r="AY2114" s="369" t="s">
        <v>334</v>
      </c>
    </row>
    <row r="2115" spans="2:51" s="406" customFormat="1" ht="15.75" customHeight="1">
      <c r="B2115" s="368"/>
      <c r="D2115" s="361" t="s">
        <v>347</v>
      </c>
      <c r="E2115" s="369"/>
      <c r="F2115" s="370" t="s">
        <v>1498</v>
      </c>
      <c r="H2115" s="371">
        <v>1.637</v>
      </c>
      <c r="L2115" s="368"/>
      <c r="M2115" s="372"/>
      <c r="T2115" s="373"/>
      <c r="AT2115" s="369" t="s">
        <v>347</v>
      </c>
      <c r="AU2115" s="369" t="s">
        <v>258</v>
      </c>
      <c r="AV2115" s="369" t="s">
        <v>258</v>
      </c>
      <c r="AW2115" s="369" t="s">
        <v>299</v>
      </c>
      <c r="AX2115" s="369" t="s">
        <v>333</v>
      </c>
      <c r="AY2115" s="369" t="s">
        <v>334</v>
      </c>
    </row>
    <row r="2116" spans="2:51" s="406" customFormat="1" ht="15.75" customHeight="1">
      <c r="B2116" s="368"/>
      <c r="D2116" s="361" t="s">
        <v>347</v>
      </c>
      <c r="E2116" s="369"/>
      <c r="F2116" s="370" t="s">
        <v>1497</v>
      </c>
      <c r="H2116" s="371">
        <v>1.637</v>
      </c>
      <c r="L2116" s="368"/>
      <c r="M2116" s="372"/>
      <c r="T2116" s="373"/>
      <c r="AT2116" s="369" t="s">
        <v>347</v>
      </c>
      <c r="AU2116" s="369" t="s">
        <v>258</v>
      </c>
      <c r="AV2116" s="369" t="s">
        <v>258</v>
      </c>
      <c r="AW2116" s="369" t="s">
        <v>299</v>
      </c>
      <c r="AX2116" s="369" t="s">
        <v>333</v>
      </c>
      <c r="AY2116" s="369" t="s">
        <v>334</v>
      </c>
    </row>
    <row r="2117" spans="2:51" s="406" customFormat="1" ht="15.75" customHeight="1">
      <c r="B2117" s="368"/>
      <c r="D2117" s="361" t="s">
        <v>347</v>
      </c>
      <c r="E2117" s="369"/>
      <c r="F2117" s="370" t="s">
        <v>1496</v>
      </c>
      <c r="H2117" s="371">
        <v>1.637</v>
      </c>
      <c r="L2117" s="368"/>
      <c r="M2117" s="372"/>
      <c r="T2117" s="373"/>
      <c r="AT2117" s="369" t="s">
        <v>347</v>
      </c>
      <c r="AU2117" s="369" t="s">
        <v>258</v>
      </c>
      <c r="AV2117" s="369" t="s">
        <v>258</v>
      </c>
      <c r="AW2117" s="369" t="s">
        <v>299</v>
      </c>
      <c r="AX2117" s="369" t="s">
        <v>333</v>
      </c>
      <c r="AY2117" s="369" t="s">
        <v>334</v>
      </c>
    </row>
    <row r="2118" spans="2:51" s="406" customFormat="1" ht="15.75" customHeight="1">
      <c r="B2118" s="368"/>
      <c r="D2118" s="361" t="s">
        <v>347</v>
      </c>
      <c r="E2118" s="369"/>
      <c r="F2118" s="370" t="s">
        <v>1495</v>
      </c>
      <c r="H2118" s="371">
        <v>1.637</v>
      </c>
      <c r="L2118" s="368"/>
      <c r="M2118" s="372"/>
      <c r="T2118" s="373"/>
      <c r="AT2118" s="369" t="s">
        <v>347</v>
      </c>
      <c r="AU2118" s="369" t="s">
        <v>258</v>
      </c>
      <c r="AV2118" s="369" t="s">
        <v>258</v>
      </c>
      <c r="AW2118" s="369" t="s">
        <v>299</v>
      </c>
      <c r="AX2118" s="369" t="s">
        <v>333</v>
      </c>
      <c r="AY2118" s="369" t="s">
        <v>334</v>
      </c>
    </row>
    <row r="2119" spans="2:51" s="406" customFormat="1" ht="15.75" customHeight="1">
      <c r="B2119" s="368"/>
      <c r="D2119" s="361" t="s">
        <v>347</v>
      </c>
      <c r="E2119" s="369"/>
      <c r="F2119" s="370" t="s">
        <v>1494</v>
      </c>
      <c r="H2119" s="371">
        <v>1.637</v>
      </c>
      <c r="L2119" s="368"/>
      <c r="M2119" s="372"/>
      <c r="T2119" s="373"/>
      <c r="AT2119" s="369" t="s">
        <v>347</v>
      </c>
      <c r="AU2119" s="369" t="s">
        <v>258</v>
      </c>
      <c r="AV2119" s="369" t="s">
        <v>258</v>
      </c>
      <c r="AW2119" s="369" t="s">
        <v>299</v>
      </c>
      <c r="AX2119" s="369" t="s">
        <v>333</v>
      </c>
      <c r="AY2119" s="369" t="s">
        <v>334</v>
      </c>
    </row>
    <row r="2120" spans="2:51" s="406" customFormat="1" ht="15.75" customHeight="1">
      <c r="B2120" s="368"/>
      <c r="D2120" s="361" t="s">
        <v>347</v>
      </c>
      <c r="E2120" s="369"/>
      <c r="F2120" s="370" t="s">
        <v>1493</v>
      </c>
      <c r="H2120" s="371">
        <v>1.637</v>
      </c>
      <c r="L2120" s="368"/>
      <c r="M2120" s="372"/>
      <c r="T2120" s="373"/>
      <c r="AT2120" s="369" t="s">
        <v>347</v>
      </c>
      <c r="AU2120" s="369" t="s">
        <v>258</v>
      </c>
      <c r="AV2120" s="369" t="s">
        <v>258</v>
      </c>
      <c r="AW2120" s="369" t="s">
        <v>299</v>
      </c>
      <c r="AX2120" s="369" t="s">
        <v>333</v>
      </c>
      <c r="AY2120" s="369" t="s">
        <v>334</v>
      </c>
    </row>
    <row r="2121" spans="2:51" s="406" customFormat="1" ht="15.75" customHeight="1">
      <c r="B2121" s="368"/>
      <c r="D2121" s="361" t="s">
        <v>347</v>
      </c>
      <c r="E2121" s="369"/>
      <c r="F2121" s="370" t="s">
        <v>1492</v>
      </c>
      <c r="H2121" s="371">
        <v>0.818</v>
      </c>
      <c r="L2121" s="368"/>
      <c r="M2121" s="372"/>
      <c r="T2121" s="373"/>
      <c r="AT2121" s="369" t="s">
        <v>347</v>
      </c>
      <c r="AU2121" s="369" t="s">
        <v>258</v>
      </c>
      <c r="AV2121" s="369" t="s">
        <v>258</v>
      </c>
      <c r="AW2121" s="369" t="s">
        <v>299</v>
      </c>
      <c r="AX2121" s="369" t="s">
        <v>333</v>
      </c>
      <c r="AY2121" s="369" t="s">
        <v>334</v>
      </c>
    </row>
    <row r="2122" spans="2:51" s="406" customFormat="1" ht="15.75" customHeight="1">
      <c r="B2122" s="368"/>
      <c r="D2122" s="361" t="s">
        <v>347</v>
      </c>
      <c r="E2122" s="369"/>
      <c r="F2122" s="370" t="s">
        <v>1491</v>
      </c>
      <c r="H2122" s="371">
        <v>1.199</v>
      </c>
      <c r="L2122" s="368"/>
      <c r="M2122" s="372"/>
      <c r="T2122" s="373"/>
      <c r="AT2122" s="369" t="s">
        <v>347</v>
      </c>
      <c r="AU2122" s="369" t="s">
        <v>258</v>
      </c>
      <c r="AV2122" s="369" t="s">
        <v>258</v>
      </c>
      <c r="AW2122" s="369" t="s">
        <v>299</v>
      </c>
      <c r="AX2122" s="369" t="s">
        <v>333</v>
      </c>
      <c r="AY2122" s="369" t="s">
        <v>334</v>
      </c>
    </row>
    <row r="2123" spans="2:51" s="406" customFormat="1" ht="15.75" customHeight="1">
      <c r="B2123" s="380"/>
      <c r="D2123" s="361" t="s">
        <v>347</v>
      </c>
      <c r="E2123" s="381"/>
      <c r="F2123" s="382" t="s">
        <v>519</v>
      </c>
      <c r="H2123" s="383">
        <v>13.401</v>
      </c>
      <c r="L2123" s="380"/>
      <c r="M2123" s="384"/>
      <c r="T2123" s="385"/>
      <c r="AT2123" s="381" t="s">
        <v>347</v>
      </c>
      <c r="AU2123" s="381" t="s">
        <v>258</v>
      </c>
      <c r="AV2123" s="381" t="s">
        <v>363</v>
      </c>
      <c r="AW2123" s="381" t="s">
        <v>299</v>
      </c>
      <c r="AX2123" s="381" t="s">
        <v>333</v>
      </c>
      <c r="AY2123" s="381" t="s">
        <v>334</v>
      </c>
    </row>
    <row r="2124" spans="2:51" s="406" customFormat="1" ht="15.75" customHeight="1">
      <c r="B2124" s="363"/>
      <c r="D2124" s="361" t="s">
        <v>347</v>
      </c>
      <c r="E2124" s="364"/>
      <c r="F2124" s="365" t="s">
        <v>1490</v>
      </c>
      <c r="H2124" s="364"/>
      <c r="L2124" s="363"/>
      <c r="M2124" s="366"/>
      <c r="T2124" s="367"/>
      <c r="AT2124" s="364" t="s">
        <v>347</v>
      </c>
      <c r="AU2124" s="364" t="s">
        <v>258</v>
      </c>
      <c r="AV2124" s="364" t="s">
        <v>332</v>
      </c>
      <c r="AW2124" s="364" t="s">
        <v>299</v>
      </c>
      <c r="AX2124" s="364" t="s">
        <v>333</v>
      </c>
      <c r="AY2124" s="364" t="s">
        <v>334</v>
      </c>
    </row>
    <row r="2125" spans="2:51" s="406" customFormat="1" ht="15.75" customHeight="1">
      <c r="B2125" s="363"/>
      <c r="D2125" s="361" t="s">
        <v>347</v>
      </c>
      <c r="E2125" s="364"/>
      <c r="F2125" s="365" t="s">
        <v>1489</v>
      </c>
      <c r="H2125" s="364"/>
      <c r="L2125" s="363"/>
      <c r="M2125" s="366"/>
      <c r="T2125" s="367"/>
      <c r="AT2125" s="364" t="s">
        <v>347</v>
      </c>
      <c r="AU2125" s="364" t="s">
        <v>258</v>
      </c>
      <c r="AV2125" s="364" t="s">
        <v>332</v>
      </c>
      <c r="AW2125" s="364" t="s">
        <v>299</v>
      </c>
      <c r="AX2125" s="364" t="s">
        <v>333</v>
      </c>
      <c r="AY2125" s="364" t="s">
        <v>334</v>
      </c>
    </row>
    <row r="2126" spans="2:51" s="406" customFormat="1" ht="15.75" customHeight="1">
      <c r="B2126" s="363"/>
      <c r="D2126" s="361" t="s">
        <v>347</v>
      </c>
      <c r="E2126" s="364"/>
      <c r="F2126" s="365" t="s">
        <v>1488</v>
      </c>
      <c r="H2126" s="364"/>
      <c r="L2126" s="363"/>
      <c r="M2126" s="366"/>
      <c r="T2126" s="367"/>
      <c r="AT2126" s="364" t="s">
        <v>347</v>
      </c>
      <c r="AU2126" s="364" t="s">
        <v>258</v>
      </c>
      <c r="AV2126" s="364" t="s">
        <v>332</v>
      </c>
      <c r="AW2126" s="364" t="s">
        <v>299</v>
      </c>
      <c r="AX2126" s="364" t="s">
        <v>333</v>
      </c>
      <c r="AY2126" s="364" t="s">
        <v>334</v>
      </c>
    </row>
    <row r="2127" spans="2:51" s="406" customFormat="1" ht="15.75" customHeight="1">
      <c r="B2127" s="368"/>
      <c r="D2127" s="361" t="s">
        <v>347</v>
      </c>
      <c r="E2127" s="369"/>
      <c r="F2127" s="370" t="s">
        <v>1487</v>
      </c>
      <c r="H2127" s="371">
        <v>5.61</v>
      </c>
      <c r="L2127" s="368"/>
      <c r="M2127" s="372"/>
      <c r="T2127" s="373"/>
      <c r="AT2127" s="369" t="s">
        <v>347</v>
      </c>
      <c r="AU2127" s="369" t="s">
        <v>258</v>
      </c>
      <c r="AV2127" s="369" t="s">
        <v>258</v>
      </c>
      <c r="AW2127" s="369" t="s">
        <v>299</v>
      </c>
      <c r="AX2127" s="369" t="s">
        <v>333</v>
      </c>
      <c r="AY2127" s="369" t="s">
        <v>334</v>
      </c>
    </row>
    <row r="2128" spans="2:51" s="406" customFormat="1" ht="15.75" customHeight="1">
      <c r="B2128" s="368"/>
      <c r="D2128" s="361" t="s">
        <v>347</v>
      </c>
      <c r="E2128" s="369"/>
      <c r="F2128" s="370" t="s">
        <v>1486</v>
      </c>
      <c r="H2128" s="371">
        <v>5.61</v>
      </c>
      <c r="L2128" s="368"/>
      <c r="M2128" s="372"/>
      <c r="T2128" s="373"/>
      <c r="AT2128" s="369" t="s">
        <v>347</v>
      </c>
      <c r="AU2128" s="369" t="s">
        <v>258</v>
      </c>
      <c r="AV2128" s="369" t="s">
        <v>258</v>
      </c>
      <c r="AW2128" s="369" t="s">
        <v>299</v>
      </c>
      <c r="AX2128" s="369" t="s">
        <v>333</v>
      </c>
      <c r="AY2128" s="369" t="s">
        <v>334</v>
      </c>
    </row>
    <row r="2129" spans="2:51" s="406" customFormat="1" ht="15.75" customHeight="1">
      <c r="B2129" s="368"/>
      <c r="D2129" s="361" t="s">
        <v>347</v>
      </c>
      <c r="E2129" s="369"/>
      <c r="F2129" s="370" t="s">
        <v>1485</v>
      </c>
      <c r="H2129" s="371">
        <v>5.61</v>
      </c>
      <c r="L2129" s="368"/>
      <c r="M2129" s="372"/>
      <c r="T2129" s="373"/>
      <c r="AT2129" s="369" t="s">
        <v>347</v>
      </c>
      <c r="AU2129" s="369" t="s">
        <v>258</v>
      </c>
      <c r="AV2129" s="369" t="s">
        <v>258</v>
      </c>
      <c r="AW2129" s="369" t="s">
        <v>299</v>
      </c>
      <c r="AX2129" s="369" t="s">
        <v>333</v>
      </c>
      <c r="AY2129" s="369" t="s">
        <v>334</v>
      </c>
    </row>
    <row r="2130" spans="2:51" s="406" customFormat="1" ht="15.75" customHeight="1">
      <c r="B2130" s="368"/>
      <c r="D2130" s="361" t="s">
        <v>347</v>
      </c>
      <c r="E2130" s="369"/>
      <c r="F2130" s="370" t="s">
        <v>1484</v>
      </c>
      <c r="H2130" s="371">
        <v>5.61</v>
      </c>
      <c r="L2130" s="368"/>
      <c r="M2130" s="372"/>
      <c r="T2130" s="373"/>
      <c r="AT2130" s="369" t="s">
        <v>347</v>
      </c>
      <c r="AU2130" s="369" t="s">
        <v>258</v>
      </c>
      <c r="AV2130" s="369" t="s">
        <v>258</v>
      </c>
      <c r="AW2130" s="369" t="s">
        <v>299</v>
      </c>
      <c r="AX2130" s="369" t="s">
        <v>333</v>
      </c>
      <c r="AY2130" s="369" t="s">
        <v>334</v>
      </c>
    </row>
    <row r="2131" spans="2:51" s="406" customFormat="1" ht="15.75" customHeight="1">
      <c r="B2131" s="368"/>
      <c r="D2131" s="361" t="s">
        <v>347</v>
      </c>
      <c r="E2131" s="369"/>
      <c r="F2131" s="370" t="s">
        <v>1483</v>
      </c>
      <c r="H2131" s="371">
        <v>5.61</v>
      </c>
      <c r="L2131" s="368"/>
      <c r="M2131" s="372"/>
      <c r="T2131" s="373"/>
      <c r="AT2131" s="369" t="s">
        <v>347</v>
      </c>
      <c r="AU2131" s="369" t="s">
        <v>258</v>
      </c>
      <c r="AV2131" s="369" t="s">
        <v>258</v>
      </c>
      <c r="AW2131" s="369" t="s">
        <v>299</v>
      </c>
      <c r="AX2131" s="369" t="s">
        <v>333</v>
      </c>
      <c r="AY2131" s="369" t="s">
        <v>334</v>
      </c>
    </row>
    <row r="2132" spans="2:51" s="406" customFormat="1" ht="15.75" customHeight="1">
      <c r="B2132" s="368"/>
      <c r="D2132" s="361" t="s">
        <v>347</v>
      </c>
      <c r="E2132" s="369"/>
      <c r="F2132" s="370" t="s">
        <v>1482</v>
      </c>
      <c r="H2132" s="371">
        <v>6.278</v>
      </c>
      <c r="L2132" s="368"/>
      <c r="M2132" s="372"/>
      <c r="T2132" s="373"/>
      <c r="AT2132" s="369" t="s">
        <v>347</v>
      </c>
      <c r="AU2132" s="369" t="s">
        <v>258</v>
      </c>
      <c r="AV2132" s="369" t="s">
        <v>258</v>
      </c>
      <c r="AW2132" s="369" t="s">
        <v>299</v>
      </c>
      <c r="AX2132" s="369" t="s">
        <v>333</v>
      </c>
      <c r="AY2132" s="369" t="s">
        <v>334</v>
      </c>
    </row>
    <row r="2133" spans="2:51" s="406" customFormat="1" ht="15.75" customHeight="1">
      <c r="B2133" s="380"/>
      <c r="D2133" s="361" t="s">
        <v>347</v>
      </c>
      <c r="E2133" s="381"/>
      <c r="F2133" s="382" t="s">
        <v>519</v>
      </c>
      <c r="H2133" s="383">
        <v>34.328</v>
      </c>
      <c r="L2133" s="380"/>
      <c r="M2133" s="384"/>
      <c r="T2133" s="385"/>
      <c r="AT2133" s="381" t="s">
        <v>347</v>
      </c>
      <c r="AU2133" s="381" t="s">
        <v>258</v>
      </c>
      <c r="AV2133" s="381" t="s">
        <v>363</v>
      </c>
      <c r="AW2133" s="381" t="s">
        <v>299</v>
      </c>
      <c r="AX2133" s="381" t="s">
        <v>333</v>
      </c>
      <c r="AY2133" s="381" t="s">
        <v>334</v>
      </c>
    </row>
    <row r="2134" spans="2:51" s="406" customFormat="1" ht="15.75" customHeight="1">
      <c r="B2134" s="363"/>
      <c r="D2134" s="361" t="s">
        <v>347</v>
      </c>
      <c r="E2134" s="364"/>
      <c r="F2134" s="365" t="s">
        <v>1481</v>
      </c>
      <c r="H2134" s="364"/>
      <c r="L2134" s="363"/>
      <c r="M2134" s="366"/>
      <c r="T2134" s="367"/>
      <c r="AT2134" s="364" t="s">
        <v>347</v>
      </c>
      <c r="AU2134" s="364" t="s">
        <v>258</v>
      </c>
      <c r="AV2134" s="364" t="s">
        <v>332</v>
      </c>
      <c r="AW2134" s="364" t="s">
        <v>299</v>
      </c>
      <c r="AX2134" s="364" t="s">
        <v>333</v>
      </c>
      <c r="AY2134" s="364" t="s">
        <v>334</v>
      </c>
    </row>
    <row r="2135" spans="2:51" s="406" customFormat="1" ht="15.75" customHeight="1">
      <c r="B2135" s="368"/>
      <c r="D2135" s="361" t="s">
        <v>347</v>
      </c>
      <c r="E2135" s="369"/>
      <c r="F2135" s="370" t="s">
        <v>1480</v>
      </c>
      <c r="H2135" s="371">
        <v>21.12</v>
      </c>
      <c r="L2135" s="368"/>
      <c r="M2135" s="372"/>
      <c r="T2135" s="373"/>
      <c r="AT2135" s="369" t="s">
        <v>347</v>
      </c>
      <c r="AU2135" s="369" t="s">
        <v>258</v>
      </c>
      <c r="AV2135" s="369" t="s">
        <v>258</v>
      </c>
      <c r="AW2135" s="369" t="s">
        <v>299</v>
      </c>
      <c r="AX2135" s="369" t="s">
        <v>333</v>
      </c>
      <c r="AY2135" s="369" t="s">
        <v>334</v>
      </c>
    </row>
    <row r="2136" spans="2:51" s="406" customFormat="1" ht="15.75" customHeight="1">
      <c r="B2136" s="368"/>
      <c r="D2136" s="361" t="s">
        <v>347</v>
      </c>
      <c r="E2136" s="369"/>
      <c r="F2136" s="370" t="s">
        <v>1479</v>
      </c>
      <c r="H2136" s="371">
        <v>1.09</v>
      </c>
      <c r="L2136" s="368"/>
      <c r="M2136" s="372"/>
      <c r="T2136" s="373"/>
      <c r="AT2136" s="369" t="s">
        <v>347</v>
      </c>
      <c r="AU2136" s="369" t="s">
        <v>258</v>
      </c>
      <c r="AV2136" s="369" t="s">
        <v>258</v>
      </c>
      <c r="AW2136" s="369" t="s">
        <v>299</v>
      </c>
      <c r="AX2136" s="369" t="s">
        <v>333</v>
      </c>
      <c r="AY2136" s="369" t="s">
        <v>334</v>
      </c>
    </row>
    <row r="2137" spans="2:51" s="406" customFormat="1" ht="15.75" customHeight="1">
      <c r="B2137" s="368"/>
      <c r="D2137" s="361" t="s">
        <v>347</v>
      </c>
      <c r="E2137" s="369"/>
      <c r="F2137" s="370" t="s">
        <v>1478</v>
      </c>
      <c r="H2137" s="371">
        <v>11.52</v>
      </c>
      <c r="L2137" s="368"/>
      <c r="M2137" s="372"/>
      <c r="T2137" s="373"/>
      <c r="AT2137" s="369" t="s">
        <v>347</v>
      </c>
      <c r="AU2137" s="369" t="s">
        <v>258</v>
      </c>
      <c r="AV2137" s="369" t="s">
        <v>258</v>
      </c>
      <c r="AW2137" s="369" t="s">
        <v>299</v>
      </c>
      <c r="AX2137" s="369" t="s">
        <v>333</v>
      </c>
      <c r="AY2137" s="369" t="s">
        <v>334</v>
      </c>
    </row>
    <row r="2138" spans="2:51" s="406" customFormat="1" ht="15.75" customHeight="1">
      <c r="B2138" s="380"/>
      <c r="D2138" s="361" t="s">
        <v>347</v>
      </c>
      <c r="E2138" s="381"/>
      <c r="F2138" s="382" t="s">
        <v>519</v>
      </c>
      <c r="H2138" s="383">
        <v>33.73</v>
      </c>
      <c r="L2138" s="380"/>
      <c r="M2138" s="384"/>
      <c r="T2138" s="385"/>
      <c r="AT2138" s="381" t="s">
        <v>347</v>
      </c>
      <c r="AU2138" s="381" t="s">
        <v>258</v>
      </c>
      <c r="AV2138" s="381" t="s">
        <v>363</v>
      </c>
      <c r="AW2138" s="381" t="s">
        <v>299</v>
      </c>
      <c r="AX2138" s="381" t="s">
        <v>333</v>
      </c>
      <c r="AY2138" s="381" t="s">
        <v>334</v>
      </c>
    </row>
    <row r="2139" spans="2:51" s="406" customFormat="1" ht="15.75" customHeight="1">
      <c r="B2139" s="374"/>
      <c r="D2139" s="361" t="s">
        <v>347</v>
      </c>
      <c r="E2139" s="375"/>
      <c r="F2139" s="376" t="s">
        <v>352</v>
      </c>
      <c r="H2139" s="377">
        <v>321.957</v>
      </c>
      <c r="L2139" s="374"/>
      <c r="M2139" s="378"/>
      <c r="T2139" s="379"/>
      <c r="AT2139" s="375" t="s">
        <v>347</v>
      </c>
      <c r="AU2139" s="375" t="s">
        <v>258</v>
      </c>
      <c r="AV2139" s="375" t="s">
        <v>341</v>
      </c>
      <c r="AW2139" s="375" t="s">
        <v>299</v>
      </c>
      <c r="AX2139" s="375" t="s">
        <v>332</v>
      </c>
      <c r="AY2139" s="375" t="s">
        <v>334</v>
      </c>
    </row>
    <row r="2140" spans="2:65" s="406" customFormat="1" ht="15.75" customHeight="1">
      <c r="B2140" s="281"/>
      <c r="C2140" s="347" t="s">
        <v>1477</v>
      </c>
      <c r="D2140" s="347" t="s">
        <v>336</v>
      </c>
      <c r="E2140" s="348" t="s">
        <v>1476</v>
      </c>
      <c r="F2140" s="349" t="s">
        <v>1474</v>
      </c>
      <c r="G2140" s="350" t="s">
        <v>339</v>
      </c>
      <c r="H2140" s="351">
        <v>492.686</v>
      </c>
      <c r="I2140" s="424"/>
      <c r="J2140" s="352">
        <f>ROUND($I$2140*$H$2140,2)</f>
        <v>0</v>
      </c>
      <c r="K2140" s="349" t="s">
        <v>340</v>
      </c>
      <c r="L2140" s="281"/>
      <c r="M2140" s="423"/>
      <c r="N2140" s="353" t="s">
        <v>287</v>
      </c>
      <c r="P2140" s="354">
        <f>$O$2140*$H$2140</f>
        <v>0</v>
      </c>
      <c r="Q2140" s="354">
        <v>4E-05</v>
      </c>
      <c r="R2140" s="354">
        <f>$Q$2140*$H$2140</f>
        <v>0.01970744</v>
      </c>
      <c r="S2140" s="354">
        <v>0</v>
      </c>
      <c r="T2140" s="355">
        <f>$S$2140*$H$2140</f>
        <v>0</v>
      </c>
      <c r="AR2140" s="409" t="s">
        <v>481</v>
      </c>
      <c r="AT2140" s="409" t="s">
        <v>336</v>
      </c>
      <c r="AU2140" s="409" t="s">
        <v>258</v>
      </c>
      <c r="AY2140" s="406" t="s">
        <v>334</v>
      </c>
      <c r="BE2140" s="356">
        <f>IF($N$2140="základní",$J$2140,0)</f>
        <v>0</v>
      </c>
      <c r="BF2140" s="356">
        <f>IF($N$2140="snížená",$J$2140,0)</f>
        <v>0</v>
      </c>
      <c r="BG2140" s="356">
        <f>IF($N$2140="zákl. přenesená",$J$2140,0)</f>
        <v>0</v>
      </c>
      <c r="BH2140" s="356">
        <f>IF($N$2140="sníž. přenesená",$J$2140,0)</f>
        <v>0</v>
      </c>
      <c r="BI2140" s="356">
        <f>IF($N$2140="nulová",$J$2140,0)</f>
        <v>0</v>
      </c>
      <c r="BJ2140" s="409" t="s">
        <v>332</v>
      </c>
      <c r="BK2140" s="356">
        <f>ROUND($I$2140*$H$2140,2)</f>
        <v>0</v>
      </c>
      <c r="BL2140" s="409" t="s">
        <v>481</v>
      </c>
      <c r="BM2140" s="409" t="s">
        <v>1475</v>
      </c>
    </row>
    <row r="2141" spans="2:47" s="406" customFormat="1" ht="16.5" customHeight="1">
      <c r="B2141" s="281"/>
      <c r="D2141" s="357" t="s">
        <v>343</v>
      </c>
      <c r="F2141" s="358" t="s">
        <v>1474</v>
      </c>
      <c r="L2141" s="281"/>
      <c r="M2141" s="359"/>
      <c r="T2141" s="360"/>
      <c r="AT2141" s="406" t="s">
        <v>343</v>
      </c>
      <c r="AU2141" s="406" t="s">
        <v>258</v>
      </c>
    </row>
    <row r="2142" spans="2:47" s="406" customFormat="1" ht="44.25" customHeight="1">
      <c r="B2142" s="281"/>
      <c r="D2142" s="361" t="s">
        <v>345</v>
      </c>
      <c r="F2142" s="362" t="s">
        <v>1473</v>
      </c>
      <c r="L2142" s="281"/>
      <c r="M2142" s="359"/>
      <c r="T2142" s="360"/>
      <c r="AT2142" s="406" t="s">
        <v>345</v>
      </c>
      <c r="AU2142" s="406" t="s">
        <v>258</v>
      </c>
    </row>
    <row r="2143" spans="2:51" s="406" customFormat="1" ht="15.75" customHeight="1">
      <c r="B2143" s="363"/>
      <c r="D2143" s="361" t="s">
        <v>347</v>
      </c>
      <c r="E2143" s="364"/>
      <c r="F2143" s="365" t="s">
        <v>1472</v>
      </c>
      <c r="H2143" s="364"/>
      <c r="L2143" s="363"/>
      <c r="M2143" s="366"/>
      <c r="T2143" s="367"/>
      <c r="AT2143" s="364" t="s">
        <v>347</v>
      </c>
      <c r="AU2143" s="364" t="s">
        <v>258</v>
      </c>
      <c r="AV2143" s="364" t="s">
        <v>332</v>
      </c>
      <c r="AW2143" s="364" t="s">
        <v>299</v>
      </c>
      <c r="AX2143" s="364" t="s">
        <v>333</v>
      </c>
      <c r="AY2143" s="364" t="s">
        <v>334</v>
      </c>
    </row>
    <row r="2144" spans="2:51" s="406" customFormat="1" ht="15.75" customHeight="1">
      <c r="B2144" s="363"/>
      <c r="D2144" s="361" t="s">
        <v>347</v>
      </c>
      <c r="E2144" s="364"/>
      <c r="F2144" s="365" t="s">
        <v>1471</v>
      </c>
      <c r="H2144" s="364"/>
      <c r="L2144" s="363"/>
      <c r="M2144" s="366"/>
      <c r="T2144" s="367"/>
      <c r="AT2144" s="364" t="s">
        <v>347</v>
      </c>
      <c r="AU2144" s="364" t="s">
        <v>258</v>
      </c>
      <c r="AV2144" s="364" t="s">
        <v>332</v>
      </c>
      <c r="AW2144" s="364" t="s">
        <v>299</v>
      </c>
      <c r="AX2144" s="364" t="s">
        <v>333</v>
      </c>
      <c r="AY2144" s="364" t="s">
        <v>334</v>
      </c>
    </row>
    <row r="2145" spans="2:51" s="406" customFormat="1" ht="15.75" customHeight="1">
      <c r="B2145" s="363"/>
      <c r="D2145" s="361" t="s">
        <v>347</v>
      </c>
      <c r="E2145" s="364"/>
      <c r="F2145" s="365" t="s">
        <v>425</v>
      </c>
      <c r="H2145" s="364"/>
      <c r="L2145" s="363"/>
      <c r="M2145" s="366"/>
      <c r="T2145" s="367"/>
      <c r="AT2145" s="364" t="s">
        <v>347</v>
      </c>
      <c r="AU2145" s="364" t="s">
        <v>258</v>
      </c>
      <c r="AV2145" s="364" t="s">
        <v>332</v>
      </c>
      <c r="AW2145" s="364" t="s">
        <v>299</v>
      </c>
      <c r="AX2145" s="364" t="s">
        <v>333</v>
      </c>
      <c r="AY2145" s="364" t="s">
        <v>334</v>
      </c>
    </row>
    <row r="2146" spans="2:51" s="406" customFormat="1" ht="15.75" customHeight="1">
      <c r="B2146" s="368"/>
      <c r="D2146" s="361" t="s">
        <v>347</v>
      </c>
      <c r="E2146" s="369"/>
      <c r="F2146" s="370" t="s">
        <v>1470</v>
      </c>
      <c r="H2146" s="371">
        <v>213.797</v>
      </c>
      <c r="L2146" s="368"/>
      <c r="M2146" s="372"/>
      <c r="T2146" s="373"/>
      <c r="AT2146" s="369" t="s">
        <v>347</v>
      </c>
      <c r="AU2146" s="369" t="s">
        <v>258</v>
      </c>
      <c r="AV2146" s="369" t="s">
        <v>258</v>
      </c>
      <c r="AW2146" s="369" t="s">
        <v>299</v>
      </c>
      <c r="AX2146" s="369" t="s">
        <v>333</v>
      </c>
      <c r="AY2146" s="369" t="s">
        <v>334</v>
      </c>
    </row>
    <row r="2147" spans="2:51" s="406" customFormat="1" ht="15.75" customHeight="1">
      <c r="B2147" s="368"/>
      <c r="D2147" s="361" t="s">
        <v>347</v>
      </c>
      <c r="E2147" s="369"/>
      <c r="F2147" s="370" t="s">
        <v>1469</v>
      </c>
      <c r="H2147" s="371">
        <v>39.161</v>
      </c>
      <c r="L2147" s="368"/>
      <c r="M2147" s="372"/>
      <c r="T2147" s="373"/>
      <c r="AT2147" s="369" t="s">
        <v>347</v>
      </c>
      <c r="AU2147" s="369" t="s">
        <v>258</v>
      </c>
      <c r="AV2147" s="369" t="s">
        <v>258</v>
      </c>
      <c r="AW2147" s="369" t="s">
        <v>299</v>
      </c>
      <c r="AX2147" s="369" t="s">
        <v>333</v>
      </c>
      <c r="AY2147" s="369" t="s">
        <v>334</v>
      </c>
    </row>
    <row r="2148" spans="2:51" s="406" customFormat="1" ht="15.75" customHeight="1">
      <c r="B2148" s="380"/>
      <c r="D2148" s="361" t="s">
        <v>347</v>
      </c>
      <c r="E2148" s="381"/>
      <c r="F2148" s="382" t="s">
        <v>519</v>
      </c>
      <c r="H2148" s="383">
        <v>252.958</v>
      </c>
      <c r="L2148" s="380"/>
      <c r="M2148" s="384"/>
      <c r="T2148" s="385"/>
      <c r="AT2148" s="381" t="s">
        <v>347</v>
      </c>
      <c r="AU2148" s="381" t="s">
        <v>258</v>
      </c>
      <c r="AV2148" s="381" t="s">
        <v>363</v>
      </c>
      <c r="AW2148" s="381" t="s">
        <v>299</v>
      </c>
      <c r="AX2148" s="381" t="s">
        <v>333</v>
      </c>
      <c r="AY2148" s="381" t="s">
        <v>334</v>
      </c>
    </row>
    <row r="2149" spans="2:51" s="406" customFormat="1" ht="15.75" customHeight="1">
      <c r="B2149" s="363"/>
      <c r="D2149" s="361" t="s">
        <v>347</v>
      </c>
      <c r="E2149" s="364"/>
      <c r="F2149" s="365" t="s">
        <v>428</v>
      </c>
      <c r="H2149" s="364"/>
      <c r="L2149" s="363"/>
      <c r="M2149" s="366"/>
      <c r="T2149" s="367"/>
      <c r="AT2149" s="364" t="s">
        <v>347</v>
      </c>
      <c r="AU2149" s="364" t="s">
        <v>258</v>
      </c>
      <c r="AV2149" s="364" t="s">
        <v>332</v>
      </c>
      <c r="AW2149" s="364" t="s">
        <v>299</v>
      </c>
      <c r="AX2149" s="364" t="s">
        <v>333</v>
      </c>
      <c r="AY2149" s="364" t="s">
        <v>334</v>
      </c>
    </row>
    <row r="2150" spans="2:51" s="406" customFormat="1" ht="15.75" customHeight="1">
      <c r="B2150" s="368"/>
      <c r="D2150" s="361" t="s">
        <v>347</v>
      </c>
      <c r="E2150" s="369"/>
      <c r="F2150" s="370" t="s">
        <v>1468</v>
      </c>
      <c r="H2150" s="371">
        <v>27.518</v>
      </c>
      <c r="L2150" s="368"/>
      <c r="M2150" s="372"/>
      <c r="T2150" s="373"/>
      <c r="AT2150" s="369" t="s">
        <v>347</v>
      </c>
      <c r="AU2150" s="369" t="s">
        <v>258</v>
      </c>
      <c r="AV2150" s="369" t="s">
        <v>258</v>
      </c>
      <c r="AW2150" s="369" t="s">
        <v>299</v>
      </c>
      <c r="AX2150" s="369" t="s">
        <v>333</v>
      </c>
      <c r="AY2150" s="369" t="s">
        <v>334</v>
      </c>
    </row>
    <row r="2151" spans="2:51" s="406" customFormat="1" ht="15.75" customHeight="1">
      <c r="B2151" s="368"/>
      <c r="D2151" s="361" t="s">
        <v>347</v>
      </c>
      <c r="E2151" s="369"/>
      <c r="F2151" s="370" t="s">
        <v>1467</v>
      </c>
      <c r="H2151" s="371">
        <v>12.701</v>
      </c>
      <c r="L2151" s="368"/>
      <c r="M2151" s="372"/>
      <c r="T2151" s="373"/>
      <c r="AT2151" s="369" t="s">
        <v>347</v>
      </c>
      <c r="AU2151" s="369" t="s">
        <v>258</v>
      </c>
      <c r="AV2151" s="369" t="s">
        <v>258</v>
      </c>
      <c r="AW2151" s="369" t="s">
        <v>299</v>
      </c>
      <c r="AX2151" s="369" t="s">
        <v>333</v>
      </c>
      <c r="AY2151" s="369" t="s">
        <v>334</v>
      </c>
    </row>
    <row r="2152" spans="2:51" s="406" customFormat="1" ht="15.75" customHeight="1">
      <c r="B2152" s="368"/>
      <c r="D2152" s="361" t="s">
        <v>347</v>
      </c>
      <c r="E2152" s="369"/>
      <c r="F2152" s="370" t="s">
        <v>1466</v>
      </c>
      <c r="H2152" s="371">
        <v>160.348</v>
      </c>
      <c r="L2152" s="368"/>
      <c r="M2152" s="372"/>
      <c r="T2152" s="373"/>
      <c r="AT2152" s="369" t="s">
        <v>347</v>
      </c>
      <c r="AU2152" s="369" t="s">
        <v>258</v>
      </c>
      <c r="AV2152" s="369" t="s">
        <v>258</v>
      </c>
      <c r="AW2152" s="369" t="s">
        <v>299</v>
      </c>
      <c r="AX2152" s="369" t="s">
        <v>333</v>
      </c>
      <c r="AY2152" s="369" t="s">
        <v>334</v>
      </c>
    </row>
    <row r="2153" spans="2:51" s="406" customFormat="1" ht="15.75" customHeight="1">
      <c r="B2153" s="368"/>
      <c r="D2153" s="361" t="s">
        <v>347</v>
      </c>
      <c r="E2153" s="369"/>
      <c r="F2153" s="370" t="s">
        <v>1465</v>
      </c>
      <c r="H2153" s="371">
        <v>39.161</v>
      </c>
      <c r="L2153" s="368"/>
      <c r="M2153" s="372"/>
      <c r="T2153" s="373"/>
      <c r="AT2153" s="369" t="s">
        <v>347</v>
      </c>
      <c r="AU2153" s="369" t="s">
        <v>258</v>
      </c>
      <c r="AV2153" s="369" t="s">
        <v>258</v>
      </c>
      <c r="AW2153" s="369" t="s">
        <v>299</v>
      </c>
      <c r="AX2153" s="369" t="s">
        <v>333</v>
      </c>
      <c r="AY2153" s="369" t="s">
        <v>334</v>
      </c>
    </row>
    <row r="2154" spans="2:51" s="406" customFormat="1" ht="15.75" customHeight="1">
      <c r="B2154" s="380"/>
      <c r="D2154" s="361" t="s">
        <v>347</v>
      </c>
      <c r="E2154" s="381"/>
      <c r="F2154" s="382" t="s">
        <v>519</v>
      </c>
      <c r="H2154" s="383">
        <v>239.728</v>
      </c>
      <c r="L2154" s="380"/>
      <c r="M2154" s="384"/>
      <c r="T2154" s="385"/>
      <c r="AT2154" s="381" t="s">
        <v>347</v>
      </c>
      <c r="AU2154" s="381" t="s">
        <v>258</v>
      </c>
      <c r="AV2154" s="381" t="s">
        <v>363</v>
      </c>
      <c r="AW2154" s="381" t="s">
        <v>299</v>
      </c>
      <c r="AX2154" s="381" t="s">
        <v>333</v>
      </c>
      <c r="AY2154" s="381" t="s">
        <v>334</v>
      </c>
    </row>
    <row r="2155" spans="2:51" s="406" customFormat="1" ht="15.75" customHeight="1">
      <c r="B2155" s="374"/>
      <c r="D2155" s="361" t="s">
        <v>347</v>
      </c>
      <c r="E2155" s="375"/>
      <c r="F2155" s="376" t="s">
        <v>352</v>
      </c>
      <c r="H2155" s="377">
        <v>492.686</v>
      </c>
      <c r="L2155" s="374"/>
      <c r="M2155" s="378"/>
      <c r="T2155" s="379"/>
      <c r="AT2155" s="375" t="s">
        <v>347</v>
      </c>
      <c r="AU2155" s="375" t="s">
        <v>258</v>
      </c>
      <c r="AV2155" s="375" t="s">
        <v>341</v>
      </c>
      <c r="AW2155" s="375" t="s">
        <v>299</v>
      </c>
      <c r="AX2155" s="375" t="s">
        <v>332</v>
      </c>
      <c r="AY2155" s="375" t="s">
        <v>334</v>
      </c>
    </row>
    <row r="2156" spans="2:65" s="406" customFormat="1" ht="15.75" customHeight="1">
      <c r="B2156" s="281"/>
      <c r="C2156" s="347" t="s">
        <v>1464</v>
      </c>
      <c r="D2156" s="347" t="s">
        <v>336</v>
      </c>
      <c r="E2156" s="348" t="s">
        <v>1463</v>
      </c>
      <c r="F2156" s="349" t="s">
        <v>1461</v>
      </c>
      <c r="G2156" s="350" t="s">
        <v>339</v>
      </c>
      <c r="H2156" s="351">
        <v>32.5</v>
      </c>
      <c r="I2156" s="424"/>
      <c r="J2156" s="352">
        <f>ROUND($I$2156*$H$2156,2)</f>
        <v>0</v>
      </c>
      <c r="K2156" s="349" t="s">
        <v>340</v>
      </c>
      <c r="L2156" s="281"/>
      <c r="M2156" s="423"/>
      <c r="N2156" s="353" t="s">
        <v>287</v>
      </c>
      <c r="P2156" s="354">
        <f>$O$2156*$H$2156</f>
        <v>0</v>
      </c>
      <c r="Q2156" s="354">
        <v>1E-05</v>
      </c>
      <c r="R2156" s="354">
        <f>$Q$2156*$H$2156</f>
        <v>0.00032500000000000004</v>
      </c>
      <c r="S2156" s="354">
        <v>0</v>
      </c>
      <c r="T2156" s="355">
        <f>$S$2156*$H$2156</f>
        <v>0</v>
      </c>
      <c r="AR2156" s="409" t="s">
        <v>481</v>
      </c>
      <c r="AT2156" s="409" t="s">
        <v>336</v>
      </c>
      <c r="AU2156" s="409" t="s">
        <v>258</v>
      </c>
      <c r="AY2156" s="406" t="s">
        <v>334</v>
      </c>
      <c r="BE2156" s="356">
        <f>IF($N$2156="základní",$J$2156,0)</f>
        <v>0</v>
      </c>
      <c r="BF2156" s="356">
        <f>IF($N$2156="snížená",$J$2156,0)</f>
        <v>0</v>
      </c>
      <c r="BG2156" s="356">
        <f>IF($N$2156="zákl. přenesená",$J$2156,0)</f>
        <v>0</v>
      </c>
      <c r="BH2156" s="356">
        <f>IF($N$2156="sníž. přenesená",$J$2156,0)</f>
        <v>0</v>
      </c>
      <c r="BI2156" s="356">
        <f>IF($N$2156="nulová",$J$2156,0)</f>
        <v>0</v>
      </c>
      <c r="BJ2156" s="409" t="s">
        <v>332</v>
      </c>
      <c r="BK2156" s="356">
        <f>ROUND($I$2156*$H$2156,2)</f>
        <v>0</v>
      </c>
      <c r="BL2156" s="409" t="s">
        <v>481</v>
      </c>
      <c r="BM2156" s="409" t="s">
        <v>1462</v>
      </c>
    </row>
    <row r="2157" spans="2:47" s="406" customFormat="1" ht="16.5" customHeight="1">
      <c r="B2157" s="281"/>
      <c r="D2157" s="357" t="s">
        <v>343</v>
      </c>
      <c r="F2157" s="358" t="s">
        <v>1461</v>
      </c>
      <c r="L2157" s="281"/>
      <c r="M2157" s="359"/>
      <c r="T2157" s="360"/>
      <c r="AT2157" s="406" t="s">
        <v>343</v>
      </c>
      <c r="AU2157" s="406" t="s">
        <v>258</v>
      </c>
    </row>
    <row r="2158" spans="2:51" s="406" customFormat="1" ht="15.75" customHeight="1">
      <c r="B2158" s="363"/>
      <c r="D2158" s="361" t="s">
        <v>347</v>
      </c>
      <c r="E2158" s="364"/>
      <c r="F2158" s="365" t="s">
        <v>1460</v>
      </c>
      <c r="H2158" s="364"/>
      <c r="L2158" s="363"/>
      <c r="M2158" s="366"/>
      <c r="T2158" s="367"/>
      <c r="AT2158" s="364" t="s">
        <v>347</v>
      </c>
      <c r="AU2158" s="364" t="s">
        <v>258</v>
      </c>
      <c r="AV2158" s="364" t="s">
        <v>332</v>
      </c>
      <c r="AW2158" s="364" t="s">
        <v>299</v>
      </c>
      <c r="AX2158" s="364" t="s">
        <v>333</v>
      </c>
      <c r="AY2158" s="364" t="s">
        <v>334</v>
      </c>
    </row>
    <row r="2159" spans="2:51" s="406" customFormat="1" ht="15.75" customHeight="1">
      <c r="B2159" s="363"/>
      <c r="D2159" s="361" t="s">
        <v>347</v>
      </c>
      <c r="E2159" s="364"/>
      <c r="F2159" s="365" t="s">
        <v>1441</v>
      </c>
      <c r="H2159" s="364"/>
      <c r="L2159" s="363"/>
      <c r="M2159" s="366"/>
      <c r="T2159" s="367"/>
      <c r="AT2159" s="364" t="s">
        <v>347</v>
      </c>
      <c r="AU2159" s="364" t="s">
        <v>258</v>
      </c>
      <c r="AV2159" s="364" t="s">
        <v>332</v>
      </c>
      <c r="AW2159" s="364" t="s">
        <v>299</v>
      </c>
      <c r="AX2159" s="364" t="s">
        <v>333</v>
      </c>
      <c r="AY2159" s="364" t="s">
        <v>334</v>
      </c>
    </row>
    <row r="2160" spans="2:51" s="406" customFormat="1" ht="15.75" customHeight="1">
      <c r="B2160" s="368"/>
      <c r="D2160" s="361" t="s">
        <v>347</v>
      </c>
      <c r="E2160" s="369"/>
      <c r="F2160" s="370" t="s">
        <v>1437</v>
      </c>
      <c r="H2160" s="371">
        <v>11.5</v>
      </c>
      <c r="L2160" s="368"/>
      <c r="M2160" s="372"/>
      <c r="T2160" s="373"/>
      <c r="AT2160" s="369" t="s">
        <v>347</v>
      </c>
      <c r="AU2160" s="369" t="s">
        <v>258</v>
      </c>
      <c r="AV2160" s="369" t="s">
        <v>258</v>
      </c>
      <c r="AW2160" s="369" t="s">
        <v>299</v>
      </c>
      <c r="AX2160" s="369" t="s">
        <v>333</v>
      </c>
      <c r="AY2160" s="369" t="s">
        <v>334</v>
      </c>
    </row>
    <row r="2161" spans="2:51" s="406" customFormat="1" ht="15.75" customHeight="1">
      <c r="B2161" s="368"/>
      <c r="D2161" s="361" t="s">
        <v>347</v>
      </c>
      <c r="E2161" s="369"/>
      <c r="F2161" s="370" t="s">
        <v>1431</v>
      </c>
      <c r="H2161" s="371">
        <v>21</v>
      </c>
      <c r="L2161" s="368"/>
      <c r="M2161" s="372"/>
      <c r="T2161" s="373"/>
      <c r="AT2161" s="369" t="s">
        <v>347</v>
      </c>
      <c r="AU2161" s="369" t="s">
        <v>258</v>
      </c>
      <c r="AV2161" s="369" t="s">
        <v>258</v>
      </c>
      <c r="AW2161" s="369" t="s">
        <v>299</v>
      </c>
      <c r="AX2161" s="369" t="s">
        <v>333</v>
      </c>
      <c r="AY2161" s="369" t="s">
        <v>334</v>
      </c>
    </row>
    <row r="2162" spans="2:51" s="406" customFormat="1" ht="15.75" customHeight="1">
      <c r="B2162" s="380"/>
      <c r="D2162" s="361" t="s">
        <v>347</v>
      </c>
      <c r="E2162" s="381"/>
      <c r="F2162" s="382" t="s">
        <v>519</v>
      </c>
      <c r="H2162" s="383">
        <v>32.5</v>
      </c>
      <c r="L2162" s="380"/>
      <c r="M2162" s="384"/>
      <c r="T2162" s="385"/>
      <c r="AT2162" s="381" t="s">
        <v>347</v>
      </c>
      <c r="AU2162" s="381" t="s">
        <v>258</v>
      </c>
      <c r="AV2162" s="381" t="s">
        <v>363</v>
      </c>
      <c r="AW2162" s="381" t="s">
        <v>299</v>
      </c>
      <c r="AX2162" s="381" t="s">
        <v>333</v>
      </c>
      <c r="AY2162" s="381" t="s">
        <v>334</v>
      </c>
    </row>
    <row r="2163" spans="2:51" s="406" customFormat="1" ht="15.75" customHeight="1">
      <c r="B2163" s="374"/>
      <c r="D2163" s="361" t="s">
        <v>347</v>
      </c>
      <c r="E2163" s="375"/>
      <c r="F2163" s="376" t="s">
        <v>352</v>
      </c>
      <c r="H2163" s="377">
        <v>32.5</v>
      </c>
      <c r="L2163" s="374"/>
      <c r="M2163" s="378"/>
      <c r="T2163" s="379"/>
      <c r="AT2163" s="375" t="s">
        <v>347</v>
      </c>
      <c r="AU2163" s="375" t="s">
        <v>258</v>
      </c>
      <c r="AV2163" s="375" t="s">
        <v>341</v>
      </c>
      <c r="AW2163" s="375" t="s">
        <v>299</v>
      </c>
      <c r="AX2163" s="375" t="s">
        <v>332</v>
      </c>
      <c r="AY2163" s="375" t="s">
        <v>334</v>
      </c>
    </row>
    <row r="2164" spans="2:65" s="406" customFormat="1" ht="15.75" customHeight="1">
      <c r="B2164" s="281"/>
      <c r="C2164" s="347" t="s">
        <v>1459</v>
      </c>
      <c r="D2164" s="347" t="s">
        <v>336</v>
      </c>
      <c r="E2164" s="348" t="s">
        <v>1458</v>
      </c>
      <c r="F2164" s="349" t="s">
        <v>1456</v>
      </c>
      <c r="G2164" s="350" t="s">
        <v>339</v>
      </c>
      <c r="H2164" s="351">
        <v>88.515</v>
      </c>
      <c r="I2164" s="424"/>
      <c r="J2164" s="352">
        <f>ROUND($I$2164*$H$2164,2)</f>
        <v>0</v>
      </c>
      <c r="K2164" s="349" t="s">
        <v>340</v>
      </c>
      <c r="L2164" s="281"/>
      <c r="M2164" s="423"/>
      <c r="N2164" s="353" t="s">
        <v>287</v>
      </c>
      <c r="P2164" s="354">
        <f>$O$2164*$H$2164</f>
        <v>0</v>
      </c>
      <c r="Q2164" s="354">
        <v>1E-05</v>
      </c>
      <c r="R2164" s="354">
        <f>$Q$2164*$H$2164</f>
        <v>0.0008851500000000001</v>
      </c>
      <c r="S2164" s="354">
        <v>0</v>
      </c>
      <c r="T2164" s="355">
        <f>$S$2164*$H$2164</f>
        <v>0</v>
      </c>
      <c r="AR2164" s="409" t="s">
        <v>481</v>
      </c>
      <c r="AT2164" s="409" t="s">
        <v>336</v>
      </c>
      <c r="AU2164" s="409" t="s">
        <v>258</v>
      </c>
      <c r="AY2164" s="406" t="s">
        <v>334</v>
      </c>
      <c r="BE2164" s="356">
        <f>IF($N$2164="základní",$J$2164,0)</f>
        <v>0</v>
      </c>
      <c r="BF2164" s="356">
        <f>IF($N$2164="snížená",$J$2164,0)</f>
        <v>0</v>
      </c>
      <c r="BG2164" s="356">
        <f>IF($N$2164="zákl. přenesená",$J$2164,0)</f>
        <v>0</v>
      </c>
      <c r="BH2164" s="356">
        <f>IF($N$2164="sníž. přenesená",$J$2164,0)</f>
        <v>0</v>
      </c>
      <c r="BI2164" s="356">
        <f>IF($N$2164="nulová",$J$2164,0)</f>
        <v>0</v>
      </c>
      <c r="BJ2164" s="409" t="s">
        <v>332</v>
      </c>
      <c r="BK2164" s="356">
        <f>ROUND($I$2164*$H$2164,2)</f>
        <v>0</v>
      </c>
      <c r="BL2164" s="409" t="s">
        <v>481</v>
      </c>
      <c r="BM2164" s="409" t="s">
        <v>1457</v>
      </c>
    </row>
    <row r="2165" spans="2:47" s="406" customFormat="1" ht="16.5" customHeight="1">
      <c r="B2165" s="281"/>
      <c r="D2165" s="357" t="s">
        <v>343</v>
      </c>
      <c r="F2165" s="358" t="s">
        <v>1456</v>
      </c>
      <c r="L2165" s="281"/>
      <c r="M2165" s="359"/>
      <c r="T2165" s="360"/>
      <c r="AT2165" s="406" t="s">
        <v>343</v>
      </c>
      <c r="AU2165" s="406" t="s">
        <v>258</v>
      </c>
    </row>
    <row r="2166" spans="2:51" s="406" customFormat="1" ht="15.75" customHeight="1">
      <c r="B2166" s="363"/>
      <c r="D2166" s="361" t="s">
        <v>347</v>
      </c>
      <c r="E2166" s="364"/>
      <c r="F2166" s="365" t="s">
        <v>1455</v>
      </c>
      <c r="H2166" s="364"/>
      <c r="L2166" s="363"/>
      <c r="M2166" s="366"/>
      <c r="T2166" s="367"/>
      <c r="AT2166" s="364" t="s">
        <v>347</v>
      </c>
      <c r="AU2166" s="364" t="s">
        <v>258</v>
      </c>
      <c r="AV2166" s="364" t="s">
        <v>332</v>
      </c>
      <c r="AW2166" s="364" t="s">
        <v>299</v>
      </c>
      <c r="AX2166" s="364" t="s">
        <v>333</v>
      </c>
      <c r="AY2166" s="364" t="s">
        <v>334</v>
      </c>
    </row>
    <row r="2167" spans="2:51" s="406" customFormat="1" ht="15.75" customHeight="1">
      <c r="B2167" s="363"/>
      <c r="D2167" s="361" t="s">
        <v>347</v>
      </c>
      <c r="E2167" s="364"/>
      <c r="F2167" s="365" t="s">
        <v>1446</v>
      </c>
      <c r="H2167" s="364"/>
      <c r="L2167" s="363"/>
      <c r="M2167" s="366"/>
      <c r="T2167" s="367"/>
      <c r="AT2167" s="364" t="s">
        <v>347</v>
      </c>
      <c r="AU2167" s="364" t="s">
        <v>258</v>
      </c>
      <c r="AV2167" s="364" t="s">
        <v>332</v>
      </c>
      <c r="AW2167" s="364" t="s">
        <v>299</v>
      </c>
      <c r="AX2167" s="364" t="s">
        <v>333</v>
      </c>
      <c r="AY2167" s="364" t="s">
        <v>334</v>
      </c>
    </row>
    <row r="2168" spans="2:51" s="406" customFormat="1" ht="15.75" customHeight="1">
      <c r="B2168" s="368"/>
      <c r="D2168" s="361" t="s">
        <v>347</v>
      </c>
      <c r="E2168" s="369"/>
      <c r="F2168" s="370" t="s">
        <v>1445</v>
      </c>
      <c r="H2168" s="371">
        <v>6</v>
      </c>
      <c r="L2168" s="368"/>
      <c r="M2168" s="372"/>
      <c r="T2168" s="373"/>
      <c r="AT2168" s="369" t="s">
        <v>347</v>
      </c>
      <c r="AU2168" s="369" t="s">
        <v>258</v>
      </c>
      <c r="AV2168" s="369" t="s">
        <v>258</v>
      </c>
      <c r="AW2168" s="369" t="s">
        <v>299</v>
      </c>
      <c r="AX2168" s="369" t="s">
        <v>333</v>
      </c>
      <c r="AY2168" s="369" t="s">
        <v>334</v>
      </c>
    </row>
    <row r="2169" spans="2:51" s="406" customFormat="1" ht="15.75" customHeight="1">
      <c r="B2169" s="368"/>
      <c r="D2169" s="361" t="s">
        <v>347</v>
      </c>
      <c r="E2169" s="369"/>
      <c r="F2169" s="370" t="s">
        <v>1444</v>
      </c>
      <c r="H2169" s="371">
        <v>4.75</v>
      </c>
      <c r="L2169" s="368"/>
      <c r="M2169" s="372"/>
      <c r="T2169" s="373"/>
      <c r="AT2169" s="369" t="s">
        <v>347</v>
      </c>
      <c r="AU2169" s="369" t="s">
        <v>258</v>
      </c>
      <c r="AV2169" s="369" t="s">
        <v>258</v>
      </c>
      <c r="AW2169" s="369" t="s">
        <v>299</v>
      </c>
      <c r="AX2169" s="369" t="s">
        <v>333</v>
      </c>
      <c r="AY2169" s="369" t="s">
        <v>334</v>
      </c>
    </row>
    <row r="2170" spans="2:51" s="406" customFormat="1" ht="15.75" customHeight="1">
      <c r="B2170" s="368"/>
      <c r="D2170" s="361" t="s">
        <v>347</v>
      </c>
      <c r="E2170" s="369"/>
      <c r="F2170" s="370" t="s">
        <v>1443</v>
      </c>
      <c r="H2170" s="371">
        <v>4.75</v>
      </c>
      <c r="L2170" s="368"/>
      <c r="M2170" s="372"/>
      <c r="T2170" s="373"/>
      <c r="AT2170" s="369" t="s">
        <v>347</v>
      </c>
      <c r="AU2170" s="369" t="s">
        <v>258</v>
      </c>
      <c r="AV2170" s="369" t="s">
        <v>258</v>
      </c>
      <c r="AW2170" s="369" t="s">
        <v>299</v>
      </c>
      <c r="AX2170" s="369" t="s">
        <v>333</v>
      </c>
      <c r="AY2170" s="369" t="s">
        <v>334</v>
      </c>
    </row>
    <row r="2171" spans="2:51" s="406" customFormat="1" ht="15.75" customHeight="1">
      <c r="B2171" s="380"/>
      <c r="D2171" s="361" t="s">
        <v>347</v>
      </c>
      <c r="E2171" s="381"/>
      <c r="F2171" s="382" t="s">
        <v>519</v>
      </c>
      <c r="H2171" s="383">
        <v>15.5</v>
      </c>
      <c r="L2171" s="380"/>
      <c r="M2171" s="384"/>
      <c r="T2171" s="385"/>
      <c r="AT2171" s="381" t="s">
        <v>347</v>
      </c>
      <c r="AU2171" s="381" t="s">
        <v>258</v>
      </c>
      <c r="AV2171" s="381" t="s">
        <v>363</v>
      </c>
      <c r="AW2171" s="381" t="s">
        <v>299</v>
      </c>
      <c r="AX2171" s="381" t="s">
        <v>333</v>
      </c>
      <c r="AY2171" s="381" t="s">
        <v>334</v>
      </c>
    </row>
    <row r="2172" spans="2:51" s="406" customFormat="1" ht="15.75" customHeight="1">
      <c r="B2172" s="363"/>
      <c r="D2172" s="361" t="s">
        <v>347</v>
      </c>
      <c r="E2172" s="364"/>
      <c r="F2172" s="365" t="s">
        <v>1441</v>
      </c>
      <c r="H2172" s="364"/>
      <c r="L2172" s="363"/>
      <c r="M2172" s="366"/>
      <c r="T2172" s="367"/>
      <c r="AT2172" s="364" t="s">
        <v>347</v>
      </c>
      <c r="AU2172" s="364" t="s">
        <v>258</v>
      </c>
      <c r="AV2172" s="364" t="s">
        <v>332</v>
      </c>
      <c r="AW2172" s="364" t="s">
        <v>299</v>
      </c>
      <c r="AX2172" s="364" t="s">
        <v>333</v>
      </c>
      <c r="AY2172" s="364" t="s">
        <v>334</v>
      </c>
    </row>
    <row r="2173" spans="2:51" s="406" customFormat="1" ht="15.75" customHeight="1">
      <c r="B2173" s="368"/>
      <c r="D2173" s="361" t="s">
        <v>347</v>
      </c>
      <c r="E2173" s="369"/>
      <c r="F2173" s="370" t="s">
        <v>1440</v>
      </c>
      <c r="H2173" s="371">
        <v>14.58</v>
      </c>
      <c r="L2173" s="368"/>
      <c r="M2173" s="372"/>
      <c r="T2173" s="373"/>
      <c r="AT2173" s="369" t="s">
        <v>347</v>
      </c>
      <c r="AU2173" s="369" t="s">
        <v>258</v>
      </c>
      <c r="AV2173" s="369" t="s">
        <v>258</v>
      </c>
      <c r="AW2173" s="369" t="s">
        <v>299</v>
      </c>
      <c r="AX2173" s="369" t="s">
        <v>333</v>
      </c>
      <c r="AY2173" s="369" t="s">
        <v>334</v>
      </c>
    </row>
    <row r="2174" spans="2:51" s="406" customFormat="1" ht="15.75" customHeight="1">
      <c r="B2174" s="368"/>
      <c r="D2174" s="361" t="s">
        <v>347</v>
      </c>
      <c r="E2174" s="369"/>
      <c r="F2174" s="370" t="s">
        <v>1439</v>
      </c>
      <c r="H2174" s="371">
        <v>15.075</v>
      </c>
      <c r="L2174" s="368"/>
      <c r="M2174" s="372"/>
      <c r="T2174" s="373"/>
      <c r="AT2174" s="369" t="s">
        <v>347</v>
      </c>
      <c r="AU2174" s="369" t="s">
        <v>258</v>
      </c>
      <c r="AV2174" s="369" t="s">
        <v>258</v>
      </c>
      <c r="AW2174" s="369" t="s">
        <v>299</v>
      </c>
      <c r="AX2174" s="369" t="s">
        <v>333</v>
      </c>
      <c r="AY2174" s="369" t="s">
        <v>334</v>
      </c>
    </row>
    <row r="2175" spans="2:51" s="406" customFormat="1" ht="15.75" customHeight="1">
      <c r="B2175" s="368"/>
      <c r="D2175" s="361" t="s">
        <v>347</v>
      </c>
      <c r="E2175" s="369"/>
      <c r="F2175" s="370" t="s">
        <v>1438</v>
      </c>
      <c r="H2175" s="371">
        <v>20.77</v>
      </c>
      <c r="L2175" s="368"/>
      <c r="M2175" s="372"/>
      <c r="T2175" s="373"/>
      <c r="AT2175" s="369" t="s">
        <v>347</v>
      </c>
      <c r="AU2175" s="369" t="s">
        <v>258</v>
      </c>
      <c r="AV2175" s="369" t="s">
        <v>258</v>
      </c>
      <c r="AW2175" s="369" t="s">
        <v>299</v>
      </c>
      <c r="AX2175" s="369" t="s">
        <v>333</v>
      </c>
      <c r="AY2175" s="369" t="s">
        <v>334</v>
      </c>
    </row>
    <row r="2176" spans="2:51" s="406" customFormat="1" ht="15.75" customHeight="1">
      <c r="B2176" s="368"/>
      <c r="D2176" s="361" t="s">
        <v>347</v>
      </c>
      <c r="E2176" s="369"/>
      <c r="F2176" s="370" t="s">
        <v>1436</v>
      </c>
      <c r="H2176" s="371">
        <v>2.07</v>
      </c>
      <c r="L2176" s="368"/>
      <c r="M2176" s="372"/>
      <c r="T2176" s="373"/>
      <c r="AT2176" s="369" t="s">
        <v>347</v>
      </c>
      <c r="AU2176" s="369" t="s">
        <v>258</v>
      </c>
      <c r="AV2176" s="369" t="s">
        <v>258</v>
      </c>
      <c r="AW2176" s="369" t="s">
        <v>299</v>
      </c>
      <c r="AX2176" s="369" t="s">
        <v>333</v>
      </c>
      <c r="AY2176" s="369" t="s">
        <v>334</v>
      </c>
    </row>
    <row r="2177" spans="2:51" s="406" customFormat="1" ht="15.75" customHeight="1">
      <c r="B2177" s="368"/>
      <c r="D2177" s="361" t="s">
        <v>347</v>
      </c>
      <c r="E2177" s="369"/>
      <c r="F2177" s="370" t="s">
        <v>1435</v>
      </c>
      <c r="H2177" s="371">
        <v>9.87</v>
      </c>
      <c r="L2177" s="368"/>
      <c r="M2177" s="372"/>
      <c r="T2177" s="373"/>
      <c r="AT2177" s="369" t="s">
        <v>347</v>
      </c>
      <c r="AU2177" s="369" t="s">
        <v>258</v>
      </c>
      <c r="AV2177" s="369" t="s">
        <v>258</v>
      </c>
      <c r="AW2177" s="369" t="s">
        <v>299</v>
      </c>
      <c r="AX2177" s="369" t="s">
        <v>333</v>
      </c>
      <c r="AY2177" s="369" t="s">
        <v>334</v>
      </c>
    </row>
    <row r="2178" spans="2:51" s="406" customFormat="1" ht="15.75" customHeight="1">
      <c r="B2178" s="368"/>
      <c r="D2178" s="361" t="s">
        <v>347</v>
      </c>
      <c r="E2178" s="369"/>
      <c r="F2178" s="370" t="s">
        <v>1434</v>
      </c>
      <c r="H2178" s="371">
        <v>14.85</v>
      </c>
      <c r="L2178" s="368"/>
      <c r="M2178" s="372"/>
      <c r="T2178" s="373"/>
      <c r="AT2178" s="369" t="s">
        <v>347</v>
      </c>
      <c r="AU2178" s="369" t="s">
        <v>258</v>
      </c>
      <c r="AV2178" s="369" t="s">
        <v>258</v>
      </c>
      <c r="AW2178" s="369" t="s">
        <v>299</v>
      </c>
      <c r="AX2178" s="369" t="s">
        <v>333</v>
      </c>
      <c r="AY2178" s="369" t="s">
        <v>334</v>
      </c>
    </row>
    <row r="2179" spans="2:51" s="406" customFormat="1" ht="15.75" customHeight="1">
      <c r="B2179" s="368"/>
      <c r="D2179" s="361" t="s">
        <v>347</v>
      </c>
      <c r="E2179" s="369"/>
      <c r="F2179" s="370" t="s">
        <v>1433</v>
      </c>
      <c r="H2179" s="371">
        <v>-4.2</v>
      </c>
      <c r="L2179" s="368"/>
      <c r="M2179" s="372"/>
      <c r="T2179" s="373"/>
      <c r="AT2179" s="369" t="s">
        <v>347</v>
      </c>
      <c r="AU2179" s="369" t="s">
        <v>258</v>
      </c>
      <c r="AV2179" s="369" t="s">
        <v>258</v>
      </c>
      <c r="AW2179" s="369" t="s">
        <v>299</v>
      </c>
      <c r="AX2179" s="369" t="s">
        <v>333</v>
      </c>
      <c r="AY2179" s="369" t="s">
        <v>334</v>
      </c>
    </row>
    <row r="2180" spans="2:51" s="406" customFormat="1" ht="15.75" customHeight="1">
      <c r="B2180" s="380"/>
      <c r="D2180" s="361" t="s">
        <v>347</v>
      </c>
      <c r="E2180" s="381"/>
      <c r="F2180" s="382" t="s">
        <v>519</v>
      </c>
      <c r="H2180" s="383">
        <v>73.015</v>
      </c>
      <c r="L2180" s="380"/>
      <c r="M2180" s="384"/>
      <c r="T2180" s="385"/>
      <c r="AT2180" s="381" t="s">
        <v>347</v>
      </c>
      <c r="AU2180" s="381" t="s">
        <v>258</v>
      </c>
      <c r="AV2180" s="381" t="s">
        <v>363</v>
      </c>
      <c r="AW2180" s="381" t="s">
        <v>299</v>
      </c>
      <c r="AX2180" s="381" t="s">
        <v>333</v>
      </c>
      <c r="AY2180" s="381" t="s">
        <v>334</v>
      </c>
    </row>
    <row r="2181" spans="2:51" s="406" customFormat="1" ht="15.75" customHeight="1">
      <c r="B2181" s="374"/>
      <c r="D2181" s="361" t="s">
        <v>347</v>
      </c>
      <c r="E2181" s="375"/>
      <c r="F2181" s="376" t="s">
        <v>352</v>
      </c>
      <c r="H2181" s="377">
        <v>88.515</v>
      </c>
      <c r="L2181" s="374"/>
      <c r="M2181" s="378"/>
      <c r="T2181" s="379"/>
      <c r="AT2181" s="375" t="s">
        <v>347</v>
      </c>
      <c r="AU2181" s="375" t="s">
        <v>258</v>
      </c>
      <c r="AV2181" s="375" t="s">
        <v>341</v>
      </c>
      <c r="AW2181" s="375" t="s">
        <v>299</v>
      </c>
      <c r="AX2181" s="375" t="s">
        <v>332</v>
      </c>
      <c r="AY2181" s="375" t="s">
        <v>334</v>
      </c>
    </row>
    <row r="2182" spans="2:63" s="337" customFormat="1" ht="30.75" customHeight="1">
      <c r="B2182" s="336"/>
      <c r="D2182" s="338" t="s">
        <v>329</v>
      </c>
      <c r="E2182" s="345" t="s">
        <v>1454</v>
      </c>
      <c r="F2182" s="345" t="s">
        <v>1453</v>
      </c>
      <c r="J2182" s="346">
        <f>$BK$2182</f>
        <v>0</v>
      </c>
      <c r="L2182" s="336"/>
      <c r="M2182" s="341"/>
      <c r="P2182" s="342">
        <f>SUM($P$2183:$P$2223)</f>
        <v>0</v>
      </c>
      <c r="R2182" s="342">
        <f>SUM($R$2183:$R$2223)</f>
        <v>0.156738</v>
      </c>
      <c r="T2182" s="343">
        <f>SUM($T$2183:$T$2223)</f>
        <v>0</v>
      </c>
      <c r="AR2182" s="338" t="s">
        <v>258</v>
      </c>
      <c r="AT2182" s="338" t="s">
        <v>329</v>
      </c>
      <c r="AU2182" s="338" t="s">
        <v>332</v>
      </c>
      <c r="AY2182" s="338" t="s">
        <v>334</v>
      </c>
      <c r="BK2182" s="344">
        <f>SUM($BK$2183:$BK$2223)</f>
        <v>0</v>
      </c>
    </row>
    <row r="2183" spans="2:65" s="406" customFormat="1" ht="15.75" customHeight="1">
      <c r="B2183" s="281"/>
      <c r="C2183" s="347" t="s">
        <v>1452</v>
      </c>
      <c r="D2183" s="347" t="s">
        <v>336</v>
      </c>
      <c r="E2183" s="348" t="s">
        <v>1451</v>
      </c>
      <c r="F2183" s="349" t="s">
        <v>1450</v>
      </c>
      <c r="G2183" s="350" t="s">
        <v>339</v>
      </c>
      <c r="H2183" s="351">
        <v>121.015</v>
      </c>
      <c r="I2183" s="424"/>
      <c r="J2183" s="352">
        <f>ROUND($I$2183*$H$2183,2)</f>
        <v>0</v>
      </c>
      <c r="K2183" s="349" t="s">
        <v>340</v>
      </c>
      <c r="L2183" s="281"/>
      <c r="M2183" s="423"/>
      <c r="N2183" s="353" t="s">
        <v>287</v>
      </c>
      <c r="P2183" s="354">
        <f>$O$2183*$H$2183</f>
        <v>0</v>
      </c>
      <c r="Q2183" s="354">
        <v>0.0004</v>
      </c>
      <c r="R2183" s="354">
        <f>$Q$2183*$H$2183</f>
        <v>0.048406000000000005</v>
      </c>
      <c r="S2183" s="354">
        <v>0</v>
      </c>
      <c r="T2183" s="355">
        <f>$S$2183*$H$2183</f>
        <v>0</v>
      </c>
      <c r="AR2183" s="409" t="s">
        <v>481</v>
      </c>
      <c r="AT2183" s="409" t="s">
        <v>336</v>
      </c>
      <c r="AU2183" s="409" t="s">
        <v>258</v>
      </c>
      <c r="AY2183" s="406" t="s">
        <v>334</v>
      </c>
      <c r="BE2183" s="356">
        <f>IF($N$2183="základní",$J$2183,0)</f>
        <v>0</v>
      </c>
      <c r="BF2183" s="356">
        <f>IF($N$2183="snížená",$J$2183,0)</f>
        <v>0</v>
      </c>
      <c r="BG2183" s="356">
        <f>IF($N$2183="zákl. přenesená",$J$2183,0)</f>
        <v>0</v>
      </c>
      <c r="BH2183" s="356">
        <f>IF($N$2183="sníž. přenesená",$J$2183,0)</f>
        <v>0</v>
      </c>
      <c r="BI2183" s="356">
        <f>IF($N$2183="nulová",$J$2183,0)</f>
        <v>0</v>
      </c>
      <c r="BJ2183" s="409" t="s">
        <v>332</v>
      </c>
      <c r="BK2183" s="356">
        <f>ROUND($I$2183*$H$2183,2)</f>
        <v>0</v>
      </c>
      <c r="BL2183" s="409" t="s">
        <v>481</v>
      </c>
      <c r="BM2183" s="409" t="s">
        <v>1449</v>
      </c>
    </row>
    <row r="2184" spans="2:47" s="406" customFormat="1" ht="16.5" customHeight="1">
      <c r="B2184" s="281"/>
      <c r="D2184" s="357" t="s">
        <v>343</v>
      </c>
      <c r="F2184" s="358" t="s">
        <v>1448</v>
      </c>
      <c r="L2184" s="281"/>
      <c r="M2184" s="359"/>
      <c r="T2184" s="360"/>
      <c r="AT2184" s="406" t="s">
        <v>343</v>
      </c>
      <c r="AU2184" s="406" t="s">
        <v>258</v>
      </c>
    </row>
    <row r="2185" spans="2:51" s="406" customFormat="1" ht="15.75" customHeight="1">
      <c r="B2185" s="363"/>
      <c r="D2185" s="361" t="s">
        <v>347</v>
      </c>
      <c r="E2185" s="364"/>
      <c r="F2185" s="365" t="s">
        <v>1447</v>
      </c>
      <c r="H2185" s="364"/>
      <c r="L2185" s="363"/>
      <c r="M2185" s="366"/>
      <c r="T2185" s="367"/>
      <c r="AT2185" s="364" t="s">
        <v>347</v>
      </c>
      <c r="AU2185" s="364" t="s">
        <v>258</v>
      </c>
      <c r="AV2185" s="364" t="s">
        <v>332</v>
      </c>
      <c r="AW2185" s="364" t="s">
        <v>299</v>
      </c>
      <c r="AX2185" s="364" t="s">
        <v>333</v>
      </c>
      <c r="AY2185" s="364" t="s">
        <v>334</v>
      </c>
    </row>
    <row r="2186" spans="2:51" s="406" customFormat="1" ht="15.75" customHeight="1">
      <c r="B2186" s="363"/>
      <c r="D2186" s="361" t="s">
        <v>347</v>
      </c>
      <c r="E2186" s="364"/>
      <c r="F2186" s="365" t="s">
        <v>1446</v>
      </c>
      <c r="H2186" s="364"/>
      <c r="L2186" s="363"/>
      <c r="M2186" s="366"/>
      <c r="T2186" s="367"/>
      <c r="AT2186" s="364" t="s">
        <v>347</v>
      </c>
      <c r="AU2186" s="364" t="s">
        <v>258</v>
      </c>
      <c r="AV2186" s="364" t="s">
        <v>332</v>
      </c>
      <c r="AW2186" s="364" t="s">
        <v>299</v>
      </c>
      <c r="AX2186" s="364" t="s">
        <v>333</v>
      </c>
      <c r="AY2186" s="364" t="s">
        <v>334</v>
      </c>
    </row>
    <row r="2187" spans="2:51" s="406" customFormat="1" ht="15.75" customHeight="1">
      <c r="B2187" s="368"/>
      <c r="D2187" s="361" t="s">
        <v>347</v>
      </c>
      <c r="E2187" s="369"/>
      <c r="F2187" s="370" t="s">
        <v>1445</v>
      </c>
      <c r="H2187" s="371">
        <v>6</v>
      </c>
      <c r="L2187" s="368"/>
      <c r="M2187" s="372"/>
      <c r="T2187" s="373"/>
      <c r="AT2187" s="369" t="s">
        <v>347</v>
      </c>
      <c r="AU2187" s="369" t="s">
        <v>258</v>
      </c>
      <c r="AV2187" s="369" t="s">
        <v>258</v>
      </c>
      <c r="AW2187" s="369" t="s">
        <v>299</v>
      </c>
      <c r="AX2187" s="369" t="s">
        <v>333</v>
      </c>
      <c r="AY2187" s="369" t="s">
        <v>334</v>
      </c>
    </row>
    <row r="2188" spans="2:51" s="406" customFormat="1" ht="15.75" customHeight="1">
      <c r="B2188" s="368"/>
      <c r="D2188" s="361" t="s">
        <v>347</v>
      </c>
      <c r="E2188" s="369"/>
      <c r="F2188" s="370" t="s">
        <v>1444</v>
      </c>
      <c r="H2188" s="371">
        <v>4.75</v>
      </c>
      <c r="L2188" s="368"/>
      <c r="M2188" s="372"/>
      <c r="T2188" s="373"/>
      <c r="AT2188" s="369" t="s">
        <v>347</v>
      </c>
      <c r="AU2188" s="369" t="s">
        <v>258</v>
      </c>
      <c r="AV2188" s="369" t="s">
        <v>258</v>
      </c>
      <c r="AW2188" s="369" t="s">
        <v>299</v>
      </c>
      <c r="AX2188" s="369" t="s">
        <v>333</v>
      </c>
      <c r="AY2188" s="369" t="s">
        <v>334</v>
      </c>
    </row>
    <row r="2189" spans="2:51" s="406" customFormat="1" ht="15.75" customHeight="1">
      <c r="B2189" s="368"/>
      <c r="D2189" s="361" t="s">
        <v>347</v>
      </c>
      <c r="E2189" s="369"/>
      <c r="F2189" s="370" t="s">
        <v>1443</v>
      </c>
      <c r="H2189" s="371">
        <v>4.75</v>
      </c>
      <c r="L2189" s="368"/>
      <c r="M2189" s="372"/>
      <c r="T2189" s="373"/>
      <c r="AT2189" s="369" t="s">
        <v>347</v>
      </c>
      <c r="AU2189" s="369" t="s">
        <v>258</v>
      </c>
      <c r="AV2189" s="369" t="s">
        <v>258</v>
      </c>
      <c r="AW2189" s="369" t="s">
        <v>299</v>
      </c>
      <c r="AX2189" s="369" t="s">
        <v>333</v>
      </c>
      <c r="AY2189" s="369" t="s">
        <v>334</v>
      </c>
    </row>
    <row r="2190" spans="2:51" s="406" customFormat="1" ht="15.75" customHeight="1">
      <c r="B2190" s="380"/>
      <c r="D2190" s="361" t="s">
        <v>347</v>
      </c>
      <c r="E2190" s="381"/>
      <c r="F2190" s="382" t="s">
        <v>519</v>
      </c>
      <c r="H2190" s="383">
        <v>15.5</v>
      </c>
      <c r="L2190" s="380"/>
      <c r="M2190" s="384"/>
      <c r="T2190" s="385"/>
      <c r="AT2190" s="381" t="s">
        <v>347</v>
      </c>
      <c r="AU2190" s="381" t="s">
        <v>258</v>
      </c>
      <c r="AV2190" s="381" t="s">
        <v>363</v>
      </c>
      <c r="AW2190" s="381" t="s">
        <v>299</v>
      </c>
      <c r="AX2190" s="381" t="s">
        <v>333</v>
      </c>
      <c r="AY2190" s="381" t="s">
        <v>334</v>
      </c>
    </row>
    <row r="2191" spans="2:51" s="406" customFormat="1" ht="15.75" customHeight="1">
      <c r="B2191" s="363"/>
      <c r="D2191" s="361" t="s">
        <v>347</v>
      </c>
      <c r="E2191" s="364"/>
      <c r="F2191" s="365" t="s">
        <v>1442</v>
      </c>
      <c r="H2191" s="364"/>
      <c r="L2191" s="363"/>
      <c r="M2191" s="366"/>
      <c r="T2191" s="367"/>
      <c r="AT2191" s="364" t="s">
        <v>347</v>
      </c>
      <c r="AU2191" s="364" t="s">
        <v>258</v>
      </c>
      <c r="AV2191" s="364" t="s">
        <v>332</v>
      </c>
      <c r="AW2191" s="364" t="s">
        <v>299</v>
      </c>
      <c r="AX2191" s="364" t="s">
        <v>333</v>
      </c>
      <c r="AY2191" s="364" t="s">
        <v>334</v>
      </c>
    </row>
    <row r="2192" spans="2:51" s="406" customFormat="1" ht="15.75" customHeight="1">
      <c r="B2192" s="363"/>
      <c r="D2192" s="361" t="s">
        <v>347</v>
      </c>
      <c r="E2192" s="364"/>
      <c r="F2192" s="365" t="s">
        <v>1441</v>
      </c>
      <c r="H2192" s="364"/>
      <c r="L2192" s="363"/>
      <c r="M2192" s="366"/>
      <c r="T2192" s="367"/>
      <c r="AT2192" s="364" t="s">
        <v>347</v>
      </c>
      <c r="AU2192" s="364" t="s">
        <v>258</v>
      </c>
      <c r="AV2192" s="364" t="s">
        <v>332</v>
      </c>
      <c r="AW2192" s="364" t="s">
        <v>299</v>
      </c>
      <c r="AX2192" s="364" t="s">
        <v>333</v>
      </c>
      <c r="AY2192" s="364" t="s">
        <v>334</v>
      </c>
    </row>
    <row r="2193" spans="2:51" s="406" customFormat="1" ht="15.75" customHeight="1">
      <c r="B2193" s="368"/>
      <c r="D2193" s="361" t="s">
        <v>347</v>
      </c>
      <c r="E2193" s="369"/>
      <c r="F2193" s="370" t="s">
        <v>1440</v>
      </c>
      <c r="H2193" s="371">
        <v>14.58</v>
      </c>
      <c r="L2193" s="368"/>
      <c r="M2193" s="372"/>
      <c r="T2193" s="373"/>
      <c r="AT2193" s="369" t="s">
        <v>347</v>
      </c>
      <c r="AU2193" s="369" t="s">
        <v>258</v>
      </c>
      <c r="AV2193" s="369" t="s">
        <v>258</v>
      </c>
      <c r="AW2193" s="369" t="s">
        <v>299</v>
      </c>
      <c r="AX2193" s="369" t="s">
        <v>333</v>
      </c>
      <c r="AY2193" s="369" t="s">
        <v>334</v>
      </c>
    </row>
    <row r="2194" spans="2:51" s="406" customFormat="1" ht="15.75" customHeight="1">
      <c r="B2194" s="368"/>
      <c r="D2194" s="361" t="s">
        <v>347</v>
      </c>
      <c r="E2194" s="369"/>
      <c r="F2194" s="370" t="s">
        <v>1439</v>
      </c>
      <c r="H2194" s="371">
        <v>15.075</v>
      </c>
      <c r="L2194" s="368"/>
      <c r="M2194" s="372"/>
      <c r="T2194" s="373"/>
      <c r="AT2194" s="369" t="s">
        <v>347</v>
      </c>
      <c r="AU2194" s="369" t="s">
        <v>258</v>
      </c>
      <c r="AV2194" s="369" t="s">
        <v>258</v>
      </c>
      <c r="AW2194" s="369" t="s">
        <v>299</v>
      </c>
      <c r="AX2194" s="369" t="s">
        <v>333</v>
      </c>
      <c r="AY2194" s="369" t="s">
        <v>334</v>
      </c>
    </row>
    <row r="2195" spans="2:51" s="406" customFormat="1" ht="15.75" customHeight="1">
      <c r="B2195" s="368"/>
      <c r="D2195" s="361" t="s">
        <v>347</v>
      </c>
      <c r="E2195" s="369"/>
      <c r="F2195" s="370" t="s">
        <v>1438</v>
      </c>
      <c r="H2195" s="371">
        <v>20.77</v>
      </c>
      <c r="L2195" s="368"/>
      <c r="M2195" s="372"/>
      <c r="T2195" s="373"/>
      <c r="AT2195" s="369" t="s">
        <v>347</v>
      </c>
      <c r="AU2195" s="369" t="s">
        <v>258</v>
      </c>
      <c r="AV2195" s="369" t="s">
        <v>258</v>
      </c>
      <c r="AW2195" s="369" t="s">
        <v>299</v>
      </c>
      <c r="AX2195" s="369" t="s">
        <v>333</v>
      </c>
      <c r="AY2195" s="369" t="s">
        <v>334</v>
      </c>
    </row>
    <row r="2196" spans="2:51" s="406" customFormat="1" ht="15.75" customHeight="1">
      <c r="B2196" s="368"/>
      <c r="D2196" s="361" t="s">
        <v>347</v>
      </c>
      <c r="E2196" s="369"/>
      <c r="F2196" s="370" t="s">
        <v>1437</v>
      </c>
      <c r="H2196" s="371">
        <v>11.5</v>
      </c>
      <c r="L2196" s="368"/>
      <c r="M2196" s="372"/>
      <c r="T2196" s="373"/>
      <c r="AT2196" s="369" t="s">
        <v>347</v>
      </c>
      <c r="AU2196" s="369" t="s">
        <v>258</v>
      </c>
      <c r="AV2196" s="369" t="s">
        <v>258</v>
      </c>
      <c r="AW2196" s="369" t="s">
        <v>299</v>
      </c>
      <c r="AX2196" s="369" t="s">
        <v>333</v>
      </c>
      <c r="AY2196" s="369" t="s">
        <v>334</v>
      </c>
    </row>
    <row r="2197" spans="2:51" s="406" customFormat="1" ht="15.75" customHeight="1">
      <c r="B2197" s="368"/>
      <c r="D2197" s="361" t="s">
        <v>347</v>
      </c>
      <c r="E2197" s="369"/>
      <c r="F2197" s="370" t="s">
        <v>1436</v>
      </c>
      <c r="H2197" s="371">
        <v>2.07</v>
      </c>
      <c r="L2197" s="368"/>
      <c r="M2197" s="372"/>
      <c r="T2197" s="373"/>
      <c r="AT2197" s="369" t="s">
        <v>347</v>
      </c>
      <c r="AU2197" s="369" t="s">
        <v>258</v>
      </c>
      <c r="AV2197" s="369" t="s">
        <v>258</v>
      </c>
      <c r="AW2197" s="369" t="s">
        <v>299</v>
      </c>
      <c r="AX2197" s="369" t="s">
        <v>333</v>
      </c>
      <c r="AY2197" s="369" t="s">
        <v>334</v>
      </c>
    </row>
    <row r="2198" spans="2:51" s="406" customFormat="1" ht="15.75" customHeight="1">
      <c r="B2198" s="368"/>
      <c r="D2198" s="361" t="s">
        <v>347</v>
      </c>
      <c r="E2198" s="369"/>
      <c r="F2198" s="370" t="s">
        <v>1435</v>
      </c>
      <c r="H2198" s="371">
        <v>9.87</v>
      </c>
      <c r="L2198" s="368"/>
      <c r="M2198" s="372"/>
      <c r="T2198" s="373"/>
      <c r="AT2198" s="369" t="s">
        <v>347</v>
      </c>
      <c r="AU2198" s="369" t="s">
        <v>258</v>
      </c>
      <c r="AV2198" s="369" t="s">
        <v>258</v>
      </c>
      <c r="AW2198" s="369" t="s">
        <v>299</v>
      </c>
      <c r="AX2198" s="369" t="s">
        <v>333</v>
      </c>
      <c r="AY2198" s="369" t="s">
        <v>334</v>
      </c>
    </row>
    <row r="2199" spans="2:51" s="406" customFormat="1" ht="15.75" customHeight="1">
      <c r="B2199" s="368"/>
      <c r="D2199" s="361" t="s">
        <v>347</v>
      </c>
      <c r="E2199" s="369"/>
      <c r="F2199" s="370" t="s">
        <v>1434</v>
      </c>
      <c r="H2199" s="371">
        <v>14.85</v>
      </c>
      <c r="L2199" s="368"/>
      <c r="M2199" s="372"/>
      <c r="T2199" s="373"/>
      <c r="AT2199" s="369" t="s">
        <v>347</v>
      </c>
      <c r="AU2199" s="369" t="s">
        <v>258</v>
      </c>
      <c r="AV2199" s="369" t="s">
        <v>258</v>
      </c>
      <c r="AW2199" s="369" t="s">
        <v>299</v>
      </c>
      <c r="AX2199" s="369" t="s">
        <v>333</v>
      </c>
      <c r="AY2199" s="369" t="s">
        <v>334</v>
      </c>
    </row>
    <row r="2200" spans="2:51" s="406" customFormat="1" ht="15.75" customHeight="1">
      <c r="B2200" s="368"/>
      <c r="D2200" s="361" t="s">
        <v>347</v>
      </c>
      <c r="E2200" s="369"/>
      <c r="F2200" s="370" t="s">
        <v>1433</v>
      </c>
      <c r="H2200" s="371">
        <v>-4.2</v>
      </c>
      <c r="L2200" s="368"/>
      <c r="M2200" s="372"/>
      <c r="T2200" s="373"/>
      <c r="AT2200" s="369" t="s">
        <v>347</v>
      </c>
      <c r="AU2200" s="369" t="s">
        <v>258</v>
      </c>
      <c r="AV2200" s="369" t="s">
        <v>258</v>
      </c>
      <c r="AW2200" s="369" t="s">
        <v>299</v>
      </c>
      <c r="AX2200" s="369" t="s">
        <v>333</v>
      </c>
      <c r="AY2200" s="369" t="s">
        <v>334</v>
      </c>
    </row>
    <row r="2201" spans="2:51" s="406" customFormat="1" ht="15.75" customHeight="1">
      <c r="B2201" s="363"/>
      <c r="D2201" s="361" t="s">
        <v>347</v>
      </c>
      <c r="E2201" s="364"/>
      <c r="F2201" s="365" t="s">
        <v>1432</v>
      </c>
      <c r="H2201" s="364"/>
      <c r="L2201" s="363"/>
      <c r="M2201" s="366"/>
      <c r="T2201" s="367"/>
      <c r="AT2201" s="364" t="s">
        <v>347</v>
      </c>
      <c r="AU2201" s="364" t="s">
        <v>258</v>
      </c>
      <c r="AV2201" s="364" t="s">
        <v>332</v>
      </c>
      <c r="AW2201" s="364" t="s">
        <v>299</v>
      </c>
      <c r="AX2201" s="364" t="s">
        <v>333</v>
      </c>
      <c r="AY2201" s="364" t="s">
        <v>334</v>
      </c>
    </row>
    <row r="2202" spans="2:51" s="406" customFormat="1" ht="15.75" customHeight="1">
      <c r="B2202" s="368"/>
      <c r="D2202" s="361" t="s">
        <v>347</v>
      </c>
      <c r="E2202" s="369"/>
      <c r="F2202" s="370" t="s">
        <v>1431</v>
      </c>
      <c r="H2202" s="371">
        <v>21</v>
      </c>
      <c r="L2202" s="368"/>
      <c r="M2202" s="372"/>
      <c r="T2202" s="373"/>
      <c r="AT2202" s="369" t="s">
        <v>347</v>
      </c>
      <c r="AU2202" s="369" t="s">
        <v>258</v>
      </c>
      <c r="AV2202" s="369" t="s">
        <v>258</v>
      </c>
      <c r="AW2202" s="369" t="s">
        <v>299</v>
      </c>
      <c r="AX2202" s="369" t="s">
        <v>333</v>
      </c>
      <c r="AY2202" s="369" t="s">
        <v>334</v>
      </c>
    </row>
    <row r="2203" spans="2:51" s="406" customFormat="1" ht="15.75" customHeight="1">
      <c r="B2203" s="380"/>
      <c r="D2203" s="361" t="s">
        <v>347</v>
      </c>
      <c r="E2203" s="381"/>
      <c r="F2203" s="382" t="s">
        <v>519</v>
      </c>
      <c r="H2203" s="383">
        <v>105.515</v>
      </c>
      <c r="L2203" s="380"/>
      <c r="M2203" s="384"/>
      <c r="T2203" s="385"/>
      <c r="AT2203" s="381" t="s">
        <v>347</v>
      </c>
      <c r="AU2203" s="381" t="s">
        <v>258</v>
      </c>
      <c r="AV2203" s="381" t="s">
        <v>363</v>
      </c>
      <c r="AW2203" s="381" t="s">
        <v>299</v>
      </c>
      <c r="AX2203" s="381" t="s">
        <v>333</v>
      </c>
      <c r="AY2203" s="381" t="s">
        <v>334</v>
      </c>
    </row>
    <row r="2204" spans="2:51" s="406" customFormat="1" ht="15.75" customHeight="1">
      <c r="B2204" s="374"/>
      <c r="D2204" s="361" t="s">
        <v>347</v>
      </c>
      <c r="E2204" s="375"/>
      <c r="F2204" s="376" t="s">
        <v>352</v>
      </c>
      <c r="H2204" s="377">
        <v>121.015</v>
      </c>
      <c r="L2204" s="374"/>
      <c r="M2204" s="378"/>
      <c r="T2204" s="379"/>
      <c r="AT2204" s="375" t="s">
        <v>347</v>
      </c>
      <c r="AU2204" s="375" t="s">
        <v>258</v>
      </c>
      <c r="AV2204" s="375" t="s">
        <v>341</v>
      </c>
      <c r="AW2204" s="375" t="s">
        <v>299</v>
      </c>
      <c r="AX2204" s="375" t="s">
        <v>332</v>
      </c>
      <c r="AY2204" s="375" t="s">
        <v>334</v>
      </c>
    </row>
    <row r="2205" spans="2:65" s="406" customFormat="1" ht="15.75" customHeight="1">
      <c r="B2205" s="281"/>
      <c r="C2205" s="347" t="s">
        <v>1430</v>
      </c>
      <c r="D2205" s="347" t="s">
        <v>336</v>
      </c>
      <c r="E2205" s="348" t="s">
        <v>1429</v>
      </c>
      <c r="F2205" s="349" t="s">
        <v>1428</v>
      </c>
      <c r="G2205" s="350" t="s">
        <v>339</v>
      </c>
      <c r="H2205" s="351">
        <v>270.83</v>
      </c>
      <c r="I2205" s="424"/>
      <c r="J2205" s="352">
        <f>ROUND($I$2205*$H$2205,2)</f>
        <v>0</v>
      </c>
      <c r="K2205" s="349" t="s">
        <v>340</v>
      </c>
      <c r="L2205" s="281"/>
      <c r="M2205" s="423"/>
      <c r="N2205" s="353" t="s">
        <v>287</v>
      </c>
      <c r="P2205" s="354">
        <f>$O$2205*$H$2205</f>
        <v>0</v>
      </c>
      <c r="Q2205" s="354">
        <v>0.0004</v>
      </c>
      <c r="R2205" s="354">
        <f>$Q$2205*$H$2205</f>
        <v>0.108332</v>
      </c>
      <c r="S2205" s="354">
        <v>0</v>
      </c>
      <c r="T2205" s="355">
        <f>$S$2205*$H$2205</f>
        <v>0</v>
      </c>
      <c r="AR2205" s="409" t="s">
        <v>481</v>
      </c>
      <c r="AT2205" s="409" t="s">
        <v>336</v>
      </c>
      <c r="AU2205" s="409" t="s">
        <v>258</v>
      </c>
      <c r="AY2205" s="406" t="s">
        <v>334</v>
      </c>
      <c r="BE2205" s="356">
        <f>IF($N$2205="základní",$J$2205,0)</f>
        <v>0</v>
      </c>
      <c r="BF2205" s="356">
        <f>IF($N$2205="snížená",$J$2205,0)</f>
        <v>0</v>
      </c>
      <c r="BG2205" s="356">
        <f>IF($N$2205="zákl. přenesená",$J$2205,0)</f>
        <v>0</v>
      </c>
      <c r="BH2205" s="356">
        <f>IF($N$2205="sníž. přenesená",$J$2205,0)</f>
        <v>0</v>
      </c>
      <c r="BI2205" s="356">
        <f>IF($N$2205="nulová",$J$2205,0)</f>
        <v>0</v>
      </c>
      <c r="BJ2205" s="409" t="s">
        <v>332</v>
      </c>
      <c r="BK2205" s="356">
        <f>ROUND($I$2205*$H$2205,2)</f>
        <v>0</v>
      </c>
      <c r="BL2205" s="409" t="s">
        <v>481</v>
      </c>
      <c r="BM2205" s="409" t="s">
        <v>1427</v>
      </c>
    </row>
    <row r="2206" spans="2:47" s="406" customFormat="1" ht="16.5" customHeight="1">
      <c r="B2206" s="281"/>
      <c r="D2206" s="357" t="s">
        <v>343</v>
      </c>
      <c r="F2206" s="358" t="s">
        <v>1426</v>
      </c>
      <c r="L2206" s="281"/>
      <c r="M2206" s="359"/>
      <c r="T2206" s="360"/>
      <c r="AT2206" s="406" t="s">
        <v>343</v>
      </c>
      <c r="AU2206" s="406" t="s">
        <v>258</v>
      </c>
    </row>
    <row r="2207" spans="2:51" s="406" customFormat="1" ht="15.75" customHeight="1">
      <c r="B2207" s="363"/>
      <c r="D2207" s="361" t="s">
        <v>347</v>
      </c>
      <c r="E2207" s="364"/>
      <c r="F2207" s="365" t="s">
        <v>1425</v>
      </c>
      <c r="H2207" s="364"/>
      <c r="L2207" s="363"/>
      <c r="M2207" s="366"/>
      <c r="T2207" s="367"/>
      <c r="AT2207" s="364" t="s">
        <v>347</v>
      </c>
      <c r="AU2207" s="364" t="s">
        <v>258</v>
      </c>
      <c r="AV2207" s="364" t="s">
        <v>332</v>
      </c>
      <c r="AW2207" s="364" t="s">
        <v>299</v>
      </c>
      <c r="AX2207" s="364" t="s">
        <v>333</v>
      </c>
      <c r="AY2207" s="364" t="s">
        <v>334</v>
      </c>
    </row>
    <row r="2208" spans="2:51" s="406" customFormat="1" ht="15.75" customHeight="1">
      <c r="B2208" s="363"/>
      <c r="D2208" s="361" t="s">
        <v>347</v>
      </c>
      <c r="E2208" s="364"/>
      <c r="F2208" s="365" t="s">
        <v>1424</v>
      </c>
      <c r="H2208" s="364"/>
      <c r="L2208" s="363"/>
      <c r="M2208" s="366"/>
      <c r="T2208" s="367"/>
      <c r="AT2208" s="364" t="s">
        <v>347</v>
      </c>
      <c r="AU2208" s="364" t="s">
        <v>258</v>
      </c>
      <c r="AV2208" s="364" t="s">
        <v>332</v>
      </c>
      <c r="AW2208" s="364" t="s">
        <v>299</v>
      </c>
      <c r="AX2208" s="364" t="s">
        <v>333</v>
      </c>
      <c r="AY2208" s="364" t="s">
        <v>334</v>
      </c>
    </row>
    <row r="2209" spans="2:51" s="406" customFormat="1" ht="15.75" customHeight="1">
      <c r="B2209" s="363"/>
      <c r="D2209" s="361" t="s">
        <v>347</v>
      </c>
      <c r="E2209" s="364"/>
      <c r="F2209" s="365" t="s">
        <v>1423</v>
      </c>
      <c r="H2209" s="364"/>
      <c r="L2209" s="363"/>
      <c r="M2209" s="366"/>
      <c r="T2209" s="367"/>
      <c r="AT2209" s="364" t="s">
        <v>347</v>
      </c>
      <c r="AU2209" s="364" t="s">
        <v>258</v>
      </c>
      <c r="AV2209" s="364" t="s">
        <v>332</v>
      </c>
      <c r="AW2209" s="364" t="s">
        <v>299</v>
      </c>
      <c r="AX2209" s="364" t="s">
        <v>333</v>
      </c>
      <c r="AY2209" s="364" t="s">
        <v>334</v>
      </c>
    </row>
    <row r="2210" spans="2:51" s="406" customFormat="1" ht="15.75" customHeight="1">
      <c r="B2210" s="368"/>
      <c r="D2210" s="361" t="s">
        <v>347</v>
      </c>
      <c r="E2210" s="369"/>
      <c r="F2210" s="370" t="s">
        <v>1421</v>
      </c>
      <c r="H2210" s="371">
        <v>14.16</v>
      </c>
      <c r="L2210" s="368"/>
      <c r="M2210" s="372"/>
      <c r="T2210" s="373"/>
      <c r="AT2210" s="369" t="s">
        <v>347</v>
      </c>
      <c r="AU2210" s="369" t="s">
        <v>258</v>
      </c>
      <c r="AV2210" s="369" t="s">
        <v>258</v>
      </c>
      <c r="AW2210" s="369" t="s">
        <v>299</v>
      </c>
      <c r="AX2210" s="369" t="s">
        <v>333</v>
      </c>
      <c r="AY2210" s="369" t="s">
        <v>334</v>
      </c>
    </row>
    <row r="2211" spans="2:51" s="406" customFormat="1" ht="15.75" customHeight="1">
      <c r="B2211" s="368"/>
      <c r="D2211" s="361" t="s">
        <v>347</v>
      </c>
      <c r="E2211" s="369"/>
      <c r="F2211" s="370" t="s">
        <v>1420</v>
      </c>
      <c r="H2211" s="371">
        <v>93.6</v>
      </c>
      <c r="L2211" s="368"/>
      <c r="M2211" s="372"/>
      <c r="T2211" s="373"/>
      <c r="AT2211" s="369" t="s">
        <v>347</v>
      </c>
      <c r="AU2211" s="369" t="s">
        <v>258</v>
      </c>
      <c r="AV2211" s="369" t="s">
        <v>258</v>
      </c>
      <c r="AW2211" s="369" t="s">
        <v>299</v>
      </c>
      <c r="AX2211" s="369" t="s">
        <v>333</v>
      </c>
      <c r="AY2211" s="369" t="s">
        <v>334</v>
      </c>
    </row>
    <row r="2212" spans="2:51" s="406" customFormat="1" ht="15.75" customHeight="1">
      <c r="B2212" s="368"/>
      <c r="D2212" s="361" t="s">
        <v>347</v>
      </c>
      <c r="E2212" s="369"/>
      <c r="F2212" s="370" t="s">
        <v>1419</v>
      </c>
      <c r="H2212" s="371">
        <v>8.745</v>
      </c>
      <c r="L2212" s="368"/>
      <c r="M2212" s="372"/>
      <c r="T2212" s="373"/>
      <c r="AT2212" s="369" t="s">
        <v>347</v>
      </c>
      <c r="AU2212" s="369" t="s">
        <v>258</v>
      </c>
      <c r="AV2212" s="369" t="s">
        <v>258</v>
      </c>
      <c r="AW2212" s="369" t="s">
        <v>299</v>
      </c>
      <c r="AX2212" s="369" t="s">
        <v>333</v>
      </c>
      <c r="AY2212" s="369" t="s">
        <v>334</v>
      </c>
    </row>
    <row r="2213" spans="2:51" s="406" customFormat="1" ht="15.75" customHeight="1">
      <c r="B2213" s="368"/>
      <c r="D2213" s="361" t="s">
        <v>347</v>
      </c>
      <c r="E2213" s="369"/>
      <c r="F2213" s="370" t="s">
        <v>1418</v>
      </c>
      <c r="H2213" s="371">
        <v>1.155</v>
      </c>
      <c r="L2213" s="368"/>
      <c r="M2213" s="372"/>
      <c r="T2213" s="373"/>
      <c r="AT2213" s="369" t="s">
        <v>347</v>
      </c>
      <c r="AU2213" s="369" t="s">
        <v>258</v>
      </c>
      <c r="AV2213" s="369" t="s">
        <v>258</v>
      </c>
      <c r="AW2213" s="369" t="s">
        <v>299</v>
      </c>
      <c r="AX2213" s="369" t="s">
        <v>333</v>
      </c>
      <c r="AY2213" s="369" t="s">
        <v>334</v>
      </c>
    </row>
    <row r="2214" spans="2:51" s="406" customFormat="1" ht="15.75" customHeight="1">
      <c r="B2214" s="380"/>
      <c r="D2214" s="361" t="s">
        <v>347</v>
      </c>
      <c r="E2214" s="381"/>
      <c r="F2214" s="382" t="s">
        <v>519</v>
      </c>
      <c r="H2214" s="383">
        <v>117.66</v>
      </c>
      <c r="L2214" s="380"/>
      <c r="M2214" s="384"/>
      <c r="T2214" s="385"/>
      <c r="AT2214" s="381" t="s">
        <v>347</v>
      </c>
      <c r="AU2214" s="381" t="s">
        <v>258</v>
      </c>
      <c r="AV2214" s="381" t="s">
        <v>363</v>
      </c>
      <c r="AW2214" s="381" t="s">
        <v>299</v>
      </c>
      <c r="AX2214" s="381" t="s">
        <v>333</v>
      </c>
      <c r="AY2214" s="381" t="s">
        <v>334</v>
      </c>
    </row>
    <row r="2215" spans="2:51" s="406" customFormat="1" ht="15.75" customHeight="1">
      <c r="B2215" s="363"/>
      <c r="D2215" s="361" t="s">
        <v>347</v>
      </c>
      <c r="E2215" s="364"/>
      <c r="F2215" s="365" t="s">
        <v>1422</v>
      </c>
      <c r="H2215" s="364"/>
      <c r="L2215" s="363"/>
      <c r="M2215" s="366"/>
      <c r="T2215" s="367"/>
      <c r="AT2215" s="364" t="s">
        <v>347</v>
      </c>
      <c r="AU2215" s="364" t="s">
        <v>258</v>
      </c>
      <c r="AV2215" s="364" t="s">
        <v>332</v>
      </c>
      <c r="AW2215" s="364" t="s">
        <v>299</v>
      </c>
      <c r="AX2215" s="364" t="s">
        <v>333</v>
      </c>
      <c r="AY2215" s="364" t="s">
        <v>334</v>
      </c>
    </row>
    <row r="2216" spans="2:51" s="406" customFormat="1" ht="15.75" customHeight="1">
      <c r="B2216" s="368"/>
      <c r="D2216" s="361" t="s">
        <v>347</v>
      </c>
      <c r="E2216" s="369"/>
      <c r="F2216" s="370" t="s">
        <v>1421</v>
      </c>
      <c r="H2216" s="371">
        <v>14.16</v>
      </c>
      <c r="L2216" s="368"/>
      <c r="M2216" s="372"/>
      <c r="T2216" s="373"/>
      <c r="AT2216" s="369" t="s">
        <v>347</v>
      </c>
      <c r="AU2216" s="369" t="s">
        <v>258</v>
      </c>
      <c r="AV2216" s="369" t="s">
        <v>258</v>
      </c>
      <c r="AW2216" s="369" t="s">
        <v>299</v>
      </c>
      <c r="AX2216" s="369" t="s">
        <v>333</v>
      </c>
      <c r="AY2216" s="369" t="s">
        <v>334</v>
      </c>
    </row>
    <row r="2217" spans="2:51" s="406" customFormat="1" ht="15.75" customHeight="1">
      <c r="B2217" s="368"/>
      <c r="D2217" s="361" t="s">
        <v>347</v>
      </c>
      <c r="E2217" s="369"/>
      <c r="F2217" s="370" t="s">
        <v>1420</v>
      </c>
      <c r="H2217" s="371">
        <v>93.6</v>
      </c>
      <c r="L2217" s="368"/>
      <c r="M2217" s="372"/>
      <c r="T2217" s="373"/>
      <c r="AT2217" s="369" t="s">
        <v>347</v>
      </c>
      <c r="AU2217" s="369" t="s">
        <v>258</v>
      </c>
      <c r="AV2217" s="369" t="s">
        <v>258</v>
      </c>
      <c r="AW2217" s="369" t="s">
        <v>299</v>
      </c>
      <c r="AX2217" s="369" t="s">
        <v>333</v>
      </c>
      <c r="AY2217" s="369" t="s">
        <v>334</v>
      </c>
    </row>
    <row r="2218" spans="2:51" s="406" customFormat="1" ht="15.75" customHeight="1">
      <c r="B2218" s="368"/>
      <c r="D2218" s="361" t="s">
        <v>347</v>
      </c>
      <c r="E2218" s="369"/>
      <c r="F2218" s="370" t="s">
        <v>1419</v>
      </c>
      <c r="H2218" s="371">
        <v>8.745</v>
      </c>
      <c r="L2218" s="368"/>
      <c r="M2218" s="372"/>
      <c r="T2218" s="373"/>
      <c r="AT2218" s="369" t="s">
        <v>347</v>
      </c>
      <c r="AU2218" s="369" t="s">
        <v>258</v>
      </c>
      <c r="AV2218" s="369" t="s">
        <v>258</v>
      </c>
      <c r="AW2218" s="369" t="s">
        <v>299</v>
      </c>
      <c r="AX2218" s="369" t="s">
        <v>333</v>
      </c>
      <c r="AY2218" s="369" t="s">
        <v>334</v>
      </c>
    </row>
    <row r="2219" spans="2:51" s="406" customFormat="1" ht="15.75" customHeight="1">
      <c r="B2219" s="368"/>
      <c r="D2219" s="361" t="s">
        <v>347</v>
      </c>
      <c r="E2219" s="369"/>
      <c r="F2219" s="370" t="s">
        <v>1418</v>
      </c>
      <c r="H2219" s="371">
        <v>1.155</v>
      </c>
      <c r="L2219" s="368"/>
      <c r="M2219" s="372"/>
      <c r="T2219" s="373"/>
      <c r="AT2219" s="369" t="s">
        <v>347</v>
      </c>
      <c r="AU2219" s="369" t="s">
        <v>258</v>
      </c>
      <c r="AV2219" s="369" t="s">
        <v>258</v>
      </c>
      <c r="AW2219" s="369" t="s">
        <v>299</v>
      </c>
      <c r="AX2219" s="369" t="s">
        <v>333</v>
      </c>
      <c r="AY2219" s="369" t="s">
        <v>334</v>
      </c>
    </row>
    <row r="2220" spans="2:51" s="406" customFormat="1" ht="15.75" customHeight="1">
      <c r="B2220" s="380"/>
      <c r="D2220" s="361" t="s">
        <v>347</v>
      </c>
      <c r="E2220" s="381"/>
      <c r="F2220" s="382" t="s">
        <v>519</v>
      </c>
      <c r="H2220" s="383">
        <v>117.66</v>
      </c>
      <c r="L2220" s="380"/>
      <c r="M2220" s="384"/>
      <c r="T2220" s="385"/>
      <c r="AT2220" s="381" t="s">
        <v>347</v>
      </c>
      <c r="AU2220" s="381" t="s">
        <v>258</v>
      </c>
      <c r="AV2220" s="381" t="s">
        <v>363</v>
      </c>
      <c r="AW2220" s="381" t="s">
        <v>299</v>
      </c>
      <c r="AX2220" s="381" t="s">
        <v>333</v>
      </c>
      <c r="AY2220" s="381" t="s">
        <v>334</v>
      </c>
    </row>
    <row r="2221" spans="2:51" s="406" customFormat="1" ht="15.75" customHeight="1">
      <c r="B2221" s="363"/>
      <c r="D2221" s="361" t="s">
        <v>347</v>
      </c>
      <c r="E2221" s="364"/>
      <c r="F2221" s="365" t="s">
        <v>1417</v>
      </c>
      <c r="H2221" s="364"/>
      <c r="L2221" s="363"/>
      <c r="M2221" s="366"/>
      <c r="T2221" s="367"/>
      <c r="AT2221" s="364" t="s">
        <v>347</v>
      </c>
      <c r="AU2221" s="364" t="s">
        <v>258</v>
      </c>
      <c r="AV2221" s="364" t="s">
        <v>332</v>
      </c>
      <c r="AW2221" s="364" t="s">
        <v>299</v>
      </c>
      <c r="AX2221" s="364" t="s">
        <v>333</v>
      </c>
      <c r="AY2221" s="364" t="s">
        <v>334</v>
      </c>
    </row>
    <row r="2222" spans="2:51" s="406" customFormat="1" ht="15.75" customHeight="1">
      <c r="B2222" s="368"/>
      <c r="D2222" s="361" t="s">
        <v>347</v>
      </c>
      <c r="E2222" s="369"/>
      <c r="F2222" s="370" t="s">
        <v>1416</v>
      </c>
      <c r="H2222" s="371">
        <v>35.51</v>
      </c>
      <c r="L2222" s="368"/>
      <c r="M2222" s="372"/>
      <c r="T2222" s="373"/>
      <c r="AT2222" s="369" t="s">
        <v>347</v>
      </c>
      <c r="AU2222" s="369" t="s">
        <v>258</v>
      </c>
      <c r="AV2222" s="369" t="s">
        <v>258</v>
      </c>
      <c r="AW2222" s="369" t="s">
        <v>299</v>
      </c>
      <c r="AX2222" s="369" t="s">
        <v>333</v>
      </c>
      <c r="AY2222" s="369" t="s">
        <v>334</v>
      </c>
    </row>
    <row r="2223" spans="2:51" s="406" customFormat="1" ht="15.75" customHeight="1">
      <c r="B2223" s="374"/>
      <c r="D2223" s="361" t="s">
        <v>347</v>
      </c>
      <c r="E2223" s="375"/>
      <c r="F2223" s="376" t="s">
        <v>352</v>
      </c>
      <c r="H2223" s="377">
        <v>270.83</v>
      </c>
      <c r="L2223" s="374"/>
      <c r="M2223" s="378"/>
      <c r="T2223" s="379"/>
      <c r="AT2223" s="375" t="s">
        <v>347</v>
      </c>
      <c r="AU2223" s="375" t="s">
        <v>258</v>
      </c>
      <c r="AV2223" s="375" t="s">
        <v>341</v>
      </c>
      <c r="AW2223" s="375" t="s">
        <v>299</v>
      </c>
      <c r="AX2223" s="375" t="s">
        <v>332</v>
      </c>
      <c r="AY2223" s="375" t="s">
        <v>334</v>
      </c>
    </row>
    <row r="2224" spans="2:63" s="337" customFormat="1" ht="30.75" customHeight="1">
      <c r="B2224" s="336"/>
      <c r="D2224" s="338" t="s">
        <v>329</v>
      </c>
      <c r="E2224" s="345" t="s">
        <v>1415</v>
      </c>
      <c r="F2224" s="345" t="s">
        <v>1414</v>
      </c>
      <c r="J2224" s="346">
        <f>$BK$2224</f>
        <v>0</v>
      </c>
      <c r="L2224" s="336"/>
      <c r="M2224" s="341"/>
      <c r="P2224" s="342">
        <f>SUM($P$2225:$P$2401)</f>
        <v>0</v>
      </c>
      <c r="R2224" s="342">
        <f>SUM($R$2225:$R$2401)</f>
        <v>0</v>
      </c>
      <c r="T2224" s="343">
        <f>SUM($T$2225:$T$2401)</f>
        <v>0</v>
      </c>
      <c r="AR2224" s="338" t="s">
        <v>258</v>
      </c>
      <c r="AT2224" s="338" t="s">
        <v>329</v>
      </c>
      <c r="AU2224" s="338" t="s">
        <v>332</v>
      </c>
      <c r="AY2224" s="338" t="s">
        <v>334</v>
      </c>
      <c r="BK2224" s="344">
        <f>SUM($BK$2225:$BK$2401)</f>
        <v>0</v>
      </c>
    </row>
    <row r="2225" spans="2:65" s="406" customFormat="1" ht="15.75" customHeight="1">
      <c r="B2225" s="281"/>
      <c r="C2225" s="347" t="s">
        <v>1413</v>
      </c>
      <c r="D2225" s="347" t="s">
        <v>336</v>
      </c>
      <c r="E2225" s="348" t="s">
        <v>1398</v>
      </c>
      <c r="F2225" s="349" t="s">
        <v>1397</v>
      </c>
      <c r="G2225" s="350" t="s">
        <v>339</v>
      </c>
      <c r="H2225" s="351">
        <v>139.831</v>
      </c>
      <c r="I2225" s="424"/>
      <c r="J2225" s="352">
        <f>ROUND($I$2225*$H$2225,2)</f>
        <v>0</v>
      </c>
      <c r="K2225" s="349" t="s">
        <v>340</v>
      </c>
      <c r="L2225" s="281"/>
      <c r="M2225" s="423"/>
      <c r="N2225" s="353" t="s">
        <v>287</v>
      </c>
      <c r="P2225" s="354">
        <f>$O$2225*$H$2225</f>
        <v>0</v>
      </c>
      <c r="Q2225" s="354">
        <v>0</v>
      </c>
      <c r="R2225" s="354">
        <f>$Q$2225*$H$2225</f>
        <v>0</v>
      </c>
      <c r="S2225" s="354">
        <v>0</v>
      </c>
      <c r="T2225" s="355">
        <f>$S$2225*$H$2225</f>
        <v>0</v>
      </c>
      <c r="AR2225" s="409" t="s">
        <v>481</v>
      </c>
      <c r="AT2225" s="409" t="s">
        <v>336</v>
      </c>
      <c r="AU2225" s="409" t="s">
        <v>258</v>
      </c>
      <c r="AY2225" s="406" t="s">
        <v>334</v>
      </c>
      <c r="BE2225" s="356">
        <f>IF($N$2225="základní",$J$2225,0)</f>
        <v>0</v>
      </c>
      <c r="BF2225" s="356">
        <f>IF($N$2225="snížená",$J$2225,0)</f>
        <v>0</v>
      </c>
      <c r="BG2225" s="356">
        <f>IF($N$2225="zákl. přenesená",$J$2225,0)</f>
        <v>0</v>
      </c>
      <c r="BH2225" s="356">
        <f>IF($N$2225="sníž. přenesená",$J$2225,0)</f>
        <v>0</v>
      </c>
      <c r="BI2225" s="356">
        <f>IF($N$2225="nulová",$J$2225,0)</f>
        <v>0</v>
      </c>
      <c r="BJ2225" s="409" t="s">
        <v>332</v>
      </c>
      <c r="BK2225" s="356">
        <f>ROUND($I$2225*$H$2225,2)</f>
        <v>0</v>
      </c>
      <c r="BL2225" s="409" t="s">
        <v>481</v>
      </c>
      <c r="BM2225" s="409" t="s">
        <v>1412</v>
      </c>
    </row>
    <row r="2226" spans="2:47" s="406" customFormat="1" ht="27" customHeight="1">
      <c r="B2226" s="281"/>
      <c r="D2226" s="357" t="s">
        <v>343</v>
      </c>
      <c r="F2226" s="358" t="s">
        <v>1395</v>
      </c>
      <c r="L2226" s="281"/>
      <c r="M2226" s="359"/>
      <c r="T2226" s="360"/>
      <c r="AT2226" s="406" t="s">
        <v>343</v>
      </c>
      <c r="AU2226" s="406" t="s">
        <v>258</v>
      </c>
    </row>
    <row r="2227" spans="2:47" s="406" customFormat="1" ht="57.75" customHeight="1">
      <c r="B2227" s="281"/>
      <c r="D2227" s="361" t="s">
        <v>345</v>
      </c>
      <c r="F2227" s="362" t="s">
        <v>1394</v>
      </c>
      <c r="L2227" s="281"/>
      <c r="M2227" s="359"/>
      <c r="T2227" s="360"/>
      <c r="AT2227" s="406" t="s">
        <v>345</v>
      </c>
      <c r="AU2227" s="406" t="s">
        <v>258</v>
      </c>
    </row>
    <row r="2228" spans="2:51" s="406" customFormat="1" ht="15.75" customHeight="1">
      <c r="B2228" s="363"/>
      <c r="D2228" s="361" t="s">
        <v>347</v>
      </c>
      <c r="E2228" s="364"/>
      <c r="F2228" s="365" t="s">
        <v>1294</v>
      </c>
      <c r="H2228" s="364"/>
      <c r="L2228" s="363"/>
      <c r="M2228" s="366"/>
      <c r="T2228" s="367"/>
      <c r="AT2228" s="364" t="s">
        <v>347</v>
      </c>
      <c r="AU2228" s="364" t="s">
        <v>258</v>
      </c>
      <c r="AV2228" s="364" t="s">
        <v>332</v>
      </c>
      <c r="AW2228" s="364" t="s">
        <v>299</v>
      </c>
      <c r="AX2228" s="364" t="s">
        <v>333</v>
      </c>
      <c r="AY2228" s="364" t="s">
        <v>334</v>
      </c>
    </row>
    <row r="2229" spans="2:51" s="406" customFormat="1" ht="15.75" customHeight="1">
      <c r="B2229" s="363"/>
      <c r="D2229" s="361" t="s">
        <v>347</v>
      </c>
      <c r="E2229" s="364"/>
      <c r="F2229" s="365" t="s">
        <v>1293</v>
      </c>
      <c r="H2229" s="364"/>
      <c r="L2229" s="363"/>
      <c r="M2229" s="366"/>
      <c r="T2229" s="367"/>
      <c r="AT2229" s="364" t="s">
        <v>347</v>
      </c>
      <c r="AU2229" s="364" t="s">
        <v>258</v>
      </c>
      <c r="AV2229" s="364" t="s">
        <v>332</v>
      </c>
      <c r="AW2229" s="364" t="s">
        <v>299</v>
      </c>
      <c r="AX2229" s="364" t="s">
        <v>333</v>
      </c>
      <c r="AY2229" s="364" t="s">
        <v>334</v>
      </c>
    </row>
    <row r="2230" spans="2:51" s="406" customFormat="1" ht="15.75" customHeight="1">
      <c r="B2230" s="363"/>
      <c r="D2230" s="361" t="s">
        <v>347</v>
      </c>
      <c r="E2230" s="364"/>
      <c r="F2230" s="365" t="s">
        <v>1411</v>
      </c>
      <c r="H2230" s="364"/>
      <c r="L2230" s="363"/>
      <c r="M2230" s="366"/>
      <c r="T2230" s="367"/>
      <c r="AT2230" s="364" t="s">
        <v>347</v>
      </c>
      <c r="AU2230" s="364" t="s">
        <v>258</v>
      </c>
      <c r="AV2230" s="364" t="s">
        <v>332</v>
      </c>
      <c r="AW2230" s="364" t="s">
        <v>299</v>
      </c>
      <c r="AX2230" s="364" t="s">
        <v>333</v>
      </c>
      <c r="AY2230" s="364" t="s">
        <v>334</v>
      </c>
    </row>
    <row r="2231" spans="2:51" s="406" customFormat="1" ht="15.75" customHeight="1">
      <c r="B2231" s="368"/>
      <c r="D2231" s="361" t="s">
        <v>347</v>
      </c>
      <c r="E2231" s="369"/>
      <c r="F2231" s="370" t="s">
        <v>1369</v>
      </c>
      <c r="H2231" s="371">
        <v>1.079</v>
      </c>
      <c r="L2231" s="368"/>
      <c r="M2231" s="372"/>
      <c r="T2231" s="373"/>
      <c r="AT2231" s="369" t="s">
        <v>347</v>
      </c>
      <c r="AU2231" s="369" t="s">
        <v>258</v>
      </c>
      <c r="AV2231" s="369" t="s">
        <v>258</v>
      </c>
      <c r="AW2231" s="369" t="s">
        <v>299</v>
      </c>
      <c r="AX2231" s="369" t="s">
        <v>333</v>
      </c>
      <c r="AY2231" s="369" t="s">
        <v>334</v>
      </c>
    </row>
    <row r="2232" spans="2:51" s="406" customFormat="1" ht="15.75" customHeight="1">
      <c r="B2232" s="368"/>
      <c r="D2232" s="361" t="s">
        <v>347</v>
      </c>
      <c r="E2232" s="369"/>
      <c r="F2232" s="370" t="s">
        <v>1368</v>
      </c>
      <c r="H2232" s="371">
        <v>2.48</v>
      </c>
      <c r="L2232" s="368"/>
      <c r="M2232" s="372"/>
      <c r="T2232" s="373"/>
      <c r="AT2232" s="369" t="s">
        <v>347</v>
      </c>
      <c r="AU2232" s="369" t="s">
        <v>258</v>
      </c>
      <c r="AV2232" s="369" t="s">
        <v>258</v>
      </c>
      <c r="AW2232" s="369" t="s">
        <v>299</v>
      </c>
      <c r="AX2232" s="369" t="s">
        <v>333</v>
      </c>
      <c r="AY2232" s="369" t="s">
        <v>334</v>
      </c>
    </row>
    <row r="2233" spans="2:51" s="406" customFormat="1" ht="15.75" customHeight="1">
      <c r="B2233" s="368"/>
      <c r="D2233" s="361" t="s">
        <v>347</v>
      </c>
      <c r="E2233" s="369"/>
      <c r="F2233" s="370" t="s">
        <v>1367</v>
      </c>
      <c r="H2233" s="371">
        <v>1.079</v>
      </c>
      <c r="L2233" s="368"/>
      <c r="M2233" s="372"/>
      <c r="T2233" s="373"/>
      <c r="AT2233" s="369" t="s">
        <v>347</v>
      </c>
      <c r="AU2233" s="369" t="s">
        <v>258</v>
      </c>
      <c r="AV2233" s="369" t="s">
        <v>258</v>
      </c>
      <c r="AW2233" s="369" t="s">
        <v>299</v>
      </c>
      <c r="AX2233" s="369" t="s">
        <v>333</v>
      </c>
      <c r="AY2233" s="369" t="s">
        <v>334</v>
      </c>
    </row>
    <row r="2234" spans="2:51" s="406" customFormat="1" ht="15.75" customHeight="1">
      <c r="B2234" s="380"/>
      <c r="D2234" s="361" t="s">
        <v>347</v>
      </c>
      <c r="E2234" s="381"/>
      <c r="F2234" s="382" t="s">
        <v>519</v>
      </c>
      <c r="H2234" s="383">
        <v>4.638</v>
      </c>
      <c r="L2234" s="380"/>
      <c r="M2234" s="384"/>
      <c r="T2234" s="385"/>
      <c r="AT2234" s="381" t="s">
        <v>347</v>
      </c>
      <c r="AU2234" s="381" t="s">
        <v>258</v>
      </c>
      <c r="AV2234" s="381" t="s">
        <v>363</v>
      </c>
      <c r="AW2234" s="381" t="s">
        <v>299</v>
      </c>
      <c r="AX2234" s="381" t="s">
        <v>333</v>
      </c>
      <c r="AY2234" s="381" t="s">
        <v>334</v>
      </c>
    </row>
    <row r="2235" spans="2:51" s="406" customFormat="1" ht="15.75" customHeight="1">
      <c r="B2235" s="363"/>
      <c r="D2235" s="361" t="s">
        <v>347</v>
      </c>
      <c r="E2235" s="364"/>
      <c r="F2235" s="365" t="s">
        <v>1410</v>
      </c>
      <c r="H2235" s="364"/>
      <c r="L2235" s="363"/>
      <c r="M2235" s="366"/>
      <c r="T2235" s="367"/>
      <c r="AT2235" s="364" t="s">
        <v>347</v>
      </c>
      <c r="AU2235" s="364" t="s">
        <v>258</v>
      </c>
      <c r="AV2235" s="364" t="s">
        <v>332</v>
      </c>
      <c r="AW2235" s="364" t="s">
        <v>299</v>
      </c>
      <c r="AX2235" s="364" t="s">
        <v>333</v>
      </c>
      <c r="AY2235" s="364" t="s">
        <v>334</v>
      </c>
    </row>
    <row r="2236" spans="2:51" s="406" customFormat="1" ht="15.75" customHeight="1">
      <c r="B2236" s="368"/>
      <c r="D2236" s="361" t="s">
        <v>347</v>
      </c>
      <c r="E2236" s="369"/>
      <c r="F2236" s="370" t="s">
        <v>1365</v>
      </c>
      <c r="H2236" s="371">
        <v>0.365</v>
      </c>
      <c r="L2236" s="368"/>
      <c r="M2236" s="372"/>
      <c r="T2236" s="373"/>
      <c r="AT2236" s="369" t="s">
        <v>347</v>
      </c>
      <c r="AU2236" s="369" t="s">
        <v>258</v>
      </c>
      <c r="AV2236" s="369" t="s">
        <v>258</v>
      </c>
      <c r="AW2236" s="369" t="s">
        <v>299</v>
      </c>
      <c r="AX2236" s="369" t="s">
        <v>333</v>
      </c>
      <c r="AY2236" s="369" t="s">
        <v>334</v>
      </c>
    </row>
    <row r="2237" spans="2:51" s="406" customFormat="1" ht="15.75" customHeight="1">
      <c r="B2237" s="368"/>
      <c r="D2237" s="361" t="s">
        <v>347</v>
      </c>
      <c r="E2237" s="369"/>
      <c r="F2237" s="370" t="s">
        <v>1364</v>
      </c>
      <c r="H2237" s="371">
        <v>9.747</v>
      </c>
      <c r="L2237" s="368"/>
      <c r="M2237" s="372"/>
      <c r="T2237" s="373"/>
      <c r="AT2237" s="369" t="s">
        <v>347</v>
      </c>
      <c r="AU2237" s="369" t="s">
        <v>258</v>
      </c>
      <c r="AV2237" s="369" t="s">
        <v>258</v>
      </c>
      <c r="AW2237" s="369" t="s">
        <v>299</v>
      </c>
      <c r="AX2237" s="369" t="s">
        <v>333</v>
      </c>
      <c r="AY2237" s="369" t="s">
        <v>334</v>
      </c>
    </row>
    <row r="2238" spans="2:51" s="406" customFormat="1" ht="15.75" customHeight="1">
      <c r="B2238" s="368"/>
      <c r="D2238" s="361" t="s">
        <v>347</v>
      </c>
      <c r="E2238" s="369"/>
      <c r="F2238" s="370" t="s">
        <v>1363</v>
      </c>
      <c r="H2238" s="371">
        <v>10.073</v>
      </c>
      <c r="L2238" s="368"/>
      <c r="M2238" s="372"/>
      <c r="T2238" s="373"/>
      <c r="AT2238" s="369" t="s">
        <v>347</v>
      </c>
      <c r="AU2238" s="369" t="s">
        <v>258</v>
      </c>
      <c r="AV2238" s="369" t="s">
        <v>258</v>
      </c>
      <c r="AW2238" s="369" t="s">
        <v>299</v>
      </c>
      <c r="AX2238" s="369" t="s">
        <v>333</v>
      </c>
      <c r="AY2238" s="369" t="s">
        <v>334</v>
      </c>
    </row>
    <row r="2239" spans="2:51" s="406" customFormat="1" ht="15.75" customHeight="1">
      <c r="B2239" s="368"/>
      <c r="D2239" s="361" t="s">
        <v>347</v>
      </c>
      <c r="E2239" s="369"/>
      <c r="F2239" s="370" t="s">
        <v>1362</v>
      </c>
      <c r="H2239" s="371">
        <v>10.193</v>
      </c>
      <c r="L2239" s="368"/>
      <c r="M2239" s="372"/>
      <c r="T2239" s="373"/>
      <c r="AT2239" s="369" t="s">
        <v>347</v>
      </c>
      <c r="AU2239" s="369" t="s">
        <v>258</v>
      </c>
      <c r="AV2239" s="369" t="s">
        <v>258</v>
      </c>
      <c r="AW2239" s="369" t="s">
        <v>299</v>
      </c>
      <c r="AX2239" s="369" t="s">
        <v>333</v>
      </c>
      <c r="AY2239" s="369" t="s">
        <v>334</v>
      </c>
    </row>
    <row r="2240" spans="2:51" s="406" customFormat="1" ht="15.75" customHeight="1">
      <c r="B2240" s="368"/>
      <c r="D2240" s="361" t="s">
        <v>347</v>
      </c>
      <c r="E2240" s="369"/>
      <c r="F2240" s="370" t="s">
        <v>1361</v>
      </c>
      <c r="H2240" s="371">
        <v>28.211</v>
      </c>
      <c r="L2240" s="368"/>
      <c r="M2240" s="372"/>
      <c r="T2240" s="373"/>
      <c r="AT2240" s="369" t="s">
        <v>347</v>
      </c>
      <c r="AU2240" s="369" t="s">
        <v>258</v>
      </c>
      <c r="AV2240" s="369" t="s">
        <v>258</v>
      </c>
      <c r="AW2240" s="369" t="s">
        <v>299</v>
      </c>
      <c r="AX2240" s="369" t="s">
        <v>333</v>
      </c>
      <c r="AY2240" s="369" t="s">
        <v>334</v>
      </c>
    </row>
    <row r="2241" spans="2:51" s="406" customFormat="1" ht="15.75" customHeight="1">
      <c r="B2241" s="368"/>
      <c r="D2241" s="361" t="s">
        <v>347</v>
      </c>
      <c r="E2241" s="369"/>
      <c r="F2241" s="370" t="s">
        <v>1360</v>
      </c>
      <c r="H2241" s="371">
        <v>1.699</v>
      </c>
      <c r="L2241" s="368"/>
      <c r="M2241" s="372"/>
      <c r="T2241" s="373"/>
      <c r="AT2241" s="369" t="s">
        <v>347</v>
      </c>
      <c r="AU2241" s="369" t="s">
        <v>258</v>
      </c>
      <c r="AV2241" s="369" t="s">
        <v>258</v>
      </c>
      <c r="AW2241" s="369" t="s">
        <v>299</v>
      </c>
      <c r="AX2241" s="369" t="s">
        <v>333</v>
      </c>
      <c r="AY2241" s="369" t="s">
        <v>334</v>
      </c>
    </row>
    <row r="2242" spans="2:51" s="406" customFormat="1" ht="15.75" customHeight="1">
      <c r="B2242" s="380"/>
      <c r="D2242" s="361" t="s">
        <v>347</v>
      </c>
      <c r="E2242" s="381"/>
      <c r="F2242" s="382" t="s">
        <v>519</v>
      </c>
      <c r="H2242" s="383">
        <v>60.288</v>
      </c>
      <c r="L2242" s="380"/>
      <c r="M2242" s="384"/>
      <c r="T2242" s="385"/>
      <c r="AT2242" s="381" t="s">
        <v>347</v>
      </c>
      <c r="AU2242" s="381" t="s">
        <v>258</v>
      </c>
      <c r="AV2242" s="381" t="s">
        <v>363</v>
      </c>
      <c r="AW2242" s="381" t="s">
        <v>299</v>
      </c>
      <c r="AX2242" s="381" t="s">
        <v>333</v>
      </c>
      <c r="AY2242" s="381" t="s">
        <v>334</v>
      </c>
    </row>
    <row r="2243" spans="2:51" s="406" customFormat="1" ht="15.75" customHeight="1">
      <c r="B2243" s="363"/>
      <c r="D2243" s="361" t="s">
        <v>347</v>
      </c>
      <c r="E2243" s="364"/>
      <c r="F2243" s="365" t="s">
        <v>1409</v>
      </c>
      <c r="H2243" s="364"/>
      <c r="L2243" s="363"/>
      <c r="M2243" s="366"/>
      <c r="T2243" s="367"/>
      <c r="AT2243" s="364" t="s">
        <v>347</v>
      </c>
      <c r="AU2243" s="364" t="s">
        <v>258</v>
      </c>
      <c r="AV2243" s="364" t="s">
        <v>332</v>
      </c>
      <c r="AW2243" s="364" t="s">
        <v>299</v>
      </c>
      <c r="AX2243" s="364" t="s">
        <v>333</v>
      </c>
      <c r="AY2243" s="364" t="s">
        <v>334</v>
      </c>
    </row>
    <row r="2244" spans="2:51" s="406" customFormat="1" ht="15.75" customHeight="1">
      <c r="B2244" s="368"/>
      <c r="D2244" s="361" t="s">
        <v>347</v>
      </c>
      <c r="E2244" s="369"/>
      <c r="F2244" s="370" t="s">
        <v>1358</v>
      </c>
      <c r="H2244" s="371">
        <v>1.637</v>
      </c>
      <c r="L2244" s="368"/>
      <c r="M2244" s="372"/>
      <c r="T2244" s="373"/>
      <c r="AT2244" s="369" t="s">
        <v>347</v>
      </c>
      <c r="AU2244" s="369" t="s">
        <v>258</v>
      </c>
      <c r="AV2244" s="369" t="s">
        <v>258</v>
      </c>
      <c r="AW2244" s="369" t="s">
        <v>299</v>
      </c>
      <c r="AX2244" s="369" t="s">
        <v>333</v>
      </c>
      <c r="AY2244" s="369" t="s">
        <v>334</v>
      </c>
    </row>
    <row r="2245" spans="2:51" s="406" customFormat="1" ht="15.75" customHeight="1">
      <c r="B2245" s="380"/>
      <c r="D2245" s="361" t="s">
        <v>347</v>
      </c>
      <c r="E2245" s="381"/>
      <c r="F2245" s="382" t="s">
        <v>519</v>
      </c>
      <c r="H2245" s="383">
        <v>1.637</v>
      </c>
      <c r="L2245" s="380"/>
      <c r="M2245" s="384"/>
      <c r="T2245" s="385"/>
      <c r="AT2245" s="381" t="s">
        <v>347</v>
      </c>
      <c r="AU2245" s="381" t="s">
        <v>258</v>
      </c>
      <c r="AV2245" s="381" t="s">
        <v>363</v>
      </c>
      <c r="AW2245" s="381" t="s">
        <v>299</v>
      </c>
      <c r="AX2245" s="381" t="s">
        <v>333</v>
      </c>
      <c r="AY2245" s="381" t="s">
        <v>334</v>
      </c>
    </row>
    <row r="2246" spans="2:51" s="406" customFormat="1" ht="15.75" customHeight="1">
      <c r="B2246" s="363"/>
      <c r="D2246" s="361" t="s">
        <v>347</v>
      </c>
      <c r="E2246" s="364"/>
      <c r="F2246" s="365" t="s">
        <v>1408</v>
      </c>
      <c r="H2246" s="364"/>
      <c r="L2246" s="363"/>
      <c r="M2246" s="366"/>
      <c r="T2246" s="367"/>
      <c r="AT2246" s="364" t="s">
        <v>347</v>
      </c>
      <c r="AU2246" s="364" t="s">
        <v>258</v>
      </c>
      <c r="AV2246" s="364" t="s">
        <v>332</v>
      </c>
      <c r="AW2246" s="364" t="s">
        <v>299</v>
      </c>
      <c r="AX2246" s="364" t="s">
        <v>333</v>
      </c>
      <c r="AY2246" s="364" t="s">
        <v>334</v>
      </c>
    </row>
    <row r="2247" spans="2:51" s="406" customFormat="1" ht="15.75" customHeight="1">
      <c r="B2247" s="368"/>
      <c r="D2247" s="361" t="s">
        <v>347</v>
      </c>
      <c r="E2247" s="369"/>
      <c r="F2247" s="370" t="s">
        <v>1324</v>
      </c>
      <c r="H2247" s="371">
        <v>4.872</v>
      </c>
      <c r="L2247" s="368"/>
      <c r="M2247" s="372"/>
      <c r="T2247" s="373"/>
      <c r="AT2247" s="369" t="s">
        <v>347</v>
      </c>
      <c r="AU2247" s="369" t="s">
        <v>258</v>
      </c>
      <c r="AV2247" s="369" t="s">
        <v>258</v>
      </c>
      <c r="AW2247" s="369" t="s">
        <v>299</v>
      </c>
      <c r="AX2247" s="369" t="s">
        <v>333</v>
      </c>
      <c r="AY2247" s="369" t="s">
        <v>334</v>
      </c>
    </row>
    <row r="2248" spans="2:51" s="406" customFormat="1" ht="15.75" customHeight="1">
      <c r="B2248" s="380"/>
      <c r="D2248" s="361" t="s">
        <v>347</v>
      </c>
      <c r="E2248" s="381"/>
      <c r="F2248" s="382" t="s">
        <v>519</v>
      </c>
      <c r="H2248" s="383">
        <v>4.872</v>
      </c>
      <c r="L2248" s="380"/>
      <c r="M2248" s="384"/>
      <c r="T2248" s="385"/>
      <c r="AT2248" s="381" t="s">
        <v>347</v>
      </c>
      <c r="AU2248" s="381" t="s">
        <v>258</v>
      </c>
      <c r="AV2248" s="381" t="s">
        <v>363</v>
      </c>
      <c r="AW2248" s="381" t="s">
        <v>299</v>
      </c>
      <c r="AX2248" s="381" t="s">
        <v>333</v>
      </c>
      <c r="AY2248" s="381" t="s">
        <v>334</v>
      </c>
    </row>
    <row r="2249" spans="2:51" s="406" customFormat="1" ht="15.75" customHeight="1">
      <c r="B2249" s="363"/>
      <c r="D2249" s="361" t="s">
        <v>347</v>
      </c>
      <c r="E2249" s="364"/>
      <c r="F2249" s="365" t="s">
        <v>1407</v>
      </c>
      <c r="H2249" s="364"/>
      <c r="L2249" s="363"/>
      <c r="M2249" s="366"/>
      <c r="T2249" s="367"/>
      <c r="AT2249" s="364" t="s">
        <v>347</v>
      </c>
      <c r="AU2249" s="364" t="s">
        <v>258</v>
      </c>
      <c r="AV2249" s="364" t="s">
        <v>332</v>
      </c>
      <c r="AW2249" s="364" t="s">
        <v>299</v>
      </c>
      <c r="AX2249" s="364" t="s">
        <v>333</v>
      </c>
      <c r="AY2249" s="364" t="s">
        <v>334</v>
      </c>
    </row>
    <row r="2250" spans="2:51" s="406" customFormat="1" ht="15.75" customHeight="1">
      <c r="B2250" s="368"/>
      <c r="D2250" s="361" t="s">
        <v>347</v>
      </c>
      <c r="E2250" s="369"/>
      <c r="F2250" s="370" t="s">
        <v>1322</v>
      </c>
      <c r="H2250" s="371">
        <v>7.398</v>
      </c>
      <c r="L2250" s="368"/>
      <c r="M2250" s="372"/>
      <c r="T2250" s="373"/>
      <c r="AT2250" s="369" t="s">
        <v>347</v>
      </c>
      <c r="AU2250" s="369" t="s">
        <v>258</v>
      </c>
      <c r="AV2250" s="369" t="s">
        <v>258</v>
      </c>
      <c r="AW2250" s="369" t="s">
        <v>299</v>
      </c>
      <c r="AX2250" s="369" t="s">
        <v>333</v>
      </c>
      <c r="AY2250" s="369" t="s">
        <v>334</v>
      </c>
    </row>
    <row r="2251" spans="2:51" s="406" customFormat="1" ht="15.75" customHeight="1">
      <c r="B2251" s="368"/>
      <c r="D2251" s="361" t="s">
        <v>347</v>
      </c>
      <c r="E2251" s="369"/>
      <c r="F2251" s="370" t="s">
        <v>1321</v>
      </c>
      <c r="H2251" s="371">
        <v>2.603</v>
      </c>
      <c r="L2251" s="368"/>
      <c r="M2251" s="372"/>
      <c r="T2251" s="373"/>
      <c r="AT2251" s="369" t="s">
        <v>347</v>
      </c>
      <c r="AU2251" s="369" t="s">
        <v>258</v>
      </c>
      <c r="AV2251" s="369" t="s">
        <v>258</v>
      </c>
      <c r="AW2251" s="369" t="s">
        <v>299</v>
      </c>
      <c r="AX2251" s="369" t="s">
        <v>333</v>
      </c>
      <c r="AY2251" s="369" t="s">
        <v>334</v>
      </c>
    </row>
    <row r="2252" spans="2:51" s="406" customFormat="1" ht="15.75" customHeight="1">
      <c r="B2252" s="368"/>
      <c r="D2252" s="361" t="s">
        <v>347</v>
      </c>
      <c r="E2252" s="369"/>
      <c r="F2252" s="370" t="s">
        <v>1320</v>
      </c>
      <c r="H2252" s="371">
        <v>4.653</v>
      </c>
      <c r="L2252" s="368"/>
      <c r="M2252" s="372"/>
      <c r="T2252" s="373"/>
      <c r="AT2252" s="369" t="s">
        <v>347</v>
      </c>
      <c r="AU2252" s="369" t="s">
        <v>258</v>
      </c>
      <c r="AV2252" s="369" t="s">
        <v>258</v>
      </c>
      <c r="AW2252" s="369" t="s">
        <v>299</v>
      </c>
      <c r="AX2252" s="369" t="s">
        <v>333</v>
      </c>
      <c r="AY2252" s="369" t="s">
        <v>334</v>
      </c>
    </row>
    <row r="2253" spans="2:51" s="406" customFormat="1" ht="15.75" customHeight="1">
      <c r="B2253" s="368"/>
      <c r="D2253" s="361" t="s">
        <v>347</v>
      </c>
      <c r="E2253" s="369"/>
      <c r="F2253" s="370" t="s">
        <v>1319</v>
      </c>
      <c r="H2253" s="371">
        <v>10.364</v>
      </c>
      <c r="L2253" s="368"/>
      <c r="M2253" s="372"/>
      <c r="T2253" s="373"/>
      <c r="AT2253" s="369" t="s">
        <v>347</v>
      </c>
      <c r="AU2253" s="369" t="s">
        <v>258</v>
      </c>
      <c r="AV2253" s="369" t="s">
        <v>258</v>
      </c>
      <c r="AW2253" s="369" t="s">
        <v>299</v>
      </c>
      <c r="AX2253" s="369" t="s">
        <v>333</v>
      </c>
      <c r="AY2253" s="369" t="s">
        <v>334</v>
      </c>
    </row>
    <row r="2254" spans="2:51" s="406" customFormat="1" ht="15.75" customHeight="1">
      <c r="B2254" s="380"/>
      <c r="D2254" s="361" t="s">
        <v>347</v>
      </c>
      <c r="E2254" s="381"/>
      <c r="F2254" s="382" t="s">
        <v>519</v>
      </c>
      <c r="H2254" s="383">
        <v>25.018</v>
      </c>
      <c r="L2254" s="380"/>
      <c r="M2254" s="384"/>
      <c r="T2254" s="385"/>
      <c r="AT2254" s="381" t="s">
        <v>347</v>
      </c>
      <c r="AU2254" s="381" t="s">
        <v>258</v>
      </c>
      <c r="AV2254" s="381" t="s">
        <v>363</v>
      </c>
      <c r="AW2254" s="381" t="s">
        <v>299</v>
      </c>
      <c r="AX2254" s="381" t="s">
        <v>333</v>
      </c>
      <c r="AY2254" s="381" t="s">
        <v>334</v>
      </c>
    </row>
    <row r="2255" spans="2:51" s="406" customFormat="1" ht="15.75" customHeight="1">
      <c r="B2255" s="363"/>
      <c r="D2255" s="361" t="s">
        <v>347</v>
      </c>
      <c r="E2255" s="364"/>
      <c r="F2255" s="365" t="s">
        <v>1406</v>
      </c>
      <c r="H2255" s="364"/>
      <c r="L2255" s="363"/>
      <c r="M2255" s="366"/>
      <c r="T2255" s="367"/>
      <c r="AT2255" s="364" t="s">
        <v>347</v>
      </c>
      <c r="AU2255" s="364" t="s">
        <v>258</v>
      </c>
      <c r="AV2255" s="364" t="s">
        <v>332</v>
      </c>
      <c r="AW2255" s="364" t="s">
        <v>299</v>
      </c>
      <c r="AX2255" s="364" t="s">
        <v>333</v>
      </c>
      <c r="AY2255" s="364" t="s">
        <v>334</v>
      </c>
    </row>
    <row r="2256" spans="2:51" s="406" customFormat="1" ht="15.75" customHeight="1">
      <c r="B2256" s="368"/>
      <c r="D2256" s="361" t="s">
        <v>347</v>
      </c>
      <c r="E2256" s="369"/>
      <c r="F2256" s="370" t="s">
        <v>1317</v>
      </c>
      <c r="H2256" s="371">
        <v>0.7</v>
      </c>
      <c r="L2256" s="368"/>
      <c r="M2256" s="372"/>
      <c r="T2256" s="373"/>
      <c r="AT2256" s="369" t="s">
        <v>347</v>
      </c>
      <c r="AU2256" s="369" t="s">
        <v>258</v>
      </c>
      <c r="AV2256" s="369" t="s">
        <v>258</v>
      </c>
      <c r="AW2256" s="369" t="s">
        <v>299</v>
      </c>
      <c r="AX2256" s="369" t="s">
        <v>333</v>
      </c>
      <c r="AY2256" s="369" t="s">
        <v>334</v>
      </c>
    </row>
    <row r="2257" spans="2:51" s="406" customFormat="1" ht="15.75" customHeight="1">
      <c r="B2257" s="380"/>
      <c r="D2257" s="361" t="s">
        <v>347</v>
      </c>
      <c r="E2257" s="381"/>
      <c r="F2257" s="382" t="s">
        <v>519</v>
      </c>
      <c r="H2257" s="383">
        <v>0.7</v>
      </c>
      <c r="L2257" s="380"/>
      <c r="M2257" s="384"/>
      <c r="T2257" s="385"/>
      <c r="AT2257" s="381" t="s">
        <v>347</v>
      </c>
      <c r="AU2257" s="381" t="s">
        <v>258</v>
      </c>
      <c r="AV2257" s="381" t="s">
        <v>363</v>
      </c>
      <c r="AW2257" s="381" t="s">
        <v>299</v>
      </c>
      <c r="AX2257" s="381" t="s">
        <v>333</v>
      </c>
      <c r="AY2257" s="381" t="s">
        <v>334</v>
      </c>
    </row>
    <row r="2258" spans="2:51" s="406" customFormat="1" ht="15.75" customHeight="1">
      <c r="B2258" s="363"/>
      <c r="D2258" s="361" t="s">
        <v>347</v>
      </c>
      <c r="E2258" s="364"/>
      <c r="F2258" s="365" t="s">
        <v>1405</v>
      </c>
      <c r="H2258" s="364"/>
      <c r="L2258" s="363"/>
      <c r="M2258" s="366"/>
      <c r="T2258" s="367"/>
      <c r="AT2258" s="364" t="s">
        <v>347</v>
      </c>
      <c r="AU2258" s="364" t="s">
        <v>258</v>
      </c>
      <c r="AV2258" s="364" t="s">
        <v>332</v>
      </c>
      <c r="AW2258" s="364" t="s">
        <v>299</v>
      </c>
      <c r="AX2258" s="364" t="s">
        <v>333</v>
      </c>
      <c r="AY2258" s="364" t="s">
        <v>334</v>
      </c>
    </row>
    <row r="2259" spans="2:51" s="406" customFormat="1" ht="15.75" customHeight="1">
      <c r="B2259" s="368"/>
      <c r="D2259" s="361" t="s">
        <v>347</v>
      </c>
      <c r="E2259" s="369"/>
      <c r="F2259" s="370" t="s">
        <v>1356</v>
      </c>
      <c r="H2259" s="371">
        <v>2.772</v>
      </c>
      <c r="L2259" s="368"/>
      <c r="M2259" s="372"/>
      <c r="T2259" s="373"/>
      <c r="AT2259" s="369" t="s">
        <v>347</v>
      </c>
      <c r="AU2259" s="369" t="s">
        <v>258</v>
      </c>
      <c r="AV2259" s="369" t="s">
        <v>258</v>
      </c>
      <c r="AW2259" s="369" t="s">
        <v>299</v>
      </c>
      <c r="AX2259" s="369" t="s">
        <v>333</v>
      </c>
      <c r="AY2259" s="369" t="s">
        <v>334</v>
      </c>
    </row>
    <row r="2260" spans="2:51" s="406" customFormat="1" ht="15.75" customHeight="1">
      <c r="B2260" s="380"/>
      <c r="D2260" s="361" t="s">
        <v>347</v>
      </c>
      <c r="E2260" s="381"/>
      <c r="F2260" s="382" t="s">
        <v>519</v>
      </c>
      <c r="H2260" s="383">
        <v>2.772</v>
      </c>
      <c r="L2260" s="380"/>
      <c r="M2260" s="384"/>
      <c r="T2260" s="385"/>
      <c r="AT2260" s="381" t="s">
        <v>347</v>
      </c>
      <c r="AU2260" s="381" t="s">
        <v>258</v>
      </c>
      <c r="AV2260" s="381" t="s">
        <v>363</v>
      </c>
      <c r="AW2260" s="381" t="s">
        <v>299</v>
      </c>
      <c r="AX2260" s="381" t="s">
        <v>333</v>
      </c>
      <c r="AY2260" s="381" t="s">
        <v>334</v>
      </c>
    </row>
    <row r="2261" spans="2:51" s="406" customFormat="1" ht="15.75" customHeight="1">
      <c r="B2261" s="363"/>
      <c r="D2261" s="361" t="s">
        <v>347</v>
      </c>
      <c r="E2261" s="364"/>
      <c r="F2261" s="365" t="s">
        <v>1404</v>
      </c>
      <c r="H2261" s="364"/>
      <c r="L2261" s="363"/>
      <c r="M2261" s="366"/>
      <c r="T2261" s="367"/>
      <c r="AT2261" s="364" t="s">
        <v>347</v>
      </c>
      <c r="AU2261" s="364" t="s">
        <v>258</v>
      </c>
      <c r="AV2261" s="364" t="s">
        <v>332</v>
      </c>
      <c r="AW2261" s="364" t="s">
        <v>299</v>
      </c>
      <c r="AX2261" s="364" t="s">
        <v>333</v>
      </c>
      <c r="AY2261" s="364" t="s">
        <v>334</v>
      </c>
    </row>
    <row r="2262" spans="2:51" s="406" customFormat="1" ht="15.75" customHeight="1">
      <c r="B2262" s="368"/>
      <c r="D2262" s="361" t="s">
        <v>347</v>
      </c>
      <c r="E2262" s="369"/>
      <c r="F2262" s="370" t="s">
        <v>1354</v>
      </c>
      <c r="H2262" s="371">
        <v>0.33</v>
      </c>
      <c r="L2262" s="368"/>
      <c r="M2262" s="372"/>
      <c r="T2262" s="373"/>
      <c r="AT2262" s="369" t="s">
        <v>347</v>
      </c>
      <c r="AU2262" s="369" t="s">
        <v>258</v>
      </c>
      <c r="AV2262" s="369" t="s">
        <v>258</v>
      </c>
      <c r="AW2262" s="369" t="s">
        <v>299</v>
      </c>
      <c r="AX2262" s="369" t="s">
        <v>333</v>
      </c>
      <c r="AY2262" s="369" t="s">
        <v>334</v>
      </c>
    </row>
    <row r="2263" spans="2:51" s="406" customFormat="1" ht="15.75" customHeight="1">
      <c r="B2263" s="368"/>
      <c r="D2263" s="361" t="s">
        <v>347</v>
      </c>
      <c r="E2263" s="369"/>
      <c r="F2263" s="370" t="s">
        <v>1403</v>
      </c>
      <c r="H2263" s="371">
        <v>0.33</v>
      </c>
      <c r="L2263" s="368"/>
      <c r="M2263" s="372"/>
      <c r="T2263" s="373"/>
      <c r="AT2263" s="369" t="s">
        <v>347</v>
      </c>
      <c r="AU2263" s="369" t="s">
        <v>258</v>
      </c>
      <c r="AV2263" s="369" t="s">
        <v>258</v>
      </c>
      <c r="AW2263" s="369" t="s">
        <v>299</v>
      </c>
      <c r="AX2263" s="369" t="s">
        <v>333</v>
      </c>
      <c r="AY2263" s="369" t="s">
        <v>334</v>
      </c>
    </row>
    <row r="2264" spans="2:51" s="406" customFormat="1" ht="15.75" customHeight="1">
      <c r="B2264" s="368"/>
      <c r="D2264" s="361" t="s">
        <v>347</v>
      </c>
      <c r="E2264" s="369"/>
      <c r="F2264" s="370" t="s">
        <v>1352</v>
      </c>
      <c r="H2264" s="371">
        <v>1.08</v>
      </c>
      <c r="L2264" s="368"/>
      <c r="M2264" s="372"/>
      <c r="T2264" s="373"/>
      <c r="AT2264" s="369" t="s">
        <v>347</v>
      </c>
      <c r="AU2264" s="369" t="s">
        <v>258</v>
      </c>
      <c r="AV2264" s="369" t="s">
        <v>258</v>
      </c>
      <c r="AW2264" s="369" t="s">
        <v>299</v>
      </c>
      <c r="AX2264" s="369" t="s">
        <v>333</v>
      </c>
      <c r="AY2264" s="369" t="s">
        <v>334</v>
      </c>
    </row>
    <row r="2265" spans="2:51" s="406" customFormat="1" ht="15.75" customHeight="1">
      <c r="B2265" s="368"/>
      <c r="D2265" s="361" t="s">
        <v>347</v>
      </c>
      <c r="E2265" s="369"/>
      <c r="F2265" s="370" t="s">
        <v>1351</v>
      </c>
      <c r="H2265" s="371">
        <v>0.836</v>
      </c>
      <c r="L2265" s="368"/>
      <c r="M2265" s="372"/>
      <c r="T2265" s="373"/>
      <c r="AT2265" s="369" t="s">
        <v>347</v>
      </c>
      <c r="AU2265" s="369" t="s">
        <v>258</v>
      </c>
      <c r="AV2265" s="369" t="s">
        <v>258</v>
      </c>
      <c r="AW2265" s="369" t="s">
        <v>299</v>
      </c>
      <c r="AX2265" s="369" t="s">
        <v>333</v>
      </c>
      <c r="AY2265" s="369" t="s">
        <v>334</v>
      </c>
    </row>
    <row r="2266" spans="2:51" s="406" customFormat="1" ht="15.75" customHeight="1">
      <c r="B2266" s="380"/>
      <c r="D2266" s="361" t="s">
        <v>347</v>
      </c>
      <c r="E2266" s="381"/>
      <c r="F2266" s="382" t="s">
        <v>519</v>
      </c>
      <c r="H2266" s="383">
        <v>2.576</v>
      </c>
      <c r="L2266" s="380"/>
      <c r="M2266" s="384"/>
      <c r="T2266" s="385"/>
      <c r="AT2266" s="381" t="s">
        <v>347</v>
      </c>
      <c r="AU2266" s="381" t="s">
        <v>258</v>
      </c>
      <c r="AV2266" s="381" t="s">
        <v>363</v>
      </c>
      <c r="AW2266" s="381" t="s">
        <v>299</v>
      </c>
      <c r="AX2266" s="381" t="s">
        <v>333</v>
      </c>
      <c r="AY2266" s="381" t="s">
        <v>334</v>
      </c>
    </row>
    <row r="2267" spans="2:51" s="406" customFormat="1" ht="15.75" customHeight="1">
      <c r="B2267" s="363"/>
      <c r="D2267" s="361" t="s">
        <v>347</v>
      </c>
      <c r="E2267" s="364"/>
      <c r="F2267" s="365" t="s">
        <v>1402</v>
      </c>
      <c r="H2267" s="364"/>
      <c r="L2267" s="363"/>
      <c r="M2267" s="366"/>
      <c r="T2267" s="367"/>
      <c r="AT2267" s="364" t="s">
        <v>347</v>
      </c>
      <c r="AU2267" s="364" t="s">
        <v>258</v>
      </c>
      <c r="AV2267" s="364" t="s">
        <v>332</v>
      </c>
      <c r="AW2267" s="364" t="s">
        <v>299</v>
      </c>
      <c r="AX2267" s="364" t="s">
        <v>333</v>
      </c>
      <c r="AY2267" s="364" t="s">
        <v>334</v>
      </c>
    </row>
    <row r="2268" spans="2:51" s="406" customFormat="1" ht="15.75" customHeight="1">
      <c r="B2268" s="368"/>
      <c r="D2268" s="361" t="s">
        <v>347</v>
      </c>
      <c r="E2268" s="369"/>
      <c r="F2268" s="370" t="s">
        <v>1375</v>
      </c>
      <c r="H2268" s="371">
        <v>2.85</v>
      </c>
      <c r="L2268" s="368"/>
      <c r="M2268" s="372"/>
      <c r="T2268" s="373"/>
      <c r="AT2268" s="369" t="s">
        <v>347</v>
      </c>
      <c r="AU2268" s="369" t="s">
        <v>258</v>
      </c>
      <c r="AV2268" s="369" t="s">
        <v>258</v>
      </c>
      <c r="AW2268" s="369" t="s">
        <v>299</v>
      </c>
      <c r="AX2268" s="369" t="s">
        <v>333</v>
      </c>
      <c r="AY2268" s="369" t="s">
        <v>334</v>
      </c>
    </row>
    <row r="2269" spans="2:51" s="406" customFormat="1" ht="15.75" customHeight="1">
      <c r="B2269" s="380"/>
      <c r="D2269" s="361" t="s">
        <v>347</v>
      </c>
      <c r="E2269" s="381"/>
      <c r="F2269" s="382" t="s">
        <v>519</v>
      </c>
      <c r="H2269" s="383">
        <v>2.85</v>
      </c>
      <c r="L2269" s="380"/>
      <c r="M2269" s="384"/>
      <c r="T2269" s="385"/>
      <c r="AT2269" s="381" t="s">
        <v>347</v>
      </c>
      <c r="AU2269" s="381" t="s">
        <v>258</v>
      </c>
      <c r="AV2269" s="381" t="s">
        <v>363</v>
      </c>
      <c r="AW2269" s="381" t="s">
        <v>299</v>
      </c>
      <c r="AX2269" s="381" t="s">
        <v>333</v>
      </c>
      <c r="AY2269" s="381" t="s">
        <v>334</v>
      </c>
    </row>
    <row r="2270" spans="2:51" s="406" customFormat="1" ht="15.75" customHeight="1">
      <c r="B2270" s="363"/>
      <c r="D2270" s="361" t="s">
        <v>347</v>
      </c>
      <c r="E2270" s="364"/>
      <c r="F2270" s="365" t="s">
        <v>1401</v>
      </c>
      <c r="H2270" s="364"/>
      <c r="L2270" s="363"/>
      <c r="M2270" s="366"/>
      <c r="T2270" s="367"/>
      <c r="AT2270" s="364" t="s">
        <v>347</v>
      </c>
      <c r="AU2270" s="364" t="s">
        <v>258</v>
      </c>
      <c r="AV2270" s="364" t="s">
        <v>332</v>
      </c>
      <c r="AW2270" s="364" t="s">
        <v>299</v>
      </c>
      <c r="AX2270" s="364" t="s">
        <v>333</v>
      </c>
      <c r="AY2270" s="364" t="s">
        <v>334</v>
      </c>
    </row>
    <row r="2271" spans="2:51" s="406" customFormat="1" ht="15.75" customHeight="1">
      <c r="B2271" s="368"/>
      <c r="D2271" s="361" t="s">
        <v>347</v>
      </c>
      <c r="E2271" s="369"/>
      <c r="F2271" s="370" t="s">
        <v>1384</v>
      </c>
      <c r="H2271" s="371">
        <v>1.954</v>
      </c>
      <c r="L2271" s="368"/>
      <c r="M2271" s="372"/>
      <c r="T2271" s="373"/>
      <c r="AT2271" s="369" t="s">
        <v>347</v>
      </c>
      <c r="AU2271" s="369" t="s">
        <v>258</v>
      </c>
      <c r="AV2271" s="369" t="s">
        <v>258</v>
      </c>
      <c r="AW2271" s="369" t="s">
        <v>299</v>
      </c>
      <c r="AX2271" s="369" t="s">
        <v>333</v>
      </c>
      <c r="AY2271" s="369" t="s">
        <v>334</v>
      </c>
    </row>
    <row r="2272" spans="2:51" s="406" customFormat="1" ht="15.75" customHeight="1">
      <c r="B2272" s="380"/>
      <c r="D2272" s="361" t="s">
        <v>347</v>
      </c>
      <c r="E2272" s="381"/>
      <c r="F2272" s="382" t="s">
        <v>519</v>
      </c>
      <c r="H2272" s="383">
        <v>1.954</v>
      </c>
      <c r="L2272" s="380"/>
      <c r="M2272" s="384"/>
      <c r="T2272" s="385"/>
      <c r="AT2272" s="381" t="s">
        <v>347</v>
      </c>
      <c r="AU2272" s="381" t="s">
        <v>258</v>
      </c>
      <c r="AV2272" s="381" t="s">
        <v>363</v>
      </c>
      <c r="AW2272" s="381" t="s">
        <v>299</v>
      </c>
      <c r="AX2272" s="381" t="s">
        <v>333</v>
      </c>
      <c r="AY2272" s="381" t="s">
        <v>334</v>
      </c>
    </row>
    <row r="2273" spans="2:51" s="406" customFormat="1" ht="15.75" customHeight="1">
      <c r="B2273" s="363"/>
      <c r="D2273" s="361" t="s">
        <v>347</v>
      </c>
      <c r="E2273" s="364"/>
      <c r="F2273" s="365" t="s">
        <v>1350</v>
      </c>
      <c r="H2273" s="364"/>
      <c r="L2273" s="363"/>
      <c r="M2273" s="366"/>
      <c r="T2273" s="367"/>
      <c r="AT2273" s="364" t="s">
        <v>347</v>
      </c>
      <c r="AU2273" s="364" t="s">
        <v>258</v>
      </c>
      <c r="AV2273" s="364" t="s">
        <v>332</v>
      </c>
      <c r="AW2273" s="364" t="s">
        <v>299</v>
      </c>
      <c r="AX2273" s="364" t="s">
        <v>333</v>
      </c>
      <c r="AY2273" s="364" t="s">
        <v>334</v>
      </c>
    </row>
    <row r="2274" spans="2:51" s="406" customFormat="1" ht="15.75" customHeight="1">
      <c r="B2274" s="368"/>
      <c r="D2274" s="361" t="s">
        <v>347</v>
      </c>
      <c r="E2274" s="369"/>
      <c r="F2274" s="370" t="s">
        <v>1349</v>
      </c>
      <c r="H2274" s="371">
        <v>4.122</v>
      </c>
      <c r="L2274" s="368"/>
      <c r="M2274" s="372"/>
      <c r="T2274" s="373"/>
      <c r="AT2274" s="369" t="s">
        <v>347</v>
      </c>
      <c r="AU2274" s="369" t="s">
        <v>258</v>
      </c>
      <c r="AV2274" s="369" t="s">
        <v>258</v>
      </c>
      <c r="AW2274" s="369" t="s">
        <v>299</v>
      </c>
      <c r="AX2274" s="369" t="s">
        <v>333</v>
      </c>
      <c r="AY2274" s="369" t="s">
        <v>334</v>
      </c>
    </row>
    <row r="2275" spans="2:51" s="406" customFormat="1" ht="15.75" customHeight="1">
      <c r="B2275" s="380"/>
      <c r="D2275" s="361" t="s">
        <v>347</v>
      </c>
      <c r="E2275" s="381"/>
      <c r="F2275" s="382" t="s">
        <v>519</v>
      </c>
      <c r="H2275" s="383">
        <v>4.122</v>
      </c>
      <c r="L2275" s="380"/>
      <c r="M2275" s="384"/>
      <c r="T2275" s="385"/>
      <c r="AT2275" s="381" t="s">
        <v>347</v>
      </c>
      <c r="AU2275" s="381" t="s">
        <v>258</v>
      </c>
      <c r="AV2275" s="381" t="s">
        <v>363</v>
      </c>
      <c r="AW2275" s="381" t="s">
        <v>299</v>
      </c>
      <c r="AX2275" s="381" t="s">
        <v>333</v>
      </c>
      <c r="AY2275" s="381" t="s">
        <v>334</v>
      </c>
    </row>
    <row r="2276" spans="2:51" s="406" customFormat="1" ht="15.75" customHeight="1">
      <c r="B2276" s="363"/>
      <c r="D2276" s="361" t="s">
        <v>347</v>
      </c>
      <c r="E2276" s="364"/>
      <c r="F2276" s="365" t="s">
        <v>1348</v>
      </c>
      <c r="H2276" s="364"/>
      <c r="L2276" s="363"/>
      <c r="M2276" s="366"/>
      <c r="T2276" s="367"/>
      <c r="AT2276" s="364" t="s">
        <v>347</v>
      </c>
      <c r="AU2276" s="364" t="s">
        <v>258</v>
      </c>
      <c r="AV2276" s="364" t="s">
        <v>332</v>
      </c>
      <c r="AW2276" s="364" t="s">
        <v>299</v>
      </c>
      <c r="AX2276" s="364" t="s">
        <v>333</v>
      </c>
      <c r="AY2276" s="364" t="s">
        <v>334</v>
      </c>
    </row>
    <row r="2277" spans="2:51" s="406" customFormat="1" ht="15.75" customHeight="1">
      <c r="B2277" s="368"/>
      <c r="D2277" s="361" t="s">
        <v>347</v>
      </c>
      <c r="E2277" s="369"/>
      <c r="F2277" s="370" t="s">
        <v>1347</v>
      </c>
      <c r="H2277" s="371">
        <v>15.692</v>
      </c>
      <c r="L2277" s="368"/>
      <c r="M2277" s="372"/>
      <c r="T2277" s="373"/>
      <c r="AT2277" s="369" t="s">
        <v>347</v>
      </c>
      <c r="AU2277" s="369" t="s">
        <v>258</v>
      </c>
      <c r="AV2277" s="369" t="s">
        <v>258</v>
      </c>
      <c r="AW2277" s="369" t="s">
        <v>299</v>
      </c>
      <c r="AX2277" s="369" t="s">
        <v>333</v>
      </c>
      <c r="AY2277" s="369" t="s">
        <v>334</v>
      </c>
    </row>
    <row r="2278" spans="2:51" s="406" customFormat="1" ht="15.75" customHeight="1">
      <c r="B2278" s="380"/>
      <c r="D2278" s="361" t="s">
        <v>347</v>
      </c>
      <c r="E2278" s="381"/>
      <c r="F2278" s="382" t="s">
        <v>519</v>
      </c>
      <c r="H2278" s="383">
        <v>15.692</v>
      </c>
      <c r="L2278" s="380"/>
      <c r="M2278" s="384"/>
      <c r="T2278" s="385"/>
      <c r="AT2278" s="381" t="s">
        <v>347</v>
      </c>
      <c r="AU2278" s="381" t="s">
        <v>258</v>
      </c>
      <c r="AV2278" s="381" t="s">
        <v>363</v>
      </c>
      <c r="AW2278" s="381" t="s">
        <v>299</v>
      </c>
      <c r="AX2278" s="381" t="s">
        <v>333</v>
      </c>
      <c r="AY2278" s="381" t="s">
        <v>334</v>
      </c>
    </row>
    <row r="2279" spans="2:51" s="406" customFormat="1" ht="15.75" customHeight="1">
      <c r="B2279" s="368"/>
      <c r="D2279" s="361" t="s">
        <v>347</v>
      </c>
      <c r="E2279" s="369"/>
      <c r="F2279" s="370" t="s">
        <v>1400</v>
      </c>
      <c r="H2279" s="371">
        <v>12.712</v>
      </c>
      <c r="L2279" s="368"/>
      <c r="M2279" s="372"/>
      <c r="T2279" s="373"/>
      <c r="AT2279" s="369" t="s">
        <v>347</v>
      </c>
      <c r="AU2279" s="369" t="s">
        <v>258</v>
      </c>
      <c r="AV2279" s="369" t="s">
        <v>258</v>
      </c>
      <c r="AW2279" s="369" t="s">
        <v>299</v>
      </c>
      <c r="AX2279" s="369" t="s">
        <v>333</v>
      </c>
      <c r="AY2279" s="369" t="s">
        <v>334</v>
      </c>
    </row>
    <row r="2280" spans="2:51" s="406" customFormat="1" ht="15.75" customHeight="1">
      <c r="B2280" s="374"/>
      <c r="D2280" s="361" t="s">
        <v>347</v>
      </c>
      <c r="E2280" s="375"/>
      <c r="F2280" s="376" t="s">
        <v>352</v>
      </c>
      <c r="H2280" s="377">
        <v>139.831</v>
      </c>
      <c r="L2280" s="374"/>
      <c r="M2280" s="378"/>
      <c r="T2280" s="379"/>
      <c r="AT2280" s="375" t="s">
        <v>347</v>
      </c>
      <c r="AU2280" s="375" t="s">
        <v>258</v>
      </c>
      <c r="AV2280" s="375" t="s">
        <v>341</v>
      </c>
      <c r="AW2280" s="375" t="s">
        <v>299</v>
      </c>
      <c r="AX2280" s="375" t="s">
        <v>332</v>
      </c>
      <c r="AY2280" s="375" t="s">
        <v>334</v>
      </c>
    </row>
    <row r="2281" spans="2:65" s="406" customFormat="1" ht="15.75" customHeight="1">
      <c r="B2281" s="281"/>
      <c r="C2281" s="347" t="s">
        <v>1399</v>
      </c>
      <c r="D2281" s="347" t="s">
        <v>336</v>
      </c>
      <c r="E2281" s="348" t="s">
        <v>1398</v>
      </c>
      <c r="F2281" s="349" t="s">
        <v>1397</v>
      </c>
      <c r="G2281" s="350" t="s">
        <v>339</v>
      </c>
      <c r="H2281" s="351">
        <v>87.661</v>
      </c>
      <c r="I2281" s="424"/>
      <c r="J2281" s="352">
        <f>ROUND($I$2281*$H$2281,2)</f>
        <v>0</v>
      </c>
      <c r="K2281" s="349" t="s">
        <v>340</v>
      </c>
      <c r="L2281" s="281"/>
      <c r="M2281" s="423"/>
      <c r="N2281" s="353" t="s">
        <v>287</v>
      </c>
      <c r="P2281" s="354">
        <f>$O$2281*$H$2281</f>
        <v>0</v>
      </c>
      <c r="Q2281" s="354">
        <v>0</v>
      </c>
      <c r="R2281" s="354">
        <f>$Q$2281*$H$2281</f>
        <v>0</v>
      </c>
      <c r="S2281" s="354">
        <v>0</v>
      </c>
      <c r="T2281" s="355">
        <f>$S$2281*$H$2281</f>
        <v>0</v>
      </c>
      <c r="AR2281" s="409" t="s">
        <v>481</v>
      </c>
      <c r="AT2281" s="409" t="s">
        <v>336</v>
      </c>
      <c r="AU2281" s="409" t="s">
        <v>258</v>
      </c>
      <c r="AY2281" s="406" t="s">
        <v>334</v>
      </c>
      <c r="BE2281" s="356">
        <f>IF($N$2281="základní",$J$2281,0)</f>
        <v>0</v>
      </c>
      <c r="BF2281" s="356">
        <f>IF($N$2281="snížená",$J$2281,0)</f>
        <v>0</v>
      </c>
      <c r="BG2281" s="356">
        <f>IF($N$2281="zákl. přenesená",$J$2281,0)</f>
        <v>0</v>
      </c>
      <c r="BH2281" s="356">
        <f>IF($N$2281="sníž. přenesená",$J$2281,0)</f>
        <v>0</v>
      </c>
      <c r="BI2281" s="356">
        <f>IF($N$2281="nulová",$J$2281,0)</f>
        <v>0</v>
      </c>
      <c r="BJ2281" s="409" t="s">
        <v>332</v>
      </c>
      <c r="BK2281" s="356">
        <f>ROUND($I$2281*$H$2281,2)</f>
        <v>0</v>
      </c>
      <c r="BL2281" s="409" t="s">
        <v>481</v>
      </c>
      <c r="BM2281" s="409" t="s">
        <v>1396</v>
      </c>
    </row>
    <row r="2282" spans="2:47" s="406" customFormat="1" ht="27" customHeight="1">
      <c r="B2282" s="281"/>
      <c r="D2282" s="357" t="s">
        <v>343</v>
      </c>
      <c r="F2282" s="358" t="s">
        <v>1395</v>
      </c>
      <c r="L2282" s="281"/>
      <c r="M2282" s="359"/>
      <c r="T2282" s="360"/>
      <c r="AT2282" s="406" t="s">
        <v>343</v>
      </c>
      <c r="AU2282" s="406" t="s">
        <v>258</v>
      </c>
    </row>
    <row r="2283" spans="2:47" s="406" customFormat="1" ht="57.75" customHeight="1">
      <c r="B2283" s="281"/>
      <c r="D2283" s="361" t="s">
        <v>345</v>
      </c>
      <c r="F2283" s="362" t="s">
        <v>1394</v>
      </c>
      <c r="L2283" s="281"/>
      <c r="M2283" s="359"/>
      <c r="T2283" s="360"/>
      <c r="AT2283" s="406" t="s">
        <v>345</v>
      </c>
      <c r="AU2283" s="406" t="s">
        <v>258</v>
      </c>
    </row>
    <row r="2284" spans="2:51" s="406" customFormat="1" ht="15.75" customHeight="1">
      <c r="B2284" s="363"/>
      <c r="D2284" s="361" t="s">
        <v>347</v>
      </c>
      <c r="E2284" s="364"/>
      <c r="F2284" s="365" t="s">
        <v>1341</v>
      </c>
      <c r="H2284" s="364"/>
      <c r="L2284" s="363"/>
      <c r="M2284" s="366"/>
      <c r="T2284" s="367"/>
      <c r="AT2284" s="364" t="s">
        <v>347</v>
      </c>
      <c r="AU2284" s="364" t="s">
        <v>258</v>
      </c>
      <c r="AV2284" s="364" t="s">
        <v>332</v>
      </c>
      <c r="AW2284" s="364" t="s">
        <v>299</v>
      </c>
      <c r="AX2284" s="364" t="s">
        <v>333</v>
      </c>
      <c r="AY2284" s="364" t="s">
        <v>334</v>
      </c>
    </row>
    <row r="2285" spans="2:51" s="406" customFormat="1" ht="15.75" customHeight="1">
      <c r="B2285" s="363"/>
      <c r="D2285" s="361" t="s">
        <v>347</v>
      </c>
      <c r="E2285" s="364"/>
      <c r="F2285" s="365" t="s">
        <v>1340</v>
      </c>
      <c r="H2285" s="364"/>
      <c r="L2285" s="363"/>
      <c r="M2285" s="366"/>
      <c r="T2285" s="367"/>
      <c r="AT2285" s="364" t="s">
        <v>347</v>
      </c>
      <c r="AU2285" s="364" t="s">
        <v>258</v>
      </c>
      <c r="AV2285" s="364" t="s">
        <v>332</v>
      </c>
      <c r="AW2285" s="364" t="s">
        <v>299</v>
      </c>
      <c r="AX2285" s="364" t="s">
        <v>333</v>
      </c>
      <c r="AY2285" s="364" t="s">
        <v>334</v>
      </c>
    </row>
    <row r="2286" spans="2:51" s="406" customFormat="1" ht="15.75" customHeight="1">
      <c r="B2286" s="363"/>
      <c r="D2286" s="361" t="s">
        <v>347</v>
      </c>
      <c r="E2286" s="364"/>
      <c r="F2286" s="365" t="s">
        <v>1393</v>
      </c>
      <c r="H2286" s="364"/>
      <c r="L2286" s="363"/>
      <c r="M2286" s="366"/>
      <c r="T2286" s="367"/>
      <c r="AT2286" s="364" t="s">
        <v>347</v>
      </c>
      <c r="AU2286" s="364" t="s">
        <v>258</v>
      </c>
      <c r="AV2286" s="364" t="s">
        <v>332</v>
      </c>
      <c r="AW2286" s="364" t="s">
        <v>299</v>
      </c>
      <c r="AX2286" s="364" t="s">
        <v>333</v>
      </c>
      <c r="AY2286" s="364" t="s">
        <v>334</v>
      </c>
    </row>
    <row r="2287" spans="2:51" s="406" customFormat="1" ht="15.75" customHeight="1">
      <c r="B2287" s="368"/>
      <c r="D2287" s="361" t="s">
        <v>347</v>
      </c>
      <c r="E2287" s="369"/>
      <c r="F2287" s="370" t="s">
        <v>1338</v>
      </c>
      <c r="H2287" s="371">
        <v>25.494</v>
      </c>
      <c r="L2287" s="368"/>
      <c r="M2287" s="372"/>
      <c r="T2287" s="373"/>
      <c r="AT2287" s="369" t="s">
        <v>347</v>
      </c>
      <c r="AU2287" s="369" t="s">
        <v>258</v>
      </c>
      <c r="AV2287" s="369" t="s">
        <v>258</v>
      </c>
      <c r="AW2287" s="369" t="s">
        <v>299</v>
      </c>
      <c r="AX2287" s="369" t="s">
        <v>333</v>
      </c>
      <c r="AY2287" s="369" t="s">
        <v>334</v>
      </c>
    </row>
    <row r="2288" spans="2:51" s="406" customFormat="1" ht="15.75" customHeight="1">
      <c r="B2288" s="380"/>
      <c r="D2288" s="361" t="s">
        <v>347</v>
      </c>
      <c r="E2288" s="381"/>
      <c r="F2288" s="382" t="s">
        <v>519</v>
      </c>
      <c r="H2288" s="383">
        <v>25.494</v>
      </c>
      <c r="L2288" s="380"/>
      <c r="M2288" s="384"/>
      <c r="T2288" s="385"/>
      <c r="AT2288" s="381" t="s">
        <v>347</v>
      </c>
      <c r="AU2288" s="381" t="s">
        <v>258</v>
      </c>
      <c r="AV2288" s="381" t="s">
        <v>363</v>
      </c>
      <c r="AW2288" s="381" t="s">
        <v>299</v>
      </c>
      <c r="AX2288" s="381" t="s">
        <v>333</v>
      </c>
      <c r="AY2288" s="381" t="s">
        <v>334</v>
      </c>
    </row>
    <row r="2289" spans="2:51" s="406" customFormat="1" ht="15.75" customHeight="1">
      <c r="B2289" s="363"/>
      <c r="D2289" s="361" t="s">
        <v>347</v>
      </c>
      <c r="E2289" s="364"/>
      <c r="F2289" s="365" t="s">
        <v>1337</v>
      </c>
      <c r="H2289" s="364"/>
      <c r="L2289" s="363"/>
      <c r="M2289" s="366"/>
      <c r="T2289" s="367"/>
      <c r="AT2289" s="364" t="s">
        <v>347</v>
      </c>
      <c r="AU2289" s="364" t="s">
        <v>258</v>
      </c>
      <c r="AV2289" s="364" t="s">
        <v>332</v>
      </c>
      <c r="AW2289" s="364" t="s">
        <v>299</v>
      </c>
      <c r="AX2289" s="364" t="s">
        <v>333</v>
      </c>
      <c r="AY2289" s="364" t="s">
        <v>334</v>
      </c>
    </row>
    <row r="2290" spans="2:51" s="406" customFormat="1" ht="15.75" customHeight="1">
      <c r="B2290" s="368"/>
      <c r="D2290" s="361" t="s">
        <v>347</v>
      </c>
      <c r="E2290" s="369"/>
      <c r="F2290" s="370" t="s">
        <v>1336</v>
      </c>
      <c r="H2290" s="371">
        <v>6.721</v>
      </c>
      <c r="L2290" s="368"/>
      <c r="M2290" s="372"/>
      <c r="T2290" s="373"/>
      <c r="AT2290" s="369" t="s">
        <v>347</v>
      </c>
      <c r="AU2290" s="369" t="s">
        <v>258</v>
      </c>
      <c r="AV2290" s="369" t="s">
        <v>258</v>
      </c>
      <c r="AW2290" s="369" t="s">
        <v>299</v>
      </c>
      <c r="AX2290" s="369" t="s">
        <v>333</v>
      </c>
      <c r="AY2290" s="369" t="s">
        <v>334</v>
      </c>
    </row>
    <row r="2291" spans="2:51" s="406" customFormat="1" ht="15.75" customHeight="1">
      <c r="B2291" s="368"/>
      <c r="D2291" s="361" t="s">
        <v>347</v>
      </c>
      <c r="E2291" s="369"/>
      <c r="F2291" s="370" t="s">
        <v>1335</v>
      </c>
      <c r="H2291" s="371">
        <v>5.104</v>
      </c>
      <c r="L2291" s="368"/>
      <c r="M2291" s="372"/>
      <c r="T2291" s="373"/>
      <c r="AT2291" s="369" t="s">
        <v>347</v>
      </c>
      <c r="AU2291" s="369" t="s">
        <v>258</v>
      </c>
      <c r="AV2291" s="369" t="s">
        <v>258</v>
      </c>
      <c r="AW2291" s="369" t="s">
        <v>299</v>
      </c>
      <c r="AX2291" s="369" t="s">
        <v>333</v>
      </c>
      <c r="AY2291" s="369" t="s">
        <v>334</v>
      </c>
    </row>
    <row r="2292" spans="2:51" s="406" customFormat="1" ht="15.75" customHeight="1">
      <c r="B2292" s="380"/>
      <c r="D2292" s="361" t="s">
        <v>347</v>
      </c>
      <c r="E2292" s="381"/>
      <c r="F2292" s="382" t="s">
        <v>519</v>
      </c>
      <c r="H2292" s="383">
        <v>11.825</v>
      </c>
      <c r="L2292" s="380"/>
      <c r="M2292" s="384"/>
      <c r="T2292" s="385"/>
      <c r="AT2292" s="381" t="s">
        <v>347</v>
      </c>
      <c r="AU2292" s="381" t="s">
        <v>258</v>
      </c>
      <c r="AV2292" s="381" t="s">
        <v>363</v>
      </c>
      <c r="AW2292" s="381" t="s">
        <v>299</v>
      </c>
      <c r="AX2292" s="381" t="s">
        <v>333</v>
      </c>
      <c r="AY2292" s="381" t="s">
        <v>334</v>
      </c>
    </row>
    <row r="2293" spans="2:51" s="406" customFormat="1" ht="15.75" customHeight="1">
      <c r="B2293" s="363"/>
      <c r="D2293" s="361" t="s">
        <v>347</v>
      </c>
      <c r="E2293" s="364"/>
      <c r="F2293" s="365" t="s">
        <v>1334</v>
      </c>
      <c r="H2293" s="364"/>
      <c r="L2293" s="363"/>
      <c r="M2293" s="366"/>
      <c r="T2293" s="367"/>
      <c r="AT2293" s="364" t="s">
        <v>347</v>
      </c>
      <c r="AU2293" s="364" t="s">
        <v>258</v>
      </c>
      <c r="AV2293" s="364" t="s">
        <v>332</v>
      </c>
      <c r="AW2293" s="364" t="s">
        <v>299</v>
      </c>
      <c r="AX2293" s="364" t="s">
        <v>333</v>
      </c>
      <c r="AY2293" s="364" t="s">
        <v>334</v>
      </c>
    </row>
    <row r="2294" spans="2:51" s="406" customFormat="1" ht="15.75" customHeight="1">
      <c r="B2294" s="368"/>
      <c r="D2294" s="361" t="s">
        <v>347</v>
      </c>
      <c r="E2294" s="369"/>
      <c r="F2294" s="370" t="s">
        <v>1333</v>
      </c>
      <c r="H2294" s="371">
        <v>17.687</v>
      </c>
      <c r="L2294" s="368"/>
      <c r="M2294" s="372"/>
      <c r="T2294" s="373"/>
      <c r="AT2294" s="369" t="s">
        <v>347</v>
      </c>
      <c r="AU2294" s="369" t="s">
        <v>258</v>
      </c>
      <c r="AV2294" s="369" t="s">
        <v>258</v>
      </c>
      <c r="AW2294" s="369" t="s">
        <v>299</v>
      </c>
      <c r="AX2294" s="369" t="s">
        <v>333</v>
      </c>
      <c r="AY2294" s="369" t="s">
        <v>334</v>
      </c>
    </row>
    <row r="2295" spans="2:51" s="406" customFormat="1" ht="15.75" customHeight="1">
      <c r="B2295" s="368"/>
      <c r="D2295" s="361" t="s">
        <v>347</v>
      </c>
      <c r="E2295" s="369"/>
      <c r="F2295" s="370" t="s">
        <v>1332</v>
      </c>
      <c r="H2295" s="371">
        <v>17.401</v>
      </c>
      <c r="L2295" s="368"/>
      <c r="M2295" s="372"/>
      <c r="T2295" s="373"/>
      <c r="AT2295" s="369" t="s">
        <v>347</v>
      </c>
      <c r="AU2295" s="369" t="s">
        <v>258</v>
      </c>
      <c r="AV2295" s="369" t="s">
        <v>258</v>
      </c>
      <c r="AW2295" s="369" t="s">
        <v>299</v>
      </c>
      <c r="AX2295" s="369" t="s">
        <v>333</v>
      </c>
      <c r="AY2295" s="369" t="s">
        <v>334</v>
      </c>
    </row>
    <row r="2296" spans="2:51" s="406" customFormat="1" ht="15.75" customHeight="1">
      <c r="B2296" s="380"/>
      <c r="D2296" s="361" t="s">
        <v>347</v>
      </c>
      <c r="E2296" s="381"/>
      <c r="F2296" s="382" t="s">
        <v>519</v>
      </c>
      <c r="H2296" s="383">
        <v>35.088</v>
      </c>
      <c r="L2296" s="380"/>
      <c r="M2296" s="384"/>
      <c r="T2296" s="385"/>
      <c r="AT2296" s="381" t="s">
        <v>347</v>
      </c>
      <c r="AU2296" s="381" t="s">
        <v>258</v>
      </c>
      <c r="AV2296" s="381" t="s">
        <v>363</v>
      </c>
      <c r="AW2296" s="381" t="s">
        <v>299</v>
      </c>
      <c r="AX2296" s="381" t="s">
        <v>333</v>
      </c>
      <c r="AY2296" s="381" t="s">
        <v>334</v>
      </c>
    </row>
    <row r="2297" spans="2:51" s="406" customFormat="1" ht="15.75" customHeight="1">
      <c r="B2297" s="363"/>
      <c r="D2297" s="361" t="s">
        <v>347</v>
      </c>
      <c r="E2297" s="364"/>
      <c r="F2297" s="365" t="s">
        <v>1315</v>
      </c>
      <c r="H2297" s="364"/>
      <c r="L2297" s="363"/>
      <c r="M2297" s="366"/>
      <c r="T2297" s="367"/>
      <c r="AT2297" s="364" t="s">
        <v>347</v>
      </c>
      <c r="AU2297" s="364" t="s">
        <v>258</v>
      </c>
      <c r="AV2297" s="364" t="s">
        <v>332</v>
      </c>
      <c r="AW2297" s="364" t="s">
        <v>299</v>
      </c>
      <c r="AX2297" s="364" t="s">
        <v>333</v>
      </c>
      <c r="AY2297" s="364" t="s">
        <v>334</v>
      </c>
    </row>
    <row r="2298" spans="2:51" s="406" customFormat="1" ht="15.75" customHeight="1">
      <c r="B2298" s="368"/>
      <c r="D2298" s="361" t="s">
        <v>347</v>
      </c>
      <c r="E2298" s="369"/>
      <c r="F2298" s="370" t="s">
        <v>1314</v>
      </c>
      <c r="H2298" s="371">
        <v>4.984</v>
      </c>
      <c r="L2298" s="368"/>
      <c r="M2298" s="372"/>
      <c r="T2298" s="373"/>
      <c r="AT2298" s="369" t="s">
        <v>347</v>
      </c>
      <c r="AU2298" s="369" t="s">
        <v>258</v>
      </c>
      <c r="AV2298" s="369" t="s">
        <v>258</v>
      </c>
      <c r="AW2298" s="369" t="s">
        <v>299</v>
      </c>
      <c r="AX2298" s="369" t="s">
        <v>333</v>
      </c>
      <c r="AY2298" s="369" t="s">
        <v>334</v>
      </c>
    </row>
    <row r="2299" spans="2:51" s="406" customFormat="1" ht="15.75" customHeight="1">
      <c r="B2299" s="363"/>
      <c r="D2299" s="361" t="s">
        <v>347</v>
      </c>
      <c r="E2299" s="364"/>
      <c r="F2299" s="365" t="s">
        <v>1313</v>
      </c>
      <c r="H2299" s="364"/>
      <c r="L2299" s="363"/>
      <c r="M2299" s="366"/>
      <c r="T2299" s="367"/>
      <c r="AT2299" s="364" t="s">
        <v>347</v>
      </c>
      <c r="AU2299" s="364" t="s">
        <v>258</v>
      </c>
      <c r="AV2299" s="364" t="s">
        <v>332</v>
      </c>
      <c r="AW2299" s="364" t="s">
        <v>299</v>
      </c>
      <c r="AX2299" s="364" t="s">
        <v>333</v>
      </c>
      <c r="AY2299" s="364" t="s">
        <v>334</v>
      </c>
    </row>
    <row r="2300" spans="2:51" s="406" customFormat="1" ht="15.75" customHeight="1">
      <c r="B2300" s="368"/>
      <c r="D2300" s="361" t="s">
        <v>347</v>
      </c>
      <c r="E2300" s="369"/>
      <c r="F2300" s="370" t="s">
        <v>1312</v>
      </c>
      <c r="H2300" s="371">
        <v>2.301</v>
      </c>
      <c r="L2300" s="368"/>
      <c r="M2300" s="372"/>
      <c r="T2300" s="373"/>
      <c r="AT2300" s="369" t="s">
        <v>347</v>
      </c>
      <c r="AU2300" s="369" t="s">
        <v>258</v>
      </c>
      <c r="AV2300" s="369" t="s">
        <v>258</v>
      </c>
      <c r="AW2300" s="369" t="s">
        <v>299</v>
      </c>
      <c r="AX2300" s="369" t="s">
        <v>333</v>
      </c>
      <c r="AY2300" s="369" t="s">
        <v>334</v>
      </c>
    </row>
    <row r="2301" spans="2:51" s="406" customFormat="1" ht="15.75" customHeight="1">
      <c r="B2301" s="380"/>
      <c r="D2301" s="361" t="s">
        <v>347</v>
      </c>
      <c r="E2301" s="381"/>
      <c r="F2301" s="382" t="s">
        <v>519</v>
      </c>
      <c r="H2301" s="383">
        <v>7.285</v>
      </c>
      <c r="L2301" s="380"/>
      <c r="M2301" s="384"/>
      <c r="T2301" s="385"/>
      <c r="AT2301" s="381" t="s">
        <v>347</v>
      </c>
      <c r="AU2301" s="381" t="s">
        <v>258</v>
      </c>
      <c r="AV2301" s="381" t="s">
        <v>363</v>
      </c>
      <c r="AW2301" s="381" t="s">
        <v>299</v>
      </c>
      <c r="AX2301" s="381" t="s">
        <v>333</v>
      </c>
      <c r="AY2301" s="381" t="s">
        <v>334</v>
      </c>
    </row>
    <row r="2302" spans="2:51" s="406" customFormat="1" ht="15.75" customHeight="1">
      <c r="B2302" s="368"/>
      <c r="D2302" s="361" t="s">
        <v>347</v>
      </c>
      <c r="E2302" s="369"/>
      <c r="F2302" s="370" t="s">
        <v>1392</v>
      </c>
      <c r="H2302" s="371">
        <v>7.969</v>
      </c>
      <c r="L2302" s="368"/>
      <c r="M2302" s="372"/>
      <c r="T2302" s="373"/>
      <c r="AT2302" s="369" t="s">
        <v>347</v>
      </c>
      <c r="AU2302" s="369" t="s">
        <v>258</v>
      </c>
      <c r="AV2302" s="369" t="s">
        <v>258</v>
      </c>
      <c r="AW2302" s="369" t="s">
        <v>299</v>
      </c>
      <c r="AX2302" s="369" t="s">
        <v>333</v>
      </c>
      <c r="AY2302" s="369" t="s">
        <v>334</v>
      </c>
    </row>
    <row r="2303" spans="2:51" s="406" customFormat="1" ht="15.75" customHeight="1">
      <c r="B2303" s="374"/>
      <c r="D2303" s="361" t="s">
        <v>347</v>
      </c>
      <c r="E2303" s="375"/>
      <c r="F2303" s="376" t="s">
        <v>352</v>
      </c>
      <c r="H2303" s="377">
        <v>87.661</v>
      </c>
      <c r="L2303" s="374"/>
      <c r="M2303" s="378"/>
      <c r="T2303" s="379"/>
      <c r="AT2303" s="375" t="s">
        <v>347</v>
      </c>
      <c r="AU2303" s="375" t="s">
        <v>258</v>
      </c>
      <c r="AV2303" s="375" t="s">
        <v>341</v>
      </c>
      <c r="AW2303" s="375" t="s">
        <v>299</v>
      </c>
      <c r="AX2303" s="375" t="s">
        <v>332</v>
      </c>
      <c r="AY2303" s="375" t="s">
        <v>334</v>
      </c>
    </row>
    <row r="2304" spans="2:65" s="406" customFormat="1" ht="15.75" customHeight="1">
      <c r="B2304" s="281"/>
      <c r="C2304" s="347" t="s">
        <v>1391</v>
      </c>
      <c r="D2304" s="347" t="s">
        <v>336</v>
      </c>
      <c r="E2304" s="348" t="s">
        <v>1390</v>
      </c>
      <c r="F2304" s="349" t="s">
        <v>1389</v>
      </c>
      <c r="G2304" s="350" t="s">
        <v>339</v>
      </c>
      <c r="H2304" s="351">
        <v>2.149</v>
      </c>
      <c r="I2304" s="424"/>
      <c r="J2304" s="352">
        <f>ROUND($I$2304*$H$2304,2)</f>
        <v>0</v>
      </c>
      <c r="K2304" s="349" t="s">
        <v>340</v>
      </c>
      <c r="L2304" s="281"/>
      <c r="M2304" s="423"/>
      <c r="N2304" s="353" t="s">
        <v>287</v>
      </c>
      <c r="P2304" s="354">
        <f>$O$2304*$H$2304</f>
        <v>0</v>
      </c>
      <c r="Q2304" s="354">
        <v>0</v>
      </c>
      <c r="R2304" s="354">
        <f>$Q$2304*$H$2304</f>
        <v>0</v>
      </c>
      <c r="S2304" s="354">
        <v>0</v>
      </c>
      <c r="T2304" s="355">
        <f>$S$2304*$H$2304</f>
        <v>0</v>
      </c>
      <c r="AR2304" s="409" t="s">
        <v>481</v>
      </c>
      <c r="AT2304" s="409" t="s">
        <v>336</v>
      </c>
      <c r="AU2304" s="409" t="s">
        <v>258</v>
      </c>
      <c r="AY2304" s="406" t="s">
        <v>334</v>
      </c>
      <c r="BE2304" s="356">
        <f>IF($N$2304="základní",$J$2304,0)</f>
        <v>0</v>
      </c>
      <c r="BF2304" s="356">
        <f>IF($N$2304="snížená",$J$2304,0)</f>
        <v>0</v>
      </c>
      <c r="BG2304" s="356">
        <f>IF($N$2304="zákl. přenesená",$J$2304,0)</f>
        <v>0</v>
      </c>
      <c r="BH2304" s="356">
        <f>IF($N$2304="sníž. přenesená",$J$2304,0)</f>
        <v>0</v>
      </c>
      <c r="BI2304" s="356">
        <f>IF($N$2304="nulová",$J$2304,0)</f>
        <v>0</v>
      </c>
      <c r="BJ2304" s="409" t="s">
        <v>332</v>
      </c>
      <c r="BK2304" s="356">
        <f>ROUND($I$2304*$H$2304,2)</f>
        <v>0</v>
      </c>
      <c r="BL2304" s="409" t="s">
        <v>481</v>
      </c>
      <c r="BM2304" s="409" t="s">
        <v>1388</v>
      </c>
    </row>
    <row r="2305" spans="2:47" s="406" customFormat="1" ht="16.5" customHeight="1">
      <c r="B2305" s="281"/>
      <c r="D2305" s="357" t="s">
        <v>343</v>
      </c>
      <c r="F2305" s="358" t="s">
        <v>1387</v>
      </c>
      <c r="L2305" s="281"/>
      <c r="M2305" s="359"/>
      <c r="T2305" s="360"/>
      <c r="AT2305" s="406" t="s">
        <v>343</v>
      </c>
      <c r="AU2305" s="406" t="s">
        <v>258</v>
      </c>
    </row>
    <row r="2306" spans="2:51" s="406" customFormat="1" ht="15.75" customHeight="1">
      <c r="B2306" s="363"/>
      <c r="D2306" s="361" t="s">
        <v>347</v>
      </c>
      <c r="E2306" s="364"/>
      <c r="F2306" s="365" t="s">
        <v>1293</v>
      </c>
      <c r="H2306" s="364"/>
      <c r="L2306" s="363"/>
      <c r="M2306" s="366"/>
      <c r="T2306" s="367"/>
      <c r="AT2306" s="364" t="s">
        <v>347</v>
      </c>
      <c r="AU2306" s="364" t="s">
        <v>258</v>
      </c>
      <c r="AV2306" s="364" t="s">
        <v>332</v>
      </c>
      <c r="AW2306" s="364" t="s">
        <v>299</v>
      </c>
      <c r="AX2306" s="364" t="s">
        <v>333</v>
      </c>
      <c r="AY2306" s="364" t="s">
        <v>334</v>
      </c>
    </row>
    <row r="2307" spans="2:51" s="406" customFormat="1" ht="15.75" customHeight="1">
      <c r="B2307" s="363"/>
      <c r="D2307" s="361" t="s">
        <v>347</v>
      </c>
      <c r="E2307" s="364"/>
      <c r="F2307" s="365" t="s">
        <v>1386</v>
      </c>
      <c r="H2307" s="364"/>
      <c r="L2307" s="363"/>
      <c r="M2307" s="366"/>
      <c r="T2307" s="367"/>
      <c r="AT2307" s="364" t="s">
        <v>347</v>
      </c>
      <c r="AU2307" s="364" t="s">
        <v>258</v>
      </c>
      <c r="AV2307" s="364" t="s">
        <v>332</v>
      </c>
      <c r="AW2307" s="364" t="s">
        <v>299</v>
      </c>
      <c r="AX2307" s="364" t="s">
        <v>333</v>
      </c>
      <c r="AY2307" s="364" t="s">
        <v>334</v>
      </c>
    </row>
    <row r="2308" spans="2:51" s="406" customFormat="1" ht="15.75" customHeight="1">
      <c r="B2308" s="363"/>
      <c r="D2308" s="361" t="s">
        <v>347</v>
      </c>
      <c r="E2308" s="364"/>
      <c r="F2308" s="365" t="s">
        <v>1385</v>
      </c>
      <c r="H2308" s="364"/>
      <c r="L2308" s="363"/>
      <c r="M2308" s="366"/>
      <c r="T2308" s="367"/>
      <c r="AT2308" s="364" t="s">
        <v>347</v>
      </c>
      <c r="AU2308" s="364" t="s">
        <v>258</v>
      </c>
      <c r="AV2308" s="364" t="s">
        <v>332</v>
      </c>
      <c r="AW2308" s="364" t="s">
        <v>299</v>
      </c>
      <c r="AX2308" s="364" t="s">
        <v>333</v>
      </c>
      <c r="AY2308" s="364" t="s">
        <v>334</v>
      </c>
    </row>
    <row r="2309" spans="2:51" s="406" customFormat="1" ht="15.75" customHeight="1">
      <c r="B2309" s="368"/>
      <c r="D2309" s="361" t="s">
        <v>347</v>
      </c>
      <c r="E2309" s="369"/>
      <c r="F2309" s="370" t="s">
        <v>1384</v>
      </c>
      <c r="H2309" s="371">
        <v>1.954</v>
      </c>
      <c r="L2309" s="368"/>
      <c r="M2309" s="372"/>
      <c r="T2309" s="373"/>
      <c r="AT2309" s="369" t="s">
        <v>347</v>
      </c>
      <c r="AU2309" s="369" t="s">
        <v>258</v>
      </c>
      <c r="AV2309" s="369" t="s">
        <v>258</v>
      </c>
      <c r="AW2309" s="369" t="s">
        <v>299</v>
      </c>
      <c r="AX2309" s="369" t="s">
        <v>333</v>
      </c>
      <c r="AY2309" s="369" t="s">
        <v>334</v>
      </c>
    </row>
    <row r="2310" spans="2:51" s="406" customFormat="1" ht="15.75" customHeight="1">
      <c r="B2310" s="380"/>
      <c r="D2310" s="361" t="s">
        <v>347</v>
      </c>
      <c r="E2310" s="381"/>
      <c r="F2310" s="382" t="s">
        <v>519</v>
      </c>
      <c r="H2310" s="383">
        <v>1.954</v>
      </c>
      <c r="L2310" s="380"/>
      <c r="M2310" s="384"/>
      <c r="T2310" s="385"/>
      <c r="AT2310" s="381" t="s">
        <v>347</v>
      </c>
      <c r="AU2310" s="381" t="s">
        <v>258</v>
      </c>
      <c r="AV2310" s="381" t="s">
        <v>363</v>
      </c>
      <c r="AW2310" s="381" t="s">
        <v>299</v>
      </c>
      <c r="AX2310" s="381" t="s">
        <v>333</v>
      </c>
      <c r="AY2310" s="381" t="s">
        <v>334</v>
      </c>
    </row>
    <row r="2311" spans="2:51" s="406" customFormat="1" ht="15.75" customHeight="1">
      <c r="B2311" s="368"/>
      <c r="D2311" s="361" t="s">
        <v>347</v>
      </c>
      <c r="E2311" s="369"/>
      <c r="F2311" s="370" t="s">
        <v>1383</v>
      </c>
      <c r="H2311" s="371">
        <v>0.195</v>
      </c>
      <c r="L2311" s="368"/>
      <c r="M2311" s="372"/>
      <c r="T2311" s="373"/>
      <c r="AT2311" s="369" t="s">
        <v>347</v>
      </c>
      <c r="AU2311" s="369" t="s">
        <v>258</v>
      </c>
      <c r="AV2311" s="369" t="s">
        <v>258</v>
      </c>
      <c r="AW2311" s="369" t="s">
        <v>299</v>
      </c>
      <c r="AX2311" s="369" t="s">
        <v>333</v>
      </c>
      <c r="AY2311" s="369" t="s">
        <v>334</v>
      </c>
    </row>
    <row r="2312" spans="2:51" s="406" customFormat="1" ht="15.75" customHeight="1">
      <c r="B2312" s="374"/>
      <c r="D2312" s="361" t="s">
        <v>347</v>
      </c>
      <c r="E2312" s="375"/>
      <c r="F2312" s="376" t="s">
        <v>352</v>
      </c>
      <c r="H2312" s="377">
        <v>2.149</v>
      </c>
      <c r="L2312" s="374"/>
      <c r="M2312" s="378"/>
      <c r="T2312" s="379"/>
      <c r="AT2312" s="375" t="s">
        <v>347</v>
      </c>
      <c r="AU2312" s="375" t="s">
        <v>258</v>
      </c>
      <c r="AV2312" s="375" t="s">
        <v>341</v>
      </c>
      <c r="AW2312" s="375" t="s">
        <v>299</v>
      </c>
      <c r="AX2312" s="375" t="s">
        <v>332</v>
      </c>
      <c r="AY2312" s="375" t="s">
        <v>334</v>
      </c>
    </row>
    <row r="2313" spans="2:65" s="406" customFormat="1" ht="15.75" customHeight="1">
      <c r="B2313" s="281"/>
      <c r="C2313" s="347" t="s">
        <v>1382</v>
      </c>
      <c r="D2313" s="347" t="s">
        <v>336</v>
      </c>
      <c r="E2313" s="348" t="s">
        <v>1381</v>
      </c>
      <c r="F2313" s="349" t="s">
        <v>1380</v>
      </c>
      <c r="G2313" s="350" t="s">
        <v>339</v>
      </c>
      <c r="H2313" s="351">
        <v>3.135</v>
      </c>
      <c r="I2313" s="424"/>
      <c r="J2313" s="352">
        <f>ROUND($I$2313*$H$2313,2)</f>
        <v>0</v>
      </c>
      <c r="K2313" s="349" t="s">
        <v>340</v>
      </c>
      <c r="L2313" s="281"/>
      <c r="M2313" s="423"/>
      <c r="N2313" s="353" t="s">
        <v>287</v>
      </c>
      <c r="P2313" s="354">
        <f>$O$2313*$H$2313</f>
        <v>0</v>
      </c>
      <c r="Q2313" s="354">
        <v>0</v>
      </c>
      <c r="R2313" s="354">
        <f>$Q$2313*$H$2313</f>
        <v>0</v>
      </c>
      <c r="S2313" s="354">
        <v>0</v>
      </c>
      <c r="T2313" s="355">
        <f>$S$2313*$H$2313</f>
        <v>0</v>
      </c>
      <c r="AR2313" s="409" t="s">
        <v>481</v>
      </c>
      <c r="AT2313" s="409" t="s">
        <v>336</v>
      </c>
      <c r="AU2313" s="409" t="s">
        <v>258</v>
      </c>
      <c r="AY2313" s="406" t="s">
        <v>334</v>
      </c>
      <c r="BE2313" s="356">
        <f>IF($N$2313="základní",$J$2313,0)</f>
        <v>0</v>
      </c>
      <c r="BF2313" s="356">
        <f>IF($N$2313="snížená",$J$2313,0)</f>
        <v>0</v>
      </c>
      <c r="BG2313" s="356">
        <f>IF($N$2313="zákl. přenesená",$J$2313,0)</f>
        <v>0</v>
      </c>
      <c r="BH2313" s="356">
        <f>IF($N$2313="sníž. přenesená",$J$2313,0)</f>
        <v>0</v>
      </c>
      <c r="BI2313" s="356">
        <f>IF($N$2313="nulová",$J$2313,0)</f>
        <v>0</v>
      </c>
      <c r="BJ2313" s="409" t="s">
        <v>332</v>
      </c>
      <c r="BK2313" s="356">
        <f>ROUND($I$2313*$H$2313,2)</f>
        <v>0</v>
      </c>
      <c r="BL2313" s="409" t="s">
        <v>481</v>
      </c>
      <c r="BM2313" s="409" t="s">
        <v>1379</v>
      </c>
    </row>
    <row r="2314" spans="2:47" s="406" customFormat="1" ht="16.5" customHeight="1">
      <c r="B2314" s="281"/>
      <c r="D2314" s="357" t="s">
        <v>343</v>
      </c>
      <c r="F2314" s="358" t="s">
        <v>1378</v>
      </c>
      <c r="L2314" s="281"/>
      <c r="M2314" s="359"/>
      <c r="T2314" s="360"/>
      <c r="AT2314" s="406" t="s">
        <v>343</v>
      </c>
      <c r="AU2314" s="406" t="s">
        <v>258</v>
      </c>
    </row>
    <row r="2315" spans="2:51" s="406" customFormat="1" ht="15.75" customHeight="1">
      <c r="B2315" s="363"/>
      <c r="D2315" s="361" t="s">
        <v>347</v>
      </c>
      <c r="E2315" s="364"/>
      <c r="F2315" s="365" t="s">
        <v>1293</v>
      </c>
      <c r="H2315" s="364"/>
      <c r="L2315" s="363"/>
      <c r="M2315" s="366"/>
      <c r="T2315" s="367"/>
      <c r="AT2315" s="364" t="s">
        <v>347</v>
      </c>
      <c r="AU2315" s="364" t="s">
        <v>258</v>
      </c>
      <c r="AV2315" s="364" t="s">
        <v>332</v>
      </c>
      <c r="AW2315" s="364" t="s">
        <v>299</v>
      </c>
      <c r="AX2315" s="364" t="s">
        <v>333</v>
      </c>
      <c r="AY2315" s="364" t="s">
        <v>334</v>
      </c>
    </row>
    <row r="2316" spans="2:51" s="406" customFormat="1" ht="15.75" customHeight="1">
      <c r="B2316" s="363"/>
      <c r="D2316" s="361" t="s">
        <v>347</v>
      </c>
      <c r="E2316" s="364"/>
      <c r="F2316" s="365" t="s">
        <v>1377</v>
      </c>
      <c r="H2316" s="364"/>
      <c r="L2316" s="363"/>
      <c r="M2316" s="366"/>
      <c r="T2316" s="367"/>
      <c r="AT2316" s="364" t="s">
        <v>347</v>
      </c>
      <c r="AU2316" s="364" t="s">
        <v>258</v>
      </c>
      <c r="AV2316" s="364" t="s">
        <v>332</v>
      </c>
      <c r="AW2316" s="364" t="s">
        <v>299</v>
      </c>
      <c r="AX2316" s="364" t="s">
        <v>333</v>
      </c>
      <c r="AY2316" s="364" t="s">
        <v>334</v>
      </c>
    </row>
    <row r="2317" spans="2:51" s="406" customFormat="1" ht="15.75" customHeight="1">
      <c r="B2317" s="363"/>
      <c r="D2317" s="361" t="s">
        <v>347</v>
      </c>
      <c r="E2317" s="364"/>
      <c r="F2317" s="365" t="s">
        <v>1376</v>
      </c>
      <c r="H2317" s="364"/>
      <c r="L2317" s="363"/>
      <c r="M2317" s="366"/>
      <c r="T2317" s="367"/>
      <c r="AT2317" s="364" t="s">
        <v>347</v>
      </c>
      <c r="AU2317" s="364" t="s">
        <v>258</v>
      </c>
      <c r="AV2317" s="364" t="s">
        <v>332</v>
      </c>
      <c r="AW2317" s="364" t="s">
        <v>299</v>
      </c>
      <c r="AX2317" s="364" t="s">
        <v>333</v>
      </c>
      <c r="AY2317" s="364" t="s">
        <v>334</v>
      </c>
    </row>
    <row r="2318" spans="2:51" s="406" customFormat="1" ht="15.75" customHeight="1">
      <c r="B2318" s="368"/>
      <c r="D2318" s="361" t="s">
        <v>347</v>
      </c>
      <c r="E2318" s="369"/>
      <c r="F2318" s="370" t="s">
        <v>1375</v>
      </c>
      <c r="H2318" s="371">
        <v>2.85</v>
      </c>
      <c r="L2318" s="368"/>
      <c r="M2318" s="372"/>
      <c r="T2318" s="373"/>
      <c r="AT2318" s="369" t="s">
        <v>347</v>
      </c>
      <c r="AU2318" s="369" t="s">
        <v>258</v>
      </c>
      <c r="AV2318" s="369" t="s">
        <v>258</v>
      </c>
      <c r="AW2318" s="369" t="s">
        <v>299</v>
      </c>
      <c r="AX2318" s="369" t="s">
        <v>333</v>
      </c>
      <c r="AY2318" s="369" t="s">
        <v>334</v>
      </c>
    </row>
    <row r="2319" spans="2:51" s="406" customFormat="1" ht="15.75" customHeight="1">
      <c r="B2319" s="380"/>
      <c r="D2319" s="361" t="s">
        <v>347</v>
      </c>
      <c r="E2319" s="381"/>
      <c r="F2319" s="382" t="s">
        <v>519</v>
      </c>
      <c r="H2319" s="383">
        <v>2.85</v>
      </c>
      <c r="L2319" s="380"/>
      <c r="M2319" s="384"/>
      <c r="T2319" s="385"/>
      <c r="AT2319" s="381" t="s">
        <v>347</v>
      </c>
      <c r="AU2319" s="381" t="s">
        <v>258</v>
      </c>
      <c r="AV2319" s="381" t="s">
        <v>363</v>
      </c>
      <c r="AW2319" s="381" t="s">
        <v>299</v>
      </c>
      <c r="AX2319" s="381" t="s">
        <v>333</v>
      </c>
      <c r="AY2319" s="381" t="s">
        <v>334</v>
      </c>
    </row>
    <row r="2320" spans="2:51" s="406" customFormat="1" ht="15.75" customHeight="1">
      <c r="B2320" s="368"/>
      <c r="D2320" s="361" t="s">
        <v>347</v>
      </c>
      <c r="E2320" s="369"/>
      <c r="F2320" s="370" t="s">
        <v>1374</v>
      </c>
      <c r="H2320" s="371">
        <v>0.285</v>
      </c>
      <c r="L2320" s="368"/>
      <c r="M2320" s="372"/>
      <c r="T2320" s="373"/>
      <c r="AT2320" s="369" t="s">
        <v>347</v>
      </c>
      <c r="AU2320" s="369" t="s">
        <v>258</v>
      </c>
      <c r="AV2320" s="369" t="s">
        <v>258</v>
      </c>
      <c r="AW2320" s="369" t="s">
        <v>299</v>
      </c>
      <c r="AX2320" s="369" t="s">
        <v>333</v>
      </c>
      <c r="AY2320" s="369" t="s">
        <v>334</v>
      </c>
    </row>
    <row r="2321" spans="2:51" s="406" customFormat="1" ht="15.75" customHeight="1">
      <c r="B2321" s="374"/>
      <c r="D2321" s="361" t="s">
        <v>347</v>
      </c>
      <c r="E2321" s="375"/>
      <c r="F2321" s="376" t="s">
        <v>352</v>
      </c>
      <c r="H2321" s="377">
        <v>3.135</v>
      </c>
      <c r="L2321" s="374"/>
      <c r="M2321" s="378"/>
      <c r="T2321" s="379"/>
      <c r="AT2321" s="375" t="s">
        <v>347</v>
      </c>
      <c r="AU2321" s="375" t="s">
        <v>258</v>
      </c>
      <c r="AV2321" s="375" t="s">
        <v>341</v>
      </c>
      <c r="AW2321" s="375" t="s">
        <v>299</v>
      </c>
      <c r="AX2321" s="375" t="s">
        <v>332</v>
      </c>
      <c r="AY2321" s="375" t="s">
        <v>334</v>
      </c>
    </row>
    <row r="2322" spans="2:65" s="406" customFormat="1" ht="15.75" customHeight="1">
      <c r="B2322" s="281"/>
      <c r="C2322" s="347" t="s">
        <v>1373</v>
      </c>
      <c r="D2322" s="347" t="s">
        <v>336</v>
      </c>
      <c r="E2322" s="348" t="s">
        <v>1344</v>
      </c>
      <c r="F2322" s="349" t="s">
        <v>1342</v>
      </c>
      <c r="G2322" s="350" t="s">
        <v>339</v>
      </c>
      <c r="H2322" s="351">
        <v>100.898</v>
      </c>
      <c r="I2322" s="424"/>
      <c r="J2322" s="352">
        <f>ROUND($I$2322*$H$2322,2)</f>
        <v>0</v>
      </c>
      <c r="K2322" s="349" t="s">
        <v>340</v>
      </c>
      <c r="L2322" s="281"/>
      <c r="M2322" s="423"/>
      <c r="N2322" s="353" t="s">
        <v>287</v>
      </c>
      <c r="P2322" s="354">
        <f>$O$2322*$H$2322</f>
        <v>0</v>
      </c>
      <c r="Q2322" s="354">
        <v>0</v>
      </c>
      <c r="R2322" s="354">
        <f>$Q$2322*$H$2322</f>
        <v>0</v>
      </c>
      <c r="S2322" s="354">
        <v>0</v>
      </c>
      <c r="T2322" s="355">
        <f>$S$2322*$H$2322</f>
        <v>0</v>
      </c>
      <c r="AR2322" s="409" t="s">
        <v>481</v>
      </c>
      <c r="AT2322" s="409" t="s">
        <v>336</v>
      </c>
      <c r="AU2322" s="409" t="s">
        <v>258</v>
      </c>
      <c r="AY2322" s="406" t="s">
        <v>334</v>
      </c>
      <c r="BE2322" s="356">
        <f>IF($N$2322="základní",$J$2322,0)</f>
        <v>0</v>
      </c>
      <c r="BF2322" s="356">
        <f>IF($N$2322="snížená",$J$2322,0)</f>
        <v>0</v>
      </c>
      <c r="BG2322" s="356">
        <f>IF($N$2322="zákl. přenesená",$J$2322,0)</f>
        <v>0</v>
      </c>
      <c r="BH2322" s="356">
        <f>IF($N$2322="sníž. přenesená",$J$2322,0)</f>
        <v>0</v>
      </c>
      <c r="BI2322" s="356">
        <f>IF($N$2322="nulová",$J$2322,0)</f>
        <v>0</v>
      </c>
      <c r="BJ2322" s="409" t="s">
        <v>332</v>
      </c>
      <c r="BK2322" s="356">
        <f>ROUND($I$2322*$H$2322,2)</f>
        <v>0</v>
      </c>
      <c r="BL2322" s="409" t="s">
        <v>481</v>
      </c>
      <c r="BM2322" s="409" t="s">
        <v>1372</v>
      </c>
    </row>
    <row r="2323" spans="2:47" s="406" customFormat="1" ht="16.5" customHeight="1">
      <c r="B2323" s="281"/>
      <c r="D2323" s="357" t="s">
        <v>343</v>
      </c>
      <c r="F2323" s="358" t="s">
        <v>1342</v>
      </c>
      <c r="L2323" s="281"/>
      <c r="M2323" s="359"/>
      <c r="T2323" s="360"/>
      <c r="AT2323" s="406" t="s">
        <v>343</v>
      </c>
      <c r="AU2323" s="406" t="s">
        <v>258</v>
      </c>
    </row>
    <row r="2324" spans="2:51" s="406" customFormat="1" ht="15.75" customHeight="1">
      <c r="B2324" s="363"/>
      <c r="D2324" s="361" t="s">
        <v>347</v>
      </c>
      <c r="E2324" s="364"/>
      <c r="F2324" s="365" t="s">
        <v>1294</v>
      </c>
      <c r="H2324" s="364"/>
      <c r="L2324" s="363"/>
      <c r="M2324" s="366"/>
      <c r="T2324" s="367"/>
      <c r="AT2324" s="364" t="s">
        <v>347</v>
      </c>
      <c r="AU2324" s="364" t="s">
        <v>258</v>
      </c>
      <c r="AV2324" s="364" t="s">
        <v>332</v>
      </c>
      <c r="AW2324" s="364" t="s">
        <v>299</v>
      </c>
      <c r="AX2324" s="364" t="s">
        <v>333</v>
      </c>
      <c r="AY2324" s="364" t="s">
        <v>334</v>
      </c>
    </row>
    <row r="2325" spans="2:51" s="406" customFormat="1" ht="15.75" customHeight="1">
      <c r="B2325" s="363"/>
      <c r="D2325" s="361" t="s">
        <v>347</v>
      </c>
      <c r="E2325" s="364"/>
      <c r="F2325" s="365" t="s">
        <v>1293</v>
      </c>
      <c r="H2325" s="364"/>
      <c r="L2325" s="363"/>
      <c r="M2325" s="366"/>
      <c r="T2325" s="367"/>
      <c r="AT2325" s="364" t="s">
        <v>347</v>
      </c>
      <c r="AU2325" s="364" t="s">
        <v>258</v>
      </c>
      <c r="AV2325" s="364" t="s">
        <v>332</v>
      </c>
      <c r="AW2325" s="364" t="s">
        <v>299</v>
      </c>
      <c r="AX2325" s="364" t="s">
        <v>333</v>
      </c>
      <c r="AY2325" s="364" t="s">
        <v>334</v>
      </c>
    </row>
    <row r="2326" spans="2:51" s="406" customFormat="1" ht="15.75" customHeight="1">
      <c r="B2326" s="363"/>
      <c r="D2326" s="361" t="s">
        <v>347</v>
      </c>
      <c r="E2326" s="364"/>
      <c r="F2326" s="365" t="s">
        <v>1371</v>
      </c>
      <c r="H2326" s="364"/>
      <c r="L2326" s="363"/>
      <c r="M2326" s="366"/>
      <c r="T2326" s="367"/>
      <c r="AT2326" s="364" t="s">
        <v>347</v>
      </c>
      <c r="AU2326" s="364" t="s">
        <v>258</v>
      </c>
      <c r="AV2326" s="364" t="s">
        <v>332</v>
      </c>
      <c r="AW2326" s="364" t="s">
        <v>299</v>
      </c>
      <c r="AX2326" s="364" t="s">
        <v>333</v>
      </c>
      <c r="AY2326" s="364" t="s">
        <v>334</v>
      </c>
    </row>
    <row r="2327" spans="2:51" s="406" customFormat="1" ht="15.75" customHeight="1">
      <c r="B2327" s="363"/>
      <c r="D2327" s="361" t="s">
        <v>347</v>
      </c>
      <c r="E2327" s="364"/>
      <c r="F2327" s="365" t="s">
        <v>1370</v>
      </c>
      <c r="H2327" s="364"/>
      <c r="L2327" s="363"/>
      <c r="M2327" s="366"/>
      <c r="T2327" s="367"/>
      <c r="AT2327" s="364" t="s">
        <v>347</v>
      </c>
      <c r="AU2327" s="364" t="s">
        <v>258</v>
      </c>
      <c r="AV2327" s="364" t="s">
        <v>332</v>
      </c>
      <c r="AW2327" s="364" t="s">
        <v>299</v>
      </c>
      <c r="AX2327" s="364" t="s">
        <v>333</v>
      </c>
      <c r="AY2327" s="364" t="s">
        <v>334</v>
      </c>
    </row>
    <row r="2328" spans="2:51" s="406" customFormat="1" ht="15.75" customHeight="1">
      <c r="B2328" s="368"/>
      <c r="D2328" s="361" t="s">
        <v>347</v>
      </c>
      <c r="E2328" s="369"/>
      <c r="F2328" s="370" t="s">
        <v>1369</v>
      </c>
      <c r="H2328" s="371">
        <v>1.079</v>
      </c>
      <c r="L2328" s="368"/>
      <c r="M2328" s="372"/>
      <c r="T2328" s="373"/>
      <c r="AT2328" s="369" t="s">
        <v>347</v>
      </c>
      <c r="AU2328" s="369" t="s">
        <v>258</v>
      </c>
      <c r="AV2328" s="369" t="s">
        <v>258</v>
      </c>
      <c r="AW2328" s="369" t="s">
        <v>299</v>
      </c>
      <c r="AX2328" s="369" t="s">
        <v>333</v>
      </c>
      <c r="AY2328" s="369" t="s">
        <v>334</v>
      </c>
    </row>
    <row r="2329" spans="2:51" s="406" customFormat="1" ht="15.75" customHeight="1">
      <c r="B2329" s="368"/>
      <c r="D2329" s="361" t="s">
        <v>347</v>
      </c>
      <c r="E2329" s="369"/>
      <c r="F2329" s="370" t="s">
        <v>1368</v>
      </c>
      <c r="H2329" s="371">
        <v>2.48</v>
      </c>
      <c r="L2329" s="368"/>
      <c r="M2329" s="372"/>
      <c r="T2329" s="373"/>
      <c r="AT2329" s="369" t="s">
        <v>347</v>
      </c>
      <c r="AU2329" s="369" t="s">
        <v>258</v>
      </c>
      <c r="AV2329" s="369" t="s">
        <v>258</v>
      </c>
      <c r="AW2329" s="369" t="s">
        <v>299</v>
      </c>
      <c r="AX2329" s="369" t="s">
        <v>333</v>
      </c>
      <c r="AY2329" s="369" t="s">
        <v>334</v>
      </c>
    </row>
    <row r="2330" spans="2:51" s="406" customFormat="1" ht="15.75" customHeight="1">
      <c r="B2330" s="368"/>
      <c r="D2330" s="361" t="s">
        <v>347</v>
      </c>
      <c r="E2330" s="369"/>
      <c r="F2330" s="370" t="s">
        <v>1367</v>
      </c>
      <c r="H2330" s="371">
        <v>1.079</v>
      </c>
      <c r="L2330" s="368"/>
      <c r="M2330" s="372"/>
      <c r="T2330" s="373"/>
      <c r="AT2330" s="369" t="s">
        <v>347</v>
      </c>
      <c r="AU2330" s="369" t="s">
        <v>258</v>
      </c>
      <c r="AV2330" s="369" t="s">
        <v>258</v>
      </c>
      <c r="AW2330" s="369" t="s">
        <v>299</v>
      </c>
      <c r="AX2330" s="369" t="s">
        <v>333</v>
      </c>
      <c r="AY2330" s="369" t="s">
        <v>334</v>
      </c>
    </row>
    <row r="2331" spans="2:51" s="406" customFormat="1" ht="15.75" customHeight="1">
      <c r="B2331" s="380"/>
      <c r="D2331" s="361" t="s">
        <v>347</v>
      </c>
      <c r="E2331" s="381"/>
      <c r="F2331" s="382" t="s">
        <v>519</v>
      </c>
      <c r="H2331" s="383">
        <v>4.638</v>
      </c>
      <c r="L2331" s="380"/>
      <c r="M2331" s="384"/>
      <c r="T2331" s="385"/>
      <c r="AT2331" s="381" t="s">
        <v>347</v>
      </c>
      <c r="AU2331" s="381" t="s">
        <v>258</v>
      </c>
      <c r="AV2331" s="381" t="s">
        <v>363</v>
      </c>
      <c r="AW2331" s="381" t="s">
        <v>299</v>
      </c>
      <c r="AX2331" s="381" t="s">
        <v>333</v>
      </c>
      <c r="AY2331" s="381" t="s">
        <v>334</v>
      </c>
    </row>
    <row r="2332" spans="2:51" s="406" customFormat="1" ht="15.75" customHeight="1">
      <c r="B2332" s="363"/>
      <c r="D2332" s="361" t="s">
        <v>347</v>
      </c>
      <c r="E2332" s="364"/>
      <c r="F2332" s="365" t="s">
        <v>1366</v>
      </c>
      <c r="H2332" s="364"/>
      <c r="L2332" s="363"/>
      <c r="M2332" s="366"/>
      <c r="T2332" s="367"/>
      <c r="AT2332" s="364" t="s">
        <v>347</v>
      </c>
      <c r="AU2332" s="364" t="s">
        <v>258</v>
      </c>
      <c r="AV2332" s="364" t="s">
        <v>332</v>
      </c>
      <c r="AW2332" s="364" t="s">
        <v>299</v>
      </c>
      <c r="AX2332" s="364" t="s">
        <v>333</v>
      </c>
      <c r="AY2332" s="364" t="s">
        <v>334</v>
      </c>
    </row>
    <row r="2333" spans="2:51" s="406" customFormat="1" ht="15.75" customHeight="1">
      <c r="B2333" s="368"/>
      <c r="D2333" s="361" t="s">
        <v>347</v>
      </c>
      <c r="E2333" s="369"/>
      <c r="F2333" s="370" t="s">
        <v>1365</v>
      </c>
      <c r="H2333" s="371">
        <v>0.365</v>
      </c>
      <c r="L2333" s="368"/>
      <c r="M2333" s="372"/>
      <c r="T2333" s="373"/>
      <c r="AT2333" s="369" t="s">
        <v>347</v>
      </c>
      <c r="AU2333" s="369" t="s">
        <v>258</v>
      </c>
      <c r="AV2333" s="369" t="s">
        <v>258</v>
      </c>
      <c r="AW2333" s="369" t="s">
        <v>299</v>
      </c>
      <c r="AX2333" s="369" t="s">
        <v>333</v>
      </c>
      <c r="AY2333" s="369" t="s">
        <v>334</v>
      </c>
    </row>
    <row r="2334" spans="2:51" s="406" customFormat="1" ht="15.75" customHeight="1">
      <c r="B2334" s="368"/>
      <c r="D2334" s="361" t="s">
        <v>347</v>
      </c>
      <c r="E2334" s="369"/>
      <c r="F2334" s="370" t="s">
        <v>1364</v>
      </c>
      <c r="H2334" s="371">
        <v>9.747</v>
      </c>
      <c r="L2334" s="368"/>
      <c r="M2334" s="372"/>
      <c r="T2334" s="373"/>
      <c r="AT2334" s="369" t="s">
        <v>347</v>
      </c>
      <c r="AU2334" s="369" t="s">
        <v>258</v>
      </c>
      <c r="AV2334" s="369" t="s">
        <v>258</v>
      </c>
      <c r="AW2334" s="369" t="s">
        <v>299</v>
      </c>
      <c r="AX2334" s="369" t="s">
        <v>333</v>
      </c>
      <c r="AY2334" s="369" t="s">
        <v>334</v>
      </c>
    </row>
    <row r="2335" spans="2:51" s="406" customFormat="1" ht="15.75" customHeight="1">
      <c r="B2335" s="368"/>
      <c r="D2335" s="361" t="s">
        <v>347</v>
      </c>
      <c r="E2335" s="369"/>
      <c r="F2335" s="370" t="s">
        <v>1363</v>
      </c>
      <c r="H2335" s="371">
        <v>10.073</v>
      </c>
      <c r="L2335" s="368"/>
      <c r="M2335" s="372"/>
      <c r="T2335" s="373"/>
      <c r="AT2335" s="369" t="s">
        <v>347</v>
      </c>
      <c r="AU2335" s="369" t="s">
        <v>258</v>
      </c>
      <c r="AV2335" s="369" t="s">
        <v>258</v>
      </c>
      <c r="AW2335" s="369" t="s">
        <v>299</v>
      </c>
      <c r="AX2335" s="369" t="s">
        <v>333</v>
      </c>
      <c r="AY2335" s="369" t="s">
        <v>334</v>
      </c>
    </row>
    <row r="2336" spans="2:51" s="406" customFormat="1" ht="15.75" customHeight="1">
      <c r="B2336" s="368"/>
      <c r="D2336" s="361" t="s">
        <v>347</v>
      </c>
      <c r="E2336" s="369"/>
      <c r="F2336" s="370" t="s">
        <v>1362</v>
      </c>
      <c r="H2336" s="371">
        <v>10.193</v>
      </c>
      <c r="L2336" s="368"/>
      <c r="M2336" s="372"/>
      <c r="T2336" s="373"/>
      <c r="AT2336" s="369" t="s">
        <v>347</v>
      </c>
      <c r="AU2336" s="369" t="s">
        <v>258</v>
      </c>
      <c r="AV2336" s="369" t="s">
        <v>258</v>
      </c>
      <c r="AW2336" s="369" t="s">
        <v>299</v>
      </c>
      <c r="AX2336" s="369" t="s">
        <v>333</v>
      </c>
      <c r="AY2336" s="369" t="s">
        <v>334</v>
      </c>
    </row>
    <row r="2337" spans="2:51" s="406" customFormat="1" ht="15.75" customHeight="1">
      <c r="B2337" s="368"/>
      <c r="D2337" s="361" t="s">
        <v>347</v>
      </c>
      <c r="E2337" s="369"/>
      <c r="F2337" s="370" t="s">
        <v>1361</v>
      </c>
      <c r="H2337" s="371">
        <v>28.211</v>
      </c>
      <c r="L2337" s="368"/>
      <c r="M2337" s="372"/>
      <c r="T2337" s="373"/>
      <c r="AT2337" s="369" t="s">
        <v>347</v>
      </c>
      <c r="AU2337" s="369" t="s">
        <v>258</v>
      </c>
      <c r="AV2337" s="369" t="s">
        <v>258</v>
      </c>
      <c r="AW2337" s="369" t="s">
        <v>299</v>
      </c>
      <c r="AX2337" s="369" t="s">
        <v>333</v>
      </c>
      <c r="AY2337" s="369" t="s">
        <v>334</v>
      </c>
    </row>
    <row r="2338" spans="2:51" s="406" customFormat="1" ht="15.75" customHeight="1">
      <c r="B2338" s="368"/>
      <c r="D2338" s="361" t="s">
        <v>347</v>
      </c>
      <c r="E2338" s="369"/>
      <c r="F2338" s="370" t="s">
        <v>1360</v>
      </c>
      <c r="H2338" s="371">
        <v>1.699</v>
      </c>
      <c r="L2338" s="368"/>
      <c r="M2338" s="372"/>
      <c r="T2338" s="373"/>
      <c r="AT2338" s="369" t="s">
        <v>347</v>
      </c>
      <c r="AU2338" s="369" t="s">
        <v>258</v>
      </c>
      <c r="AV2338" s="369" t="s">
        <v>258</v>
      </c>
      <c r="AW2338" s="369" t="s">
        <v>299</v>
      </c>
      <c r="AX2338" s="369" t="s">
        <v>333</v>
      </c>
      <c r="AY2338" s="369" t="s">
        <v>334</v>
      </c>
    </row>
    <row r="2339" spans="2:51" s="406" customFormat="1" ht="15.75" customHeight="1">
      <c r="B2339" s="380"/>
      <c r="D2339" s="361" t="s">
        <v>347</v>
      </c>
      <c r="E2339" s="381"/>
      <c r="F2339" s="382" t="s">
        <v>519</v>
      </c>
      <c r="H2339" s="383">
        <v>60.288</v>
      </c>
      <c r="L2339" s="380"/>
      <c r="M2339" s="384"/>
      <c r="T2339" s="385"/>
      <c r="AT2339" s="381" t="s">
        <v>347</v>
      </c>
      <c r="AU2339" s="381" t="s">
        <v>258</v>
      </c>
      <c r="AV2339" s="381" t="s">
        <v>363</v>
      </c>
      <c r="AW2339" s="381" t="s">
        <v>299</v>
      </c>
      <c r="AX2339" s="381" t="s">
        <v>333</v>
      </c>
      <c r="AY2339" s="381" t="s">
        <v>334</v>
      </c>
    </row>
    <row r="2340" spans="2:51" s="406" customFormat="1" ht="15.75" customHeight="1">
      <c r="B2340" s="363"/>
      <c r="D2340" s="361" t="s">
        <v>347</v>
      </c>
      <c r="E2340" s="364"/>
      <c r="F2340" s="365" t="s">
        <v>1359</v>
      </c>
      <c r="H2340" s="364"/>
      <c r="L2340" s="363"/>
      <c r="M2340" s="366"/>
      <c r="T2340" s="367"/>
      <c r="AT2340" s="364" t="s">
        <v>347</v>
      </c>
      <c r="AU2340" s="364" t="s">
        <v>258</v>
      </c>
      <c r="AV2340" s="364" t="s">
        <v>332</v>
      </c>
      <c r="AW2340" s="364" t="s">
        <v>299</v>
      </c>
      <c r="AX2340" s="364" t="s">
        <v>333</v>
      </c>
      <c r="AY2340" s="364" t="s">
        <v>334</v>
      </c>
    </row>
    <row r="2341" spans="2:51" s="406" customFormat="1" ht="15.75" customHeight="1">
      <c r="B2341" s="368"/>
      <c r="D2341" s="361" t="s">
        <v>347</v>
      </c>
      <c r="E2341" s="369"/>
      <c r="F2341" s="370" t="s">
        <v>1358</v>
      </c>
      <c r="H2341" s="371">
        <v>1.637</v>
      </c>
      <c r="L2341" s="368"/>
      <c r="M2341" s="372"/>
      <c r="T2341" s="373"/>
      <c r="AT2341" s="369" t="s">
        <v>347</v>
      </c>
      <c r="AU2341" s="369" t="s">
        <v>258</v>
      </c>
      <c r="AV2341" s="369" t="s">
        <v>258</v>
      </c>
      <c r="AW2341" s="369" t="s">
        <v>299</v>
      </c>
      <c r="AX2341" s="369" t="s">
        <v>333</v>
      </c>
      <c r="AY2341" s="369" t="s">
        <v>334</v>
      </c>
    </row>
    <row r="2342" spans="2:51" s="406" customFormat="1" ht="15.75" customHeight="1">
      <c r="B2342" s="380"/>
      <c r="D2342" s="361" t="s">
        <v>347</v>
      </c>
      <c r="E2342" s="381"/>
      <c r="F2342" s="382" t="s">
        <v>519</v>
      </c>
      <c r="H2342" s="383">
        <v>1.637</v>
      </c>
      <c r="L2342" s="380"/>
      <c r="M2342" s="384"/>
      <c r="T2342" s="385"/>
      <c r="AT2342" s="381" t="s">
        <v>347</v>
      </c>
      <c r="AU2342" s="381" t="s">
        <v>258</v>
      </c>
      <c r="AV2342" s="381" t="s">
        <v>363</v>
      </c>
      <c r="AW2342" s="381" t="s">
        <v>299</v>
      </c>
      <c r="AX2342" s="381" t="s">
        <v>333</v>
      </c>
      <c r="AY2342" s="381" t="s">
        <v>334</v>
      </c>
    </row>
    <row r="2343" spans="2:51" s="406" customFormat="1" ht="15.75" customHeight="1">
      <c r="B2343" s="363"/>
      <c r="D2343" s="361" t="s">
        <v>347</v>
      </c>
      <c r="E2343" s="364"/>
      <c r="F2343" s="365" t="s">
        <v>1357</v>
      </c>
      <c r="H2343" s="364"/>
      <c r="L2343" s="363"/>
      <c r="M2343" s="366"/>
      <c r="T2343" s="367"/>
      <c r="AT2343" s="364" t="s">
        <v>347</v>
      </c>
      <c r="AU2343" s="364" t="s">
        <v>258</v>
      </c>
      <c r="AV2343" s="364" t="s">
        <v>332</v>
      </c>
      <c r="AW2343" s="364" t="s">
        <v>299</v>
      </c>
      <c r="AX2343" s="364" t="s">
        <v>333</v>
      </c>
      <c r="AY2343" s="364" t="s">
        <v>334</v>
      </c>
    </row>
    <row r="2344" spans="2:51" s="406" customFormat="1" ht="15.75" customHeight="1">
      <c r="B2344" s="368"/>
      <c r="D2344" s="361" t="s">
        <v>347</v>
      </c>
      <c r="E2344" s="369"/>
      <c r="F2344" s="370" t="s">
        <v>1356</v>
      </c>
      <c r="H2344" s="371">
        <v>2.772</v>
      </c>
      <c r="L2344" s="368"/>
      <c r="M2344" s="372"/>
      <c r="T2344" s="373"/>
      <c r="AT2344" s="369" t="s">
        <v>347</v>
      </c>
      <c r="AU2344" s="369" t="s">
        <v>258</v>
      </c>
      <c r="AV2344" s="369" t="s">
        <v>258</v>
      </c>
      <c r="AW2344" s="369" t="s">
        <v>299</v>
      </c>
      <c r="AX2344" s="369" t="s">
        <v>333</v>
      </c>
      <c r="AY2344" s="369" t="s">
        <v>334</v>
      </c>
    </row>
    <row r="2345" spans="2:51" s="406" customFormat="1" ht="15.75" customHeight="1">
      <c r="B2345" s="380"/>
      <c r="D2345" s="361" t="s">
        <v>347</v>
      </c>
      <c r="E2345" s="381"/>
      <c r="F2345" s="382" t="s">
        <v>519</v>
      </c>
      <c r="H2345" s="383">
        <v>2.772</v>
      </c>
      <c r="L2345" s="380"/>
      <c r="M2345" s="384"/>
      <c r="T2345" s="385"/>
      <c r="AT2345" s="381" t="s">
        <v>347</v>
      </c>
      <c r="AU2345" s="381" t="s">
        <v>258</v>
      </c>
      <c r="AV2345" s="381" t="s">
        <v>363</v>
      </c>
      <c r="AW2345" s="381" t="s">
        <v>299</v>
      </c>
      <c r="AX2345" s="381" t="s">
        <v>333</v>
      </c>
      <c r="AY2345" s="381" t="s">
        <v>334</v>
      </c>
    </row>
    <row r="2346" spans="2:51" s="406" customFormat="1" ht="15.75" customHeight="1">
      <c r="B2346" s="363"/>
      <c r="D2346" s="361" t="s">
        <v>347</v>
      </c>
      <c r="E2346" s="364"/>
      <c r="F2346" s="365" t="s">
        <v>1355</v>
      </c>
      <c r="H2346" s="364"/>
      <c r="L2346" s="363"/>
      <c r="M2346" s="366"/>
      <c r="T2346" s="367"/>
      <c r="AT2346" s="364" t="s">
        <v>347</v>
      </c>
      <c r="AU2346" s="364" t="s">
        <v>258</v>
      </c>
      <c r="AV2346" s="364" t="s">
        <v>332</v>
      </c>
      <c r="AW2346" s="364" t="s">
        <v>299</v>
      </c>
      <c r="AX2346" s="364" t="s">
        <v>333</v>
      </c>
      <c r="AY2346" s="364" t="s">
        <v>334</v>
      </c>
    </row>
    <row r="2347" spans="2:51" s="406" customFormat="1" ht="15.75" customHeight="1">
      <c r="B2347" s="368"/>
      <c r="D2347" s="361" t="s">
        <v>347</v>
      </c>
      <c r="E2347" s="369"/>
      <c r="F2347" s="370" t="s">
        <v>1354</v>
      </c>
      <c r="H2347" s="371">
        <v>0.33</v>
      </c>
      <c r="L2347" s="368"/>
      <c r="M2347" s="372"/>
      <c r="T2347" s="373"/>
      <c r="AT2347" s="369" t="s">
        <v>347</v>
      </c>
      <c r="AU2347" s="369" t="s">
        <v>258</v>
      </c>
      <c r="AV2347" s="369" t="s">
        <v>258</v>
      </c>
      <c r="AW2347" s="369" t="s">
        <v>299</v>
      </c>
      <c r="AX2347" s="369" t="s">
        <v>333</v>
      </c>
      <c r="AY2347" s="369" t="s">
        <v>334</v>
      </c>
    </row>
    <row r="2348" spans="2:51" s="406" customFormat="1" ht="15.75" customHeight="1">
      <c r="B2348" s="368"/>
      <c r="D2348" s="361" t="s">
        <v>347</v>
      </c>
      <c r="E2348" s="369"/>
      <c r="F2348" s="370" t="s">
        <v>1353</v>
      </c>
      <c r="H2348" s="371">
        <v>0.33</v>
      </c>
      <c r="L2348" s="368"/>
      <c r="M2348" s="372"/>
      <c r="T2348" s="373"/>
      <c r="AT2348" s="369" t="s">
        <v>347</v>
      </c>
      <c r="AU2348" s="369" t="s">
        <v>258</v>
      </c>
      <c r="AV2348" s="369" t="s">
        <v>258</v>
      </c>
      <c r="AW2348" s="369" t="s">
        <v>299</v>
      </c>
      <c r="AX2348" s="369" t="s">
        <v>333</v>
      </c>
      <c r="AY2348" s="369" t="s">
        <v>334</v>
      </c>
    </row>
    <row r="2349" spans="2:51" s="406" customFormat="1" ht="15.75" customHeight="1">
      <c r="B2349" s="368"/>
      <c r="D2349" s="361" t="s">
        <v>347</v>
      </c>
      <c r="E2349" s="369"/>
      <c r="F2349" s="370" t="s">
        <v>1352</v>
      </c>
      <c r="H2349" s="371">
        <v>1.08</v>
      </c>
      <c r="L2349" s="368"/>
      <c r="M2349" s="372"/>
      <c r="T2349" s="373"/>
      <c r="AT2349" s="369" t="s">
        <v>347</v>
      </c>
      <c r="AU2349" s="369" t="s">
        <v>258</v>
      </c>
      <c r="AV2349" s="369" t="s">
        <v>258</v>
      </c>
      <c r="AW2349" s="369" t="s">
        <v>299</v>
      </c>
      <c r="AX2349" s="369" t="s">
        <v>333</v>
      </c>
      <c r="AY2349" s="369" t="s">
        <v>334</v>
      </c>
    </row>
    <row r="2350" spans="2:51" s="406" customFormat="1" ht="15.75" customHeight="1">
      <c r="B2350" s="368"/>
      <c r="D2350" s="361" t="s">
        <v>347</v>
      </c>
      <c r="E2350" s="369"/>
      <c r="F2350" s="370" t="s">
        <v>1351</v>
      </c>
      <c r="H2350" s="371">
        <v>0.836</v>
      </c>
      <c r="L2350" s="368"/>
      <c r="M2350" s="372"/>
      <c r="T2350" s="373"/>
      <c r="AT2350" s="369" t="s">
        <v>347</v>
      </c>
      <c r="AU2350" s="369" t="s">
        <v>258</v>
      </c>
      <c r="AV2350" s="369" t="s">
        <v>258</v>
      </c>
      <c r="AW2350" s="369" t="s">
        <v>299</v>
      </c>
      <c r="AX2350" s="369" t="s">
        <v>333</v>
      </c>
      <c r="AY2350" s="369" t="s">
        <v>334</v>
      </c>
    </row>
    <row r="2351" spans="2:51" s="406" customFormat="1" ht="15.75" customHeight="1">
      <c r="B2351" s="380"/>
      <c r="D2351" s="361" t="s">
        <v>347</v>
      </c>
      <c r="E2351" s="381"/>
      <c r="F2351" s="382" t="s">
        <v>519</v>
      </c>
      <c r="H2351" s="383">
        <v>2.576</v>
      </c>
      <c r="L2351" s="380"/>
      <c r="M2351" s="384"/>
      <c r="T2351" s="385"/>
      <c r="AT2351" s="381" t="s">
        <v>347</v>
      </c>
      <c r="AU2351" s="381" t="s">
        <v>258</v>
      </c>
      <c r="AV2351" s="381" t="s">
        <v>363</v>
      </c>
      <c r="AW2351" s="381" t="s">
        <v>299</v>
      </c>
      <c r="AX2351" s="381" t="s">
        <v>333</v>
      </c>
      <c r="AY2351" s="381" t="s">
        <v>334</v>
      </c>
    </row>
    <row r="2352" spans="2:51" s="406" customFormat="1" ht="15.75" customHeight="1">
      <c r="B2352" s="363"/>
      <c r="D2352" s="361" t="s">
        <v>347</v>
      </c>
      <c r="E2352" s="364"/>
      <c r="F2352" s="365" t="s">
        <v>1350</v>
      </c>
      <c r="H2352" s="364"/>
      <c r="L2352" s="363"/>
      <c r="M2352" s="366"/>
      <c r="T2352" s="367"/>
      <c r="AT2352" s="364" t="s">
        <v>347</v>
      </c>
      <c r="AU2352" s="364" t="s">
        <v>258</v>
      </c>
      <c r="AV2352" s="364" t="s">
        <v>332</v>
      </c>
      <c r="AW2352" s="364" t="s">
        <v>299</v>
      </c>
      <c r="AX2352" s="364" t="s">
        <v>333</v>
      </c>
      <c r="AY2352" s="364" t="s">
        <v>334</v>
      </c>
    </row>
    <row r="2353" spans="2:51" s="406" customFormat="1" ht="15.75" customHeight="1">
      <c r="B2353" s="368"/>
      <c r="D2353" s="361" t="s">
        <v>347</v>
      </c>
      <c r="E2353" s="369"/>
      <c r="F2353" s="370" t="s">
        <v>1349</v>
      </c>
      <c r="H2353" s="371">
        <v>4.122</v>
      </c>
      <c r="L2353" s="368"/>
      <c r="M2353" s="372"/>
      <c r="T2353" s="373"/>
      <c r="AT2353" s="369" t="s">
        <v>347</v>
      </c>
      <c r="AU2353" s="369" t="s">
        <v>258</v>
      </c>
      <c r="AV2353" s="369" t="s">
        <v>258</v>
      </c>
      <c r="AW2353" s="369" t="s">
        <v>299</v>
      </c>
      <c r="AX2353" s="369" t="s">
        <v>333</v>
      </c>
      <c r="AY2353" s="369" t="s">
        <v>334</v>
      </c>
    </row>
    <row r="2354" spans="2:51" s="406" customFormat="1" ht="15.75" customHeight="1">
      <c r="B2354" s="380"/>
      <c r="D2354" s="361" t="s">
        <v>347</v>
      </c>
      <c r="E2354" s="381"/>
      <c r="F2354" s="382" t="s">
        <v>519</v>
      </c>
      <c r="H2354" s="383">
        <v>4.122</v>
      </c>
      <c r="L2354" s="380"/>
      <c r="M2354" s="384"/>
      <c r="T2354" s="385"/>
      <c r="AT2354" s="381" t="s">
        <v>347</v>
      </c>
      <c r="AU2354" s="381" t="s">
        <v>258</v>
      </c>
      <c r="AV2354" s="381" t="s">
        <v>363</v>
      </c>
      <c r="AW2354" s="381" t="s">
        <v>299</v>
      </c>
      <c r="AX2354" s="381" t="s">
        <v>333</v>
      </c>
      <c r="AY2354" s="381" t="s">
        <v>334</v>
      </c>
    </row>
    <row r="2355" spans="2:51" s="406" customFormat="1" ht="15.75" customHeight="1">
      <c r="B2355" s="363"/>
      <c r="D2355" s="361" t="s">
        <v>347</v>
      </c>
      <c r="E2355" s="364"/>
      <c r="F2355" s="365" t="s">
        <v>1348</v>
      </c>
      <c r="H2355" s="364"/>
      <c r="L2355" s="363"/>
      <c r="M2355" s="366"/>
      <c r="T2355" s="367"/>
      <c r="AT2355" s="364" t="s">
        <v>347</v>
      </c>
      <c r="AU2355" s="364" t="s">
        <v>258</v>
      </c>
      <c r="AV2355" s="364" t="s">
        <v>332</v>
      </c>
      <c r="AW2355" s="364" t="s">
        <v>299</v>
      </c>
      <c r="AX2355" s="364" t="s">
        <v>333</v>
      </c>
      <c r="AY2355" s="364" t="s">
        <v>334</v>
      </c>
    </row>
    <row r="2356" spans="2:51" s="406" customFormat="1" ht="15.75" customHeight="1">
      <c r="B2356" s="368"/>
      <c r="D2356" s="361" t="s">
        <v>347</v>
      </c>
      <c r="E2356" s="369"/>
      <c r="F2356" s="370" t="s">
        <v>1347</v>
      </c>
      <c r="H2356" s="371">
        <v>15.692</v>
      </c>
      <c r="L2356" s="368"/>
      <c r="M2356" s="372"/>
      <c r="T2356" s="373"/>
      <c r="AT2356" s="369" t="s">
        <v>347</v>
      </c>
      <c r="AU2356" s="369" t="s">
        <v>258</v>
      </c>
      <c r="AV2356" s="369" t="s">
        <v>258</v>
      </c>
      <c r="AW2356" s="369" t="s">
        <v>299</v>
      </c>
      <c r="AX2356" s="369" t="s">
        <v>333</v>
      </c>
      <c r="AY2356" s="369" t="s">
        <v>334</v>
      </c>
    </row>
    <row r="2357" spans="2:51" s="406" customFormat="1" ht="15.75" customHeight="1">
      <c r="B2357" s="380"/>
      <c r="D2357" s="361" t="s">
        <v>347</v>
      </c>
      <c r="E2357" s="381"/>
      <c r="F2357" s="382" t="s">
        <v>519</v>
      </c>
      <c r="H2357" s="383">
        <v>15.692</v>
      </c>
      <c r="L2357" s="380"/>
      <c r="M2357" s="384"/>
      <c r="T2357" s="385"/>
      <c r="AT2357" s="381" t="s">
        <v>347</v>
      </c>
      <c r="AU2357" s="381" t="s">
        <v>258</v>
      </c>
      <c r="AV2357" s="381" t="s">
        <v>363</v>
      </c>
      <c r="AW2357" s="381" t="s">
        <v>299</v>
      </c>
      <c r="AX2357" s="381" t="s">
        <v>333</v>
      </c>
      <c r="AY2357" s="381" t="s">
        <v>334</v>
      </c>
    </row>
    <row r="2358" spans="2:51" s="406" customFormat="1" ht="15.75" customHeight="1">
      <c r="B2358" s="368"/>
      <c r="D2358" s="361" t="s">
        <v>347</v>
      </c>
      <c r="E2358" s="369"/>
      <c r="F2358" s="370" t="s">
        <v>1346</v>
      </c>
      <c r="H2358" s="371">
        <v>9.173</v>
      </c>
      <c r="L2358" s="368"/>
      <c r="M2358" s="372"/>
      <c r="T2358" s="373"/>
      <c r="AT2358" s="369" t="s">
        <v>347</v>
      </c>
      <c r="AU2358" s="369" t="s">
        <v>258</v>
      </c>
      <c r="AV2358" s="369" t="s">
        <v>258</v>
      </c>
      <c r="AW2358" s="369" t="s">
        <v>299</v>
      </c>
      <c r="AX2358" s="369" t="s">
        <v>333</v>
      </c>
      <c r="AY2358" s="369" t="s">
        <v>334</v>
      </c>
    </row>
    <row r="2359" spans="2:51" s="406" customFormat="1" ht="15.75" customHeight="1">
      <c r="B2359" s="374"/>
      <c r="D2359" s="361" t="s">
        <v>347</v>
      </c>
      <c r="E2359" s="375"/>
      <c r="F2359" s="376" t="s">
        <v>352</v>
      </c>
      <c r="H2359" s="377">
        <v>100.898</v>
      </c>
      <c r="L2359" s="374"/>
      <c r="M2359" s="378"/>
      <c r="T2359" s="379"/>
      <c r="AT2359" s="375" t="s">
        <v>347</v>
      </c>
      <c r="AU2359" s="375" t="s">
        <v>258</v>
      </c>
      <c r="AV2359" s="375" t="s">
        <v>341</v>
      </c>
      <c r="AW2359" s="375" t="s">
        <v>299</v>
      </c>
      <c r="AX2359" s="375" t="s">
        <v>332</v>
      </c>
      <c r="AY2359" s="375" t="s">
        <v>334</v>
      </c>
    </row>
    <row r="2360" spans="2:65" s="406" customFormat="1" ht="15.75" customHeight="1">
      <c r="B2360" s="281"/>
      <c r="C2360" s="347" t="s">
        <v>1345</v>
      </c>
      <c r="D2360" s="347" t="s">
        <v>336</v>
      </c>
      <c r="E2360" s="348" t="s">
        <v>1344</v>
      </c>
      <c r="F2360" s="349" t="s">
        <v>1342</v>
      </c>
      <c r="G2360" s="350" t="s">
        <v>339</v>
      </c>
      <c r="H2360" s="351">
        <v>79.648</v>
      </c>
      <c r="I2360" s="424"/>
      <c r="J2360" s="352">
        <f>ROUND($I$2360*$H$2360,2)</f>
        <v>0</v>
      </c>
      <c r="K2360" s="349" t="s">
        <v>340</v>
      </c>
      <c r="L2360" s="281"/>
      <c r="M2360" s="423"/>
      <c r="N2360" s="353" t="s">
        <v>287</v>
      </c>
      <c r="P2360" s="354">
        <f>$O$2360*$H$2360</f>
        <v>0</v>
      </c>
      <c r="Q2360" s="354">
        <v>0</v>
      </c>
      <c r="R2360" s="354">
        <f>$Q$2360*$H$2360</f>
        <v>0</v>
      </c>
      <c r="S2360" s="354">
        <v>0</v>
      </c>
      <c r="T2360" s="355">
        <f>$S$2360*$H$2360</f>
        <v>0</v>
      </c>
      <c r="AR2360" s="409" t="s">
        <v>481</v>
      </c>
      <c r="AT2360" s="409" t="s">
        <v>336</v>
      </c>
      <c r="AU2360" s="409" t="s">
        <v>258</v>
      </c>
      <c r="AY2360" s="406" t="s">
        <v>334</v>
      </c>
      <c r="BE2360" s="356">
        <f>IF($N$2360="základní",$J$2360,0)</f>
        <v>0</v>
      </c>
      <c r="BF2360" s="356">
        <f>IF($N$2360="snížená",$J$2360,0)</f>
        <v>0</v>
      </c>
      <c r="BG2360" s="356">
        <f>IF($N$2360="zákl. přenesená",$J$2360,0)</f>
        <v>0</v>
      </c>
      <c r="BH2360" s="356">
        <f>IF($N$2360="sníž. přenesená",$J$2360,0)</f>
        <v>0</v>
      </c>
      <c r="BI2360" s="356">
        <f>IF($N$2360="nulová",$J$2360,0)</f>
        <v>0</v>
      </c>
      <c r="BJ2360" s="409" t="s">
        <v>332</v>
      </c>
      <c r="BK2360" s="356">
        <f>ROUND($I$2360*$H$2360,2)</f>
        <v>0</v>
      </c>
      <c r="BL2360" s="409" t="s">
        <v>481</v>
      </c>
      <c r="BM2360" s="409" t="s">
        <v>1343</v>
      </c>
    </row>
    <row r="2361" spans="2:47" s="406" customFormat="1" ht="16.5" customHeight="1">
      <c r="B2361" s="281"/>
      <c r="D2361" s="357" t="s">
        <v>343</v>
      </c>
      <c r="F2361" s="358" t="s">
        <v>1342</v>
      </c>
      <c r="L2361" s="281"/>
      <c r="M2361" s="359"/>
      <c r="T2361" s="360"/>
      <c r="AT2361" s="406" t="s">
        <v>343</v>
      </c>
      <c r="AU2361" s="406" t="s">
        <v>258</v>
      </c>
    </row>
    <row r="2362" spans="2:51" s="406" customFormat="1" ht="15.75" customHeight="1">
      <c r="B2362" s="363"/>
      <c r="D2362" s="361" t="s">
        <v>347</v>
      </c>
      <c r="E2362" s="364"/>
      <c r="F2362" s="365" t="s">
        <v>1341</v>
      </c>
      <c r="H2362" s="364"/>
      <c r="L2362" s="363"/>
      <c r="M2362" s="366"/>
      <c r="T2362" s="367"/>
      <c r="AT2362" s="364" t="s">
        <v>347</v>
      </c>
      <c r="AU2362" s="364" t="s">
        <v>258</v>
      </c>
      <c r="AV2362" s="364" t="s">
        <v>332</v>
      </c>
      <c r="AW2362" s="364" t="s">
        <v>299</v>
      </c>
      <c r="AX2362" s="364" t="s">
        <v>333</v>
      </c>
      <c r="AY2362" s="364" t="s">
        <v>334</v>
      </c>
    </row>
    <row r="2363" spans="2:51" s="406" customFormat="1" ht="15.75" customHeight="1">
      <c r="B2363" s="363"/>
      <c r="D2363" s="361" t="s">
        <v>347</v>
      </c>
      <c r="E2363" s="364"/>
      <c r="F2363" s="365" t="s">
        <v>1340</v>
      </c>
      <c r="H2363" s="364"/>
      <c r="L2363" s="363"/>
      <c r="M2363" s="366"/>
      <c r="T2363" s="367"/>
      <c r="AT2363" s="364" t="s">
        <v>347</v>
      </c>
      <c r="AU2363" s="364" t="s">
        <v>258</v>
      </c>
      <c r="AV2363" s="364" t="s">
        <v>332</v>
      </c>
      <c r="AW2363" s="364" t="s">
        <v>299</v>
      </c>
      <c r="AX2363" s="364" t="s">
        <v>333</v>
      </c>
      <c r="AY2363" s="364" t="s">
        <v>334</v>
      </c>
    </row>
    <row r="2364" spans="2:51" s="406" customFormat="1" ht="15.75" customHeight="1">
      <c r="B2364" s="363"/>
      <c r="D2364" s="361" t="s">
        <v>347</v>
      </c>
      <c r="E2364" s="364"/>
      <c r="F2364" s="365" t="s">
        <v>1339</v>
      </c>
      <c r="H2364" s="364"/>
      <c r="L2364" s="363"/>
      <c r="M2364" s="366"/>
      <c r="T2364" s="367"/>
      <c r="AT2364" s="364" t="s">
        <v>347</v>
      </c>
      <c r="AU2364" s="364" t="s">
        <v>258</v>
      </c>
      <c r="AV2364" s="364" t="s">
        <v>332</v>
      </c>
      <c r="AW2364" s="364" t="s">
        <v>299</v>
      </c>
      <c r="AX2364" s="364" t="s">
        <v>333</v>
      </c>
      <c r="AY2364" s="364" t="s">
        <v>334</v>
      </c>
    </row>
    <row r="2365" spans="2:51" s="406" customFormat="1" ht="15.75" customHeight="1">
      <c r="B2365" s="368"/>
      <c r="D2365" s="361" t="s">
        <v>347</v>
      </c>
      <c r="E2365" s="369"/>
      <c r="F2365" s="370" t="s">
        <v>1338</v>
      </c>
      <c r="H2365" s="371">
        <v>25.494</v>
      </c>
      <c r="L2365" s="368"/>
      <c r="M2365" s="372"/>
      <c r="T2365" s="373"/>
      <c r="AT2365" s="369" t="s">
        <v>347</v>
      </c>
      <c r="AU2365" s="369" t="s">
        <v>258</v>
      </c>
      <c r="AV2365" s="369" t="s">
        <v>258</v>
      </c>
      <c r="AW2365" s="369" t="s">
        <v>299</v>
      </c>
      <c r="AX2365" s="369" t="s">
        <v>333</v>
      </c>
      <c r="AY2365" s="369" t="s">
        <v>334</v>
      </c>
    </row>
    <row r="2366" spans="2:51" s="406" customFormat="1" ht="15.75" customHeight="1">
      <c r="B2366" s="380"/>
      <c r="D2366" s="361" t="s">
        <v>347</v>
      </c>
      <c r="E2366" s="381"/>
      <c r="F2366" s="382" t="s">
        <v>519</v>
      </c>
      <c r="H2366" s="383">
        <v>25.494</v>
      </c>
      <c r="L2366" s="380"/>
      <c r="M2366" s="384"/>
      <c r="T2366" s="385"/>
      <c r="AT2366" s="381" t="s">
        <v>347</v>
      </c>
      <c r="AU2366" s="381" t="s">
        <v>258</v>
      </c>
      <c r="AV2366" s="381" t="s">
        <v>363</v>
      </c>
      <c r="AW2366" s="381" t="s">
        <v>299</v>
      </c>
      <c r="AX2366" s="381" t="s">
        <v>333</v>
      </c>
      <c r="AY2366" s="381" t="s">
        <v>334</v>
      </c>
    </row>
    <row r="2367" spans="2:51" s="406" customFormat="1" ht="15.75" customHeight="1">
      <c r="B2367" s="363"/>
      <c r="D2367" s="361" t="s">
        <v>347</v>
      </c>
      <c r="E2367" s="364"/>
      <c r="F2367" s="365" t="s">
        <v>1337</v>
      </c>
      <c r="H2367" s="364"/>
      <c r="L2367" s="363"/>
      <c r="M2367" s="366"/>
      <c r="T2367" s="367"/>
      <c r="AT2367" s="364" t="s">
        <v>347</v>
      </c>
      <c r="AU2367" s="364" t="s">
        <v>258</v>
      </c>
      <c r="AV2367" s="364" t="s">
        <v>332</v>
      </c>
      <c r="AW2367" s="364" t="s">
        <v>299</v>
      </c>
      <c r="AX2367" s="364" t="s">
        <v>333</v>
      </c>
      <c r="AY2367" s="364" t="s">
        <v>334</v>
      </c>
    </row>
    <row r="2368" spans="2:51" s="406" customFormat="1" ht="15.75" customHeight="1">
      <c r="B2368" s="368"/>
      <c r="D2368" s="361" t="s">
        <v>347</v>
      </c>
      <c r="E2368" s="369"/>
      <c r="F2368" s="370" t="s">
        <v>1336</v>
      </c>
      <c r="H2368" s="371">
        <v>6.721</v>
      </c>
      <c r="L2368" s="368"/>
      <c r="M2368" s="372"/>
      <c r="T2368" s="373"/>
      <c r="AT2368" s="369" t="s">
        <v>347</v>
      </c>
      <c r="AU2368" s="369" t="s">
        <v>258</v>
      </c>
      <c r="AV2368" s="369" t="s">
        <v>258</v>
      </c>
      <c r="AW2368" s="369" t="s">
        <v>299</v>
      </c>
      <c r="AX2368" s="369" t="s">
        <v>333</v>
      </c>
      <c r="AY2368" s="369" t="s">
        <v>334</v>
      </c>
    </row>
    <row r="2369" spans="2:51" s="406" customFormat="1" ht="15.75" customHeight="1">
      <c r="B2369" s="368"/>
      <c r="D2369" s="361" t="s">
        <v>347</v>
      </c>
      <c r="E2369" s="369"/>
      <c r="F2369" s="370" t="s">
        <v>1335</v>
      </c>
      <c r="H2369" s="371">
        <v>5.104</v>
      </c>
      <c r="L2369" s="368"/>
      <c r="M2369" s="372"/>
      <c r="T2369" s="373"/>
      <c r="AT2369" s="369" t="s">
        <v>347</v>
      </c>
      <c r="AU2369" s="369" t="s">
        <v>258</v>
      </c>
      <c r="AV2369" s="369" t="s">
        <v>258</v>
      </c>
      <c r="AW2369" s="369" t="s">
        <v>299</v>
      </c>
      <c r="AX2369" s="369" t="s">
        <v>333</v>
      </c>
      <c r="AY2369" s="369" t="s">
        <v>334</v>
      </c>
    </row>
    <row r="2370" spans="2:51" s="406" customFormat="1" ht="15.75" customHeight="1">
      <c r="B2370" s="380"/>
      <c r="D2370" s="361" t="s">
        <v>347</v>
      </c>
      <c r="E2370" s="381"/>
      <c r="F2370" s="382" t="s">
        <v>519</v>
      </c>
      <c r="H2370" s="383">
        <v>11.825</v>
      </c>
      <c r="L2370" s="380"/>
      <c r="M2370" s="384"/>
      <c r="T2370" s="385"/>
      <c r="AT2370" s="381" t="s">
        <v>347</v>
      </c>
      <c r="AU2370" s="381" t="s">
        <v>258</v>
      </c>
      <c r="AV2370" s="381" t="s">
        <v>363</v>
      </c>
      <c r="AW2370" s="381" t="s">
        <v>299</v>
      </c>
      <c r="AX2370" s="381" t="s">
        <v>333</v>
      </c>
      <c r="AY2370" s="381" t="s">
        <v>334</v>
      </c>
    </row>
    <row r="2371" spans="2:51" s="406" customFormat="1" ht="15.75" customHeight="1">
      <c r="B2371" s="363"/>
      <c r="D2371" s="361" t="s">
        <v>347</v>
      </c>
      <c r="E2371" s="364"/>
      <c r="F2371" s="365" t="s">
        <v>1334</v>
      </c>
      <c r="H2371" s="364"/>
      <c r="L2371" s="363"/>
      <c r="M2371" s="366"/>
      <c r="T2371" s="367"/>
      <c r="AT2371" s="364" t="s">
        <v>347</v>
      </c>
      <c r="AU2371" s="364" t="s">
        <v>258</v>
      </c>
      <c r="AV2371" s="364" t="s">
        <v>332</v>
      </c>
      <c r="AW2371" s="364" t="s">
        <v>299</v>
      </c>
      <c r="AX2371" s="364" t="s">
        <v>333</v>
      </c>
      <c r="AY2371" s="364" t="s">
        <v>334</v>
      </c>
    </row>
    <row r="2372" spans="2:51" s="406" customFormat="1" ht="15.75" customHeight="1">
      <c r="B2372" s="368"/>
      <c r="D2372" s="361" t="s">
        <v>347</v>
      </c>
      <c r="E2372" s="369"/>
      <c r="F2372" s="370" t="s">
        <v>1333</v>
      </c>
      <c r="H2372" s="371">
        <v>17.687</v>
      </c>
      <c r="L2372" s="368"/>
      <c r="M2372" s="372"/>
      <c r="T2372" s="373"/>
      <c r="AT2372" s="369" t="s">
        <v>347</v>
      </c>
      <c r="AU2372" s="369" t="s">
        <v>258</v>
      </c>
      <c r="AV2372" s="369" t="s">
        <v>258</v>
      </c>
      <c r="AW2372" s="369" t="s">
        <v>299</v>
      </c>
      <c r="AX2372" s="369" t="s">
        <v>333</v>
      </c>
      <c r="AY2372" s="369" t="s">
        <v>334</v>
      </c>
    </row>
    <row r="2373" spans="2:51" s="406" customFormat="1" ht="15.75" customHeight="1">
      <c r="B2373" s="368"/>
      <c r="D2373" s="361" t="s">
        <v>347</v>
      </c>
      <c r="E2373" s="369"/>
      <c r="F2373" s="370" t="s">
        <v>1332</v>
      </c>
      <c r="H2373" s="371">
        <v>17.401</v>
      </c>
      <c r="L2373" s="368"/>
      <c r="M2373" s="372"/>
      <c r="T2373" s="373"/>
      <c r="AT2373" s="369" t="s">
        <v>347</v>
      </c>
      <c r="AU2373" s="369" t="s">
        <v>258</v>
      </c>
      <c r="AV2373" s="369" t="s">
        <v>258</v>
      </c>
      <c r="AW2373" s="369" t="s">
        <v>299</v>
      </c>
      <c r="AX2373" s="369" t="s">
        <v>333</v>
      </c>
      <c r="AY2373" s="369" t="s">
        <v>334</v>
      </c>
    </row>
    <row r="2374" spans="2:51" s="406" customFormat="1" ht="15.75" customHeight="1">
      <c r="B2374" s="380"/>
      <c r="D2374" s="361" t="s">
        <v>347</v>
      </c>
      <c r="E2374" s="381"/>
      <c r="F2374" s="382" t="s">
        <v>519</v>
      </c>
      <c r="H2374" s="383">
        <v>35.088</v>
      </c>
      <c r="L2374" s="380"/>
      <c r="M2374" s="384"/>
      <c r="T2374" s="385"/>
      <c r="AT2374" s="381" t="s">
        <v>347</v>
      </c>
      <c r="AU2374" s="381" t="s">
        <v>258</v>
      </c>
      <c r="AV2374" s="381" t="s">
        <v>363</v>
      </c>
      <c r="AW2374" s="381" t="s">
        <v>299</v>
      </c>
      <c r="AX2374" s="381" t="s">
        <v>333</v>
      </c>
      <c r="AY2374" s="381" t="s">
        <v>334</v>
      </c>
    </row>
    <row r="2375" spans="2:51" s="406" customFormat="1" ht="15.75" customHeight="1">
      <c r="B2375" s="368"/>
      <c r="D2375" s="361" t="s">
        <v>347</v>
      </c>
      <c r="E2375" s="369"/>
      <c r="F2375" s="370" t="s">
        <v>1331</v>
      </c>
      <c r="H2375" s="371">
        <v>7.241</v>
      </c>
      <c r="L2375" s="368"/>
      <c r="M2375" s="372"/>
      <c r="T2375" s="373"/>
      <c r="AT2375" s="369" t="s">
        <v>347</v>
      </c>
      <c r="AU2375" s="369" t="s">
        <v>258</v>
      </c>
      <c r="AV2375" s="369" t="s">
        <v>258</v>
      </c>
      <c r="AW2375" s="369" t="s">
        <v>299</v>
      </c>
      <c r="AX2375" s="369" t="s">
        <v>333</v>
      </c>
      <c r="AY2375" s="369" t="s">
        <v>334</v>
      </c>
    </row>
    <row r="2376" spans="2:51" s="406" customFormat="1" ht="15.75" customHeight="1">
      <c r="B2376" s="374"/>
      <c r="D2376" s="361" t="s">
        <v>347</v>
      </c>
      <c r="E2376" s="375"/>
      <c r="F2376" s="376" t="s">
        <v>352</v>
      </c>
      <c r="H2376" s="377">
        <v>79.648</v>
      </c>
      <c r="L2376" s="374"/>
      <c r="M2376" s="378"/>
      <c r="T2376" s="379"/>
      <c r="AT2376" s="375" t="s">
        <v>347</v>
      </c>
      <c r="AU2376" s="375" t="s">
        <v>258</v>
      </c>
      <c r="AV2376" s="375" t="s">
        <v>341</v>
      </c>
      <c r="AW2376" s="375" t="s">
        <v>299</v>
      </c>
      <c r="AX2376" s="375" t="s">
        <v>332</v>
      </c>
      <c r="AY2376" s="375" t="s">
        <v>334</v>
      </c>
    </row>
    <row r="2377" spans="2:65" s="406" customFormat="1" ht="15.75" customHeight="1">
      <c r="B2377" s="281"/>
      <c r="C2377" s="347" t="s">
        <v>1330</v>
      </c>
      <c r="D2377" s="347" t="s">
        <v>336</v>
      </c>
      <c r="E2377" s="348" t="s">
        <v>1329</v>
      </c>
      <c r="F2377" s="349" t="s">
        <v>1327</v>
      </c>
      <c r="G2377" s="350" t="s">
        <v>339</v>
      </c>
      <c r="H2377" s="351">
        <v>45.027</v>
      </c>
      <c r="I2377" s="424"/>
      <c r="J2377" s="352">
        <f>ROUND($I$2377*$H$2377,2)</f>
        <v>0</v>
      </c>
      <c r="K2377" s="349" t="s">
        <v>340</v>
      </c>
      <c r="L2377" s="281"/>
      <c r="M2377" s="423"/>
      <c r="N2377" s="353" t="s">
        <v>287</v>
      </c>
      <c r="P2377" s="354">
        <f>$O$2377*$H$2377</f>
        <v>0</v>
      </c>
      <c r="Q2377" s="354">
        <v>0</v>
      </c>
      <c r="R2377" s="354">
        <f>$Q$2377*$H$2377</f>
        <v>0</v>
      </c>
      <c r="S2377" s="354">
        <v>0</v>
      </c>
      <c r="T2377" s="355">
        <f>$S$2377*$H$2377</f>
        <v>0</v>
      </c>
      <c r="AR2377" s="409" t="s">
        <v>481</v>
      </c>
      <c r="AT2377" s="409" t="s">
        <v>336</v>
      </c>
      <c r="AU2377" s="409" t="s">
        <v>258</v>
      </c>
      <c r="AY2377" s="406" t="s">
        <v>334</v>
      </c>
      <c r="BE2377" s="356">
        <f>IF($N$2377="základní",$J$2377,0)</f>
        <v>0</v>
      </c>
      <c r="BF2377" s="356">
        <f>IF($N$2377="snížená",$J$2377,0)</f>
        <v>0</v>
      </c>
      <c r="BG2377" s="356">
        <f>IF($N$2377="zákl. přenesená",$J$2377,0)</f>
        <v>0</v>
      </c>
      <c r="BH2377" s="356">
        <f>IF($N$2377="sníž. přenesená",$J$2377,0)</f>
        <v>0</v>
      </c>
      <c r="BI2377" s="356">
        <f>IF($N$2377="nulová",$J$2377,0)</f>
        <v>0</v>
      </c>
      <c r="BJ2377" s="409" t="s">
        <v>332</v>
      </c>
      <c r="BK2377" s="356">
        <f>ROUND($I$2377*$H$2377,2)</f>
        <v>0</v>
      </c>
      <c r="BL2377" s="409" t="s">
        <v>481</v>
      </c>
      <c r="BM2377" s="409" t="s">
        <v>1328</v>
      </c>
    </row>
    <row r="2378" spans="2:47" s="406" customFormat="1" ht="16.5" customHeight="1">
      <c r="B2378" s="281"/>
      <c r="D2378" s="357" t="s">
        <v>343</v>
      </c>
      <c r="F2378" s="358" t="s">
        <v>1327</v>
      </c>
      <c r="L2378" s="281"/>
      <c r="M2378" s="359"/>
      <c r="T2378" s="360"/>
      <c r="AT2378" s="406" t="s">
        <v>343</v>
      </c>
      <c r="AU2378" s="406" t="s">
        <v>258</v>
      </c>
    </row>
    <row r="2379" spans="2:51" s="406" customFormat="1" ht="15.75" customHeight="1">
      <c r="B2379" s="363"/>
      <c r="D2379" s="361" t="s">
        <v>347</v>
      </c>
      <c r="E2379" s="364"/>
      <c r="F2379" s="365" t="s">
        <v>1294</v>
      </c>
      <c r="H2379" s="364"/>
      <c r="L2379" s="363"/>
      <c r="M2379" s="366"/>
      <c r="T2379" s="367"/>
      <c r="AT2379" s="364" t="s">
        <v>347</v>
      </c>
      <c r="AU2379" s="364" t="s">
        <v>258</v>
      </c>
      <c r="AV2379" s="364" t="s">
        <v>332</v>
      </c>
      <c r="AW2379" s="364" t="s">
        <v>299</v>
      </c>
      <c r="AX2379" s="364" t="s">
        <v>333</v>
      </c>
      <c r="AY2379" s="364" t="s">
        <v>334</v>
      </c>
    </row>
    <row r="2380" spans="2:51" s="406" customFormat="1" ht="15.75" customHeight="1">
      <c r="B2380" s="363"/>
      <c r="D2380" s="361" t="s">
        <v>347</v>
      </c>
      <c r="E2380" s="364"/>
      <c r="F2380" s="365" t="s">
        <v>1293</v>
      </c>
      <c r="H2380" s="364"/>
      <c r="L2380" s="363"/>
      <c r="M2380" s="366"/>
      <c r="T2380" s="367"/>
      <c r="AT2380" s="364" t="s">
        <v>347</v>
      </c>
      <c r="AU2380" s="364" t="s">
        <v>258</v>
      </c>
      <c r="AV2380" s="364" t="s">
        <v>332</v>
      </c>
      <c r="AW2380" s="364" t="s">
        <v>299</v>
      </c>
      <c r="AX2380" s="364" t="s">
        <v>333</v>
      </c>
      <c r="AY2380" s="364" t="s">
        <v>334</v>
      </c>
    </row>
    <row r="2381" spans="2:51" s="406" customFormat="1" ht="15.75" customHeight="1">
      <c r="B2381" s="363"/>
      <c r="D2381" s="361" t="s">
        <v>347</v>
      </c>
      <c r="E2381" s="364"/>
      <c r="F2381" s="365" t="s">
        <v>1326</v>
      </c>
      <c r="H2381" s="364"/>
      <c r="L2381" s="363"/>
      <c r="M2381" s="366"/>
      <c r="T2381" s="367"/>
      <c r="AT2381" s="364" t="s">
        <v>347</v>
      </c>
      <c r="AU2381" s="364" t="s">
        <v>258</v>
      </c>
      <c r="AV2381" s="364" t="s">
        <v>332</v>
      </c>
      <c r="AW2381" s="364" t="s">
        <v>299</v>
      </c>
      <c r="AX2381" s="364" t="s">
        <v>333</v>
      </c>
      <c r="AY2381" s="364" t="s">
        <v>334</v>
      </c>
    </row>
    <row r="2382" spans="2:51" s="406" customFormat="1" ht="15.75" customHeight="1">
      <c r="B2382" s="363"/>
      <c r="D2382" s="361" t="s">
        <v>347</v>
      </c>
      <c r="E2382" s="364"/>
      <c r="F2382" s="365" t="s">
        <v>1325</v>
      </c>
      <c r="H2382" s="364"/>
      <c r="L2382" s="363"/>
      <c r="M2382" s="366"/>
      <c r="T2382" s="367"/>
      <c r="AT2382" s="364" t="s">
        <v>347</v>
      </c>
      <c r="AU2382" s="364" t="s">
        <v>258</v>
      </c>
      <c r="AV2382" s="364" t="s">
        <v>332</v>
      </c>
      <c r="AW2382" s="364" t="s">
        <v>299</v>
      </c>
      <c r="AX2382" s="364" t="s">
        <v>333</v>
      </c>
      <c r="AY2382" s="364" t="s">
        <v>334</v>
      </c>
    </row>
    <row r="2383" spans="2:51" s="406" customFormat="1" ht="15.75" customHeight="1">
      <c r="B2383" s="368"/>
      <c r="D2383" s="361" t="s">
        <v>347</v>
      </c>
      <c r="E2383" s="369"/>
      <c r="F2383" s="370" t="s">
        <v>1324</v>
      </c>
      <c r="H2383" s="371">
        <v>4.872</v>
      </c>
      <c r="L2383" s="368"/>
      <c r="M2383" s="372"/>
      <c r="T2383" s="373"/>
      <c r="AT2383" s="369" t="s">
        <v>347</v>
      </c>
      <c r="AU2383" s="369" t="s">
        <v>258</v>
      </c>
      <c r="AV2383" s="369" t="s">
        <v>258</v>
      </c>
      <c r="AW2383" s="369" t="s">
        <v>299</v>
      </c>
      <c r="AX2383" s="369" t="s">
        <v>333</v>
      </c>
      <c r="AY2383" s="369" t="s">
        <v>334</v>
      </c>
    </row>
    <row r="2384" spans="2:51" s="406" customFormat="1" ht="15.75" customHeight="1">
      <c r="B2384" s="380"/>
      <c r="D2384" s="361" t="s">
        <v>347</v>
      </c>
      <c r="E2384" s="381"/>
      <c r="F2384" s="382" t="s">
        <v>519</v>
      </c>
      <c r="H2384" s="383">
        <v>4.872</v>
      </c>
      <c r="L2384" s="380"/>
      <c r="M2384" s="384"/>
      <c r="T2384" s="385"/>
      <c r="AT2384" s="381" t="s">
        <v>347</v>
      </c>
      <c r="AU2384" s="381" t="s">
        <v>258</v>
      </c>
      <c r="AV2384" s="381" t="s">
        <v>363</v>
      </c>
      <c r="AW2384" s="381" t="s">
        <v>299</v>
      </c>
      <c r="AX2384" s="381" t="s">
        <v>333</v>
      </c>
      <c r="AY2384" s="381" t="s">
        <v>334</v>
      </c>
    </row>
    <row r="2385" spans="2:51" s="406" customFormat="1" ht="15.75" customHeight="1">
      <c r="B2385" s="363"/>
      <c r="D2385" s="361" t="s">
        <v>347</v>
      </c>
      <c r="E2385" s="364"/>
      <c r="F2385" s="365" t="s">
        <v>1323</v>
      </c>
      <c r="H2385" s="364"/>
      <c r="L2385" s="363"/>
      <c r="M2385" s="366"/>
      <c r="T2385" s="367"/>
      <c r="AT2385" s="364" t="s">
        <v>347</v>
      </c>
      <c r="AU2385" s="364" t="s">
        <v>258</v>
      </c>
      <c r="AV2385" s="364" t="s">
        <v>332</v>
      </c>
      <c r="AW2385" s="364" t="s">
        <v>299</v>
      </c>
      <c r="AX2385" s="364" t="s">
        <v>333</v>
      </c>
      <c r="AY2385" s="364" t="s">
        <v>334</v>
      </c>
    </row>
    <row r="2386" spans="2:51" s="406" customFormat="1" ht="15.75" customHeight="1">
      <c r="B2386" s="368"/>
      <c r="D2386" s="361" t="s">
        <v>347</v>
      </c>
      <c r="E2386" s="369"/>
      <c r="F2386" s="370" t="s">
        <v>1322</v>
      </c>
      <c r="H2386" s="371">
        <v>7.398</v>
      </c>
      <c r="L2386" s="368"/>
      <c r="M2386" s="372"/>
      <c r="T2386" s="373"/>
      <c r="AT2386" s="369" t="s">
        <v>347</v>
      </c>
      <c r="AU2386" s="369" t="s">
        <v>258</v>
      </c>
      <c r="AV2386" s="369" t="s">
        <v>258</v>
      </c>
      <c r="AW2386" s="369" t="s">
        <v>299</v>
      </c>
      <c r="AX2386" s="369" t="s">
        <v>333</v>
      </c>
      <c r="AY2386" s="369" t="s">
        <v>334</v>
      </c>
    </row>
    <row r="2387" spans="2:51" s="406" customFormat="1" ht="15.75" customHeight="1">
      <c r="B2387" s="368"/>
      <c r="D2387" s="361" t="s">
        <v>347</v>
      </c>
      <c r="E2387" s="369"/>
      <c r="F2387" s="370" t="s">
        <v>1321</v>
      </c>
      <c r="H2387" s="371">
        <v>2.603</v>
      </c>
      <c r="L2387" s="368"/>
      <c r="M2387" s="372"/>
      <c r="T2387" s="373"/>
      <c r="AT2387" s="369" t="s">
        <v>347</v>
      </c>
      <c r="AU2387" s="369" t="s">
        <v>258</v>
      </c>
      <c r="AV2387" s="369" t="s">
        <v>258</v>
      </c>
      <c r="AW2387" s="369" t="s">
        <v>299</v>
      </c>
      <c r="AX2387" s="369" t="s">
        <v>333</v>
      </c>
      <c r="AY2387" s="369" t="s">
        <v>334</v>
      </c>
    </row>
    <row r="2388" spans="2:51" s="406" customFormat="1" ht="15.75" customHeight="1">
      <c r="B2388" s="368"/>
      <c r="D2388" s="361" t="s">
        <v>347</v>
      </c>
      <c r="E2388" s="369"/>
      <c r="F2388" s="370" t="s">
        <v>1320</v>
      </c>
      <c r="H2388" s="371">
        <v>4.653</v>
      </c>
      <c r="L2388" s="368"/>
      <c r="M2388" s="372"/>
      <c r="T2388" s="373"/>
      <c r="AT2388" s="369" t="s">
        <v>347</v>
      </c>
      <c r="AU2388" s="369" t="s">
        <v>258</v>
      </c>
      <c r="AV2388" s="369" t="s">
        <v>258</v>
      </c>
      <c r="AW2388" s="369" t="s">
        <v>299</v>
      </c>
      <c r="AX2388" s="369" t="s">
        <v>333</v>
      </c>
      <c r="AY2388" s="369" t="s">
        <v>334</v>
      </c>
    </row>
    <row r="2389" spans="2:51" s="406" customFormat="1" ht="15.75" customHeight="1">
      <c r="B2389" s="368"/>
      <c r="D2389" s="361" t="s">
        <v>347</v>
      </c>
      <c r="E2389" s="369"/>
      <c r="F2389" s="370" t="s">
        <v>1319</v>
      </c>
      <c r="H2389" s="371">
        <v>10.364</v>
      </c>
      <c r="L2389" s="368"/>
      <c r="M2389" s="372"/>
      <c r="T2389" s="373"/>
      <c r="AT2389" s="369" t="s">
        <v>347</v>
      </c>
      <c r="AU2389" s="369" t="s">
        <v>258</v>
      </c>
      <c r="AV2389" s="369" t="s">
        <v>258</v>
      </c>
      <c r="AW2389" s="369" t="s">
        <v>299</v>
      </c>
      <c r="AX2389" s="369" t="s">
        <v>333</v>
      </c>
      <c r="AY2389" s="369" t="s">
        <v>334</v>
      </c>
    </row>
    <row r="2390" spans="2:51" s="406" customFormat="1" ht="15.75" customHeight="1">
      <c r="B2390" s="380"/>
      <c r="D2390" s="361" t="s">
        <v>347</v>
      </c>
      <c r="E2390" s="381"/>
      <c r="F2390" s="382" t="s">
        <v>519</v>
      </c>
      <c r="H2390" s="383">
        <v>25.018</v>
      </c>
      <c r="L2390" s="380"/>
      <c r="M2390" s="384"/>
      <c r="T2390" s="385"/>
      <c r="AT2390" s="381" t="s">
        <v>347</v>
      </c>
      <c r="AU2390" s="381" t="s">
        <v>258</v>
      </c>
      <c r="AV2390" s="381" t="s">
        <v>363</v>
      </c>
      <c r="AW2390" s="381" t="s">
        <v>299</v>
      </c>
      <c r="AX2390" s="381" t="s">
        <v>333</v>
      </c>
      <c r="AY2390" s="381" t="s">
        <v>334</v>
      </c>
    </row>
    <row r="2391" spans="2:51" s="406" customFormat="1" ht="15.75" customHeight="1">
      <c r="B2391" s="363"/>
      <c r="D2391" s="361" t="s">
        <v>347</v>
      </c>
      <c r="E2391" s="364"/>
      <c r="F2391" s="365" t="s">
        <v>1318</v>
      </c>
      <c r="H2391" s="364"/>
      <c r="L2391" s="363"/>
      <c r="M2391" s="366"/>
      <c r="T2391" s="367"/>
      <c r="AT2391" s="364" t="s">
        <v>347</v>
      </c>
      <c r="AU2391" s="364" t="s">
        <v>258</v>
      </c>
      <c r="AV2391" s="364" t="s">
        <v>332</v>
      </c>
      <c r="AW2391" s="364" t="s">
        <v>299</v>
      </c>
      <c r="AX2391" s="364" t="s">
        <v>333</v>
      </c>
      <c r="AY2391" s="364" t="s">
        <v>334</v>
      </c>
    </row>
    <row r="2392" spans="2:51" s="406" customFormat="1" ht="15.75" customHeight="1">
      <c r="B2392" s="368"/>
      <c r="D2392" s="361" t="s">
        <v>347</v>
      </c>
      <c r="E2392" s="369"/>
      <c r="F2392" s="370" t="s">
        <v>1317</v>
      </c>
      <c r="H2392" s="371">
        <v>0.7</v>
      </c>
      <c r="L2392" s="368"/>
      <c r="M2392" s="372"/>
      <c r="T2392" s="373"/>
      <c r="AT2392" s="369" t="s">
        <v>347</v>
      </c>
      <c r="AU2392" s="369" t="s">
        <v>258</v>
      </c>
      <c r="AV2392" s="369" t="s">
        <v>258</v>
      </c>
      <c r="AW2392" s="369" t="s">
        <v>299</v>
      </c>
      <c r="AX2392" s="369" t="s">
        <v>333</v>
      </c>
      <c r="AY2392" s="369" t="s">
        <v>334</v>
      </c>
    </row>
    <row r="2393" spans="2:51" s="406" customFormat="1" ht="15.75" customHeight="1">
      <c r="B2393" s="380"/>
      <c r="D2393" s="361" t="s">
        <v>347</v>
      </c>
      <c r="E2393" s="381"/>
      <c r="F2393" s="382" t="s">
        <v>519</v>
      </c>
      <c r="H2393" s="383">
        <v>0.7</v>
      </c>
      <c r="L2393" s="380"/>
      <c r="M2393" s="384"/>
      <c r="T2393" s="385"/>
      <c r="AT2393" s="381" t="s">
        <v>347</v>
      </c>
      <c r="AU2393" s="381" t="s">
        <v>258</v>
      </c>
      <c r="AV2393" s="381" t="s">
        <v>363</v>
      </c>
      <c r="AW2393" s="381" t="s">
        <v>299</v>
      </c>
      <c r="AX2393" s="381" t="s">
        <v>333</v>
      </c>
      <c r="AY2393" s="381" t="s">
        <v>334</v>
      </c>
    </row>
    <row r="2394" spans="2:51" s="406" customFormat="1" ht="15.75" customHeight="1">
      <c r="B2394" s="368"/>
      <c r="D2394" s="361" t="s">
        <v>347</v>
      </c>
      <c r="E2394" s="369"/>
      <c r="F2394" s="370" t="s">
        <v>1316</v>
      </c>
      <c r="H2394" s="371">
        <v>3.059</v>
      </c>
      <c r="L2394" s="368"/>
      <c r="M2394" s="372"/>
      <c r="T2394" s="373"/>
      <c r="AT2394" s="369" t="s">
        <v>347</v>
      </c>
      <c r="AU2394" s="369" t="s">
        <v>258</v>
      </c>
      <c r="AV2394" s="369" t="s">
        <v>258</v>
      </c>
      <c r="AW2394" s="369" t="s">
        <v>299</v>
      </c>
      <c r="AX2394" s="369" t="s">
        <v>333</v>
      </c>
      <c r="AY2394" s="369" t="s">
        <v>334</v>
      </c>
    </row>
    <row r="2395" spans="2:51" s="406" customFormat="1" ht="15.75" customHeight="1">
      <c r="B2395" s="363"/>
      <c r="D2395" s="361" t="s">
        <v>347</v>
      </c>
      <c r="E2395" s="364"/>
      <c r="F2395" s="365" t="s">
        <v>1315</v>
      </c>
      <c r="H2395" s="364"/>
      <c r="L2395" s="363"/>
      <c r="M2395" s="366"/>
      <c r="T2395" s="367"/>
      <c r="AT2395" s="364" t="s">
        <v>347</v>
      </c>
      <c r="AU2395" s="364" t="s">
        <v>258</v>
      </c>
      <c r="AV2395" s="364" t="s">
        <v>332</v>
      </c>
      <c r="AW2395" s="364" t="s">
        <v>299</v>
      </c>
      <c r="AX2395" s="364" t="s">
        <v>333</v>
      </c>
      <c r="AY2395" s="364" t="s">
        <v>334</v>
      </c>
    </row>
    <row r="2396" spans="2:51" s="406" customFormat="1" ht="15.75" customHeight="1">
      <c r="B2396" s="368"/>
      <c r="D2396" s="361" t="s">
        <v>347</v>
      </c>
      <c r="E2396" s="369"/>
      <c r="F2396" s="370" t="s">
        <v>1314</v>
      </c>
      <c r="H2396" s="371">
        <v>4.984</v>
      </c>
      <c r="L2396" s="368"/>
      <c r="M2396" s="372"/>
      <c r="T2396" s="373"/>
      <c r="AT2396" s="369" t="s">
        <v>347</v>
      </c>
      <c r="AU2396" s="369" t="s">
        <v>258</v>
      </c>
      <c r="AV2396" s="369" t="s">
        <v>258</v>
      </c>
      <c r="AW2396" s="369" t="s">
        <v>299</v>
      </c>
      <c r="AX2396" s="369" t="s">
        <v>333</v>
      </c>
      <c r="AY2396" s="369" t="s">
        <v>334</v>
      </c>
    </row>
    <row r="2397" spans="2:51" s="406" customFormat="1" ht="15.75" customHeight="1">
      <c r="B2397" s="363"/>
      <c r="D2397" s="361" t="s">
        <v>347</v>
      </c>
      <c r="E2397" s="364"/>
      <c r="F2397" s="365" t="s">
        <v>1313</v>
      </c>
      <c r="H2397" s="364"/>
      <c r="L2397" s="363"/>
      <c r="M2397" s="366"/>
      <c r="T2397" s="367"/>
      <c r="AT2397" s="364" t="s">
        <v>347</v>
      </c>
      <c r="AU2397" s="364" t="s">
        <v>258</v>
      </c>
      <c r="AV2397" s="364" t="s">
        <v>332</v>
      </c>
      <c r="AW2397" s="364" t="s">
        <v>299</v>
      </c>
      <c r="AX2397" s="364" t="s">
        <v>333</v>
      </c>
      <c r="AY2397" s="364" t="s">
        <v>334</v>
      </c>
    </row>
    <row r="2398" spans="2:51" s="406" customFormat="1" ht="15.75" customHeight="1">
      <c r="B2398" s="368"/>
      <c r="D2398" s="361" t="s">
        <v>347</v>
      </c>
      <c r="E2398" s="369"/>
      <c r="F2398" s="370" t="s">
        <v>1312</v>
      </c>
      <c r="H2398" s="371">
        <v>2.301</v>
      </c>
      <c r="L2398" s="368"/>
      <c r="M2398" s="372"/>
      <c r="T2398" s="373"/>
      <c r="AT2398" s="369" t="s">
        <v>347</v>
      </c>
      <c r="AU2398" s="369" t="s">
        <v>258</v>
      </c>
      <c r="AV2398" s="369" t="s">
        <v>258</v>
      </c>
      <c r="AW2398" s="369" t="s">
        <v>299</v>
      </c>
      <c r="AX2398" s="369" t="s">
        <v>333</v>
      </c>
      <c r="AY2398" s="369" t="s">
        <v>334</v>
      </c>
    </row>
    <row r="2399" spans="2:51" s="406" customFormat="1" ht="15.75" customHeight="1">
      <c r="B2399" s="380"/>
      <c r="D2399" s="361" t="s">
        <v>347</v>
      </c>
      <c r="E2399" s="381"/>
      <c r="F2399" s="382" t="s">
        <v>519</v>
      </c>
      <c r="H2399" s="383">
        <v>10.344</v>
      </c>
      <c r="L2399" s="380"/>
      <c r="M2399" s="384"/>
      <c r="T2399" s="385"/>
      <c r="AT2399" s="381" t="s">
        <v>347</v>
      </c>
      <c r="AU2399" s="381" t="s">
        <v>258</v>
      </c>
      <c r="AV2399" s="381" t="s">
        <v>363</v>
      </c>
      <c r="AW2399" s="381" t="s">
        <v>299</v>
      </c>
      <c r="AX2399" s="381" t="s">
        <v>333</v>
      </c>
      <c r="AY2399" s="381" t="s">
        <v>334</v>
      </c>
    </row>
    <row r="2400" spans="2:51" s="406" customFormat="1" ht="15.75" customHeight="1">
      <c r="B2400" s="368"/>
      <c r="D2400" s="361" t="s">
        <v>347</v>
      </c>
      <c r="E2400" s="369"/>
      <c r="F2400" s="370" t="s">
        <v>1311</v>
      </c>
      <c r="H2400" s="371">
        <v>4.093</v>
      </c>
      <c r="L2400" s="368"/>
      <c r="M2400" s="372"/>
      <c r="T2400" s="373"/>
      <c r="AT2400" s="369" t="s">
        <v>347</v>
      </c>
      <c r="AU2400" s="369" t="s">
        <v>258</v>
      </c>
      <c r="AV2400" s="369" t="s">
        <v>258</v>
      </c>
      <c r="AW2400" s="369" t="s">
        <v>299</v>
      </c>
      <c r="AX2400" s="369" t="s">
        <v>333</v>
      </c>
      <c r="AY2400" s="369" t="s">
        <v>334</v>
      </c>
    </row>
    <row r="2401" spans="2:51" s="406" customFormat="1" ht="15.75" customHeight="1">
      <c r="B2401" s="374"/>
      <c r="D2401" s="361" t="s">
        <v>347</v>
      </c>
      <c r="E2401" s="375"/>
      <c r="F2401" s="376" t="s">
        <v>352</v>
      </c>
      <c r="H2401" s="377">
        <v>45.027</v>
      </c>
      <c r="L2401" s="374"/>
      <c r="M2401" s="378"/>
      <c r="T2401" s="379"/>
      <c r="AT2401" s="375" t="s">
        <v>347</v>
      </c>
      <c r="AU2401" s="375" t="s">
        <v>258</v>
      </c>
      <c r="AV2401" s="375" t="s">
        <v>341</v>
      </c>
      <c r="AW2401" s="375" t="s">
        <v>299</v>
      </c>
      <c r="AX2401" s="375" t="s">
        <v>332</v>
      </c>
      <c r="AY2401" s="375" t="s">
        <v>334</v>
      </c>
    </row>
    <row r="2402" spans="2:63" s="337" customFormat="1" ht="37.5" customHeight="1">
      <c r="B2402" s="336"/>
      <c r="D2402" s="338" t="s">
        <v>329</v>
      </c>
      <c r="E2402" s="339" t="s">
        <v>1090</v>
      </c>
      <c r="F2402" s="339" t="s">
        <v>1248</v>
      </c>
      <c r="J2402" s="340">
        <f>$BK$2402</f>
        <v>0</v>
      </c>
      <c r="L2402" s="336"/>
      <c r="M2402" s="341"/>
      <c r="P2402" s="342">
        <f>$P$2403</f>
        <v>0</v>
      </c>
      <c r="R2402" s="342">
        <f>$R$2403</f>
        <v>0.27562</v>
      </c>
      <c r="T2402" s="343">
        <f>$T$2403</f>
        <v>0</v>
      </c>
      <c r="AR2402" s="338" t="s">
        <v>363</v>
      </c>
      <c r="AT2402" s="338" t="s">
        <v>329</v>
      </c>
      <c r="AU2402" s="338" t="s">
        <v>333</v>
      </c>
      <c r="AY2402" s="338" t="s">
        <v>334</v>
      </c>
      <c r="BK2402" s="344">
        <f>$BK$2403</f>
        <v>0</v>
      </c>
    </row>
    <row r="2403" spans="2:63" s="337" customFormat="1" ht="21" customHeight="1">
      <c r="B2403" s="336"/>
      <c r="D2403" s="338" t="s">
        <v>329</v>
      </c>
      <c r="E2403" s="345" t="s">
        <v>1249</v>
      </c>
      <c r="F2403" s="345" t="s">
        <v>1250</v>
      </c>
      <c r="J2403" s="346">
        <f>$BK$2403</f>
        <v>0</v>
      </c>
      <c r="L2403" s="336"/>
      <c r="M2403" s="341"/>
      <c r="P2403" s="342">
        <f>SUM($P$2404:$P$2407)</f>
        <v>0</v>
      </c>
      <c r="R2403" s="342">
        <f>SUM($R$2404:$R$2407)</f>
        <v>0.27562</v>
      </c>
      <c r="T2403" s="343">
        <f>SUM($T$2404:$T$2407)</f>
        <v>0</v>
      </c>
      <c r="AR2403" s="338" t="s">
        <v>363</v>
      </c>
      <c r="AT2403" s="338" t="s">
        <v>329</v>
      </c>
      <c r="AU2403" s="338" t="s">
        <v>332</v>
      </c>
      <c r="AY2403" s="338" t="s">
        <v>334</v>
      </c>
      <c r="BK2403" s="344">
        <f>SUM($BK$2404:$BK$2407)</f>
        <v>0</v>
      </c>
    </row>
    <row r="2404" spans="2:65" s="406" customFormat="1" ht="15.75" customHeight="1">
      <c r="B2404" s="281"/>
      <c r="C2404" s="347" t="s">
        <v>1310</v>
      </c>
      <c r="D2404" s="347" t="s">
        <v>336</v>
      </c>
      <c r="E2404" s="348" t="s">
        <v>1252</v>
      </c>
      <c r="F2404" s="349" t="s">
        <v>1253</v>
      </c>
      <c r="G2404" s="350" t="s">
        <v>113</v>
      </c>
      <c r="H2404" s="351">
        <v>1</v>
      </c>
      <c r="I2404" s="424"/>
      <c r="J2404" s="352">
        <f>ROUND($I$2404*$H$2404,2)</f>
        <v>0</v>
      </c>
      <c r="K2404" s="349" t="s">
        <v>599</v>
      </c>
      <c r="L2404" s="281"/>
      <c r="M2404" s="423"/>
      <c r="N2404" s="353" t="s">
        <v>287</v>
      </c>
      <c r="P2404" s="354">
        <f>$O$2404*$H$2404</f>
        <v>0</v>
      </c>
      <c r="Q2404" s="354">
        <v>0.27562</v>
      </c>
      <c r="R2404" s="354">
        <f>$Q$2404*$H$2404</f>
        <v>0.27562</v>
      </c>
      <c r="S2404" s="354">
        <v>0</v>
      </c>
      <c r="T2404" s="355">
        <f>$S$2404*$H$2404</f>
        <v>0</v>
      </c>
      <c r="AR2404" s="409" t="s">
        <v>859</v>
      </c>
      <c r="AT2404" s="409" t="s">
        <v>336</v>
      </c>
      <c r="AU2404" s="409" t="s">
        <v>258</v>
      </c>
      <c r="AY2404" s="406" t="s">
        <v>334</v>
      </c>
      <c r="BE2404" s="356">
        <f>IF($N$2404="základní",$J$2404,0)</f>
        <v>0</v>
      </c>
      <c r="BF2404" s="356">
        <f>IF($N$2404="snížená",$J$2404,0)</f>
        <v>0</v>
      </c>
      <c r="BG2404" s="356">
        <f>IF($N$2404="zákl. přenesená",$J$2404,0)</f>
        <v>0</v>
      </c>
      <c r="BH2404" s="356">
        <f>IF($N$2404="sníž. přenesená",$J$2404,0)</f>
        <v>0</v>
      </c>
      <c r="BI2404" s="356">
        <f>IF($N$2404="nulová",$J$2404,0)</f>
        <v>0</v>
      </c>
      <c r="BJ2404" s="409" t="s">
        <v>332</v>
      </c>
      <c r="BK2404" s="356">
        <f>ROUND($I$2404*$H$2404,2)</f>
        <v>0</v>
      </c>
      <c r="BL2404" s="409" t="s">
        <v>859</v>
      </c>
      <c r="BM2404" s="409" t="s">
        <v>1309</v>
      </c>
    </row>
    <row r="2405" spans="2:51" s="406" customFormat="1" ht="15.75" customHeight="1">
      <c r="B2405" s="363"/>
      <c r="D2405" s="361" t="s">
        <v>347</v>
      </c>
      <c r="E2405" s="364"/>
      <c r="F2405" s="365" t="s">
        <v>1308</v>
      </c>
      <c r="H2405" s="364"/>
      <c r="L2405" s="363"/>
      <c r="M2405" s="366"/>
      <c r="T2405" s="367"/>
      <c r="AT2405" s="364" t="s">
        <v>347</v>
      </c>
      <c r="AU2405" s="364" t="s">
        <v>258</v>
      </c>
      <c r="AV2405" s="364" t="s">
        <v>332</v>
      </c>
      <c r="AW2405" s="364" t="s">
        <v>299</v>
      </c>
      <c r="AX2405" s="364" t="s">
        <v>333</v>
      </c>
      <c r="AY2405" s="364" t="s">
        <v>334</v>
      </c>
    </row>
    <row r="2406" spans="2:51" s="406" customFormat="1" ht="15.75" customHeight="1">
      <c r="B2406" s="368"/>
      <c r="D2406" s="361" t="s">
        <v>347</v>
      </c>
      <c r="E2406" s="369"/>
      <c r="F2406" s="370" t="s">
        <v>1256</v>
      </c>
      <c r="H2406" s="371">
        <v>1</v>
      </c>
      <c r="L2406" s="368"/>
      <c r="M2406" s="372"/>
      <c r="T2406" s="373"/>
      <c r="AT2406" s="369" t="s">
        <v>347</v>
      </c>
      <c r="AU2406" s="369" t="s">
        <v>258</v>
      </c>
      <c r="AV2406" s="369" t="s">
        <v>258</v>
      </c>
      <c r="AW2406" s="369" t="s">
        <v>299</v>
      </c>
      <c r="AX2406" s="369" t="s">
        <v>333</v>
      </c>
      <c r="AY2406" s="369" t="s">
        <v>334</v>
      </c>
    </row>
    <row r="2407" spans="2:51" s="406" customFormat="1" ht="15.75" customHeight="1">
      <c r="B2407" s="374"/>
      <c r="D2407" s="361" t="s">
        <v>347</v>
      </c>
      <c r="E2407" s="375"/>
      <c r="F2407" s="376" t="s">
        <v>352</v>
      </c>
      <c r="H2407" s="377">
        <v>1</v>
      </c>
      <c r="L2407" s="374"/>
      <c r="M2407" s="378"/>
      <c r="T2407" s="379"/>
      <c r="AT2407" s="375" t="s">
        <v>347</v>
      </c>
      <c r="AU2407" s="375" t="s">
        <v>258</v>
      </c>
      <c r="AV2407" s="375" t="s">
        <v>341</v>
      </c>
      <c r="AW2407" s="375" t="s">
        <v>299</v>
      </c>
      <c r="AX2407" s="375" t="s">
        <v>332</v>
      </c>
      <c r="AY2407" s="375" t="s">
        <v>334</v>
      </c>
    </row>
    <row r="2408" spans="2:63" s="337" customFormat="1" ht="37.5" customHeight="1">
      <c r="B2408" s="336"/>
      <c r="D2408" s="338" t="s">
        <v>329</v>
      </c>
      <c r="E2408" s="339" t="s">
        <v>1307</v>
      </c>
      <c r="F2408" s="339" t="s">
        <v>1306</v>
      </c>
      <c r="J2408" s="340">
        <f>$BK$2408</f>
        <v>0</v>
      </c>
      <c r="L2408" s="336"/>
      <c r="M2408" s="341"/>
      <c r="P2408" s="342">
        <f>SUM($P$2409:$P$2422)</f>
        <v>0</v>
      </c>
      <c r="R2408" s="342">
        <f>SUM($R$2409:$R$2422)</f>
        <v>0</v>
      </c>
      <c r="T2408" s="343">
        <f>SUM($T$2409:$T$2422)</f>
        <v>0</v>
      </c>
      <c r="AR2408" s="338" t="s">
        <v>341</v>
      </c>
      <c r="AT2408" s="338" t="s">
        <v>329</v>
      </c>
      <c r="AU2408" s="338" t="s">
        <v>333</v>
      </c>
      <c r="AY2408" s="338" t="s">
        <v>334</v>
      </c>
      <c r="BK2408" s="344">
        <f>SUM($BK$2409:$BK$2422)</f>
        <v>0</v>
      </c>
    </row>
    <row r="2409" spans="2:65" s="406" customFormat="1" ht="15.75" customHeight="1">
      <c r="B2409" s="281"/>
      <c r="C2409" s="347" t="s">
        <v>1305</v>
      </c>
      <c r="D2409" s="347" t="s">
        <v>336</v>
      </c>
      <c r="E2409" s="348" t="s">
        <v>1304</v>
      </c>
      <c r="F2409" s="349" t="s">
        <v>1303</v>
      </c>
      <c r="G2409" s="350" t="s">
        <v>356</v>
      </c>
      <c r="H2409" s="351">
        <v>120</v>
      </c>
      <c r="I2409" s="424"/>
      <c r="J2409" s="352">
        <f>ROUND($I$2409*$H$2409,2)</f>
        <v>0</v>
      </c>
      <c r="K2409" s="349" t="s">
        <v>340</v>
      </c>
      <c r="L2409" s="281"/>
      <c r="M2409" s="423"/>
      <c r="N2409" s="353" t="s">
        <v>287</v>
      </c>
      <c r="P2409" s="354">
        <f>$O$2409*$H$2409</f>
        <v>0</v>
      </c>
      <c r="Q2409" s="354">
        <v>0</v>
      </c>
      <c r="R2409" s="354">
        <f>$Q$2409*$H$2409</f>
        <v>0</v>
      </c>
      <c r="S2409" s="354">
        <v>0</v>
      </c>
      <c r="T2409" s="355">
        <f>$S$2409*$H$2409</f>
        <v>0</v>
      </c>
      <c r="AR2409" s="409" t="s">
        <v>1297</v>
      </c>
      <c r="AT2409" s="409" t="s">
        <v>336</v>
      </c>
      <c r="AU2409" s="409" t="s">
        <v>332</v>
      </c>
      <c r="AY2409" s="406" t="s">
        <v>334</v>
      </c>
      <c r="BE2409" s="356">
        <f>IF($N$2409="základní",$J$2409,0)</f>
        <v>0</v>
      </c>
      <c r="BF2409" s="356">
        <f>IF($N$2409="snížená",$J$2409,0)</f>
        <v>0</v>
      </c>
      <c r="BG2409" s="356">
        <f>IF($N$2409="zákl. přenesená",$J$2409,0)</f>
        <v>0</v>
      </c>
      <c r="BH2409" s="356">
        <f>IF($N$2409="sníž. přenesená",$J$2409,0)</f>
        <v>0</v>
      </c>
      <c r="BI2409" s="356">
        <f>IF($N$2409="nulová",$J$2409,0)</f>
        <v>0</v>
      </c>
      <c r="BJ2409" s="409" t="s">
        <v>332</v>
      </c>
      <c r="BK2409" s="356">
        <f>ROUND($I$2409*$H$2409,2)</f>
        <v>0</v>
      </c>
      <c r="BL2409" s="409" t="s">
        <v>1297</v>
      </c>
      <c r="BM2409" s="409" t="s">
        <v>1302</v>
      </c>
    </row>
    <row r="2410" spans="2:47" s="406" customFormat="1" ht="16.5" customHeight="1">
      <c r="B2410" s="281"/>
      <c r="D2410" s="357" t="s">
        <v>343</v>
      </c>
      <c r="F2410" s="358" t="s">
        <v>1301</v>
      </c>
      <c r="L2410" s="281"/>
      <c r="M2410" s="359"/>
      <c r="T2410" s="360"/>
      <c r="AT2410" s="406" t="s">
        <v>343</v>
      </c>
      <c r="AU2410" s="406" t="s">
        <v>332</v>
      </c>
    </row>
    <row r="2411" spans="2:51" s="406" customFormat="1" ht="15.75" customHeight="1">
      <c r="B2411" s="363"/>
      <c r="D2411" s="361" t="s">
        <v>347</v>
      </c>
      <c r="E2411" s="364"/>
      <c r="F2411" s="365" t="s">
        <v>1294</v>
      </c>
      <c r="H2411" s="364"/>
      <c r="L2411" s="363"/>
      <c r="M2411" s="366"/>
      <c r="T2411" s="367"/>
      <c r="AT2411" s="364" t="s">
        <v>347</v>
      </c>
      <c r="AU2411" s="364" t="s">
        <v>332</v>
      </c>
      <c r="AV2411" s="364" t="s">
        <v>332</v>
      </c>
      <c r="AW2411" s="364" t="s">
        <v>299</v>
      </c>
      <c r="AX2411" s="364" t="s">
        <v>333</v>
      </c>
      <c r="AY2411" s="364" t="s">
        <v>334</v>
      </c>
    </row>
    <row r="2412" spans="2:51" s="406" customFormat="1" ht="15.75" customHeight="1">
      <c r="B2412" s="363"/>
      <c r="D2412" s="361" t="s">
        <v>347</v>
      </c>
      <c r="E2412" s="364"/>
      <c r="F2412" s="365" t="s">
        <v>1293</v>
      </c>
      <c r="H2412" s="364"/>
      <c r="L2412" s="363"/>
      <c r="M2412" s="366"/>
      <c r="T2412" s="367"/>
      <c r="AT2412" s="364" t="s">
        <v>347</v>
      </c>
      <c r="AU2412" s="364" t="s">
        <v>332</v>
      </c>
      <c r="AV2412" s="364" t="s">
        <v>332</v>
      </c>
      <c r="AW2412" s="364" t="s">
        <v>299</v>
      </c>
      <c r="AX2412" s="364" t="s">
        <v>333</v>
      </c>
      <c r="AY2412" s="364" t="s">
        <v>334</v>
      </c>
    </row>
    <row r="2413" spans="2:51" s="406" customFormat="1" ht="15.75" customHeight="1">
      <c r="B2413" s="363"/>
      <c r="D2413" s="361" t="s">
        <v>347</v>
      </c>
      <c r="E2413" s="364"/>
      <c r="F2413" s="365" t="s">
        <v>1292</v>
      </c>
      <c r="H2413" s="364"/>
      <c r="L2413" s="363"/>
      <c r="M2413" s="366"/>
      <c r="T2413" s="367"/>
      <c r="AT2413" s="364" t="s">
        <v>347</v>
      </c>
      <c r="AU2413" s="364" t="s">
        <v>332</v>
      </c>
      <c r="AV2413" s="364" t="s">
        <v>332</v>
      </c>
      <c r="AW2413" s="364" t="s">
        <v>299</v>
      </c>
      <c r="AX2413" s="364" t="s">
        <v>333</v>
      </c>
      <c r="AY2413" s="364" t="s">
        <v>334</v>
      </c>
    </row>
    <row r="2414" spans="2:51" s="406" customFormat="1" ht="15.75" customHeight="1">
      <c r="B2414" s="368"/>
      <c r="D2414" s="361" t="s">
        <v>347</v>
      </c>
      <c r="E2414" s="369"/>
      <c r="F2414" s="370" t="s">
        <v>1291</v>
      </c>
      <c r="H2414" s="371">
        <v>120</v>
      </c>
      <c r="L2414" s="368"/>
      <c r="M2414" s="372"/>
      <c r="T2414" s="373"/>
      <c r="AT2414" s="369" t="s">
        <v>347</v>
      </c>
      <c r="AU2414" s="369" t="s">
        <v>332</v>
      </c>
      <c r="AV2414" s="369" t="s">
        <v>258</v>
      </c>
      <c r="AW2414" s="369" t="s">
        <v>299</v>
      </c>
      <c r="AX2414" s="369" t="s">
        <v>333</v>
      </c>
      <c r="AY2414" s="369" t="s">
        <v>334</v>
      </c>
    </row>
    <row r="2415" spans="2:51" s="406" customFormat="1" ht="15.75" customHeight="1">
      <c r="B2415" s="374"/>
      <c r="D2415" s="361" t="s">
        <v>347</v>
      </c>
      <c r="E2415" s="375"/>
      <c r="F2415" s="376" t="s">
        <v>352</v>
      </c>
      <c r="H2415" s="377">
        <v>120</v>
      </c>
      <c r="L2415" s="374"/>
      <c r="M2415" s="378"/>
      <c r="T2415" s="379"/>
      <c r="AT2415" s="375" t="s">
        <v>347</v>
      </c>
      <c r="AU2415" s="375" t="s">
        <v>332</v>
      </c>
      <c r="AV2415" s="375" t="s">
        <v>341</v>
      </c>
      <c r="AW2415" s="375" t="s">
        <v>299</v>
      </c>
      <c r="AX2415" s="375" t="s">
        <v>332</v>
      </c>
      <c r="AY2415" s="375" t="s">
        <v>334</v>
      </c>
    </row>
    <row r="2416" spans="2:65" s="406" customFormat="1" ht="15.75" customHeight="1">
      <c r="B2416" s="281"/>
      <c r="C2416" s="347" t="s">
        <v>1300</v>
      </c>
      <c r="D2416" s="347" t="s">
        <v>336</v>
      </c>
      <c r="E2416" s="348" t="s">
        <v>1299</v>
      </c>
      <c r="F2416" s="349" t="s">
        <v>1298</v>
      </c>
      <c r="G2416" s="350" t="s">
        <v>356</v>
      </c>
      <c r="H2416" s="351">
        <v>120</v>
      </c>
      <c r="I2416" s="424"/>
      <c r="J2416" s="352">
        <f>ROUND($I$2416*$H$2416,2)</f>
        <v>0</v>
      </c>
      <c r="K2416" s="349" t="s">
        <v>340</v>
      </c>
      <c r="L2416" s="281"/>
      <c r="M2416" s="423"/>
      <c r="N2416" s="353" t="s">
        <v>287</v>
      </c>
      <c r="P2416" s="354">
        <f>$O$2416*$H$2416</f>
        <v>0</v>
      </c>
      <c r="Q2416" s="354">
        <v>0</v>
      </c>
      <c r="R2416" s="354">
        <f>$Q$2416*$H$2416</f>
        <v>0</v>
      </c>
      <c r="S2416" s="354">
        <v>0</v>
      </c>
      <c r="T2416" s="355">
        <f>$S$2416*$H$2416</f>
        <v>0</v>
      </c>
      <c r="AR2416" s="409" t="s">
        <v>1297</v>
      </c>
      <c r="AT2416" s="409" t="s">
        <v>336</v>
      </c>
      <c r="AU2416" s="409" t="s">
        <v>332</v>
      </c>
      <c r="AY2416" s="406" t="s">
        <v>334</v>
      </c>
      <c r="BE2416" s="356">
        <f>IF($N$2416="základní",$J$2416,0)</f>
        <v>0</v>
      </c>
      <c r="BF2416" s="356">
        <f>IF($N$2416="snížená",$J$2416,0)</f>
        <v>0</v>
      </c>
      <c r="BG2416" s="356">
        <f>IF($N$2416="zákl. přenesená",$J$2416,0)</f>
        <v>0</v>
      </c>
      <c r="BH2416" s="356">
        <f>IF($N$2416="sníž. přenesená",$J$2416,0)</f>
        <v>0</v>
      </c>
      <c r="BI2416" s="356">
        <f>IF($N$2416="nulová",$J$2416,0)</f>
        <v>0</v>
      </c>
      <c r="BJ2416" s="409" t="s">
        <v>332</v>
      </c>
      <c r="BK2416" s="356">
        <f>ROUND($I$2416*$H$2416,2)</f>
        <v>0</v>
      </c>
      <c r="BL2416" s="409" t="s">
        <v>1297</v>
      </c>
      <c r="BM2416" s="409" t="s">
        <v>1296</v>
      </c>
    </row>
    <row r="2417" spans="2:47" s="406" customFormat="1" ht="16.5" customHeight="1">
      <c r="B2417" s="281"/>
      <c r="D2417" s="357" t="s">
        <v>343</v>
      </c>
      <c r="F2417" s="358" t="s">
        <v>1295</v>
      </c>
      <c r="L2417" s="281"/>
      <c r="M2417" s="359"/>
      <c r="T2417" s="360"/>
      <c r="AT2417" s="406" t="s">
        <v>343</v>
      </c>
      <c r="AU2417" s="406" t="s">
        <v>332</v>
      </c>
    </row>
    <row r="2418" spans="2:51" s="406" customFormat="1" ht="15.75" customHeight="1">
      <c r="B2418" s="363"/>
      <c r="D2418" s="361" t="s">
        <v>347</v>
      </c>
      <c r="E2418" s="364"/>
      <c r="F2418" s="365" t="s">
        <v>1294</v>
      </c>
      <c r="H2418" s="364"/>
      <c r="L2418" s="363"/>
      <c r="M2418" s="366"/>
      <c r="T2418" s="367"/>
      <c r="AT2418" s="364" t="s">
        <v>347</v>
      </c>
      <c r="AU2418" s="364" t="s">
        <v>332</v>
      </c>
      <c r="AV2418" s="364" t="s">
        <v>332</v>
      </c>
      <c r="AW2418" s="364" t="s">
        <v>299</v>
      </c>
      <c r="AX2418" s="364" t="s">
        <v>333</v>
      </c>
      <c r="AY2418" s="364" t="s">
        <v>334</v>
      </c>
    </row>
    <row r="2419" spans="2:51" s="406" customFormat="1" ht="15.75" customHeight="1">
      <c r="B2419" s="363"/>
      <c r="D2419" s="361" t="s">
        <v>347</v>
      </c>
      <c r="E2419" s="364"/>
      <c r="F2419" s="365" t="s">
        <v>1293</v>
      </c>
      <c r="H2419" s="364"/>
      <c r="L2419" s="363"/>
      <c r="M2419" s="366"/>
      <c r="T2419" s="367"/>
      <c r="AT2419" s="364" t="s">
        <v>347</v>
      </c>
      <c r="AU2419" s="364" t="s">
        <v>332</v>
      </c>
      <c r="AV2419" s="364" t="s">
        <v>332</v>
      </c>
      <c r="AW2419" s="364" t="s">
        <v>299</v>
      </c>
      <c r="AX2419" s="364" t="s">
        <v>333</v>
      </c>
      <c r="AY2419" s="364" t="s">
        <v>334</v>
      </c>
    </row>
    <row r="2420" spans="2:51" s="406" customFormat="1" ht="15.75" customHeight="1">
      <c r="B2420" s="363"/>
      <c r="D2420" s="361" t="s">
        <v>347</v>
      </c>
      <c r="E2420" s="364"/>
      <c r="F2420" s="365" t="s">
        <v>1292</v>
      </c>
      <c r="H2420" s="364"/>
      <c r="L2420" s="363"/>
      <c r="M2420" s="366"/>
      <c r="T2420" s="367"/>
      <c r="AT2420" s="364" t="s">
        <v>347</v>
      </c>
      <c r="AU2420" s="364" t="s">
        <v>332</v>
      </c>
      <c r="AV2420" s="364" t="s">
        <v>332</v>
      </c>
      <c r="AW2420" s="364" t="s">
        <v>299</v>
      </c>
      <c r="AX2420" s="364" t="s">
        <v>333</v>
      </c>
      <c r="AY2420" s="364" t="s">
        <v>334</v>
      </c>
    </row>
    <row r="2421" spans="2:51" s="406" customFormat="1" ht="15.75" customHeight="1">
      <c r="B2421" s="368"/>
      <c r="D2421" s="361" t="s">
        <v>347</v>
      </c>
      <c r="E2421" s="369"/>
      <c r="F2421" s="370" t="s">
        <v>1291</v>
      </c>
      <c r="H2421" s="371">
        <v>120</v>
      </c>
      <c r="L2421" s="368"/>
      <c r="M2421" s="372"/>
      <c r="T2421" s="373"/>
      <c r="AT2421" s="369" t="s">
        <v>347</v>
      </c>
      <c r="AU2421" s="369" t="s">
        <v>332</v>
      </c>
      <c r="AV2421" s="369" t="s">
        <v>258</v>
      </c>
      <c r="AW2421" s="369" t="s">
        <v>299</v>
      </c>
      <c r="AX2421" s="369" t="s">
        <v>333</v>
      </c>
      <c r="AY2421" s="369" t="s">
        <v>334</v>
      </c>
    </row>
    <row r="2422" spans="2:51" s="406" customFormat="1" ht="15.75" customHeight="1">
      <c r="B2422" s="374"/>
      <c r="D2422" s="361" t="s">
        <v>347</v>
      </c>
      <c r="E2422" s="375"/>
      <c r="F2422" s="376" t="s">
        <v>352</v>
      </c>
      <c r="H2422" s="377">
        <v>120</v>
      </c>
      <c r="L2422" s="374"/>
      <c r="M2422" s="399"/>
      <c r="N2422" s="398"/>
      <c r="O2422" s="398"/>
      <c r="P2422" s="398"/>
      <c r="Q2422" s="398"/>
      <c r="R2422" s="398"/>
      <c r="S2422" s="398"/>
      <c r="T2422" s="397"/>
      <c r="AT2422" s="375" t="s">
        <v>347</v>
      </c>
      <c r="AU2422" s="375" t="s">
        <v>332</v>
      </c>
      <c r="AV2422" s="375" t="s">
        <v>341</v>
      </c>
      <c r="AW2422" s="375" t="s">
        <v>299</v>
      </c>
      <c r="AX2422" s="375" t="s">
        <v>332</v>
      </c>
      <c r="AY2422" s="375" t="s">
        <v>334</v>
      </c>
    </row>
    <row r="2423" spans="2:46" s="406" customFormat="1" ht="7.5" customHeight="1">
      <c r="B2423" s="302"/>
      <c r="C2423" s="303"/>
      <c r="D2423" s="303"/>
      <c r="E2423" s="303"/>
      <c r="F2423" s="303"/>
      <c r="G2423" s="303"/>
      <c r="H2423" s="303"/>
      <c r="I2423" s="303"/>
      <c r="J2423" s="303"/>
      <c r="K2423" s="303"/>
      <c r="L2423" s="281"/>
      <c r="AT2423" s="407"/>
    </row>
  </sheetData>
  <autoFilter ref="C100:K2422"/>
  <mergeCells count="12">
    <mergeCell ref="E91:H91"/>
    <mergeCell ref="E93:H93"/>
    <mergeCell ref="E24:H24"/>
    <mergeCell ref="E45:H45"/>
    <mergeCell ref="E47:H47"/>
    <mergeCell ref="E49:H49"/>
    <mergeCell ref="E89:H89"/>
    <mergeCell ref="G1:H1"/>
    <mergeCell ref="L2:V2"/>
    <mergeCell ref="E7:H7"/>
    <mergeCell ref="E9:H9"/>
    <mergeCell ref="E11:H11"/>
  </mergeCells>
  <hyperlinks>
    <hyperlink ref="F1:G1" location="C2" tooltip="Krycí list soupisu" display="1) Krycí list soupisu"/>
    <hyperlink ref="G1:H1" location="C58" tooltip="Rekapitulace" display="2) Rekapitulace"/>
    <hyperlink ref="J1" location="C10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83"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40"/>
  <sheetViews>
    <sheetView showGridLines="0" showZeros="0" view="pageBreakPreview" zoomScaleSheetLayoutView="100" workbookViewId="0" topLeftCell="A1">
      <pane ySplit="1" topLeftCell="A2" activePane="bottomLeft" state="frozen"/>
      <selection pane="bottomLeft" activeCell="D4" sqref="D4"/>
    </sheetView>
  </sheetViews>
  <sheetFormatPr defaultColWidth="9.00390625" defaultRowHeight="14.25" customHeight="1"/>
  <cols>
    <col min="1" max="1" width="7.140625" style="407" customWidth="1"/>
    <col min="2" max="2" width="1.421875" style="407" customWidth="1"/>
    <col min="3" max="3" width="3.57421875" style="407" customWidth="1"/>
    <col min="4" max="4" width="3.7109375" style="407" customWidth="1"/>
    <col min="5" max="5" width="14.7109375" style="407" customWidth="1"/>
    <col min="6" max="6" width="77.8515625" style="407" customWidth="1"/>
    <col min="7" max="7" width="7.421875" style="407" customWidth="1"/>
    <col min="8" max="8" width="9.57421875" style="407" customWidth="1"/>
    <col min="9" max="9" width="10.8515625" style="407" customWidth="1"/>
    <col min="10" max="10" width="20.140625" style="407" customWidth="1"/>
    <col min="11" max="11" width="13.28125" style="407" customWidth="1"/>
    <col min="12" max="18" width="9.00390625" style="408" customWidth="1"/>
    <col min="19" max="19" width="7.00390625" style="407" customWidth="1"/>
    <col min="20" max="20" width="25.421875" style="407" customWidth="1"/>
    <col min="21" max="21" width="14.00390625" style="407" customWidth="1"/>
    <col min="22" max="22" width="10.57421875" style="407" customWidth="1"/>
    <col min="23" max="23" width="14.00390625" style="407" customWidth="1"/>
    <col min="24" max="24" width="10.421875" style="407" customWidth="1"/>
    <col min="25" max="25" width="12.8515625" style="407" customWidth="1"/>
    <col min="26" max="26" width="9.421875" style="407" customWidth="1"/>
    <col min="27" max="27" width="12.8515625" style="407" customWidth="1"/>
    <col min="28" max="28" width="14.00390625" style="407" customWidth="1"/>
    <col min="29" max="29" width="9.421875" style="407" customWidth="1"/>
    <col min="30" max="30" width="12.8515625" style="407" customWidth="1"/>
    <col min="31" max="31" width="14.00390625" style="407" customWidth="1"/>
    <col min="32" max="43" width="9.00390625" style="408" customWidth="1"/>
    <col min="44" max="65" width="9.00390625" style="407" hidden="1" customWidth="1"/>
    <col min="66" max="256" width="9.00390625" style="408" customWidth="1"/>
    <col min="257" max="257" width="7.140625" style="408" customWidth="1"/>
    <col min="258" max="258" width="1.421875" style="408" customWidth="1"/>
    <col min="259" max="259" width="3.57421875" style="408" customWidth="1"/>
    <col min="260" max="260" width="3.7109375" style="408" customWidth="1"/>
    <col min="261" max="261" width="14.7109375" style="408" customWidth="1"/>
    <col min="262" max="262" width="77.8515625" style="408" customWidth="1"/>
    <col min="263" max="263" width="7.421875" style="408" customWidth="1"/>
    <col min="264" max="264" width="9.57421875" style="408" customWidth="1"/>
    <col min="265" max="265" width="10.8515625" style="408" customWidth="1"/>
    <col min="266" max="266" width="20.140625" style="408" customWidth="1"/>
    <col min="267" max="267" width="13.28125" style="408" customWidth="1"/>
    <col min="268" max="274" width="9.00390625" style="408" customWidth="1"/>
    <col min="275" max="275" width="7.00390625" style="408" customWidth="1"/>
    <col min="276" max="276" width="25.421875" style="408" customWidth="1"/>
    <col min="277" max="277" width="14.00390625" style="408" customWidth="1"/>
    <col min="278" max="278" width="10.57421875" style="408" customWidth="1"/>
    <col min="279" max="279" width="14.00390625" style="408" customWidth="1"/>
    <col min="280" max="280" width="10.421875" style="408" customWidth="1"/>
    <col min="281" max="281" width="12.8515625" style="408" customWidth="1"/>
    <col min="282" max="282" width="9.421875" style="408" customWidth="1"/>
    <col min="283" max="283" width="12.8515625" style="408" customWidth="1"/>
    <col min="284" max="284" width="14.00390625" style="408" customWidth="1"/>
    <col min="285" max="285" width="9.421875" style="408" customWidth="1"/>
    <col min="286" max="286" width="12.8515625" style="408" customWidth="1"/>
    <col min="287" max="287" width="14.00390625" style="408" customWidth="1"/>
    <col min="288" max="299" width="9.00390625" style="408" customWidth="1"/>
    <col min="300" max="321" width="9.00390625" style="408" hidden="1" customWidth="1"/>
    <col min="322" max="512" width="9.00390625" style="408" customWidth="1"/>
    <col min="513" max="513" width="7.140625" style="408" customWidth="1"/>
    <col min="514" max="514" width="1.421875" style="408" customWidth="1"/>
    <col min="515" max="515" width="3.57421875" style="408" customWidth="1"/>
    <col min="516" max="516" width="3.7109375" style="408" customWidth="1"/>
    <col min="517" max="517" width="14.7109375" style="408" customWidth="1"/>
    <col min="518" max="518" width="77.8515625" style="408" customWidth="1"/>
    <col min="519" max="519" width="7.421875" style="408" customWidth="1"/>
    <col min="520" max="520" width="9.57421875" style="408" customWidth="1"/>
    <col min="521" max="521" width="10.8515625" style="408" customWidth="1"/>
    <col min="522" max="522" width="20.140625" style="408" customWidth="1"/>
    <col min="523" max="523" width="13.28125" style="408" customWidth="1"/>
    <col min="524" max="530" width="9.00390625" style="408" customWidth="1"/>
    <col min="531" max="531" width="7.00390625" style="408" customWidth="1"/>
    <col min="532" max="532" width="25.421875" style="408" customWidth="1"/>
    <col min="533" max="533" width="14.00390625" style="408" customWidth="1"/>
    <col min="534" max="534" width="10.57421875" style="408" customWidth="1"/>
    <col min="535" max="535" width="14.00390625" style="408" customWidth="1"/>
    <col min="536" max="536" width="10.421875" style="408" customWidth="1"/>
    <col min="537" max="537" width="12.8515625" style="408" customWidth="1"/>
    <col min="538" max="538" width="9.421875" style="408" customWidth="1"/>
    <col min="539" max="539" width="12.8515625" style="408" customWidth="1"/>
    <col min="540" max="540" width="14.00390625" style="408" customWidth="1"/>
    <col min="541" max="541" width="9.421875" style="408" customWidth="1"/>
    <col min="542" max="542" width="12.8515625" style="408" customWidth="1"/>
    <col min="543" max="543" width="14.00390625" style="408" customWidth="1"/>
    <col min="544" max="555" width="9.00390625" style="408" customWidth="1"/>
    <col min="556" max="577" width="9.00390625" style="408" hidden="1" customWidth="1"/>
    <col min="578" max="768" width="9.00390625" style="408" customWidth="1"/>
    <col min="769" max="769" width="7.140625" style="408" customWidth="1"/>
    <col min="770" max="770" width="1.421875" style="408" customWidth="1"/>
    <col min="771" max="771" width="3.57421875" style="408" customWidth="1"/>
    <col min="772" max="772" width="3.7109375" style="408" customWidth="1"/>
    <col min="773" max="773" width="14.7109375" style="408" customWidth="1"/>
    <col min="774" max="774" width="77.8515625" style="408" customWidth="1"/>
    <col min="775" max="775" width="7.421875" style="408" customWidth="1"/>
    <col min="776" max="776" width="9.57421875" style="408" customWidth="1"/>
    <col min="777" max="777" width="10.8515625" style="408" customWidth="1"/>
    <col min="778" max="778" width="20.140625" style="408" customWidth="1"/>
    <col min="779" max="779" width="13.28125" style="408" customWidth="1"/>
    <col min="780" max="786" width="9.00390625" style="408" customWidth="1"/>
    <col min="787" max="787" width="7.00390625" style="408" customWidth="1"/>
    <col min="788" max="788" width="25.421875" style="408" customWidth="1"/>
    <col min="789" max="789" width="14.00390625" style="408" customWidth="1"/>
    <col min="790" max="790" width="10.57421875" style="408" customWidth="1"/>
    <col min="791" max="791" width="14.00390625" style="408" customWidth="1"/>
    <col min="792" max="792" width="10.421875" style="408" customWidth="1"/>
    <col min="793" max="793" width="12.8515625" style="408" customWidth="1"/>
    <col min="794" max="794" width="9.421875" style="408" customWidth="1"/>
    <col min="795" max="795" width="12.8515625" style="408" customWidth="1"/>
    <col min="796" max="796" width="14.00390625" style="408" customWidth="1"/>
    <col min="797" max="797" width="9.421875" style="408" customWidth="1"/>
    <col min="798" max="798" width="12.8515625" style="408" customWidth="1"/>
    <col min="799" max="799" width="14.00390625" style="408" customWidth="1"/>
    <col min="800" max="811" width="9.00390625" style="408" customWidth="1"/>
    <col min="812" max="833" width="9.00390625" style="408" hidden="1" customWidth="1"/>
    <col min="834" max="1024" width="9.00390625" style="408" customWidth="1"/>
    <col min="1025" max="1025" width="7.140625" style="408" customWidth="1"/>
    <col min="1026" max="1026" width="1.421875" style="408" customWidth="1"/>
    <col min="1027" max="1027" width="3.57421875" style="408" customWidth="1"/>
    <col min="1028" max="1028" width="3.7109375" style="408" customWidth="1"/>
    <col min="1029" max="1029" width="14.7109375" style="408" customWidth="1"/>
    <col min="1030" max="1030" width="77.8515625" style="408" customWidth="1"/>
    <col min="1031" max="1031" width="7.421875" style="408" customWidth="1"/>
    <col min="1032" max="1032" width="9.57421875" style="408" customWidth="1"/>
    <col min="1033" max="1033" width="10.8515625" style="408" customWidth="1"/>
    <col min="1034" max="1034" width="20.140625" style="408" customWidth="1"/>
    <col min="1035" max="1035" width="13.28125" style="408" customWidth="1"/>
    <col min="1036" max="1042" width="9.00390625" style="408" customWidth="1"/>
    <col min="1043" max="1043" width="7.00390625" style="408" customWidth="1"/>
    <col min="1044" max="1044" width="25.421875" style="408" customWidth="1"/>
    <col min="1045" max="1045" width="14.00390625" style="408" customWidth="1"/>
    <col min="1046" max="1046" width="10.57421875" style="408" customWidth="1"/>
    <col min="1047" max="1047" width="14.00390625" style="408" customWidth="1"/>
    <col min="1048" max="1048" width="10.421875" style="408" customWidth="1"/>
    <col min="1049" max="1049" width="12.8515625" style="408" customWidth="1"/>
    <col min="1050" max="1050" width="9.421875" style="408" customWidth="1"/>
    <col min="1051" max="1051" width="12.8515625" style="408" customWidth="1"/>
    <col min="1052" max="1052" width="14.00390625" style="408" customWidth="1"/>
    <col min="1053" max="1053" width="9.421875" style="408" customWidth="1"/>
    <col min="1054" max="1054" width="12.8515625" style="408" customWidth="1"/>
    <col min="1055" max="1055" width="14.00390625" style="408" customWidth="1"/>
    <col min="1056" max="1067" width="9.00390625" style="408" customWidth="1"/>
    <col min="1068" max="1089" width="9.00390625" style="408" hidden="1" customWidth="1"/>
    <col min="1090" max="1280" width="9.00390625" style="408" customWidth="1"/>
    <col min="1281" max="1281" width="7.140625" style="408" customWidth="1"/>
    <col min="1282" max="1282" width="1.421875" style="408" customWidth="1"/>
    <col min="1283" max="1283" width="3.57421875" style="408" customWidth="1"/>
    <col min="1284" max="1284" width="3.7109375" style="408" customWidth="1"/>
    <col min="1285" max="1285" width="14.7109375" style="408" customWidth="1"/>
    <col min="1286" max="1286" width="77.8515625" style="408" customWidth="1"/>
    <col min="1287" max="1287" width="7.421875" style="408" customWidth="1"/>
    <col min="1288" max="1288" width="9.57421875" style="408" customWidth="1"/>
    <col min="1289" max="1289" width="10.8515625" style="408" customWidth="1"/>
    <col min="1290" max="1290" width="20.140625" style="408" customWidth="1"/>
    <col min="1291" max="1291" width="13.28125" style="408" customWidth="1"/>
    <col min="1292" max="1298" width="9.00390625" style="408" customWidth="1"/>
    <col min="1299" max="1299" width="7.00390625" style="408" customWidth="1"/>
    <col min="1300" max="1300" width="25.421875" style="408" customWidth="1"/>
    <col min="1301" max="1301" width="14.00390625" style="408" customWidth="1"/>
    <col min="1302" max="1302" width="10.57421875" style="408" customWidth="1"/>
    <col min="1303" max="1303" width="14.00390625" style="408" customWidth="1"/>
    <col min="1304" max="1304" width="10.421875" style="408" customWidth="1"/>
    <col min="1305" max="1305" width="12.8515625" style="408" customWidth="1"/>
    <col min="1306" max="1306" width="9.421875" style="408" customWidth="1"/>
    <col min="1307" max="1307" width="12.8515625" style="408" customWidth="1"/>
    <col min="1308" max="1308" width="14.00390625" style="408" customWidth="1"/>
    <col min="1309" max="1309" width="9.421875" style="408" customWidth="1"/>
    <col min="1310" max="1310" width="12.8515625" style="408" customWidth="1"/>
    <col min="1311" max="1311" width="14.00390625" style="408" customWidth="1"/>
    <col min="1312" max="1323" width="9.00390625" style="408" customWidth="1"/>
    <col min="1324" max="1345" width="9.00390625" style="408" hidden="1" customWidth="1"/>
    <col min="1346" max="1536" width="9.00390625" style="408" customWidth="1"/>
    <col min="1537" max="1537" width="7.140625" style="408" customWidth="1"/>
    <col min="1538" max="1538" width="1.421875" style="408" customWidth="1"/>
    <col min="1539" max="1539" width="3.57421875" style="408" customWidth="1"/>
    <col min="1540" max="1540" width="3.7109375" style="408" customWidth="1"/>
    <col min="1541" max="1541" width="14.7109375" style="408" customWidth="1"/>
    <col min="1542" max="1542" width="77.8515625" style="408" customWidth="1"/>
    <col min="1543" max="1543" width="7.421875" style="408" customWidth="1"/>
    <col min="1544" max="1544" width="9.57421875" style="408" customWidth="1"/>
    <col min="1545" max="1545" width="10.8515625" style="408" customWidth="1"/>
    <col min="1546" max="1546" width="20.140625" style="408" customWidth="1"/>
    <col min="1547" max="1547" width="13.28125" style="408" customWidth="1"/>
    <col min="1548" max="1554" width="9.00390625" style="408" customWidth="1"/>
    <col min="1555" max="1555" width="7.00390625" style="408" customWidth="1"/>
    <col min="1556" max="1556" width="25.421875" style="408" customWidth="1"/>
    <col min="1557" max="1557" width="14.00390625" style="408" customWidth="1"/>
    <col min="1558" max="1558" width="10.57421875" style="408" customWidth="1"/>
    <col min="1559" max="1559" width="14.00390625" style="408" customWidth="1"/>
    <col min="1560" max="1560" width="10.421875" style="408" customWidth="1"/>
    <col min="1561" max="1561" width="12.8515625" style="408" customWidth="1"/>
    <col min="1562" max="1562" width="9.421875" style="408" customWidth="1"/>
    <col min="1563" max="1563" width="12.8515625" style="408" customWidth="1"/>
    <col min="1564" max="1564" width="14.00390625" style="408" customWidth="1"/>
    <col min="1565" max="1565" width="9.421875" style="408" customWidth="1"/>
    <col min="1566" max="1566" width="12.8515625" style="408" customWidth="1"/>
    <col min="1567" max="1567" width="14.00390625" style="408" customWidth="1"/>
    <col min="1568" max="1579" width="9.00390625" style="408" customWidth="1"/>
    <col min="1580" max="1601" width="9.00390625" style="408" hidden="1" customWidth="1"/>
    <col min="1602" max="1792" width="9.00390625" style="408" customWidth="1"/>
    <col min="1793" max="1793" width="7.140625" style="408" customWidth="1"/>
    <col min="1794" max="1794" width="1.421875" style="408" customWidth="1"/>
    <col min="1795" max="1795" width="3.57421875" style="408" customWidth="1"/>
    <col min="1796" max="1796" width="3.7109375" style="408" customWidth="1"/>
    <col min="1797" max="1797" width="14.7109375" style="408" customWidth="1"/>
    <col min="1798" max="1798" width="77.8515625" style="408" customWidth="1"/>
    <col min="1799" max="1799" width="7.421875" style="408" customWidth="1"/>
    <col min="1800" max="1800" width="9.57421875" style="408" customWidth="1"/>
    <col min="1801" max="1801" width="10.8515625" style="408" customWidth="1"/>
    <col min="1802" max="1802" width="20.140625" style="408" customWidth="1"/>
    <col min="1803" max="1803" width="13.28125" style="408" customWidth="1"/>
    <col min="1804" max="1810" width="9.00390625" style="408" customWidth="1"/>
    <col min="1811" max="1811" width="7.00390625" style="408" customWidth="1"/>
    <col min="1812" max="1812" width="25.421875" style="408" customWidth="1"/>
    <col min="1813" max="1813" width="14.00390625" style="408" customWidth="1"/>
    <col min="1814" max="1814" width="10.57421875" style="408" customWidth="1"/>
    <col min="1815" max="1815" width="14.00390625" style="408" customWidth="1"/>
    <col min="1816" max="1816" width="10.421875" style="408" customWidth="1"/>
    <col min="1817" max="1817" width="12.8515625" style="408" customWidth="1"/>
    <col min="1818" max="1818" width="9.421875" style="408" customWidth="1"/>
    <col min="1819" max="1819" width="12.8515625" style="408" customWidth="1"/>
    <col min="1820" max="1820" width="14.00390625" style="408" customWidth="1"/>
    <col min="1821" max="1821" width="9.421875" style="408" customWidth="1"/>
    <col min="1822" max="1822" width="12.8515625" style="408" customWidth="1"/>
    <col min="1823" max="1823" width="14.00390625" style="408" customWidth="1"/>
    <col min="1824" max="1835" width="9.00390625" style="408" customWidth="1"/>
    <col min="1836" max="1857" width="9.00390625" style="408" hidden="1" customWidth="1"/>
    <col min="1858" max="2048" width="9.00390625" style="408" customWidth="1"/>
    <col min="2049" max="2049" width="7.140625" style="408" customWidth="1"/>
    <col min="2050" max="2050" width="1.421875" style="408" customWidth="1"/>
    <col min="2051" max="2051" width="3.57421875" style="408" customWidth="1"/>
    <col min="2052" max="2052" width="3.7109375" style="408" customWidth="1"/>
    <col min="2053" max="2053" width="14.7109375" style="408" customWidth="1"/>
    <col min="2054" max="2054" width="77.8515625" style="408" customWidth="1"/>
    <col min="2055" max="2055" width="7.421875" style="408" customWidth="1"/>
    <col min="2056" max="2056" width="9.57421875" style="408" customWidth="1"/>
    <col min="2057" max="2057" width="10.8515625" style="408" customWidth="1"/>
    <col min="2058" max="2058" width="20.140625" style="408" customWidth="1"/>
    <col min="2059" max="2059" width="13.28125" style="408" customWidth="1"/>
    <col min="2060" max="2066" width="9.00390625" style="408" customWidth="1"/>
    <col min="2067" max="2067" width="7.00390625" style="408" customWidth="1"/>
    <col min="2068" max="2068" width="25.421875" style="408" customWidth="1"/>
    <col min="2069" max="2069" width="14.00390625" style="408" customWidth="1"/>
    <col min="2070" max="2070" width="10.57421875" style="408" customWidth="1"/>
    <col min="2071" max="2071" width="14.00390625" style="408" customWidth="1"/>
    <col min="2072" max="2072" width="10.421875" style="408" customWidth="1"/>
    <col min="2073" max="2073" width="12.8515625" style="408" customWidth="1"/>
    <col min="2074" max="2074" width="9.421875" style="408" customWidth="1"/>
    <col min="2075" max="2075" width="12.8515625" style="408" customWidth="1"/>
    <col min="2076" max="2076" width="14.00390625" style="408" customWidth="1"/>
    <col min="2077" max="2077" width="9.421875" style="408" customWidth="1"/>
    <col min="2078" max="2078" width="12.8515625" style="408" customWidth="1"/>
    <col min="2079" max="2079" width="14.00390625" style="408" customWidth="1"/>
    <col min="2080" max="2091" width="9.00390625" style="408" customWidth="1"/>
    <col min="2092" max="2113" width="9.00390625" style="408" hidden="1" customWidth="1"/>
    <col min="2114" max="2304" width="9.00390625" style="408" customWidth="1"/>
    <col min="2305" max="2305" width="7.140625" style="408" customWidth="1"/>
    <col min="2306" max="2306" width="1.421875" style="408" customWidth="1"/>
    <col min="2307" max="2307" width="3.57421875" style="408" customWidth="1"/>
    <col min="2308" max="2308" width="3.7109375" style="408" customWidth="1"/>
    <col min="2309" max="2309" width="14.7109375" style="408" customWidth="1"/>
    <col min="2310" max="2310" width="77.8515625" style="408" customWidth="1"/>
    <col min="2311" max="2311" width="7.421875" style="408" customWidth="1"/>
    <col min="2312" max="2312" width="9.57421875" style="408" customWidth="1"/>
    <col min="2313" max="2313" width="10.8515625" style="408" customWidth="1"/>
    <col min="2314" max="2314" width="20.140625" style="408" customWidth="1"/>
    <col min="2315" max="2315" width="13.28125" style="408" customWidth="1"/>
    <col min="2316" max="2322" width="9.00390625" style="408" customWidth="1"/>
    <col min="2323" max="2323" width="7.00390625" style="408" customWidth="1"/>
    <col min="2324" max="2324" width="25.421875" style="408" customWidth="1"/>
    <col min="2325" max="2325" width="14.00390625" style="408" customWidth="1"/>
    <col min="2326" max="2326" width="10.57421875" style="408" customWidth="1"/>
    <col min="2327" max="2327" width="14.00390625" style="408" customWidth="1"/>
    <col min="2328" max="2328" width="10.421875" style="408" customWidth="1"/>
    <col min="2329" max="2329" width="12.8515625" style="408" customWidth="1"/>
    <col min="2330" max="2330" width="9.421875" style="408" customWidth="1"/>
    <col min="2331" max="2331" width="12.8515625" style="408" customWidth="1"/>
    <col min="2332" max="2332" width="14.00390625" style="408" customWidth="1"/>
    <col min="2333" max="2333" width="9.421875" style="408" customWidth="1"/>
    <col min="2334" max="2334" width="12.8515625" style="408" customWidth="1"/>
    <col min="2335" max="2335" width="14.00390625" style="408" customWidth="1"/>
    <col min="2336" max="2347" width="9.00390625" style="408" customWidth="1"/>
    <col min="2348" max="2369" width="9.00390625" style="408" hidden="1" customWidth="1"/>
    <col min="2370" max="2560" width="9.00390625" style="408" customWidth="1"/>
    <col min="2561" max="2561" width="7.140625" style="408" customWidth="1"/>
    <col min="2562" max="2562" width="1.421875" style="408" customWidth="1"/>
    <col min="2563" max="2563" width="3.57421875" style="408" customWidth="1"/>
    <col min="2564" max="2564" width="3.7109375" style="408" customWidth="1"/>
    <col min="2565" max="2565" width="14.7109375" style="408" customWidth="1"/>
    <col min="2566" max="2566" width="77.8515625" style="408" customWidth="1"/>
    <col min="2567" max="2567" width="7.421875" style="408" customWidth="1"/>
    <col min="2568" max="2568" width="9.57421875" style="408" customWidth="1"/>
    <col min="2569" max="2569" width="10.8515625" style="408" customWidth="1"/>
    <col min="2570" max="2570" width="20.140625" style="408" customWidth="1"/>
    <col min="2571" max="2571" width="13.28125" style="408" customWidth="1"/>
    <col min="2572" max="2578" width="9.00390625" style="408" customWidth="1"/>
    <col min="2579" max="2579" width="7.00390625" style="408" customWidth="1"/>
    <col min="2580" max="2580" width="25.421875" style="408" customWidth="1"/>
    <col min="2581" max="2581" width="14.00390625" style="408" customWidth="1"/>
    <col min="2582" max="2582" width="10.57421875" style="408" customWidth="1"/>
    <col min="2583" max="2583" width="14.00390625" style="408" customWidth="1"/>
    <col min="2584" max="2584" width="10.421875" style="408" customWidth="1"/>
    <col min="2585" max="2585" width="12.8515625" style="408" customWidth="1"/>
    <col min="2586" max="2586" width="9.421875" style="408" customWidth="1"/>
    <col min="2587" max="2587" width="12.8515625" style="408" customWidth="1"/>
    <col min="2588" max="2588" width="14.00390625" style="408" customWidth="1"/>
    <col min="2589" max="2589" width="9.421875" style="408" customWidth="1"/>
    <col min="2590" max="2590" width="12.8515625" style="408" customWidth="1"/>
    <col min="2591" max="2591" width="14.00390625" style="408" customWidth="1"/>
    <col min="2592" max="2603" width="9.00390625" style="408" customWidth="1"/>
    <col min="2604" max="2625" width="9.00390625" style="408" hidden="1" customWidth="1"/>
    <col min="2626" max="2816" width="9.00390625" style="408" customWidth="1"/>
    <col min="2817" max="2817" width="7.140625" style="408" customWidth="1"/>
    <col min="2818" max="2818" width="1.421875" style="408" customWidth="1"/>
    <col min="2819" max="2819" width="3.57421875" style="408" customWidth="1"/>
    <col min="2820" max="2820" width="3.7109375" style="408" customWidth="1"/>
    <col min="2821" max="2821" width="14.7109375" style="408" customWidth="1"/>
    <col min="2822" max="2822" width="77.8515625" style="408" customWidth="1"/>
    <col min="2823" max="2823" width="7.421875" style="408" customWidth="1"/>
    <col min="2824" max="2824" width="9.57421875" style="408" customWidth="1"/>
    <col min="2825" max="2825" width="10.8515625" style="408" customWidth="1"/>
    <col min="2826" max="2826" width="20.140625" style="408" customWidth="1"/>
    <col min="2827" max="2827" width="13.28125" style="408" customWidth="1"/>
    <col min="2828" max="2834" width="9.00390625" style="408" customWidth="1"/>
    <col min="2835" max="2835" width="7.00390625" style="408" customWidth="1"/>
    <col min="2836" max="2836" width="25.421875" style="408" customWidth="1"/>
    <col min="2837" max="2837" width="14.00390625" style="408" customWidth="1"/>
    <col min="2838" max="2838" width="10.57421875" style="408" customWidth="1"/>
    <col min="2839" max="2839" width="14.00390625" style="408" customWidth="1"/>
    <col min="2840" max="2840" width="10.421875" style="408" customWidth="1"/>
    <col min="2841" max="2841" width="12.8515625" style="408" customWidth="1"/>
    <col min="2842" max="2842" width="9.421875" style="408" customWidth="1"/>
    <col min="2843" max="2843" width="12.8515625" style="408" customWidth="1"/>
    <col min="2844" max="2844" width="14.00390625" style="408" customWidth="1"/>
    <col min="2845" max="2845" width="9.421875" style="408" customWidth="1"/>
    <col min="2846" max="2846" width="12.8515625" style="408" customWidth="1"/>
    <col min="2847" max="2847" width="14.00390625" style="408" customWidth="1"/>
    <col min="2848" max="2859" width="9.00390625" style="408" customWidth="1"/>
    <col min="2860" max="2881" width="9.00390625" style="408" hidden="1" customWidth="1"/>
    <col min="2882" max="3072" width="9.00390625" style="408" customWidth="1"/>
    <col min="3073" max="3073" width="7.140625" style="408" customWidth="1"/>
    <col min="3074" max="3074" width="1.421875" style="408" customWidth="1"/>
    <col min="3075" max="3075" width="3.57421875" style="408" customWidth="1"/>
    <col min="3076" max="3076" width="3.7109375" style="408" customWidth="1"/>
    <col min="3077" max="3077" width="14.7109375" style="408" customWidth="1"/>
    <col min="3078" max="3078" width="77.8515625" style="408" customWidth="1"/>
    <col min="3079" max="3079" width="7.421875" style="408" customWidth="1"/>
    <col min="3080" max="3080" width="9.57421875" style="408" customWidth="1"/>
    <col min="3081" max="3081" width="10.8515625" style="408" customWidth="1"/>
    <col min="3082" max="3082" width="20.140625" style="408" customWidth="1"/>
    <col min="3083" max="3083" width="13.28125" style="408" customWidth="1"/>
    <col min="3084" max="3090" width="9.00390625" style="408" customWidth="1"/>
    <col min="3091" max="3091" width="7.00390625" style="408" customWidth="1"/>
    <col min="3092" max="3092" width="25.421875" style="408" customWidth="1"/>
    <col min="3093" max="3093" width="14.00390625" style="408" customWidth="1"/>
    <col min="3094" max="3094" width="10.57421875" style="408" customWidth="1"/>
    <col min="3095" max="3095" width="14.00390625" style="408" customWidth="1"/>
    <col min="3096" max="3096" width="10.421875" style="408" customWidth="1"/>
    <col min="3097" max="3097" width="12.8515625" style="408" customWidth="1"/>
    <col min="3098" max="3098" width="9.421875" style="408" customWidth="1"/>
    <col min="3099" max="3099" width="12.8515625" style="408" customWidth="1"/>
    <col min="3100" max="3100" width="14.00390625" style="408" customWidth="1"/>
    <col min="3101" max="3101" width="9.421875" style="408" customWidth="1"/>
    <col min="3102" max="3102" width="12.8515625" style="408" customWidth="1"/>
    <col min="3103" max="3103" width="14.00390625" style="408" customWidth="1"/>
    <col min="3104" max="3115" width="9.00390625" style="408" customWidth="1"/>
    <col min="3116" max="3137" width="9.00390625" style="408" hidden="1" customWidth="1"/>
    <col min="3138" max="3328" width="9.00390625" style="408" customWidth="1"/>
    <col min="3329" max="3329" width="7.140625" style="408" customWidth="1"/>
    <col min="3330" max="3330" width="1.421875" style="408" customWidth="1"/>
    <col min="3331" max="3331" width="3.57421875" style="408" customWidth="1"/>
    <col min="3332" max="3332" width="3.7109375" style="408" customWidth="1"/>
    <col min="3333" max="3333" width="14.7109375" style="408" customWidth="1"/>
    <col min="3334" max="3334" width="77.8515625" style="408" customWidth="1"/>
    <col min="3335" max="3335" width="7.421875" style="408" customWidth="1"/>
    <col min="3336" max="3336" width="9.57421875" style="408" customWidth="1"/>
    <col min="3337" max="3337" width="10.8515625" style="408" customWidth="1"/>
    <col min="3338" max="3338" width="20.140625" style="408" customWidth="1"/>
    <col min="3339" max="3339" width="13.28125" style="408" customWidth="1"/>
    <col min="3340" max="3346" width="9.00390625" style="408" customWidth="1"/>
    <col min="3347" max="3347" width="7.00390625" style="408" customWidth="1"/>
    <col min="3348" max="3348" width="25.421875" style="408" customWidth="1"/>
    <col min="3349" max="3349" width="14.00390625" style="408" customWidth="1"/>
    <col min="3350" max="3350" width="10.57421875" style="408" customWidth="1"/>
    <col min="3351" max="3351" width="14.00390625" style="408" customWidth="1"/>
    <col min="3352" max="3352" width="10.421875" style="408" customWidth="1"/>
    <col min="3353" max="3353" width="12.8515625" style="408" customWidth="1"/>
    <col min="3354" max="3354" width="9.421875" style="408" customWidth="1"/>
    <col min="3355" max="3355" width="12.8515625" style="408" customWidth="1"/>
    <col min="3356" max="3356" width="14.00390625" style="408" customWidth="1"/>
    <col min="3357" max="3357" width="9.421875" style="408" customWidth="1"/>
    <col min="3358" max="3358" width="12.8515625" style="408" customWidth="1"/>
    <col min="3359" max="3359" width="14.00390625" style="408" customWidth="1"/>
    <col min="3360" max="3371" width="9.00390625" style="408" customWidth="1"/>
    <col min="3372" max="3393" width="9.00390625" style="408" hidden="1" customWidth="1"/>
    <col min="3394" max="3584" width="9.00390625" style="408" customWidth="1"/>
    <col min="3585" max="3585" width="7.140625" style="408" customWidth="1"/>
    <col min="3586" max="3586" width="1.421875" style="408" customWidth="1"/>
    <col min="3587" max="3587" width="3.57421875" style="408" customWidth="1"/>
    <col min="3588" max="3588" width="3.7109375" style="408" customWidth="1"/>
    <col min="3589" max="3589" width="14.7109375" style="408" customWidth="1"/>
    <col min="3590" max="3590" width="77.8515625" style="408" customWidth="1"/>
    <col min="3591" max="3591" width="7.421875" style="408" customWidth="1"/>
    <col min="3592" max="3592" width="9.57421875" style="408" customWidth="1"/>
    <col min="3593" max="3593" width="10.8515625" style="408" customWidth="1"/>
    <col min="3594" max="3594" width="20.140625" style="408" customWidth="1"/>
    <col min="3595" max="3595" width="13.28125" style="408" customWidth="1"/>
    <col min="3596" max="3602" width="9.00390625" style="408" customWidth="1"/>
    <col min="3603" max="3603" width="7.00390625" style="408" customWidth="1"/>
    <col min="3604" max="3604" width="25.421875" style="408" customWidth="1"/>
    <col min="3605" max="3605" width="14.00390625" style="408" customWidth="1"/>
    <col min="3606" max="3606" width="10.57421875" style="408" customWidth="1"/>
    <col min="3607" max="3607" width="14.00390625" style="408" customWidth="1"/>
    <col min="3608" max="3608" width="10.421875" style="408" customWidth="1"/>
    <col min="3609" max="3609" width="12.8515625" style="408" customWidth="1"/>
    <col min="3610" max="3610" width="9.421875" style="408" customWidth="1"/>
    <col min="3611" max="3611" width="12.8515625" style="408" customWidth="1"/>
    <col min="3612" max="3612" width="14.00390625" style="408" customWidth="1"/>
    <col min="3613" max="3613" width="9.421875" style="408" customWidth="1"/>
    <col min="3614" max="3614" width="12.8515625" style="408" customWidth="1"/>
    <col min="3615" max="3615" width="14.00390625" style="408" customWidth="1"/>
    <col min="3616" max="3627" width="9.00390625" style="408" customWidth="1"/>
    <col min="3628" max="3649" width="9.00390625" style="408" hidden="1" customWidth="1"/>
    <col min="3650" max="3840" width="9.00390625" style="408" customWidth="1"/>
    <col min="3841" max="3841" width="7.140625" style="408" customWidth="1"/>
    <col min="3842" max="3842" width="1.421875" style="408" customWidth="1"/>
    <col min="3843" max="3843" width="3.57421875" style="408" customWidth="1"/>
    <col min="3844" max="3844" width="3.7109375" style="408" customWidth="1"/>
    <col min="3845" max="3845" width="14.7109375" style="408" customWidth="1"/>
    <col min="3846" max="3846" width="77.8515625" style="408" customWidth="1"/>
    <col min="3847" max="3847" width="7.421875" style="408" customWidth="1"/>
    <col min="3848" max="3848" width="9.57421875" style="408" customWidth="1"/>
    <col min="3849" max="3849" width="10.8515625" style="408" customWidth="1"/>
    <col min="3850" max="3850" width="20.140625" style="408" customWidth="1"/>
    <col min="3851" max="3851" width="13.28125" style="408" customWidth="1"/>
    <col min="3852" max="3858" width="9.00390625" style="408" customWidth="1"/>
    <col min="3859" max="3859" width="7.00390625" style="408" customWidth="1"/>
    <col min="3860" max="3860" width="25.421875" style="408" customWidth="1"/>
    <col min="3861" max="3861" width="14.00390625" style="408" customWidth="1"/>
    <col min="3862" max="3862" width="10.57421875" style="408" customWidth="1"/>
    <col min="3863" max="3863" width="14.00390625" style="408" customWidth="1"/>
    <col min="3864" max="3864" width="10.421875" style="408" customWidth="1"/>
    <col min="3865" max="3865" width="12.8515625" style="408" customWidth="1"/>
    <col min="3866" max="3866" width="9.421875" style="408" customWidth="1"/>
    <col min="3867" max="3867" width="12.8515625" style="408" customWidth="1"/>
    <col min="3868" max="3868" width="14.00390625" style="408" customWidth="1"/>
    <col min="3869" max="3869" width="9.421875" style="408" customWidth="1"/>
    <col min="3870" max="3870" width="12.8515625" style="408" customWidth="1"/>
    <col min="3871" max="3871" width="14.00390625" style="408" customWidth="1"/>
    <col min="3872" max="3883" width="9.00390625" style="408" customWidth="1"/>
    <col min="3884" max="3905" width="9.00390625" style="408" hidden="1" customWidth="1"/>
    <col min="3906" max="4096" width="9.00390625" style="408" customWidth="1"/>
    <col min="4097" max="4097" width="7.140625" style="408" customWidth="1"/>
    <col min="4098" max="4098" width="1.421875" style="408" customWidth="1"/>
    <col min="4099" max="4099" width="3.57421875" style="408" customWidth="1"/>
    <col min="4100" max="4100" width="3.7109375" style="408" customWidth="1"/>
    <col min="4101" max="4101" width="14.7109375" style="408" customWidth="1"/>
    <col min="4102" max="4102" width="77.8515625" style="408" customWidth="1"/>
    <col min="4103" max="4103" width="7.421875" style="408" customWidth="1"/>
    <col min="4104" max="4104" width="9.57421875" style="408" customWidth="1"/>
    <col min="4105" max="4105" width="10.8515625" style="408" customWidth="1"/>
    <col min="4106" max="4106" width="20.140625" style="408" customWidth="1"/>
    <col min="4107" max="4107" width="13.28125" style="408" customWidth="1"/>
    <col min="4108" max="4114" width="9.00390625" style="408" customWidth="1"/>
    <col min="4115" max="4115" width="7.00390625" style="408" customWidth="1"/>
    <col min="4116" max="4116" width="25.421875" style="408" customWidth="1"/>
    <col min="4117" max="4117" width="14.00390625" style="408" customWidth="1"/>
    <col min="4118" max="4118" width="10.57421875" style="408" customWidth="1"/>
    <col min="4119" max="4119" width="14.00390625" style="408" customWidth="1"/>
    <col min="4120" max="4120" width="10.421875" style="408" customWidth="1"/>
    <col min="4121" max="4121" width="12.8515625" style="408" customWidth="1"/>
    <col min="4122" max="4122" width="9.421875" style="408" customWidth="1"/>
    <col min="4123" max="4123" width="12.8515625" style="408" customWidth="1"/>
    <col min="4124" max="4124" width="14.00390625" style="408" customWidth="1"/>
    <col min="4125" max="4125" width="9.421875" style="408" customWidth="1"/>
    <col min="4126" max="4126" width="12.8515625" style="408" customWidth="1"/>
    <col min="4127" max="4127" width="14.00390625" style="408" customWidth="1"/>
    <col min="4128" max="4139" width="9.00390625" style="408" customWidth="1"/>
    <col min="4140" max="4161" width="9.00390625" style="408" hidden="1" customWidth="1"/>
    <col min="4162" max="4352" width="9.00390625" style="408" customWidth="1"/>
    <col min="4353" max="4353" width="7.140625" style="408" customWidth="1"/>
    <col min="4354" max="4354" width="1.421875" style="408" customWidth="1"/>
    <col min="4355" max="4355" width="3.57421875" style="408" customWidth="1"/>
    <col min="4356" max="4356" width="3.7109375" style="408" customWidth="1"/>
    <col min="4357" max="4357" width="14.7109375" style="408" customWidth="1"/>
    <col min="4358" max="4358" width="77.8515625" style="408" customWidth="1"/>
    <col min="4359" max="4359" width="7.421875" style="408" customWidth="1"/>
    <col min="4360" max="4360" width="9.57421875" style="408" customWidth="1"/>
    <col min="4361" max="4361" width="10.8515625" style="408" customWidth="1"/>
    <col min="4362" max="4362" width="20.140625" style="408" customWidth="1"/>
    <col min="4363" max="4363" width="13.28125" style="408" customWidth="1"/>
    <col min="4364" max="4370" width="9.00390625" style="408" customWidth="1"/>
    <col min="4371" max="4371" width="7.00390625" style="408" customWidth="1"/>
    <col min="4372" max="4372" width="25.421875" style="408" customWidth="1"/>
    <col min="4373" max="4373" width="14.00390625" style="408" customWidth="1"/>
    <col min="4374" max="4374" width="10.57421875" style="408" customWidth="1"/>
    <col min="4375" max="4375" width="14.00390625" style="408" customWidth="1"/>
    <col min="4376" max="4376" width="10.421875" style="408" customWidth="1"/>
    <col min="4377" max="4377" width="12.8515625" style="408" customWidth="1"/>
    <col min="4378" max="4378" width="9.421875" style="408" customWidth="1"/>
    <col min="4379" max="4379" width="12.8515625" style="408" customWidth="1"/>
    <col min="4380" max="4380" width="14.00390625" style="408" customWidth="1"/>
    <col min="4381" max="4381" width="9.421875" style="408" customWidth="1"/>
    <col min="4382" max="4382" width="12.8515625" style="408" customWidth="1"/>
    <col min="4383" max="4383" width="14.00390625" style="408" customWidth="1"/>
    <col min="4384" max="4395" width="9.00390625" style="408" customWidth="1"/>
    <col min="4396" max="4417" width="9.00390625" style="408" hidden="1" customWidth="1"/>
    <col min="4418" max="4608" width="9.00390625" style="408" customWidth="1"/>
    <col min="4609" max="4609" width="7.140625" style="408" customWidth="1"/>
    <col min="4610" max="4610" width="1.421875" style="408" customWidth="1"/>
    <col min="4611" max="4611" width="3.57421875" style="408" customWidth="1"/>
    <col min="4612" max="4612" width="3.7109375" style="408" customWidth="1"/>
    <col min="4613" max="4613" width="14.7109375" style="408" customWidth="1"/>
    <col min="4614" max="4614" width="77.8515625" style="408" customWidth="1"/>
    <col min="4615" max="4615" width="7.421875" style="408" customWidth="1"/>
    <col min="4616" max="4616" width="9.57421875" style="408" customWidth="1"/>
    <col min="4617" max="4617" width="10.8515625" style="408" customWidth="1"/>
    <col min="4618" max="4618" width="20.140625" style="408" customWidth="1"/>
    <col min="4619" max="4619" width="13.28125" style="408" customWidth="1"/>
    <col min="4620" max="4626" width="9.00390625" style="408" customWidth="1"/>
    <col min="4627" max="4627" width="7.00390625" style="408" customWidth="1"/>
    <col min="4628" max="4628" width="25.421875" style="408" customWidth="1"/>
    <col min="4629" max="4629" width="14.00390625" style="408" customWidth="1"/>
    <col min="4630" max="4630" width="10.57421875" style="408" customWidth="1"/>
    <col min="4631" max="4631" width="14.00390625" style="408" customWidth="1"/>
    <col min="4632" max="4632" width="10.421875" style="408" customWidth="1"/>
    <col min="4633" max="4633" width="12.8515625" style="408" customWidth="1"/>
    <col min="4634" max="4634" width="9.421875" style="408" customWidth="1"/>
    <col min="4635" max="4635" width="12.8515625" style="408" customWidth="1"/>
    <col min="4636" max="4636" width="14.00390625" style="408" customWidth="1"/>
    <col min="4637" max="4637" width="9.421875" style="408" customWidth="1"/>
    <col min="4638" max="4638" width="12.8515625" style="408" customWidth="1"/>
    <col min="4639" max="4639" width="14.00390625" style="408" customWidth="1"/>
    <col min="4640" max="4651" width="9.00390625" style="408" customWidth="1"/>
    <col min="4652" max="4673" width="9.00390625" style="408" hidden="1" customWidth="1"/>
    <col min="4674" max="4864" width="9.00390625" style="408" customWidth="1"/>
    <col min="4865" max="4865" width="7.140625" style="408" customWidth="1"/>
    <col min="4866" max="4866" width="1.421875" style="408" customWidth="1"/>
    <col min="4867" max="4867" width="3.57421875" style="408" customWidth="1"/>
    <col min="4868" max="4868" width="3.7109375" style="408" customWidth="1"/>
    <col min="4869" max="4869" width="14.7109375" style="408" customWidth="1"/>
    <col min="4870" max="4870" width="77.8515625" style="408" customWidth="1"/>
    <col min="4871" max="4871" width="7.421875" style="408" customWidth="1"/>
    <col min="4872" max="4872" width="9.57421875" style="408" customWidth="1"/>
    <col min="4873" max="4873" width="10.8515625" style="408" customWidth="1"/>
    <col min="4874" max="4874" width="20.140625" style="408" customWidth="1"/>
    <col min="4875" max="4875" width="13.28125" style="408" customWidth="1"/>
    <col min="4876" max="4882" width="9.00390625" style="408" customWidth="1"/>
    <col min="4883" max="4883" width="7.00390625" style="408" customWidth="1"/>
    <col min="4884" max="4884" width="25.421875" style="408" customWidth="1"/>
    <col min="4885" max="4885" width="14.00390625" style="408" customWidth="1"/>
    <col min="4886" max="4886" width="10.57421875" style="408" customWidth="1"/>
    <col min="4887" max="4887" width="14.00390625" style="408" customWidth="1"/>
    <col min="4888" max="4888" width="10.421875" style="408" customWidth="1"/>
    <col min="4889" max="4889" width="12.8515625" style="408" customWidth="1"/>
    <col min="4890" max="4890" width="9.421875" style="408" customWidth="1"/>
    <col min="4891" max="4891" width="12.8515625" style="408" customWidth="1"/>
    <col min="4892" max="4892" width="14.00390625" style="408" customWidth="1"/>
    <col min="4893" max="4893" width="9.421875" style="408" customWidth="1"/>
    <col min="4894" max="4894" width="12.8515625" style="408" customWidth="1"/>
    <col min="4895" max="4895" width="14.00390625" style="408" customWidth="1"/>
    <col min="4896" max="4907" width="9.00390625" style="408" customWidth="1"/>
    <col min="4908" max="4929" width="9.00390625" style="408" hidden="1" customWidth="1"/>
    <col min="4930" max="5120" width="9.00390625" style="408" customWidth="1"/>
    <col min="5121" max="5121" width="7.140625" style="408" customWidth="1"/>
    <col min="5122" max="5122" width="1.421875" style="408" customWidth="1"/>
    <col min="5123" max="5123" width="3.57421875" style="408" customWidth="1"/>
    <col min="5124" max="5124" width="3.7109375" style="408" customWidth="1"/>
    <col min="5125" max="5125" width="14.7109375" style="408" customWidth="1"/>
    <col min="5126" max="5126" width="77.8515625" style="408" customWidth="1"/>
    <col min="5127" max="5127" width="7.421875" style="408" customWidth="1"/>
    <col min="5128" max="5128" width="9.57421875" style="408" customWidth="1"/>
    <col min="5129" max="5129" width="10.8515625" style="408" customWidth="1"/>
    <col min="5130" max="5130" width="20.140625" style="408" customWidth="1"/>
    <col min="5131" max="5131" width="13.28125" style="408" customWidth="1"/>
    <col min="5132" max="5138" width="9.00390625" style="408" customWidth="1"/>
    <col min="5139" max="5139" width="7.00390625" style="408" customWidth="1"/>
    <col min="5140" max="5140" width="25.421875" style="408" customWidth="1"/>
    <col min="5141" max="5141" width="14.00390625" style="408" customWidth="1"/>
    <col min="5142" max="5142" width="10.57421875" style="408" customWidth="1"/>
    <col min="5143" max="5143" width="14.00390625" style="408" customWidth="1"/>
    <col min="5144" max="5144" width="10.421875" style="408" customWidth="1"/>
    <col min="5145" max="5145" width="12.8515625" style="408" customWidth="1"/>
    <col min="5146" max="5146" width="9.421875" style="408" customWidth="1"/>
    <col min="5147" max="5147" width="12.8515625" style="408" customWidth="1"/>
    <col min="5148" max="5148" width="14.00390625" style="408" customWidth="1"/>
    <col min="5149" max="5149" width="9.421875" style="408" customWidth="1"/>
    <col min="5150" max="5150" width="12.8515625" style="408" customWidth="1"/>
    <col min="5151" max="5151" width="14.00390625" style="408" customWidth="1"/>
    <col min="5152" max="5163" width="9.00390625" style="408" customWidth="1"/>
    <col min="5164" max="5185" width="9.00390625" style="408" hidden="1" customWidth="1"/>
    <col min="5186" max="5376" width="9.00390625" style="408" customWidth="1"/>
    <col min="5377" max="5377" width="7.140625" style="408" customWidth="1"/>
    <col min="5378" max="5378" width="1.421875" style="408" customWidth="1"/>
    <col min="5379" max="5379" width="3.57421875" style="408" customWidth="1"/>
    <col min="5380" max="5380" width="3.7109375" style="408" customWidth="1"/>
    <col min="5381" max="5381" width="14.7109375" style="408" customWidth="1"/>
    <col min="5382" max="5382" width="77.8515625" style="408" customWidth="1"/>
    <col min="5383" max="5383" width="7.421875" style="408" customWidth="1"/>
    <col min="5384" max="5384" width="9.57421875" style="408" customWidth="1"/>
    <col min="5385" max="5385" width="10.8515625" style="408" customWidth="1"/>
    <col min="5386" max="5386" width="20.140625" style="408" customWidth="1"/>
    <col min="5387" max="5387" width="13.28125" style="408" customWidth="1"/>
    <col min="5388" max="5394" width="9.00390625" style="408" customWidth="1"/>
    <col min="5395" max="5395" width="7.00390625" style="408" customWidth="1"/>
    <col min="5396" max="5396" width="25.421875" style="408" customWidth="1"/>
    <col min="5397" max="5397" width="14.00390625" style="408" customWidth="1"/>
    <col min="5398" max="5398" width="10.57421875" style="408" customWidth="1"/>
    <col min="5399" max="5399" width="14.00390625" style="408" customWidth="1"/>
    <col min="5400" max="5400" width="10.421875" style="408" customWidth="1"/>
    <col min="5401" max="5401" width="12.8515625" style="408" customWidth="1"/>
    <col min="5402" max="5402" width="9.421875" style="408" customWidth="1"/>
    <col min="5403" max="5403" width="12.8515625" style="408" customWidth="1"/>
    <col min="5404" max="5404" width="14.00390625" style="408" customWidth="1"/>
    <col min="5405" max="5405" width="9.421875" style="408" customWidth="1"/>
    <col min="5406" max="5406" width="12.8515625" style="408" customWidth="1"/>
    <col min="5407" max="5407" width="14.00390625" style="408" customWidth="1"/>
    <col min="5408" max="5419" width="9.00390625" style="408" customWidth="1"/>
    <col min="5420" max="5441" width="9.00390625" style="408" hidden="1" customWidth="1"/>
    <col min="5442" max="5632" width="9.00390625" style="408" customWidth="1"/>
    <col min="5633" max="5633" width="7.140625" style="408" customWidth="1"/>
    <col min="5634" max="5634" width="1.421875" style="408" customWidth="1"/>
    <col min="5635" max="5635" width="3.57421875" style="408" customWidth="1"/>
    <col min="5636" max="5636" width="3.7109375" style="408" customWidth="1"/>
    <col min="5637" max="5637" width="14.7109375" style="408" customWidth="1"/>
    <col min="5638" max="5638" width="77.8515625" style="408" customWidth="1"/>
    <col min="5639" max="5639" width="7.421875" style="408" customWidth="1"/>
    <col min="5640" max="5640" width="9.57421875" style="408" customWidth="1"/>
    <col min="5641" max="5641" width="10.8515625" style="408" customWidth="1"/>
    <col min="5642" max="5642" width="20.140625" style="408" customWidth="1"/>
    <col min="5643" max="5643" width="13.28125" style="408" customWidth="1"/>
    <col min="5644" max="5650" width="9.00390625" style="408" customWidth="1"/>
    <col min="5651" max="5651" width="7.00390625" style="408" customWidth="1"/>
    <col min="5652" max="5652" width="25.421875" style="408" customWidth="1"/>
    <col min="5653" max="5653" width="14.00390625" style="408" customWidth="1"/>
    <col min="5654" max="5654" width="10.57421875" style="408" customWidth="1"/>
    <col min="5655" max="5655" width="14.00390625" style="408" customWidth="1"/>
    <col min="5656" max="5656" width="10.421875" style="408" customWidth="1"/>
    <col min="5657" max="5657" width="12.8515625" style="408" customWidth="1"/>
    <col min="5658" max="5658" width="9.421875" style="408" customWidth="1"/>
    <col min="5659" max="5659" width="12.8515625" style="408" customWidth="1"/>
    <col min="5660" max="5660" width="14.00390625" style="408" customWidth="1"/>
    <col min="5661" max="5661" width="9.421875" style="408" customWidth="1"/>
    <col min="5662" max="5662" width="12.8515625" style="408" customWidth="1"/>
    <col min="5663" max="5663" width="14.00390625" style="408" customWidth="1"/>
    <col min="5664" max="5675" width="9.00390625" style="408" customWidth="1"/>
    <col min="5676" max="5697" width="9.00390625" style="408" hidden="1" customWidth="1"/>
    <col min="5698" max="5888" width="9.00390625" style="408" customWidth="1"/>
    <col min="5889" max="5889" width="7.140625" style="408" customWidth="1"/>
    <col min="5890" max="5890" width="1.421875" style="408" customWidth="1"/>
    <col min="5891" max="5891" width="3.57421875" style="408" customWidth="1"/>
    <col min="5892" max="5892" width="3.7109375" style="408" customWidth="1"/>
    <col min="5893" max="5893" width="14.7109375" style="408" customWidth="1"/>
    <col min="5894" max="5894" width="77.8515625" style="408" customWidth="1"/>
    <col min="5895" max="5895" width="7.421875" style="408" customWidth="1"/>
    <col min="5896" max="5896" width="9.57421875" style="408" customWidth="1"/>
    <col min="5897" max="5897" width="10.8515625" style="408" customWidth="1"/>
    <col min="5898" max="5898" width="20.140625" style="408" customWidth="1"/>
    <col min="5899" max="5899" width="13.28125" style="408" customWidth="1"/>
    <col min="5900" max="5906" width="9.00390625" style="408" customWidth="1"/>
    <col min="5907" max="5907" width="7.00390625" style="408" customWidth="1"/>
    <col min="5908" max="5908" width="25.421875" style="408" customWidth="1"/>
    <col min="5909" max="5909" width="14.00390625" style="408" customWidth="1"/>
    <col min="5910" max="5910" width="10.57421875" style="408" customWidth="1"/>
    <col min="5911" max="5911" width="14.00390625" style="408" customWidth="1"/>
    <col min="5912" max="5912" width="10.421875" style="408" customWidth="1"/>
    <col min="5913" max="5913" width="12.8515625" style="408" customWidth="1"/>
    <col min="5914" max="5914" width="9.421875" style="408" customWidth="1"/>
    <col min="5915" max="5915" width="12.8515625" style="408" customWidth="1"/>
    <col min="5916" max="5916" width="14.00390625" style="408" customWidth="1"/>
    <col min="5917" max="5917" width="9.421875" style="408" customWidth="1"/>
    <col min="5918" max="5918" width="12.8515625" style="408" customWidth="1"/>
    <col min="5919" max="5919" width="14.00390625" style="408" customWidth="1"/>
    <col min="5920" max="5931" width="9.00390625" style="408" customWidth="1"/>
    <col min="5932" max="5953" width="9.00390625" style="408" hidden="1" customWidth="1"/>
    <col min="5954" max="6144" width="9.00390625" style="408" customWidth="1"/>
    <col min="6145" max="6145" width="7.140625" style="408" customWidth="1"/>
    <col min="6146" max="6146" width="1.421875" style="408" customWidth="1"/>
    <col min="6147" max="6147" width="3.57421875" style="408" customWidth="1"/>
    <col min="6148" max="6148" width="3.7109375" style="408" customWidth="1"/>
    <col min="6149" max="6149" width="14.7109375" style="408" customWidth="1"/>
    <col min="6150" max="6150" width="77.8515625" style="408" customWidth="1"/>
    <col min="6151" max="6151" width="7.421875" style="408" customWidth="1"/>
    <col min="6152" max="6152" width="9.57421875" style="408" customWidth="1"/>
    <col min="6153" max="6153" width="10.8515625" style="408" customWidth="1"/>
    <col min="6154" max="6154" width="20.140625" style="408" customWidth="1"/>
    <col min="6155" max="6155" width="13.28125" style="408" customWidth="1"/>
    <col min="6156" max="6162" width="9.00390625" style="408" customWidth="1"/>
    <col min="6163" max="6163" width="7.00390625" style="408" customWidth="1"/>
    <col min="6164" max="6164" width="25.421875" style="408" customWidth="1"/>
    <col min="6165" max="6165" width="14.00390625" style="408" customWidth="1"/>
    <col min="6166" max="6166" width="10.57421875" style="408" customWidth="1"/>
    <col min="6167" max="6167" width="14.00390625" style="408" customWidth="1"/>
    <col min="6168" max="6168" width="10.421875" style="408" customWidth="1"/>
    <col min="6169" max="6169" width="12.8515625" style="408" customWidth="1"/>
    <col min="6170" max="6170" width="9.421875" style="408" customWidth="1"/>
    <col min="6171" max="6171" width="12.8515625" style="408" customWidth="1"/>
    <col min="6172" max="6172" width="14.00390625" style="408" customWidth="1"/>
    <col min="6173" max="6173" width="9.421875" style="408" customWidth="1"/>
    <col min="6174" max="6174" width="12.8515625" style="408" customWidth="1"/>
    <col min="6175" max="6175" width="14.00390625" style="408" customWidth="1"/>
    <col min="6176" max="6187" width="9.00390625" style="408" customWidth="1"/>
    <col min="6188" max="6209" width="9.00390625" style="408" hidden="1" customWidth="1"/>
    <col min="6210" max="6400" width="9.00390625" style="408" customWidth="1"/>
    <col min="6401" max="6401" width="7.140625" style="408" customWidth="1"/>
    <col min="6402" max="6402" width="1.421875" style="408" customWidth="1"/>
    <col min="6403" max="6403" width="3.57421875" style="408" customWidth="1"/>
    <col min="6404" max="6404" width="3.7109375" style="408" customWidth="1"/>
    <col min="6405" max="6405" width="14.7109375" style="408" customWidth="1"/>
    <col min="6406" max="6406" width="77.8515625" style="408" customWidth="1"/>
    <col min="6407" max="6407" width="7.421875" style="408" customWidth="1"/>
    <col min="6408" max="6408" width="9.57421875" style="408" customWidth="1"/>
    <col min="6409" max="6409" width="10.8515625" style="408" customWidth="1"/>
    <col min="6410" max="6410" width="20.140625" style="408" customWidth="1"/>
    <col min="6411" max="6411" width="13.28125" style="408" customWidth="1"/>
    <col min="6412" max="6418" width="9.00390625" style="408" customWidth="1"/>
    <col min="6419" max="6419" width="7.00390625" style="408" customWidth="1"/>
    <col min="6420" max="6420" width="25.421875" style="408" customWidth="1"/>
    <col min="6421" max="6421" width="14.00390625" style="408" customWidth="1"/>
    <col min="6422" max="6422" width="10.57421875" style="408" customWidth="1"/>
    <col min="6423" max="6423" width="14.00390625" style="408" customWidth="1"/>
    <col min="6424" max="6424" width="10.421875" style="408" customWidth="1"/>
    <col min="6425" max="6425" width="12.8515625" style="408" customWidth="1"/>
    <col min="6426" max="6426" width="9.421875" style="408" customWidth="1"/>
    <col min="6427" max="6427" width="12.8515625" style="408" customWidth="1"/>
    <col min="6428" max="6428" width="14.00390625" style="408" customWidth="1"/>
    <col min="6429" max="6429" width="9.421875" style="408" customWidth="1"/>
    <col min="6430" max="6430" width="12.8515625" style="408" customWidth="1"/>
    <col min="6431" max="6431" width="14.00390625" style="408" customWidth="1"/>
    <col min="6432" max="6443" width="9.00390625" style="408" customWidth="1"/>
    <col min="6444" max="6465" width="9.00390625" style="408" hidden="1" customWidth="1"/>
    <col min="6466" max="6656" width="9.00390625" style="408" customWidth="1"/>
    <col min="6657" max="6657" width="7.140625" style="408" customWidth="1"/>
    <col min="6658" max="6658" width="1.421875" style="408" customWidth="1"/>
    <col min="6659" max="6659" width="3.57421875" style="408" customWidth="1"/>
    <col min="6660" max="6660" width="3.7109375" style="408" customWidth="1"/>
    <col min="6661" max="6661" width="14.7109375" style="408" customWidth="1"/>
    <col min="6662" max="6662" width="77.8515625" style="408" customWidth="1"/>
    <col min="6663" max="6663" width="7.421875" style="408" customWidth="1"/>
    <col min="6664" max="6664" width="9.57421875" style="408" customWidth="1"/>
    <col min="6665" max="6665" width="10.8515625" style="408" customWidth="1"/>
    <col min="6666" max="6666" width="20.140625" style="408" customWidth="1"/>
    <col min="6667" max="6667" width="13.28125" style="408" customWidth="1"/>
    <col min="6668" max="6674" width="9.00390625" style="408" customWidth="1"/>
    <col min="6675" max="6675" width="7.00390625" style="408" customWidth="1"/>
    <col min="6676" max="6676" width="25.421875" style="408" customWidth="1"/>
    <col min="6677" max="6677" width="14.00390625" style="408" customWidth="1"/>
    <col min="6678" max="6678" width="10.57421875" style="408" customWidth="1"/>
    <col min="6679" max="6679" width="14.00390625" style="408" customWidth="1"/>
    <col min="6680" max="6680" width="10.421875" style="408" customWidth="1"/>
    <col min="6681" max="6681" width="12.8515625" style="408" customWidth="1"/>
    <col min="6682" max="6682" width="9.421875" style="408" customWidth="1"/>
    <col min="6683" max="6683" width="12.8515625" style="408" customWidth="1"/>
    <col min="6684" max="6684" width="14.00390625" style="408" customWidth="1"/>
    <col min="6685" max="6685" width="9.421875" style="408" customWidth="1"/>
    <col min="6686" max="6686" width="12.8515625" style="408" customWidth="1"/>
    <col min="6687" max="6687" width="14.00390625" style="408" customWidth="1"/>
    <col min="6688" max="6699" width="9.00390625" style="408" customWidth="1"/>
    <col min="6700" max="6721" width="9.00390625" style="408" hidden="1" customWidth="1"/>
    <col min="6722" max="6912" width="9.00390625" style="408" customWidth="1"/>
    <col min="6913" max="6913" width="7.140625" style="408" customWidth="1"/>
    <col min="6914" max="6914" width="1.421875" style="408" customWidth="1"/>
    <col min="6915" max="6915" width="3.57421875" style="408" customWidth="1"/>
    <col min="6916" max="6916" width="3.7109375" style="408" customWidth="1"/>
    <col min="6917" max="6917" width="14.7109375" style="408" customWidth="1"/>
    <col min="6918" max="6918" width="77.8515625" style="408" customWidth="1"/>
    <col min="6919" max="6919" width="7.421875" style="408" customWidth="1"/>
    <col min="6920" max="6920" width="9.57421875" style="408" customWidth="1"/>
    <col min="6921" max="6921" width="10.8515625" style="408" customWidth="1"/>
    <col min="6922" max="6922" width="20.140625" style="408" customWidth="1"/>
    <col min="6923" max="6923" width="13.28125" style="408" customWidth="1"/>
    <col min="6924" max="6930" width="9.00390625" style="408" customWidth="1"/>
    <col min="6931" max="6931" width="7.00390625" style="408" customWidth="1"/>
    <col min="6932" max="6932" width="25.421875" style="408" customWidth="1"/>
    <col min="6933" max="6933" width="14.00390625" style="408" customWidth="1"/>
    <col min="6934" max="6934" width="10.57421875" style="408" customWidth="1"/>
    <col min="6935" max="6935" width="14.00390625" style="408" customWidth="1"/>
    <col min="6936" max="6936" width="10.421875" style="408" customWidth="1"/>
    <col min="6937" max="6937" width="12.8515625" style="408" customWidth="1"/>
    <col min="6938" max="6938" width="9.421875" style="408" customWidth="1"/>
    <col min="6939" max="6939" width="12.8515625" style="408" customWidth="1"/>
    <col min="6940" max="6940" width="14.00390625" style="408" customWidth="1"/>
    <col min="6941" max="6941" width="9.421875" style="408" customWidth="1"/>
    <col min="6942" max="6942" width="12.8515625" style="408" customWidth="1"/>
    <col min="6943" max="6943" width="14.00390625" style="408" customWidth="1"/>
    <col min="6944" max="6955" width="9.00390625" style="408" customWidth="1"/>
    <col min="6956" max="6977" width="9.00390625" style="408" hidden="1" customWidth="1"/>
    <col min="6978" max="7168" width="9.00390625" style="408" customWidth="1"/>
    <col min="7169" max="7169" width="7.140625" style="408" customWidth="1"/>
    <col min="7170" max="7170" width="1.421875" style="408" customWidth="1"/>
    <col min="7171" max="7171" width="3.57421875" style="408" customWidth="1"/>
    <col min="7172" max="7172" width="3.7109375" style="408" customWidth="1"/>
    <col min="7173" max="7173" width="14.7109375" style="408" customWidth="1"/>
    <col min="7174" max="7174" width="77.8515625" style="408" customWidth="1"/>
    <col min="7175" max="7175" width="7.421875" style="408" customWidth="1"/>
    <col min="7176" max="7176" width="9.57421875" style="408" customWidth="1"/>
    <col min="7177" max="7177" width="10.8515625" style="408" customWidth="1"/>
    <col min="7178" max="7178" width="20.140625" style="408" customWidth="1"/>
    <col min="7179" max="7179" width="13.28125" style="408" customWidth="1"/>
    <col min="7180" max="7186" width="9.00390625" style="408" customWidth="1"/>
    <col min="7187" max="7187" width="7.00390625" style="408" customWidth="1"/>
    <col min="7188" max="7188" width="25.421875" style="408" customWidth="1"/>
    <col min="7189" max="7189" width="14.00390625" style="408" customWidth="1"/>
    <col min="7190" max="7190" width="10.57421875" style="408" customWidth="1"/>
    <col min="7191" max="7191" width="14.00390625" style="408" customWidth="1"/>
    <col min="7192" max="7192" width="10.421875" style="408" customWidth="1"/>
    <col min="7193" max="7193" width="12.8515625" style="408" customWidth="1"/>
    <col min="7194" max="7194" width="9.421875" style="408" customWidth="1"/>
    <col min="7195" max="7195" width="12.8515625" style="408" customWidth="1"/>
    <col min="7196" max="7196" width="14.00390625" style="408" customWidth="1"/>
    <col min="7197" max="7197" width="9.421875" style="408" customWidth="1"/>
    <col min="7198" max="7198" width="12.8515625" style="408" customWidth="1"/>
    <col min="7199" max="7199" width="14.00390625" style="408" customWidth="1"/>
    <col min="7200" max="7211" width="9.00390625" style="408" customWidth="1"/>
    <col min="7212" max="7233" width="9.00390625" style="408" hidden="1" customWidth="1"/>
    <col min="7234" max="7424" width="9.00390625" style="408" customWidth="1"/>
    <col min="7425" max="7425" width="7.140625" style="408" customWidth="1"/>
    <col min="7426" max="7426" width="1.421875" style="408" customWidth="1"/>
    <col min="7427" max="7427" width="3.57421875" style="408" customWidth="1"/>
    <col min="7428" max="7428" width="3.7109375" style="408" customWidth="1"/>
    <col min="7429" max="7429" width="14.7109375" style="408" customWidth="1"/>
    <col min="7430" max="7430" width="77.8515625" style="408" customWidth="1"/>
    <col min="7431" max="7431" width="7.421875" style="408" customWidth="1"/>
    <col min="7432" max="7432" width="9.57421875" style="408" customWidth="1"/>
    <col min="7433" max="7433" width="10.8515625" style="408" customWidth="1"/>
    <col min="7434" max="7434" width="20.140625" style="408" customWidth="1"/>
    <col min="7435" max="7435" width="13.28125" style="408" customWidth="1"/>
    <col min="7436" max="7442" width="9.00390625" style="408" customWidth="1"/>
    <col min="7443" max="7443" width="7.00390625" style="408" customWidth="1"/>
    <col min="7444" max="7444" width="25.421875" style="408" customWidth="1"/>
    <col min="7445" max="7445" width="14.00390625" style="408" customWidth="1"/>
    <col min="7446" max="7446" width="10.57421875" style="408" customWidth="1"/>
    <col min="7447" max="7447" width="14.00390625" style="408" customWidth="1"/>
    <col min="7448" max="7448" width="10.421875" style="408" customWidth="1"/>
    <col min="7449" max="7449" width="12.8515625" style="408" customWidth="1"/>
    <col min="7450" max="7450" width="9.421875" style="408" customWidth="1"/>
    <col min="7451" max="7451" width="12.8515625" style="408" customWidth="1"/>
    <col min="7452" max="7452" width="14.00390625" style="408" customWidth="1"/>
    <col min="7453" max="7453" width="9.421875" style="408" customWidth="1"/>
    <col min="7454" max="7454" width="12.8515625" style="408" customWidth="1"/>
    <col min="7455" max="7455" width="14.00390625" style="408" customWidth="1"/>
    <col min="7456" max="7467" width="9.00390625" style="408" customWidth="1"/>
    <col min="7468" max="7489" width="9.00390625" style="408" hidden="1" customWidth="1"/>
    <col min="7490" max="7680" width="9.00390625" style="408" customWidth="1"/>
    <col min="7681" max="7681" width="7.140625" style="408" customWidth="1"/>
    <col min="7682" max="7682" width="1.421875" style="408" customWidth="1"/>
    <col min="7683" max="7683" width="3.57421875" style="408" customWidth="1"/>
    <col min="7684" max="7684" width="3.7109375" style="408" customWidth="1"/>
    <col min="7685" max="7685" width="14.7109375" style="408" customWidth="1"/>
    <col min="7686" max="7686" width="77.8515625" style="408" customWidth="1"/>
    <col min="7687" max="7687" width="7.421875" style="408" customWidth="1"/>
    <col min="7688" max="7688" width="9.57421875" style="408" customWidth="1"/>
    <col min="7689" max="7689" width="10.8515625" style="408" customWidth="1"/>
    <col min="7690" max="7690" width="20.140625" style="408" customWidth="1"/>
    <col min="7691" max="7691" width="13.28125" style="408" customWidth="1"/>
    <col min="7692" max="7698" width="9.00390625" style="408" customWidth="1"/>
    <col min="7699" max="7699" width="7.00390625" style="408" customWidth="1"/>
    <col min="7700" max="7700" width="25.421875" style="408" customWidth="1"/>
    <col min="7701" max="7701" width="14.00390625" style="408" customWidth="1"/>
    <col min="7702" max="7702" width="10.57421875" style="408" customWidth="1"/>
    <col min="7703" max="7703" width="14.00390625" style="408" customWidth="1"/>
    <col min="7704" max="7704" width="10.421875" style="408" customWidth="1"/>
    <col min="7705" max="7705" width="12.8515625" style="408" customWidth="1"/>
    <col min="7706" max="7706" width="9.421875" style="408" customWidth="1"/>
    <col min="7707" max="7707" width="12.8515625" style="408" customWidth="1"/>
    <col min="7708" max="7708" width="14.00390625" style="408" customWidth="1"/>
    <col min="7709" max="7709" width="9.421875" style="408" customWidth="1"/>
    <col min="7710" max="7710" width="12.8515625" style="408" customWidth="1"/>
    <col min="7711" max="7711" width="14.00390625" style="408" customWidth="1"/>
    <col min="7712" max="7723" width="9.00390625" style="408" customWidth="1"/>
    <col min="7724" max="7745" width="9.00390625" style="408" hidden="1" customWidth="1"/>
    <col min="7746" max="7936" width="9.00390625" style="408" customWidth="1"/>
    <col min="7937" max="7937" width="7.140625" style="408" customWidth="1"/>
    <col min="7938" max="7938" width="1.421875" style="408" customWidth="1"/>
    <col min="7939" max="7939" width="3.57421875" style="408" customWidth="1"/>
    <col min="7940" max="7940" width="3.7109375" style="408" customWidth="1"/>
    <col min="7941" max="7941" width="14.7109375" style="408" customWidth="1"/>
    <col min="7942" max="7942" width="77.8515625" style="408" customWidth="1"/>
    <col min="7943" max="7943" width="7.421875" style="408" customWidth="1"/>
    <col min="7944" max="7944" width="9.57421875" style="408" customWidth="1"/>
    <col min="7945" max="7945" width="10.8515625" style="408" customWidth="1"/>
    <col min="7946" max="7946" width="20.140625" style="408" customWidth="1"/>
    <col min="7947" max="7947" width="13.28125" style="408" customWidth="1"/>
    <col min="7948" max="7954" width="9.00390625" style="408" customWidth="1"/>
    <col min="7955" max="7955" width="7.00390625" style="408" customWidth="1"/>
    <col min="7956" max="7956" width="25.421875" style="408" customWidth="1"/>
    <col min="7957" max="7957" width="14.00390625" style="408" customWidth="1"/>
    <col min="7958" max="7958" width="10.57421875" style="408" customWidth="1"/>
    <col min="7959" max="7959" width="14.00390625" style="408" customWidth="1"/>
    <col min="7960" max="7960" width="10.421875" style="408" customWidth="1"/>
    <col min="7961" max="7961" width="12.8515625" style="408" customWidth="1"/>
    <col min="7962" max="7962" width="9.421875" style="408" customWidth="1"/>
    <col min="7963" max="7963" width="12.8515625" style="408" customWidth="1"/>
    <col min="7964" max="7964" width="14.00390625" style="408" customWidth="1"/>
    <col min="7965" max="7965" width="9.421875" style="408" customWidth="1"/>
    <col min="7966" max="7966" width="12.8515625" style="408" customWidth="1"/>
    <col min="7967" max="7967" width="14.00390625" style="408" customWidth="1"/>
    <col min="7968" max="7979" width="9.00390625" style="408" customWidth="1"/>
    <col min="7980" max="8001" width="9.00390625" style="408" hidden="1" customWidth="1"/>
    <col min="8002" max="8192" width="9.00390625" style="408" customWidth="1"/>
    <col min="8193" max="8193" width="7.140625" style="408" customWidth="1"/>
    <col min="8194" max="8194" width="1.421875" style="408" customWidth="1"/>
    <col min="8195" max="8195" width="3.57421875" style="408" customWidth="1"/>
    <col min="8196" max="8196" width="3.7109375" style="408" customWidth="1"/>
    <col min="8197" max="8197" width="14.7109375" style="408" customWidth="1"/>
    <col min="8198" max="8198" width="77.8515625" style="408" customWidth="1"/>
    <col min="8199" max="8199" width="7.421875" style="408" customWidth="1"/>
    <col min="8200" max="8200" width="9.57421875" style="408" customWidth="1"/>
    <col min="8201" max="8201" width="10.8515625" style="408" customWidth="1"/>
    <col min="8202" max="8202" width="20.140625" style="408" customWidth="1"/>
    <col min="8203" max="8203" width="13.28125" style="408" customWidth="1"/>
    <col min="8204" max="8210" width="9.00390625" style="408" customWidth="1"/>
    <col min="8211" max="8211" width="7.00390625" style="408" customWidth="1"/>
    <col min="8212" max="8212" width="25.421875" style="408" customWidth="1"/>
    <col min="8213" max="8213" width="14.00390625" style="408" customWidth="1"/>
    <col min="8214" max="8214" width="10.57421875" style="408" customWidth="1"/>
    <col min="8215" max="8215" width="14.00390625" style="408" customWidth="1"/>
    <col min="8216" max="8216" width="10.421875" style="408" customWidth="1"/>
    <col min="8217" max="8217" width="12.8515625" style="408" customWidth="1"/>
    <col min="8218" max="8218" width="9.421875" style="408" customWidth="1"/>
    <col min="8219" max="8219" width="12.8515625" style="408" customWidth="1"/>
    <col min="8220" max="8220" width="14.00390625" style="408" customWidth="1"/>
    <col min="8221" max="8221" width="9.421875" style="408" customWidth="1"/>
    <col min="8222" max="8222" width="12.8515625" style="408" customWidth="1"/>
    <col min="8223" max="8223" width="14.00390625" style="408" customWidth="1"/>
    <col min="8224" max="8235" width="9.00390625" style="408" customWidth="1"/>
    <col min="8236" max="8257" width="9.00390625" style="408" hidden="1" customWidth="1"/>
    <col min="8258" max="8448" width="9.00390625" style="408" customWidth="1"/>
    <col min="8449" max="8449" width="7.140625" style="408" customWidth="1"/>
    <col min="8450" max="8450" width="1.421875" style="408" customWidth="1"/>
    <col min="8451" max="8451" width="3.57421875" style="408" customWidth="1"/>
    <col min="8452" max="8452" width="3.7109375" style="408" customWidth="1"/>
    <col min="8453" max="8453" width="14.7109375" style="408" customWidth="1"/>
    <col min="8454" max="8454" width="77.8515625" style="408" customWidth="1"/>
    <col min="8455" max="8455" width="7.421875" style="408" customWidth="1"/>
    <col min="8456" max="8456" width="9.57421875" style="408" customWidth="1"/>
    <col min="8457" max="8457" width="10.8515625" style="408" customWidth="1"/>
    <col min="8458" max="8458" width="20.140625" style="408" customWidth="1"/>
    <col min="8459" max="8459" width="13.28125" style="408" customWidth="1"/>
    <col min="8460" max="8466" width="9.00390625" style="408" customWidth="1"/>
    <col min="8467" max="8467" width="7.00390625" style="408" customWidth="1"/>
    <col min="8468" max="8468" width="25.421875" style="408" customWidth="1"/>
    <col min="8469" max="8469" width="14.00390625" style="408" customWidth="1"/>
    <col min="8470" max="8470" width="10.57421875" style="408" customWidth="1"/>
    <col min="8471" max="8471" width="14.00390625" style="408" customWidth="1"/>
    <col min="8472" max="8472" width="10.421875" style="408" customWidth="1"/>
    <col min="8473" max="8473" width="12.8515625" style="408" customWidth="1"/>
    <col min="8474" max="8474" width="9.421875" style="408" customWidth="1"/>
    <col min="8475" max="8475" width="12.8515625" style="408" customWidth="1"/>
    <col min="8476" max="8476" width="14.00390625" style="408" customWidth="1"/>
    <col min="8477" max="8477" width="9.421875" style="408" customWidth="1"/>
    <col min="8478" max="8478" width="12.8515625" style="408" customWidth="1"/>
    <col min="8479" max="8479" width="14.00390625" style="408" customWidth="1"/>
    <col min="8480" max="8491" width="9.00390625" style="408" customWidth="1"/>
    <col min="8492" max="8513" width="9.00390625" style="408" hidden="1" customWidth="1"/>
    <col min="8514" max="8704" width="9.00390625" style="408" customWidth="1"/>
    <col min="8705" max="8705" width="7.140625" style="408" customWidth="1"/>
    <col min="8706" max="8706" width="1.421875" style="408" customWidth="1"/>
    <col min="8707" max="8707" width="3.57421875" style="408" customWidth="1"/>
    <col min="8708" max="8708" width="3.7109375" style="408" customWidth="1"/>
    <col min="8709" max="8709" width="14.7109375" style="408" customWidth="1"/>
    <col min="8710" max="8710" width="77.8515625" style="408" customWidth="1"/>
    <col min="8711" max="8711" width="7.421875" style="408" customWidth="1"/>
    <col min="8712" max="8712" width="9.57421875" style="408" customWidth="1"/>
    <col min="8713" max="8713" width="10.8515625" style="408" customWidth="1"/>
    <col min="8714" max="8714" width="20.140625" style="408" customWidth="1"/>
    <col min="8715" max="8715" width="13.28125" style="408" customWidth="1"/>
    <col min="8716" max="8722" width="9.00390625" style="408" customWidth="1"/>
    <col min="8723" max="8723" width="7.00390625" style="408" customWidth="1"/>
    <col min="8724" max="8724" width="25.421875" style="408" customWidth="1"/>
    <col min="8725" max="8725" width="14.00390625" style="408" customWidth="1"/>
    <col min="8726" max="8726" width="10.57421875" style="408" customWidth="1"/>
    <col min="8727" max="8727" width="14.00390625" style="408" customWidth="1"/>
    <col min="8728" max="8728" width="10.421875" style="408" customWidth="1"/>
    <col min="8729" max="8729" width="12.8515625" style="408" customWidth="1"/>
    <col min="8730" max="8730" width="9.421875" style="408" customWidth="1"/>
    <col min="8731" max="8731" width="12.8515625" style="408" customWidth="1"/>
    <col min="8732" max="8732" width="14.00390625" style="408" customWidth="1"/>
    <col min="8733" max="8733" width="9.421875" style="408" customWidth="1"/>
    <col min="8734" max="8734" width="12.8515625" style="408" customWidth="1"/>
    <col min="8735" max="8735" width="14.00390625" style="408" customWidth="1"/>
    <col min="8736" max="8747" width="9.00390625" style="408" customWidth="1"/>
    <col min="8748" max="8769" width="9.00390625" style="408" hidden="1" customWidth="1"/>
    <col min="8770" max="8960" width="9.00390625" style="408" customWidth="1"/>
    <col min="8961" max="8961" width="7.140625" style="408" customWidth="1"/>
    <col min="8962" max="8962" width="1.421875" style="408" customWidth="1"/>
    <col min="8963" max="8963" width="3.57421875" style="408" customWidth="1"/>
    <col min="8964" max="8964" width="3.7109375" style="408" customWidth="1"/>
    <col min="8965" max="8965" width="14.7109375" style="408" customWidth="1"/>
    <col min="8966" max="8966" width="77.8515625" style="408" customWidth="1"/>
    <col min="8967" max="8967" width="7.421875" style="408" customWidth="1"/>
    <col min="8968" max="8968" width="9.57421875" style="408" customWidth="1"/>
    <col min="8969" max="8969" width="10.8515625" style="408" customWidth="1"/>
    <col min="8970" max="8970" width="20.140625" style="408" customWidth="1"/>
    <col min="8971" max="8971" width="13.28125" style="408" customWidth="1"/>
    <col min="8972" max="8978" width="9.00390625" style="408" customWidth="1"/>
    <col min="8979" max="8979" width="7.00390625" style="408" customWidth="1"/>
    <col min="8980" max="8980" width="25.421875" style="408" customWidth="1"/>
    <col min="8981" max="8981" width="14.00390625" style="408" customWidth="1"/>
    <col min="8982" max="8982" width="10.57421875" style="408" customWidth="1"/>
    <col min="8983" max="8983" width="14.00390625" style="408" customWidth="1"/>
    <col min="8984" max="8984" width="10.421875" style="408" customWidth="1"/>
    <col min="8985" max="8985" width="12.8515625" style="408" customWidth="1"/>
    <col min="8986" max="8986" width="9.421875" style="408" customWidth="1"/>
    <col min="8987" max="8987" width="12.8515625" style="408" customWidth="1"/>
    <col min="8988" max="8988" width="14.00390625" style="408" customWidth="1"/>
    <col min="8989" max="8989" width="9.421875" style="408" customWidth="1"/>
    <col min="8990" max="8990" width="12.8515625" style="408" customWidth="1"/>
    <col min="8991" max="8991" width="14.00390625" style="408" customWidth="1"/>
    <col min="8992" max="9003" width="9.00390625" style="408" customWidth="1"/>
    <col min="9004" max="9025" width="9.00390625" style="408" hidden="1" customWidth="1"/>
    <col min="9026" max="9216" width="9.00390625" style="408" customWidth="1"/>
    <col min="9217" max="9217" width="7.140625" style="408" customWidth="1"/>
    <col min="9218" max="9218" width="1.421875" style="408" customWidth="1"/>
    <col min="9219" max="9219" width="3.57421875" style="408" customWidth="1"/>
    <col min="9220" max="9220" width="3.7109375" style="408" customWidth="1"/>
    <col min="9221" max="9221" width="14.7109375" style="408" customWidth="1"/>
    <col min="9222" max="9222" width="77.8515625" style="408" customWidth="1"/>
    <col min="9223" max="9223" width="7.421875" style="408" customWidth="1"/>
    <col min="9224" max="9224" width="9.57421875" style="408" customWidth="1"/>
    <col min="9225" max="9225" width="10.8515625" style="408" customWidth="1"/>
    <col min="9226" max="9226" width="20.140625" style="408" customWidth="1"/>
    <col min="9227" max="9227" width="13.28125" style="408" customWidth="1"/>
    <col min="9228" max="9234" width="9.00390625" style="408" customWidth="1"/>
    <col min="9235" max="9235" width="7.00390625" style="408" customWidth="1"/>
    <col min="9236" max="9236" width="25.421875" style="408" customWidth="1"/>
    <col min="9237" max="9237" width="14.00390625" style="408" customWidth="1"/>
    <col min="9238" max="9238" width="10.57421875" style="408" customWidth="1"/>
    <col min="9239" max="9239" width="14.00390625" style="408" customWidth="1"/>
    <col min="9240" max="9240" width="10.421875" style="408" customWidth="1"/>
    <col min="9241" max="9241" width="12.8515625" style="408" customWidth="1"/>
    <col min="9242" max="9242" width="9.421875" style="408" customWidth="1"/>
    <col min="9243" max="9243" width="12.8515625" style="408" customWidth="1"/>
    <col min="9244" max="9244" width="14.00390625" style="408" customWidth="1"/>
    <col min="9245" max="9245" width="9.421875" style="408" customWidth="1"/>
    <col min="9246" max="9246" width="12.8515625" style="408" customWidth="1"/>
    <col min="9247" max="9247" width="14.00390625" style="408" customWidth="1"/>
    <col min="9248" max="9259" width="9.00390625" style="408" customWidth="1"/>
    <col min="9260" max="9281" width="9.00390625" style="408" hidden="1" customWidth="1"/>
    <col min="9282" max="9472" width="9.00390625" style="408" customWidth="1"/>
    <col min="9473" max="9473" width="7.140625" style="408" customWidth="1"/>
    <col min="9474" max="9474" width="1.421875" style="408" customWidth="1"/>
    <col min="9475" max="9475" width="3.57421875" style="408" customWidth="1"/>
    <col min="9476" max="9476" width="3.7109375" style="408" customWidth="1"/>
    <col min="9477" max="9477" width="14.7109375" style="408" customWidth="1"/>
    <col min="9478" max="9478" width="77.8515625" style="408" customWidth="1"/>
    <col min="9479" max="9479" width="7.421875" style="408" customWidth="1"/>
    <col min="9480" max="9480" width="9.57421875" style="408" customWidth="1"/>
    <col min="9481" max="9481" width="10.8515625" style="408" customWidth="1"/>
    <col min="9482" max="9482" width="20.140625" style="408" customWidth="1"/>
    <col min="9483" max="9483" width="13.28125" style="408" customWidth="1"/>
    <col min="9484" max="9490" width="9.00390625" style="408" customWidth="1"/>
    <col min="9491" max="9491" width="7.00390625" style="408" customWidth="1"/>
    <col min="9492" max="9492" width="25.421875" style="408" customWidth="1"/>
    <col min="9493" max="9493" width="14.00390625" style="408" customWidth="1"/>
    <col min="9494" max="9494" width="10.57421875" style="408" customWidth="1"/>
    <col min="9495" max="9495" width="14.00390625" style="408" customWidth="1"/>
    <col min="9496" max="9496" width="10.421875" style="408" customWidth="1"/>
    <col min="9497" max="9497" width="12.8515625" style="408" customWidth="1"/>
    <col min="9498" max="9498" width="9.421875" style="408" customWidth="1"/>
    <col min="9499" max="9499" width="12.8515625" style="408" customWidth="1"/>
    <col min="9500" max="9500" width="14.00390625" style="408" customWidth="1"/>
    <col min="9501" max="9501" width="9.421875" style="408" customWidth="1"/>
    <col min="9502" max="9502" width="12.8515625" style="408" customWidth="1"/>
    <col min="9503" max="9503" width="14.00390625" style="408" customWidth="1"/>
    <col min="9504" max="9515" width="9.00390625" style="408" customWidth="1"/>
    <col min="9516" max="9537" width="9.00390625" style="408" hidden="1" customWidth="1"/>
    <col min="9538" max="9728" width="9.00390625" style="408" customWidth="1"/>
    <col min="9729" max="9729" width="7.140625" style="408" customWidth="1"/>
    <col min="9730" max="9730" width="1.421875" style="408" customWidth="1"/>
    <col min="9731" max="9731" width="3.57421875" style="408" customWidth="1"/>
    <col min="9732" max="9732" width="3.7109375" style="408" customWidth="1"/>
    <col min="9733" max="9733" width="14.7109375" style="408" customWidth="1"/>
    <col min="9734" max="9734" width="77.8515625" style="408" customWidth="1"/>
    <col min="9735" max="9735" width="7.421875" style="408" customWidth="1"/>
    <col min="9736" max="9736" width="9.57421875" style="408" customWidth="1"/>
    <col min="9737" max="9737" width="10.8515625" style="408" customWidth="1"/>
    <col min="9738" max="9738" width="20.140625" style="408" customWidth="1"/>
    <col min="9739" max="9739" width="13.28125" style="408" customWidth="1"/>
    <col min="9740" max="9746" width="9.00390625" style="408" customWidth="1"/>
    <col min="9747" max="9747" width="7.00390625" style="408" customWidth="1"/>
    <col min="9748" max="9748" width="25.421875" style="408" customWidth="1"/>
    <col min="9749" max="9749" width="14.00390625" style="408" customWidth="1"/>
    <col min="9750" max="9750" width="10.57421875" style="408" customWidth="1"/>
    <col min="9751" max="9751" width="14.00390625" style="408" customWidth="1"/>
    <col min="9752" max="9752" width="10.421875" style="408" customWidth="1"/>
    <col min="9753" max="9753" width="12.8515625" style="408" customWidth="1"/>
    <col min="9754" max="9754" width="9.421875" style="408" customWidth="1"/>
    <col min="9755" max="9755" width="12.8515625" style="408" customWidth="1"/>
    <col min="9756" max="9756" width="14.00390625" style="408" customWidth="1"/>
    <col min="9757" max="9757" width="9.421875" style="408" customWidth="1"/>
    <col min="9758" max="9758" width="12.8515625" style="408" customWidth="1"/>
    <col min="9759" max="9759" width="14.00390625" style="408" customWidth="1"/>
    <col min="9760" max="9771" width="9.00390625" style="408" customWidth="1"/>
    <col min="9772" max="9793" width="9.00390625" style="408" hidden="1" customWidth="1"/>
    <col min="9794" max="9984" width="9.00390625" style="408" customWidth="1"/>
    <col min="9985" max="9985" width="7.140625" style="408" customWidth="1"/>
    <col min="9986" max="9986" width="1.421875" style="408" customWidth="1"/>
    <col min="9987" max="9987" width="3.57421875" style="408" customWidth="1"/>
    <col min="9988" max="9988" width="3.7109375" style="408" customWidth="1"/>
    <col min="9989" max="9989" width="14.7109375" style="408" customWidth="1"/>
    <col min="9990" max="9990" width="77.8515625" style="408" customWidth="1"/>
    <col min="9991" max="9991" width="7.421875" style="408" customWidth="1"/>
    <col min="9992" max="9992" width="9.57421875" style="408" customWidth="1"/>
    <col min="9993" max="9993" width="10.8515625" style="408" customWidth="1"/>
    <col min="9994" max="9994" width="20.140625" style="408" customWidth="1"/>
    <col min="9995" max="9995" width="13.28125" style="408" customWidth="1"/>
    <col min="9996" max="10002" width="9.00390625" style="408" customWidth="1"/>
    <col min="10003" max="10003" width="7.00390625" style="408" customWidth="1"/>
    <col min="10004" max="10004" width="25.421875" style="408" customWidth="1"/>
    <col min="10005" max="10005" width="14.00390625" style="408" customWidth="1"/>
    <col min="10006" max="10006" width="10.57421875" style="408" customWidth="1"/>
    <col min="10007" max="10007" width="14.00390625" style="408" customWidth="1"/>
    <col min="10008" max="10008" width="10.421875" style="408" customWidth="1"/>
    <col min="10009" max="10009" width="12.8515625" style="408" customWidth="1"/>
    <col min="10010" max="10010" width="9.421875" style="408" customWidth="1"/>
    <col min="10011" max="10011" width="12.8515625" style="408" customWidth="1"/>
    <col min="10012" max="10012" width="14.00390625" style="408" customWidth="1"/>
    <col min="10013" max="10013" width="9.421875" style="408" customWidth="1"/>
    <col min="10014" max="10014" width="12.8515625" style="408" customWidth="1"/>
    <col min="10015" max="10015" width="14.00390625" style="408" customWidth="1"/>
    <col min="10016" max="10027" width="9.00390625" style="408" customWidth="1"/>
    <col min="10028" max="10049" width="9.00390625" style="408" hidden="1" customWidth="1"/>
    <col min="10050" max="10240" width="9.00390625" style="408" customWidth="1"/>
    <col min="10241" max="10241" width="7.140625" style="408" customWidth="1"/>
    <col min="10242" max="10242" width="1.421875" style="408" customWidth="1"/>
    <col min="10243" max="10243" width="3.57421875" style="408" customWidth="1"/>
    <col min="10244" max="10244" width="3.7109375" style="408" customWidth="1"/>
    <col min="10245" max="10245" width="14.7109375" style="408" customWidth="1"/>
    <col min="10246" max="10246" width="77.8515625" style="408" customWidth="1"/>
    <col min="10247" max="10247" width="7.421875" style="408" customWidth="1"/>
    <col min="10248" max="10248" width="9.57421875" style="408" customWidth="1"/>
    <col min="10249" max="10249" width="10.8515625" style="408" customWidth="1"/>
    <col min="10250" max="10250" width="20.140625" style="408" customWidth="1"/>
    <col min="10251" max="10251" width="13.28125" style="408" customWidth="1"/>
    <col min="10252" max="10258" width="9.00390625" style="408" customWidth="1"/>
    <col min="10259" max="10259" width="7.00390625" style="408" customWidth="1"/>
    <col min="10260" max="10260" width="25.421875" style="408" customWidth="1"/>
    <col min="10261" max="10261" width="14.00390625" style="408" customWidth="1"/>
    <col min="10262" max="10262" width="10.57421875" style="408" customWidth="1"/>
    <col min="10263" max="10263" width="14.00390625" style="408" customWidth="1"/>
    <col min="10264" max="10264" width="10.421875" style="408" customWidth="1"/>
    <col min="10265" max="10265" width="12.8515625" style="408" customWidth="1"/>
    <col min="10266" max="10266" width="9.421875" style="408" customWidth="1"/>
    <col min="10267" max="10267" width="12.8515625" style="408" customWidth="1"/>
    <col min="10268" max="10268" width="14.00390625" style="408" customWidth="1"/>
    <col min="10269" max="10269" width="9.421875" style="408" customWidth="1"/>
    <col min="10270" max="10270" width="12.8515625" style="408" customWidth="1"/>
    <col min="10271" max="10271" width="14.00390625" style="408" customWidth="1"/>
    <col min="10272" max="10283" width="9.00390625" style="408" customWidth="1"/>
    <col min="10284" max="10305" width="9.00390625" style="408" hidden="1" customWidth="1"/>
    <col min="10306" max="10496" width="9.00390625" style="408" customWidth="1"/>
    <col min="10497" max="10497" width="7.140625" style="408" customWidth="1"/>
    <col min="10498" max="10498" width="1.421875" style="408" customWidth="1"/>
    <col min="10499" max="10499" width="3.57421875" style="408" customWidth="1"/>
    <col min="10500" max="10500" width="3.7109375" style="408" customWidth="1"/>
    <col min="10501" max="10501" width="14.7109375" style="408" customWidth="1"/>
    <col min="10502" max="10502" width="77.8515625" style="408" customWidth="1"/>
    <col min="10503" max="10503" width="7.421875" style="408" customWidth="1"/>
    <col min="10504" max="10504" width="9.57421875" style="408" customWidth="1"/>
    <col min="10505" max="10505" width="10.8515625" style="408" customWidth="1"/>
    <col min="10506" max="10506" width="20.140625" style="408" customWidth="1"/>
    <col min="10507" max="10507" width="13.28125" style="408" customWidth="1"/>
    <col min="10508" max="10514" width="9.00390625" style="408" customWidth="1"/>
    <col min="10515" max="10515" width="7.00390625" style="408" customWidth="1"/>
    <col min="10516" max="10516" width="25.421875" style="408" customWidth="1"/>
    <col min="10517" max="10517" width="14.00390625" style="408" customWidth="1"/>
    <col min="10518" max="10518" width="10.57421875" style="408" customWidth="1"/>
    <col min="10519" max="10519" width="14.00390625" style="408" customWidth="1"/>
    <col min="10520" max="10520" width="10.421875" style="408" customWidth="1"/>
    <col min="10521" max="10521" width="12.8515625" style="408" customWidth="1"/>
    <col min="10522" max="10522" width="9.421875" style="408" customWidth="1"/>
    <col min="10523" max="10523" width="12.8515625" style="408" customWidth="1"/>
    <col min="10524" max="10524" width="14.00390625" style="408" customWidth="1"/>
    <col min="10525" max="10525" width="9.421875" style="408" customWidth="1"/>
    <col min="10526" max="10526" width="12.8515625" style="408" customWidth="1"/>
    <col min="10527" max="10527" width="14.00390625" style="408" customWidth="1"/>
    <col min="10528" max="10539" width="9.00390625" style="408" customWidth="1"/>
    <col min="10540" max="10561" width="9.00390625" style="408" hidden="1" customWidth="1"/>
    <col min="10562" max="10752" width="9.00390625" style="408" customWidth="1"/>
    <col min="10753" max="10753" width="7.140625" style="408" customWidth="1"/>
    <col min="10754" max="10754" width="1.421875" style="408" customWidth="1"/>
    <col min="10755" max="10755" width="3.57421875" style="408" customWidth="1"/>
    <col min="10756" max="10756" width="3.7109375" style="408" customWidth="1"/>
    <col min="10757" max="10757" width="14.7109375" style="408" customWidth="1"/>
    <col min="10758" max="10758" width="77.8515625" style="408" customWidth="1"/>
    <col min="10759" max="10759" width="7.421875" style="408" customWidth="1"/>
    <col min="10760" max="10760" width="9.57421875" style="408" customWidth="1"/>
    <col min="10761" max="10761" width="10.8515625" style="408" customWidth="1"/>
    <col min="10762" max="10762" width="20.140625" style="408" customWidth="1"/>
    <col min="10763" max="10763" width="13.28125" style="408" customWidth="1"/>
    <col min="10764" max="10770" width="9.00390625" style="408" customWidth="1"/>
    <col min="10771" max="10771" width="7.00390625" style="408" customWidth="1"/>
    <col min="10772" max="10772" width="25.421875" style="408" customWidth="1"/>
    <col min="10773" max="10773" width="14.00390625" style="408" customWidth="1"/>
    <col min="10774" max="10774" width="10.57421875" style="408" customWidth="1"/>
    <col min="10775" max="10775" width="14.00390625" style="408" customWidth="1"/>
    <col min="10776" max="10776" width="10.421875" style="408" customWidth="1"/>
    <col min="10777" max="10777" width="12.8515625" style="408" customWidth="1"/>
    <col min="10778" max="10778" width="9.421875" style="408" customWidth="1"/>
    <col min="10779" max="10779" width="12.8515625" style="408" customWidth="1"/>
    <col min="10780" max="10780" width="14.00390625" style="408" customWidth="1"/>
    <col min="10781" max="10781" width="9.421875" style="408" customWidth="1"/>
    <col min="10782" max="10782" width="12.8515625" style="408" customWidth="1"/>
    <col min="10783" max="10783" width="14.00390625" style="408" customWidth="1"/>
    <col min="10784" max="10795" width="9.00390625" style="408" customWidth="1"/>
    <col min="10796" max="10817" width="9.00390625" style="408" hidden="1" customWidth="1"/>
    <col min="10818" max="11008" width="9.00390625" style="408" customWidth="1"/>
    <col min="11009" max="11009" width="7.140625" style="408" customWidth="1"/>
    <col min="11010" max="11010" width="1.421875" style="408" customWidth="1"/>
    <col min="11011" max="11011" width="3.57421875" style="408" customWidth="1"/>
    <col min="11012" max="11012" width="3.7109375" style="408" customWidth="1"/>
    <col min="11013" max="11013" width="14.7109375" style="408" customWidth="1"/>
    <col min="11014" max="11014" width="77.8515625" style="408" customWidth="1"/>
    <col min="11015" max="11015" width="7.421875" style="408" customWidth="1"/>
    <col min="11016" max="11016" width="9.57421875" style="408" customWidth="1"/>
    <col min="11017" max="11017" width="10.8515625" style="408" customWidth="1"/>
    <col min="11018" max="11018" width="20.140625" style="408" customWidth="1"/>
    <col min="11019" max="11019" width="13.28125" style="408" customWidth="1"/>
    <col min="11020" max="11026" width="9.00390625" style="408" customWidth="1"/>
    <col min="11027" max="11027" width="7.00390625" style="408" customWidth="1"/>
    <col min="11028" max="11028" width="25.421875" style="408" customWidth="1"/>
    <col min="11029" max="11029" width="14.00390625" style="408" customWidth="1"/>
    <col min="11030" max="11030" width="10.57421875" style="408" customWidth="1"/>
    <col min="11031" max="11031" width="14.00390625" style="408" customWidth="1"/>
    <col min="11032" max="11032" width="10.421875" style="408" customWidth="1"/>
    <col min="11033" max="11033" width="12.8515625" style="408" customWidth="1"/>
    <col min="11034" max="11034" width="9.421875" style="408" customWidth="1"/>
    <col min="11035" max="11035" width="12.8515625" style="408" customWidth="1"/>
    <col min="11036" max="11036" width="14.00390625" style="408" customWidth="1"/>
    <col min="11037" max="11037" width="9.421875" style="408" customWidth="1"/>
    <col min="11038" max="11038" width="12.8515625" style="408" customWidth="1"/>
    <col min="11039" max="11039" width="14.00390625" style="408" customWidth="1"/>
    <col min="11040" max="11051" width="9.00390625" style="408" customWidth="1"/>
    <col min="11052" max="11073" width="9.00390625" style="408" hidden="1" customWidth="1"/>
    <col min="11074" max="11264" width="9.00390625" style="408" customWidth="1"/>
    <col min="11265" max="11265" width="7.140625" style="408" customWidth="1"/>
    <col min="11266" max="11266" width="1.421875" style="408" customWidth="1"/>
    <col min="11267" max="11267" width="3.57421875" style="408" customWidth="1"/>
    <col min="11268" max="11268" width="3.7109375" style="408" customWidth="1"/>
    <col min="11269" max="11269" width="14.7109375" style="408" customWidth="1"/>
    <col min="11270" max="11270" width="77.8515625" style="408" customWidth="1"/>
    <col min="11271" max="11271" width="7.421875" style="408" customWidth="1"/>
    <col min="11272" max="11272" width="9.57421875" style="408" customWidth="1"/>
    <col min="11273" max="11273" width="10.8515625" style="408" customWidth="1"/>
    <col min="11274" max="11274" width="20.140625" style="408" customWidth="1"/>
    <col min="11275" max="11275" width="13.28125" style="408" customWidth="1"/>
    <col min="11276" max="11282" width="9.00390625" style="408" customWidth="1"/>
    <col min="11283" max="11283" width="7.00390625" style="408" customWidth="1"/>
    <col min="11284" max="11284" width="25.421875" style="408" customWidth="1"/>
    <col min="11285" max="11285" width="14.00390625" style="408" customWidth="1"/>
    <col min="11286" max="11286" width="10.57421875" style="408" customWidth="1"/>
    <col min="11287" max="11287" width="14.00390625" style="408" customWidth="1"/>
    <col min="11288" max="11288" width="10.421875" style="408" customWidth="1"/>
    <col min="11289" max="11289" width="12.8515625" style="408" customWidth="1"/>
    <col min="11290" max="11290" width="9.421875" style="408" customWidth="1"/>
    <col min="11291" max="11291" width="12.8515625" style="408" customWidth="1"/>
    <col min="11292" max="11292" width="14.00390625" style="408" customWidth="1"/>
    <col min="11293" max="11293" width="9.421875" style="408" customWidth="1"/>
    <col min="11294" max="11294" width="12.8515625" style="408" customWidth="1"/>
    <col min="11295" max="11295" width="14.00390625" style="408" customWidth="1"/>
    <col min="11296" max="11307" width="9.00390625" style="408" customWidth="1"/>
    <col min="11308" max="11329" width="9.00390625" style="408" hidden="1" customWidth="1"/>
    <col min="11330" max="11520" width="9.00390625" style="408" customWidth="1"/>
    <col min="11521" max="11521" width="7.140625" style="408" customWidth="1"/>
    <col min="11522" max="11522" width="1.421875" style="408" customWidth="1"/>
    <col min="11523" max="11523" width="3.57421875" style="408" customWidth="1"/>
    <col min="11524" max="11524" width="3.7109375" style="408" customWidth="1"/>
    <col min="11525" max="11525" width="14.7109375" style="408" customWidth="1"/>
    <col min="11526" max="11526" width="77.8515625" style="408" customWidth="1"/>
    <col min="11527" max="11527" width="7.421875" style="408" customWidth="1"/>
    <col min="11528" max="11528" width="9.57421875" style="408" customWidth="1"/>
    <col min="11529" max="11529" width="10.8515625" style="408" customWidth="1"/>
    <col min="11530" max="11530" width="20.140625" style="408" customWidth="1"/>
    <col min="11531" max="11531" width="13.28125" style="408" customWidth="1"/>
    <col min="11532" max="11538" width="9.00390625" style="408" customWidth="1"/>
    <col min="11539" max="11539" width="7.00390625" style="408" customWidth="1"/>
    <col min="11540" max="11540" width="25.421875" style="408" customWidth="1"/>
    <col min="11541" max="11541" width="14.00390625" style="408" customWidth="1"/>
    <col min="11542" max="11542" width="10.57421875" style="408" customWidth="1"/>
    <col min="11543" max="11543" width="14.00390625" style="408" customWidth="1"/>
    <col min="11544" max="11544" width="10.421875" style="408" customWidth="1"/>
    <col min="11545" max="11545" width="12.8515625" style="408" customWidth="1"/>
    <col min="11546" max="11546" width="9.421875" style="408" customWidth="1"/>
    <col min="11547" max="11547" width="12.8515625" style="408" customWidth="1"/>
    <col min="11548" max="11548" width="14.00390625" style="408" customWidth="1"/>
    <col min="11549" max="11549" width="9.421875" style="408" customWidth="1"/>
    <col min="11550" max="11550" width="12.8515625" style="408" customWidth="1"/>
    <col min="11551" max="11551" width="14.00390625" style="408" customWidth="1"/>
    <col min="11552" max="11563" width="9.00390625" style="408" customWidth="1"/>
    <col min="11564" max="11585" width="9.00390625" style="408" hidden="1" customWidth="1"/>
    <col min="11586" max="11776" width="9.00390625" style="408" customWidth="1"/>
    <col min="11777" max="11777" width="7.140625" style="408" customWidth="1"/>
    <col min="11778" max="11778" width="1.421875" style="408" customWidth="1"/>
    <col min="11779" max="11779" width="3.57421875" style="408" customWidth="1"/>
    <col min="11780" max="11780" width="3.7109375" style="408" customWidth="1"/>
    <col min="11781" max="11781" width="14.7109375" style="408" customWidth="1"/>
    <col min="11782" max="11782" width="77.8515625" style="408" customWidth="1"/>
    <col min="11783" max="11783" width="7.421875" style="408" customWidth="1"/>
    <col min="11784" max="11784" width="9.57421875" style="408" customWidth="1"/>
    <col min="11785" max="11785" width="10.8515625" style="408" customWidth="1"/>
    <col min="11786" max="11786" width="20.140625" style="408" customWidth="1"/>
    <col min="11787" max="11787" width="13.28125" style="408" customWidth="1"/>
    <col min="11788" max="11794" width="9.00390625" style="408" customWidth="1"/>
    <col min="11795" max="11795" width="7.00390625" style="408" customWidth="1"/>
    <col min="11796" max="11796" width="25.421875" style="408" customWidth="1"/>
    <col min="11797" max="11797" width="14.00390625" style="408" customWidth="1"/>
    <col min="11798" max="11798" width="10.57421875" style="408" customWidth="1"/>
    <col min="11799" max="11799" width="14.00390625" style="408" customWidth="1"/>
    <col min="11800" max="11800" width="10.421875" style="408" customWidth="1"/>
    <col min="11801" max="11801" width="12.8515625" style="408" customWidth="1"/>
    <col min="11802" max="11802" width="9.421875" style="408" customWidth="1"/>
    <col min="11803" max="11803" width="12.8515625" style="408" customWidth="1"/>
    <col min="11804" max="11804" width="14.00390625" style="408" customWidth="1"/>
    <col min="11805" max="11805" width="9.421875" style="408" customWidth="1"/>
    <col min="11806" max="11806" width="12.8515625" style="408" customWidth="1"/>
    <col min="11807" max="11807" width="14.00390625" style="408" customWidth="1"/>
    <col min="11808" max="11819" width="9.00390625" style="408" customWidth="1"/>
    <col min="11820" max="11841" width="9.00390625" style="408" hidden="1" customWidth="1"/>
    <col min="11842" max="12032" width="9.00390625" style="408" customWidth="1"/>
    <col min="12033" max="12033" width="7.140625" style="408" customWidth="1"/>
    <col min="12034" max="12034" width="1.421875" style="408" customWidth="1"/>
    <col min="12035" max="12035" width="3.57421875" style="408" customWidth="1"/>
    <col min="12036" max="12036" width="3.7109375" style="408" customWidth="1"/>
    <col min="12037" max="12037" width="14.7109375" style="408" customWidth="1"/>
    <col min="12038" max="12038" width="77.8515625" style="408" customWidth="1"/>
    <col min="12039" max="12039" width="7.421875" style="408" customWidth="1"/>
    <col min="12040" max="12040" width="9.57421875" style="408" customWidth="1"/>
    <col min="12041" max="12041" width="10.8515625" style="408" customWidth="1"/>
    <col min="12042" max="12042" width="20.140625" style="408" customWidth="1"/>
    <col min="12043" max="12043" width="13.28125" style="408" customWidth="1"/>
    <col min="12044" max="12050" width="9.00390625" style="408" customWidth="1"/>
    <col min="12051" max="12051" width="7.00390625" style="408" customWidth="1"/>
    <col min="12052" max="12052" width="25.421875" style="408" customWidth="1"/>
    <col min="12053" max="12053" width="14.00390625" style="408" customWidth="1"/>
    <col min="12054" max="12054" width="10.57421875" style="408" customWidth="1"/>
    <col min="12055" max="12055" width="14.00390625" style="408" customWidth="1"/>
    <col min="12056" max="12056" width="10.421875" style="408" customWidth="1"/>
    <col min="12057" max="12057" width="12.8515625" style="408" customWidth="1"/>
    <col min="12058" max="12058" width="9.421875" style="408" customWidth="1"/>
    <col min="12059" max="12059" width="12.8515625" style="408" customWidth="1"/>
    <col min="12060" max="12060" width="14.00390625" style="408" customWidth="1"/>
    <col min="12061" max="12061" width="9.421875" style="408" customWidth="1"/>
    <col min="12062" max="12062" width="12.8515625" style="408" customWidth="1"/>
    <col min="12063" max="12063" width="14.00390625" style="408" customWidth="1"/>
    <col min="12064" max="12075" width="9.00390625" style="408" customWidth="1"/>
    <col min="12076" max="12097" width="9.00390625" style="408" hidden="1" customWidth="1"/>
    <col min="12098" max="12288" width="9.00390625" style="408" customWidth="1"/>
    <col min="12289" max="12289" width="7.140625" style="408" customWidth="1"/>
    <col min="12290" max="12290" width="1.421875" style="408" customWidth="1"/>
    <col min="12291" max="12291" width="3.57421875" style="408" customWidth="1"/>
    <col min="12292" max="12292" width="3.7109375" style="408" customWidth="1"/>
    <col min="12293" max="12293" width="14.7109375" style="408" customWidth="1"/>
    <col min="12294" max="12294" width="77.8515625" style="408" customWidth="1"/>
    <col min="12295" max="12295" width="7.421875" style="408" customWidth="1"/>
    <col min="12296" max="12296" width="9.57421875" style="408" customWidth="1"/>
    <col min="12297" max="12297" width="10.8515625" style="408" customWidth="1"/>
    <col min="12298" max="12298" width="20.140625" style="408" customWidth="1"/>
    <col min="12299" max="12299" width="13.28125" style="408" customWidth="1"/>
    <col min="12300" max="12306" width="9.00390625" style="408" customWidth="1"/>
    <col min="12307" max="12307" width="7.00390625" style="408" customWidth="1"/>
    <col min="12308" max="12308" width="25.421875" style="408" customWidth="1"/>
    <col min="12309" max="12309" width="14.00390625" style="408" customWidth="1"/>
    <col min="12310" max="12310" width="10.57421875" style="408" customWidth="1"/>
    <col min="12311" max="12311" width="14.00390625" style="408" customWidth="1"/>
    <col min="12312" max="12312" width="10.421875" style="408" customWidth="1"/>
    <col min="12313" max="12313" width="12.8515625" style="408" customWidth="1"/>
    <col min="12314" max="12314" width="9.421875" style="408" customWidth="1"/>
    <col min="12315" max="12315" width="12.8515625" style="408" customWidth="1"/>
    <col min="12316" max="12316" width="14.00390625" style="408" customWidth="1"/>
    <col min="12317" max="12317" width="9.421875" style="408" customWidth="1"/>
    <col min="12318" max="12318" width="12.8515625" style="408" customWidth="1"/>
    <col min="12319" max="12319" width="14.00390625" style="408" customWidth="1"/>
    <col min="12320" max="12331" width="9.00390625" style="408" customWidth="1"/>
    <col min="12332" max="12353" width="9.00390625" style="408" hidden="1" customWidth="1"/>
    <col min="12354" max="12544" width="9.00390625" style="408" customWidth="1"/>
    <col min="12545" max="12545" width="7.140625" style="408" customWidth="1"/>
    <col min="12546" max="12546" width="1.421875" style="408" customWidth="1"/>
    <col min="12547" max="12547" width="3.57421875" style="408" customWidth="1"/>
    <col min="12548" max="12548" width="3.7109375" style="408" customWidth="1"/>
    <col min="12549" max="12549" width="14.7109375" style="408" customWidth="1"/>
    <col min="12550" max="12550" width="77.8515625" style="408" customWidth="1"/>
    <col min="12551" max="12551" width="7.421875" style="408" customWidth="1"/>
    <col min="12552" max="12552" width="9.57421875" style="408" customWidth="1"/>
    <col min="12553" max="12553" width="10.8515625" style="408" customWidth="1"/>
    <col min="12554" max="12554" width="20.140625" style="408" customWidth="1"/>
    <col min="12555" max="12555" width="13.28125" style="408" customWidth="1"/>
    <col min="12556" max="12562" width="9.00390625" style="408" customWidth="1"/>
    <col min="12563" max="12563" width="7.00390625" style="408" customWidth="1"/>
    <col min="12564" max="12564" width="25.421875" style="408" customWidth="1"/>
    <col min="12565" max="12565" width="14.00390625" style="408" customWidth="1"/>
    <col min="12566" max="12566" width="10.57421875" style="408" customWidth="1"/>
    <col min="12567" max="12567" width="14.00390625" style="408" customWidth="1"/>
    <col min="12568" max="12568" width="10.421875" style="408" customWidth="1"/>
    <col min="12569" max="12569" width="12.8515625" style="408" customWidth="1"/>
    <col min="12570" max="12570" width="9.421875" style="408" customWidth="1"/>
    <col min="12571" max="12571" width="12.8515625" style="408" customWidth="1"/>
    <col min="12572" max="12572" width="14.00390625" style="408" customWidth="1"/>
    <col min="12573" max="12573" width="9.421875" style="408" customWidth="1"/>
    <col min="12574" max="12574" width="12.8515625" style="408" customWidth="1"/>
    <col min="12575" max="12575" width="14.00390625" style="408" customWidth="1"/>
    <col min="12576" max="12587" width="9.00390625" style="408" customWidth="1"/>
    <col min="12588" max="12609" width="9.00390625" style="408" hidden="1" customWidth="1"/>
    <col min="12610" max="12800" width="9.00390625" style="408" customWidth="1"/>
    <col min="12801" max="12801" width="7.140625" style="408" customWidth="1"/>
    <col min="12802" max="12802" width="1.421875" style="408" customWidth="1"/>
    <col min="12803" max="12803" width="3.57421875" style="408" customWidth="1"/>
    <col min="12804" max="12804" width="3.7109375" style="408" customWidth="1"/>
    <col min="12805" max="12805" width="14.7109375" style="408" customWidth="1"/>
    <col min="12806" max="12806" width="77.8515625" style="408" customWidth="1"/>
    <col min="12807" max="12807" width="7.421875" style="408" customWidth="1"/>
    <col min="12808" max="12808" width="9.57421875" style="408" customWidth="1"/>
    <col min="12809" max="12809" width="10.8515625" style="408" customWidth="1"/>
    <col min="12810" max="12810" width="20.140625" style="408" customWidth="1"/>
    <col min="12811" max="12811" width="13.28125" style="408" customWidth="1"/>
    <col min="12812" max="12818" width="9.00390625" style="408" customWidth="1"/>
    <col min="12819" max="12819" width="7.00390625" style="408" customWidth="1"/>
    <col min="12820" max="12820" width="25.421875" style="408" customWidth="1"/>
    <col min="12821" max="12821" width="14.00390625" style="408" customWidth="1"/>
    <col min="12822" max="12822" width="10.57421875" style="408" customWidth="1"/>
    <col min="12823" max="12823" width="14.00390625" style="408" customWidth="1"/>
    <col min="12824" max="12824" width="10.421875" style="408" customWidth="1"/>
    <col min="12825" max="12825" width="12.8515625" style="408" customWidth="1"/>
    <col min="12826" max="12826" width="9.421875" style="408" customWidth="1"/>
    <col min="12827" max="12827" width="12.8515625" style="408" customWidth="1"/>
    <col min="12828" max="12828" width="14.00390625" style="408" customWidth="1"/>
    <col min="12829" max="12829" width="9.421875" style="408" customWidth="1"/>
    <col min="12830" max="12830" width="12.8515625" style="408" customWidth="1"/>
    <col min="12831" max="12831" width="14.00390625" style="408" customWidth="1"/>
    <col min="12832" max="12843" width="9.00390625" style="408" customWidth="1"/>
    <col min="12844" max="12865" width="9.00390625" style="408" hidden="1" customWidth="1"/>
    <col min="12866" max="13056" width="9.00390625" style="408" customWidth="1"/>
    <col min="13057" max="13057" width="7.140625" style="408" customWidth="1"/>
    <col min="13058" max="13058" width="1.421875" style="408" customWidth="1"/>
    <col min="13059" max="13059" width="3.57421875" style="408" customWidth="1"/>
    <col min="13060" max="13060" width="3.7109375" style="408" customWidth="1"/>
    <col min="13061" max="13061" width="14.7109375" style="408" customWidth="1"/>
    <col min="13062" max="13062" width="77.8515625" style="408" customWidth="1"/>
    <col min="13063" max="13063" width="7.421875" style="408" customWidth="1"/>
    <col min="13064" max="13064" width="9.57421875" style="408" customWidth="1"/>
    <col min="13065" max="13065" width="10.8515625" style="408" customWidth="1"/>
    <col min="13066" max="13066" width="20.140625" style="408" customWidth="1"/>
    <col min="13067" max="13067" width="13.28125" style="408" customWidth="1"/>
    <col min="13068" max="13074" width="9.00390625" style="408" customWidth="1"/>
    <col min="13075" max="13075" width="7.00390625" style="408" customWidth="1"/>
    <col min="13076" max="13076" width="25.421875" style="408" customWidth="1"/>
    <col min="13077" max="13077" width="14.00390625" style="408" customWidth="1"/>
    <col min="13078" max="13078" width="10.57421875" style="408" customWidth="1"/>
    <col min="13079" max="13079" width="14.00390625" style="408" customWidth="1"/>
    <col min="13080" max="13080" width="10.421875" style="408" customWidth="1"/>
    <col min="13081" max="13081" width="12.8515625" style="408" customWidth="1"/>
    <col min="13082" max="13082" width="9.421875" style="408" customWidth="1"/>
    <col min="13083" max="13083" width="12.8515625" style="408" customWidth="1"/>
    <col min="13084" max="13084" width="14.00390625" style="408" customWidth="1"/>
    <col min="13085" max="13085" width="9.421875" style="408" customWidth="1"/>
    <col min="13086" max="13086" width="12.8515625" style="408" customWidth="1"/>
    <col min="13087" max="13087" width="14.00390625" style="408" customWidth="1"/>
    <col min="13088" max="13099" width="9.00390625" style="408" customWidth="1"/>
    <col min="13100" max="13121" width="9.00390625" style="408" hidden="1" customWidth="1"/>
    <col min="13122" max="13312" width="9.00390625" style="408" customWidth="1"/>
    <col min="13313" max="13313" width="7.140625" style="408" customWidth="1"/>
    <col min="13314" max="13314" width="1.421875" style="408" customWidth="1"/>
    <col min="13315" max="13315" width="3.57421875" style="408" customWidth="1"/>
    <col min="13316" max="13316" width="3.7109375" style="408" customWidth="1"/>
    <col min="13317" max="13317" width="14.7109375" style="408" customWidth="1"/>
    <col min="13318" max="13318" width="77.8515625" style="408" customWidth="1"/>
    <col min="13319" max="13319" width="7.421875" style="408" customWidth="1"/>
    <col min="13320" max="13320" width="9.57421875" style="408" customWidth="1"/>
    <col min="13321" max="13321" width="10.8515625" style="408" customWidth="1"/>
    <col min="13322" max="13322" width="20.140625" style="408" customWidth="1"/>
    <col min="13323" max="13323" width="13.28125" style="408" customWidth="1"/>
    <col min="13324" max="13330" width="9.00390625" style="408" customWidth="1"/>
    <col min="13331" max="13331" width="7.00390625" style="408" customWidth="1"/>
    <col min="13332" max="13332" width="25.421875" style="408" customWidth="1"/>
    <col min="13333" max="13333" width="14.00390625" style="408" customWidth="1"/>
    <col min="13334" max="13334" width="10.57421875" style="408" customWidth="1"/>
    <col min="13335" max="13335" width="14.00390625" style="408" customWidth="1"/>
    <col min="13336" max="13336" width="10.421875" style="408" customWidth="1"/>
    <col min="13337" max="13337" width="12.8515625" style="408" customWidth="1"/>
    <col min="13338" max="13338" width="9.421875" style="408" customWidth="1"/>
    <col min="13339" max="13339" width="12.8515625" style="408" customWidth="1"/>
    <col min="13340" max="13340" width="14.00390625" style="408" customWidth="1"/>
    <col min="13341" max="13341" width="9.421875" style="408" customWidth="1"/>
    <col min="13342" max="13342" width="12.8515625" style="408" customWidth="1"/>
    <col min="13343" max="13343" width="14.00390625" style="408" customWidth="1"/>
    <col min="13344" max="13355" width="9.00390625" style="408" customWidth="1"/>
    <col min="13356" max="13377" width="9.00390625" style="408" hidden="1" customWidth="1"/>
    <col min="13378" max="13568" width="9.00390625" style="408" customWidth="1"/>
    <col min="13569" max="13569" width="7.140625" style="408" customWidth="1"/>
    <col min="13570" max="13570" width="1.421875" style="408" customWidth="1"/>
    <col min="13571" max="13571" width="3.57421875" style="408" customWidth="1"/>
    <col min="13572" max="13572" width="3.7109375" style="408" customWidth="1"/>
    <col min="13573" max="13573" width="14.7109375" style="408" customWidth="1"/>
    <col min="13574" max="13574" width="77.8515625" style="408" customWidth="1"/>
    <col min="13575" max="13575" width="7.421875" style="408" customWidth="1"/>
    <col min="13576" max="13576" width="9.57421875" style="408" customWidth="1"/>
    <col min="13577" max="13577" width="10.8515625" style="408" customWidth="1"/>
    <col min="13578" max="13578" width="20.140625" style="408" customWidth="1"/>
    <col min="13579" max="13579" width="13.28125" style="408" customWidth="1"/>
    <col min="13580" max="13586" width="9.00390625" style="408" customWidth="1"/>
    <col min="13587" max="13587" width="7.00390625" style="408" customWidth="1"/>
    <col min="13588" max="13588" width="25.421875" style="408" customWidth="1"/>
    <col min="13589" max="13589" width="14.00390625" style="408" customWidth="1"/>
    <col min="13590" max="13590" width="10.57421875" style="408" customWidth="1"/>
    <col min="13591" max="13591" width="14.00390625" style="408" customWidth="1"/>
    <col min="13592" max="13592" width="10.421875" style="408" customWidth="1"/>
    <col min="13593" max="13593" width="12.8515625" style="408" customWidth="1"/>
    <col min="13594" max="13594" width="9.421875" style="408" customWidth="1"/>
    <col min="13595" max="13595" width="12.8515625" style="408" customWidth="1"/>
    <col min="13596" max="13596" width="14.00390625" style="408" customWidth="1"/>
    <col min="13597" max="13597" width="9.421875" style="408" customWidth="1"/>
    <col min="13598" max="13598" width="12.8515625" style="408" customWidth="1"/>
    <col min="13599" max="13599" width="14.00390625" style="408" customWidth="1"/>
    <col min="13600" max="13611" width="9.00390625" style="408" customWidth="1"/>
    <col min="13612" max="13633" width="9.00390625" style="408" hidden="1" customWidth="1"/>
    <col min="13634" max="13824" width="9.00390625" style="408" customWidth="1"/>
    <col min="13825" max="13825" width="7.140625" style="408" customWidth="1"/>
    <col min="13826" max="13826" width="1.421875" style="408" customWidth="1"/>
    <col min="13827" max="13827" width="3.57421875" style="408" customWidth="1"/>
    <col min="13828" max="13828" width="3.7109375" style="408" customWidth="1"/>
    <col min="13829" max="13829" width="14.7109375" style="408" customWidth="1"/>
    <col min="13830" max="13830" width="77.8515625" style="408" customWidth="1"/>
    <col min="13831" max="13831" width="7.421875" style="408" customWidth="1"/>
    <col min="13832" max="13832" width="9.57421875" style="408" customWidth="1"/>
    <col min="13833" max="13833" width="10.8515625" style="408" customWidth="1"/>
    <col min="13834" max="13834" width="20.140625" style="408" customWidth="1"/>
    <col min="13835" max="13835" width="13.28125" style="408" customWidth="1"/>
    <col min="13836" max="13842" width="9.00390625" style="408" customWidth="1"/>
    <col min="13843" max="13843" width="7.00390625" style="408" customWidth="1"/>
    <col min="13844" max="13844" width="25.421875" style="408" customWidth="1"/>
    <col min="13845" max="13845" width="14.00390625" style="408" customWidth="1"/>
    <col min="13846" max="13846" width="10.57421875" style="408" customWidth="1"/>
    <col min="13847" max="13847" width="14.00390625" style="408" customWidth="1"/>
    <col min="13848" max="13848" width="10.421875" style="408" customWidth="1"/>
    <col min="13849" max="13849" width="12.8515625" style="408" customWidth="1"/>
    <col min="13850" max="13850" width="9.421875" style="408" customWidth="1"/>
    <col min="13851" max="13851" width="12.8515625" style="408" customWidth="1"/>
    <col min="13852" max="13852" width="14.00390625" style="408" customWidth="1"/>
    <col min="13853" max="13853" width="9.421875" style="408" customWidth="1"/>
    <col min="13854" max="13854" width="12.8515625" style="408" customWidth="1"/>
    <col min="13855" max="13855" width="14.00390625" style="408" customWidth="1"/>
    <col min="13856" max="13867" width="9.00390625" style="408" customWidth="1"/>
    <col min="13868" max="13889" width="9.00390625" style="408" hidden="1" customWidth="1"/>
    <col min="13890" max="14080" width="9.00390625" style="408" customWidth="1"/>
    <col min="14081" max="14081" width="7.140625" style="408" customWidth="1"/>
    <col min="14082" max="14082" width="1.421875" style="408" customWidth="1"/>
    <col min="14083" max="14083" width="3.57421875" style="408" customWidth="1"/>
    <col min="14084" max="14084" width="3.7109375" style="408" customWidth="1"/>
    <col min="14085" max="14085" width="14.7109375" style="408" customWidth="1"/>
    <col min="14086" max="14086" width="77.8515625" style="408" customWidth="1"/>
    <col min="14087" max="14087" width="7.421875" style="408" customWidth="1"/>
    <col min="14088" max="14088" width="9.57421875" style="408" customWidth="1"/>
    <col min="14089" max="14089" width="10.8515625" style="408" customWidth="1"/>
    <col min="14090" max="14090" width="20.140625" style="408" customWidth="1"/>
    <col min="14091" max="14091" width="13.28125" style="408" customWidth="1"/>
    <col min="14092" max="14098" width="9.00390625" style="408" customWidth="1"/>
    <col min="14099" max="14099" width="7.00390625" style="408" customWidth="1"/>
    <col min="14100" max="14100" width="25.421875" style="408" customWidth="1"/>
    <col min="14101" max="14101" width="14.00390625" style="408" customWidth="1"/>
    <col min="14102" max="14102" width="10.57421875" style="408" customWidth="1"/>
    <col min="14103" max="14103" width="14.00390625" style="408" customWidth="1"/>
    <col min="14104" max="14104" width="10.421875" style="408" customWidth="1"/>
    <col min="14105" max="14105" width="12.8515625" style="408" customWidth="1"/>
    <col min="14106" max="14106" width="9.421875" style="408" customWidth="1"/>
    <col min="14107" max="14107" width="12.8515625" style="408" customWidth="1"/>
    <col min="14108" max="14108" width="14.00390625" style="408" customWidth="1"/>
    <col min="14109" max="14109" width="9.421875" style="408" customWidth="1"/>
    <col min="14110" max="14110" width="12.8515625" style="408" customWidth="1"/>
    <col min="14111" max="14111" width="14.00390625" style="408" customWidth="1"/>
    <col min="14112" max="14123" width="9.00390625" style="408" customWidth="1"/>
    <col min="14124" max="14145" width="9.00390625" style="408" hidden="1" customWidth="1"/>
    <col min="14146" max="14336" width="9.00390625" style="408" customWidth="1"/>
    <col min="14337" max="14337" width="7.140625" style="408" customWidth="1"/>
    <col min="14338" max="14338" width="1.421875" style="408" customWidth="1"/>
    <col min="14339" max="14339" width="3.57421875" style="408" customWidth="1"/>
    <col min="14340" max="14340" width="3.7109375" style="408" customWidth="1"/>
    <col min="14341" max="14341" width="14.7109375" style="408" customWidth="1"/>
    <col min="14342" max="14342" width="77.8515625" style="408" customWidth="1"/>
    <col min="14343" max="14343" width="7.421875" style="408" customWidth="1"/>
    <col min="14344" max="14344" width="9.57421875" style="408" customWidth="1"/>
    <col min="14345" max="14345" width="10.8515625" style="408" customWidth="1"/>
    <col min="14346" max="14346" width="20.140625" style="408" customWidth="1"/>
    <col min="14347" max="14347" width="13.28125" style="408" customWidth="1"/>
    <col min="14348" max="14354" width="9.00390625" style="408" customWidth="1"/>
    <col min="14355" max="14355" width="7.00390625" style="408" customWidth="1"/>
    <col min="14356" max="14356" width="25.421875" style="408" customWidth="1"/>
    <col min="14357" max="14357" width="14.00390625" style="408" customWidth="1"/>
    <col min="14358" max="14358" width="10.57421875" style="408" customWidth="1"/>
    <col min="14359" max="14359" width="14.00390625" style="408" customWidth="1"/>
    <col min="14360" max="14360" width="10.421875" style="408" customWidth="1"/>
    <col min="14361" max="14361" width="12.8515625" style="408" customWidth="1"/>
    <col min="14362" max="14362" width="9.421875" style="408" customWidth="1"/>
    <col min="14363" max="14363" width="12.8515625" style="408" customWidth="1"/>
    <col min="14364" max="14364" width="14.00390625" style="408" customWidth="1"/>
    <col min="14365" max="14365" width="9.421875" style="408" customWidth="1"/>
    <col min="14366" max="14366" width="12.8515625" style="408" customWidth="1"/>
    <col min="14367" max="14367" width="14.00390625" style="408" customWidth="1"/>
    <col min="14368" max="14379" width="9.00390625" style="408" customWidth="1"/>
    <col min="14380" max="14401" width="9.00390625" style="408" hidden="1" customWidth="1"/>
    <col min="14402" max="14592" width="9.00390625" style="408" customWidth="1"/>
    <col min="14593" max="14593" width="7.140625" style="408" customWidth="1"/>
    <col min="14594" max="14594" width="1.421875" style="408" customWidth="1"/>
    <col min="14595" max="14595" width="3.57421875" style="408" customWidth="1"/>
    <col min="14596" max="14596" width="3.7109375" style="408" customWidth="1"/>
    <col min="14597" max="14597" width="14.7109375" style="408" customWidth="1"/>
    <col min="14598" max="14598" width="77.8515625" style="408" customWidth="1"/>
    <col min="14599" max="14599" width="7.421875" style="408" customWidth="1"/>
    <col min="14600" max="14600" width="9.57421875" style="408" customWidth="1"/>
    <col min="14601" max="14601" width="10.8515625" style="408" customWidth="1"/>
    <col min="14602" max="14602" width="20.140625" style="408" customWidth="1"/>
    <col min="14603" max="14603" width="13.28125" style="408" customWidth="1"/>
    <col min="14604" max="14610" width="9.00390625" style="408" customWidth="1"/>
    <col min="14611" max="14611" width="7.00390625" style="408" customWidth="1"/>
    <col min="14612" max="14612" width="25.421875" style="408" customWidth="1"/>
    <col min="14613" max="14613" width="14.00390625" style="408" customWidth="1"/>
    <col min="14614" max="14614" width="10.57421875" style="408" customWidth="1"/>
    <col min="14615" max="14615" width="14.00390625" style="408" customWidth="1"/>
    <col min="14616" max="14616" width="10.421875" style="408" customWidth="1"/>
    <col min="14617" max="14617" width="12.8515625" style="408" customWidth="1"/>
    <col min="14618" max="14618" width="9.421875" style="408" customWidth="1"/>
    <col min="14619" max="14619" width="12.8515625" style="408" customWidth="1"/>
    <col min="14620" max="14620" width="14.00390625" style="408" customWidth="1"/>
    <col min="14621" max="14621" width="9.421875" style="408" customWidth="1"/>
    <col min="14622" max="14622" width="12.8515625" style="408" customWidth="1"/>
    <col min="14623" max="14623" width="14.00390625" style="408" customWidth="1"/>
    <col min="14624" max="14635" width="9.00390625" style="408" customWidth="1"/>
    <col min="14636" max="14657" width="9.00390625" style="408" hidden="1" customWidth="1"/>
    <col min="14658" max="14848" width="9.00390625" style="408" customWidth="1"/>
    <col min="14849" max="14849" width="7.140625" style="408" customWidth="1"/>
    <col min="14850" max="14850" width="1.421875" style="408" customWidth="1"/>
    <col min="14851" max="14851" width="3.57421875" style="408" customWidth="1"/>
    <col min="14852" max="14852" width="3.7109375" style="408" customWidth="1"/>
    <col min="14853" max="14853" width="14.7109375" style="408" customWidth="1"/>
    <col min="14854" max="14854" width="77.8515625" style="408" customWidth="1"/>
    <col min="14855" max="14855" width="7.421875" style="408" customWidth="1"/>
    <col min="14856" max="14856" width="9.57421875" style="408" customWidth="1"/>
    <col min="14857" max="14857" width="10.8515625" style="408" customWidth="1"/>
    <col min="14858" max="14858" width="20.140625" style="408" customWidth="1"/>
    <col min="14859" max="14859" width="13.28125" style="408" customWidth="1"/>
    <col min="14860" max="14866" width="9.00390625" style="408" customWidth="1"/>
    <col min="14867" max="14867" width="7.00390625" style="408" customWidth="1"/>
    <col min="14868" max="14868" width="25.421875" style="408" customWidth="1"/>
    <col min="14869" max="14869" width="14.00390625" style="408" customWidth="1"/>
    <col min="14870" max="14870" width="10.57421875" style="408" customWidth="1"/>
    <col min="14871" max="14871" width="14.00390625" style="408" customWidth="1"/>
    <col min="14872" max="14872" width="10.421875" style="408" customWidth="1"/>
    <col min="14873" max="14873" width="12.8515625" style="408" customWidth="1"/>
    <col min="14874" max="14874" width="9.421875" style="408" customWidth="1"/>
    <col min="14875" max="14875" width="12.8515625" style="408" customWidth="1"/>
    <col min="14876" max="14876" width="14.00390625" style="408" customWidth="1"/>
    <col min="14877" max="14877" width="9.421875" style="408" customWidth="1"/>
    <col min="14878" max="14878" width="12.8515625" style="408" customWidth="1"/>
    <col min="14879" max="14879" width="14.00390625" style="408" customWidth="1"/>
    <col min="14880" max="14891" width="9.00390625" style="408" customWidth="1"/>
    <col min="14892" max="14913" width="9.00390625" style="408" hidden="1" customWidth="1"/>
    <col min="14914" max="15104" width="9.00390625" style="408" customWidth="1"/>
    <col min="15105" max="15105" width="7.140625" style="408" customWidth="1"/>
    <col min="15106" max="15106" width="1.421875" style="408" customWidth="1"/>
    <col min="15107" max="15107" width="3.57421875" style="408" customWidth="1"/>
    <col min="15108" max="15108" width="3.7109375" style="408" customWidth="1"/>
    <col min="15109" max="15109" width="14.7109375" style="408" customWidth="1"/>
    <col min="15110" max="15110" width="77.8515625" style="408" customWidth="1"/>
    <col min="15111" max="15111" width="7.421875" style="408" customWidth="1"/>
    <col min="15112" max="15112" width="9.57421875" style="408" customWidth="1"/>
    <col min="15113" max="15113" width="10.8515625" style="408" customWidth="1"/>
    <col min="15114" max="15114" width="20.140625" style="408" customWidth="1"/>
    <col min="15115" max="15115" width="13.28125" style="408" customWidth="1"/>
    <col min="15116" max="15122" width="9.00390625" style="408" customWidth="1"/>
    <col min="15123" max="15123" width="7.00390625" style="408" customWidth="1"/>
    <col min="15124" max="15124" width="25.421875" style="408" customWidth="1"/>
    <col min="15125" max="15125" width="14.00390625" style="408" customWidth="1"/>
    <col min="15126" max="15126" width="10.57421875" style="408" customWidth="1"/>
    <col min="15127" max="15127" width="14.00390625" style="408" customWidth="1"/>
    <col min="15128" max="15128" width="10.421875" style="408" customWidth="1"/>
    <col min="15129" max="15129" width="12.8515625" style="408" customWidth="1"/>
    <col min="15130" max="15130" width="9.421875" style="408" customWidth="1"/>
    <col min="15131" max="15131" width="12.8515625" style="408" customWidth="1"/>
    <col min="15132" max="15132" width="14.00390625" style="408" customWidth="1"/>
    <col min="15133" max="15133" width="9.421875" style="408" customWidth="1"/>
    <col min="15134" max="15134" width="12.8515625" style="408" customWidth="1"/>
    <col min="15135" max="15135" width="14.00390625" style="408" customWidth="1"/>
    <col min="15136" max="15147" width="9.00390625" style="408" customWidth="1"/>
    <col min="15148" max="15169" width="9.00390625" style="408" hidden="1" customWidth="1"/>
    <col min="15170" max="15360" width="9.00390625" style="408" customWidth="1"/>
    <col min="15361" max="15361" width="7.140625" style="408" customWidth="1"/>
    <col min="15362" max="15362" width="1.421875" style="408" customWidth="1"/>
    <col min="15363" max="15363" width="3.57421875" style="408" customWidth="1"/>
    <col min="15364" max="15364" width="3.7109375" style="408" customWidth="1"/>
    <col min="15365" max="15365" width="14.7109375" style="408" customWidth="1"/>
    <col min="15366" max="15366" width="77.8515625" style="408" customWidth="1"/>
    <col min="15367" max="15367" width="7.421875" style="408" customWidth="1"/>
    <col min="15368" max="15368" width="9.57421875" style="408" customWidth="1"/>
    <col min="15369" max="15369" width="10.8515625" style="408" customWidth="1"/>
    <col min="15370" max="15370" width="20.140625" style="408" customWidth="1"/>
    <col min="15371" max="15371" width="13.28125" style="408" customWidth="1"/>
    <col min="15372" max="15378" width="9.00390625" style="408" customWidth="1"/>
    <col min="15379" max="15379" width="7.00390625" style="408" customWidth="1"/>
    <col min="15380" max="15380" width="25.421875" style="408" customWidth="1"/>
    <col min="15381" max="15381" width="14.00390625" style="408" customWidth="1"/>
    <col min="15382" max="15382" width="10.57421875" style="408" customWidth="1"/>
    <col min="15383" max="15383" width="14.00390625" style="408" customWidth="1"/>
    <col min="15384" max="15384" width="10.421875" style="408" customWidth="1"/>
    <col min="15385" max="15385" width="12.8515625" style="408" customWidth="1"/>
    <col min="15386" max="15386" width="9.421875" style="408" customWidth="1"/>
    <col min="15387" max="15387" width="12.8515625" style="408" customWidth="1"/>
    <col min="15388" max="15388" width="14.00390625" style="408" customWidth="1"/>
    <col min="15389" max="15389" width="9.421875" style="408" customWidth="1"/>
    <col min="15390" max="15390" width="12.8515625" style="408" customWidth="1"/>
    <col min="15391" max="15391" width="14.00390625" style="408" customWidth="1"/>
    <col min="15392" max="15403" width="9.00390625" style="408" customWidth="1"/>
    <col min="15404" max="15425" width="9.00390625" style="408" hidden="1" customWidth="1"/>
    <col min="15426" max="15616" width="9.00390625" style="408" customWidth="1"/>
    <col min="15617" max="15617" width="7.140625" style="408" customWidth="1"/>
    <col min="15618" max="15618" width="1.421875" style="408" customWidth="1"/>
    <col min="15619" max="15619" width="3.57421875" style="408" customWidth="1"/>
    <col min="15620" max="15620" width="3.7109375" style="408" customWidth="1"/>
    <col min="15621" max="15621" width="14.7109375" style="408" customWidth="1"/>
    <col min="15622" max="15622" width="77.8515625" style="408" customWidth="1"/>
    <col min="15623" max="15623" width="7.421875" style="408" customWidth="1"/>
    <col min="15624" max="15624" width="9.57421875" style="408" customWidth="1"/>
    <col min="15625" max="15625" width="10.8515625" style="408" customWidth="1"/>
    <col min="15626" max="15626" width="20.140625" style="408" customWidth="1"/>
    <col min="15627" max="15627" width="13.28125" style="408" customWidth="1"/>
    <col min="15628" max="15634" width="9.00390625" style="408" customWidth="1"/>
    <col min="15635" max="15635" width="7.00390625" style="408" customWidth="1"/>
    <col min="15636" max="15636" width="25.421875" style="408" customWidth="1"/>
    <col min="15637" max="15637" width="14.00390625" style="408" customWidth="1"/>
    <col min="15638" max="15638" width="10.57421875" style="408" customWidth="1"/>
    <col min="15639" max="15639" width="14.00390625" style="408" customWidth="1"/>
    <col min="15640" max="15640" width="10.421875" style="408" customWidth="1"/>
    <col min="15641" max="15641" width="12.8515625" style="408" customWidth="1"/>
    <col min="15642" max="15642" width="9.421875" style="408" customWidth="1"/>
    <col min="15643" max="15643" width="12.8515625" style="408" customWidth="1"/>
    <col min="15644" max="15644" width="14.00390625" style="408" customWidth="1"/>
    <col min="15645" max="15645" width="9.421875" style="408" customWidth="1"/>
    <col min="15646" max="15646" width="12.8515625" style="408" customWidth="1"/>
    <col min="15647" max="15647" width="14.00390625" style="408" customWidth="1"/>
    <col min="15648" max="15659" width="9.00390625" style="408" customWidth="1"/>
    <col min="15660" max="15681" width="9.00390625" style="408" hidden="1" customWidth="1"/>
    <col min="15682" max="15872" width="9.00390625" style="408" customWidth="1"/>
    <col min="15873" max="15873" width="7.140625" style="408" customWidth="1"/>
    <col min="15874" max="15874" width="1.421875" style="408" customWidth="1"/>
    <col min="15875" max="15875" width="3.57421875" style="408" customWidth="1"/>
    <col min="15876" max="15876" width="3.7109375" style="408" customWidth="1"/>
    <col min="15877" max="15877" width="14.7109375" style="408" customWidth="1"/>
    <col min="15878" max="15878" width="77.8515625" style="408" customWidth="1"/>
    <col min="15879" max="15879" width="7.421875" style="408" customWidth="1"/>
    <col min="15880" max="15880" width="9.57421875" style="408" customWidth="1"/>
    <col min="15881" max="15881" width="10.8515625" style="408" customWidth="1"/>
    <col min="15882" max="15882" width="20.140625" style="408" customWidth="1"/>
    <col min="15883" max="15883" width="13.28125" style="408" customWidth="1"/>
    <col min="15884" max="15890" width="9.00390625" style="408" customWidth="1"/>
    <col min="15891" max="15891" width="7.00390625" style="408" customWidth="1"/>
    <col min="15892" max="15892" width="25.421875" style="408" customWidth="1"/>
    <col min="15893" max="15893" width="14.00390625" style="408" customWidth="1"/>
    <col min="15894" max="15894" width="10.57421875" style="408" customWidth="1"/>
    <col min="15895" max="15895" width="14.00390625" style="408" customWidth="1"/>
    <col min="15896" max="15896" width="10.421875" style="408" customWidth="1"/>
    <col min="15897" max="15897" width="12.8515625" style="408" customWidth="1"/>
    <col min="15898" max="15898" width="9.421875" style="408" customWidth="1"/>
    <col min="15899" max="15899" width="12.8515625" style="408" customWidth="1"/>
    <col min="15900" max="15900" width="14.00390625" style="408" customWidth="1"/>
    <col min="15901" max="15901" width="9.421875" style="408" customWidth="1"/>
    <col min="15902" max="15902" width="12.8515625" style="408" customWidth="1"/>
    <col min="15903" max="15903" width="14.00390625" style="408" customWidth="1"/>
    <col min="15904" max="15915" width="9.00390625" style="408" customWidth="1"/>
    <col min="15916" max="15937" width="9.00390625" style="408" hidden="1" customWidth="1"/>
    <col min="15938" max="16128" width="9.00390625" style="408" customWidth="1"/>
    <col min="16129" max="16129" width="7.140625" style="408" customWidth="1"/>
    <col min="16130" max="16130" width="1.421875" style="408" customWidth="1"/>
    <col min="16131" max="16131" width="3.57421875" style="408" customWidth="1"/>
    <col min="16132" max="16132" width="3.7109375" style="408" customWidth="1"/>
    <col min="16133" max="16133" width="14.7109375" style="408" customWidth="1"/>
    <col min="16134" max="16134" width="77.8515625" style="408" customWidth="1"/>
    <col min="16135" max="16135" width="7.421875" style="408" customWidth="1"/>
    <col min="16136" max="16136" width="9.57421875" style="408" customWidth="1"/>
    <col min="16137" max="16137" width="10.8515625" style="408" customWidth="1"/>
    <col min="16138" max="16138" width="20.140625" style="408" customWidth="1"/>
    <col min="16139" max="16139" width="13.28125" style="408" customWidth="1"/>
    <col min="16140" max="16146" width="9.00390625" style="408" customWidth="1"/>
    <col min="16147" max="16147" width="7.00390625" style="408" customWidth="1"/>
    <col min="16148" max="16148" width="25.421875" style="408" customWidth="1"/>
    <col min="16149" max="16149" width="14.00390625" style="408" customWidth="1"/>
    <col min="16150" max="16150" width="10.57421875" style="408" customWidth="1"/>
    <col min="16151" max="16151" width="14.00390625" style="408" customWidth="1"/>
    <col min="16152" max="16152" width="10.421875" style="408" customWidth="1"/>
    <col min="16153" max="16153" width="12.8515625" style="408" customWidth="1"/>
    <col min="16154" max="16154" width="9.421875" style="408" customWidth="1"/>
    <col min="16155" max="16155" width="12.8515625" style="408" customWidth="1"/>
    <col min="16156" max="16156" width="14.00390625" style="408" customWidth="1"/>
    <col min="16157" max="16157" width="9.421875" style="408" customWidth="1"/>
    <col min="16158" max="16158" width="12.8515625" style="408" customWidth="1"/>
    <col min="16159" max="16159" width="14.00390625" style="408" customWidth="1"/>
    <col min="16160" max="16171" width="9.00390625" style="408" customWidth="1"/>
    <col min="16172" max="16193" width="9.00390625" style="408" hidden="1" customWidth="1"/>
    <col min="16194" max="16384" width="9.00390625" style="408" customWidth="1"/>
  </cols>
  <sheetData>
    <row r="1" spans="1:256" s="270" customFormat="1" ht="22.5" customHeight="1">
      <c r="A1" s="269"/>
      <c r="B1" s="430"/>
      <c r="C1" s="430"/>
      <c r="D1" s="429" t="s">
        <v>251</v>
      </c>
      <c r="E1" s="430"/>
      <c r="F1" s="428" t="s">
        <v>252</v>
      </c>
      <c r="G1" s="664" t="s">
        <v>253</v>
      </c>
      <c r="H1" s="664"/>
      <c r="I1" s="430"/>
      <c r="J1" s="428" t="s">
        <v>254</v>
      </c>
      <c r="K1" s="429" t="s">
        <v>255</v>
      </c>
      <c r="L1" s="428" t="s">
        <v>256</v>
      </c>
      <c r="M1" s="428"/>
      <c r="N1" s="428"/>
      <c r="O1" s="428"/>
      <c r="P1" s="428"/>
      <c r="Q1" s="428"/>
      <c r="R1" s="428"/>
      <c r="S1" s="428"/>
      <c r="T1" s="428"/>
      <c r="U1" s="427"/>
      <c r="V1" s="427"/>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3:46" s="407" customFormat="1" ht="37.5" customHeight="1">
      <c r="C2" s="407"/>
      <c r="L2" s="665"/>
      <c r="M2" s="655"/>
      <c r="N2" s="655"/>
      <c r="O2" s="655"/>
      <c r="P2" s="655"/>
      <c r="Q2" s="655"/>
      <c r="R2" s="655"/>
      <c r="S2" s="655"/>
      <c r="T2" s="655"/>
      <c r="U2" s="655"/>
      <c r="V2" s="655"/>
      <c r="AT2" s="407" t="s">
        <v>2660</v>
      </c>
    </row>
    <row r="3" spans="2:46" s="407" customFormat="1" ht="7.5" customHeight="1">
      <c r="B3" s="271"/>
      <c r="C3" s="272"/>
      <c r="D3" s="272"/>
      <c r="E3" s="272"/>
      <c r="F3" s="272"/>
      <c r="G3" s="272"/>
      <c r="H3" s="272"/>
      <c r="I3" s="272"/>
      <c r="J3" s="272"/>
      <c r="K3" s="273"/>
      <c r="AT3" s="407" t="s">
        <v>258</v>
      </c>
    </row>
    <row r="4" spans="2:46" s="407" customFormat="1" ht="37.5" customHeight="1">
      <c r="B4" s="274"/>
      <c r="D4" s="275" t="s">
        <v>259</v>
      </c>
      <c r="K4" s="276"/>
      <c r="M4" s="277" t="s">
        <v>260</v>
      </c>
      <c r="AT4" s="407" t="s">
        <v>261</v>
      </c>
    </row>
    <row r="5" spans="2:11" s="407" customFormat="1" ht="7.5" customHeight="1">
      <c r="B5" s="274"/>
      <c r="K5" s="276"/>
    </row>
    <row r="6" spans="2:11" s="407" customFormat="1" ht="15.75" customHeight="1">
      <c r="B6" s="274"/>
      <c r="D6" s="278" t="s">
        <v>262</v>
      </c>
      <c r="K6" s="276"/>
    </row>
    <row r="7" spans="2:11" s="407" customFormat="1" ht="15.75" customHeight="1">
      <c r="B7" s="274"/>
      <c r="E7" s="654" t="s">
        <v>263</v>
      </c>
      <c r="F7" s="655"/>
      <c r="G7" s="655"/>
      <c r="H7" s="655"/>
      <c r="K7" s="276"/>
    </row>
    <row r="8" spans="2:11" s="407" customFormat="1" ht="15.75" customHeight="1">
      <c r="B8" s="274"/>
      <c r="D8" s="278" t="s">
        <v>264</v>
      </c>
      <c r="K8" s="276"/>
    </row>
    <row r="9" spans="2:11" s="409" customFormat="1" ht="16.5" customHeight="1">
      <c r="B9" s="279"/>
      <c r="E9" s="654" t="s">
        <v>2775</v>
      </c>
      <c r="F9" s="656"/>
      <c r="G9" s="656"/>
      <c r="H9" s="656"/>
      <c r="K9" s="280"/>
    </row>
    <row r="10" spans="2:11" s="406" customFormat="1" ht="15.75" customHeight="1">
      <c r="B10" s="281"/>
      <c r="D10" s="278" t="s">
        <v>266</v>
      </c>
      <c r="K10" s="282"/>
    </row>
    <row r="11" spans="2:11" s="406" customFormat="1" ht="37.5" customHeight="1">
      <c r="B11" s="281"/>
      <c r="E11" s="666" t="s">
        <v>249</v>
      </c>
      <c r="F11" s="667"/>
      <c r="G11" s="667"/>
      <c r="H11" s="667"/>
      <c r="K11" s="282"/>
    </row>
    <row r="12" spans="2:11" s="406" customFormat="1" ht="14.25" customHeight="1">
      <c r="B12" s="281"/>
      <c r="K12" s="282"/>
    </row>
    <row r="13" spans="2:11" s="406" customFormat="1" ht="15" customHeight="1">
      <c r="B13" s="281"/>
      <c r="D13" s="278" t="s">
        <v>267</v>
      </c>
      <c r="F13" s="283" t="s">
        <v>268</v>
      </c>
      <c r="I13" s="278" t="s">
        <v>269</v>
      </c>
      <c r="J13" s="283" t="s">
        <v>270</v>
      </c>
      <c r="K13" s="282"/>
    </row>
    <row r="14" spans="2:11" s="406" customFormat="1" ht="15" customHeight="1">
      <c r="B14" s="281"/>
      <c r="D14" s="278" t="s">
        <v>271</v>
      </c>
      <c r="F14" s="283" t="s">
        <v>272</v>
      </c>
      <c r="I14" s="278" t="s">
        <v>273</v>
      </c>
      <c r="J14" s="284" t="s">
        <v>274</v>
      </c>
      <c r="K14" s="282"/>
    </row>
    <row r="15" spans="2:11" s="406" customFormat="1" ht="22.5" customHeight="1">
      <c r="B15" s="281"/>
      <c r="D15" s="285" t="s">
        <v>275</v>
      </c>
      <c r="F15" s="286" t="s">
        <v>276</v>
      </c>
      <c r="I15" s="285" t="s">
        <v>277</v>
      </c>
      <c r="J15" s="286" t="s">
        <v>221</v>
      </c>
      <c r="K15" s="282"/>
    </row>
    <row r="16" spans="2:11" s="406" customFormat="1" ht="15" customHeight="1">
      <c r="B16" s="281"/>
      <c r="D16" s="278" t="s">
        <v>278</v>
      </c>
      <c r="I16" s="278" t="s">
        <v>2773</v>
      </c>
      <c r="J16" s="283"/>
      <c r="K16" s="282"/>
    </row>
    <row r="17" spans="2:11" s="406" customFormat="1" ht="18.75" customHeight="1">
      <c r="B17" s="281"/>
      <c r="E17" s="283" t="s">
        <v>279</v>
      </c>
      <c r="I17" s="278" t="s">
        <v>2772</v>
      </c>
      <c r="J17" s="283"/>
      <c r="K17" s="282"/>
    </row>
    <row r="18" spans="2:11" s="406" customFormat="1" ht="7.5" customHeight="1">
      <c r="B18" s="281"/>
      <c r="K18" s="282"/>
    </row>
    <row r="19" spans="2:11" s="406" customFormat="1" ht="15" customHeight="1">
      <c r="B19" s="281"/>
      <c r="D19" s="278" t="s">
        <v>2771</v>
      </c>
      <c r="I19" s="278" t="s">
        <v>2773</v>
      </c>
      <c r="J19" s="283"/>
      <c r="K19" s="282"/>
    </row>
    <row r="20" spans="2:11" s="406" customFormat="1" ht="18.75" customHeight="1">
      <c r="B20" s="281"/>
      <c r="E20" s="283"/>
      <c r="I20" s="278" t="s">
        <v>2772</v>
      </c>
      <c r="J20" s="283"/>
      <c r="K20" s="282"/>
    </row>
    <row r="21" spans="2:11" s="406" customFormat="1" ht="7.5" customHeight="1">
      <c r="B21" s="281"/>
      <c r="K21" s="282"/>
    </row>
    <row r="22" spans="2:11" s="406" customFormat="1" ht="7.5" customHeight="1">
      <c r="B22" s="281"/>
      <c r="K22" s="282"/>
    </row>
    <row r="23" spans="2:11" s="406" customFormat="1" ht="15" customHeight="1">
      <c r="B23" s="281"/>
      <c r="D23" s="278" t="s">
        <v>280</v>
      </c>
      <c r="K23" s="282"/>
    </row>
    <row r="24" spans="2:11" s="409" customFormat="1" ht="69.95" customHeight="1">
      <c r="B24" s="279"/>
      <c r="E24" s="668" t="s">
        <v>281</v>
      </c>
      <c r="F24" s="656"/>
      <c r="G24" s="656"/>
      <c r="H24" s="656"/>
      <c r="K24" s="280"/>
    </row>
    <row r="25" spans="2:11" s="406" customFormat="1" ht="7.5" customHeight="1">
      <c r="B25" s="281"/>
      <c r="K25" s="282"/>
    </row>
    <row r="26" spans="2:11" s="406" customFormat="1" ht="7.5" customHeight="1">
      <c r="B26" s="281"/>
      <c r="D26" s="287"/>
      <c r="E26" s="287"/>
      <c r="F26" s="287"/>
      <c r="G26" s="287"/>
      <c r="H26" s="287"/>
      <c r="I26" s="287"/>
      <c r="J26" s="287"/>
      <c r="K26" s="288"/>
    </row>
    <row r="27" spans="2:11" s="406" customFormat="1" ht="26.25" customHeight="1">
      <c r="B27" s="281"/>
      <c r="D27" s="289" t="s">
        <v>282</v>
      </c>
      <c r="J27" s="290">
        <f>ROUND($J$87,2)</f>
        <v>0</v>
      </c>
      <c r="K27" s="282"/>
    </row>
    <row r="28" spans="2:11" s="406" customFormat="1" ht="7.5" customHeight="1">
      <c r="B28" s="281"/>
      <c r="D28" s="287"/>
      <c r="E28" s="287"/>
      <c r="F28" s="287"/>
      <c r="G28" s="287"/>
      <c r="H28" s="287"/>
      <c r="I28" s="287"/>
      <c r="J28" s="287"/>
      <c r="K28" s="288"/>
    </row>
    <row r="29" spans="2:11" s="406" customFormat="1" ht="15" customHeight="1">
      <c r="B29" s="281"/>
      <c r="F29" s="291" t="s">
        <v>283</v>
      </c>
      <c r="I29" s="291" t="s">
        <v>284</v>
      </c>
      <c r="J29" s="291" t="s">
        <v>285</v>
      </c>
      <c r="K29" s="282"/>
    </row>
    <row r="30" spans="2:11" s="406" customFormat="1" ht="15" customHeight="1">
      <c r="B30" s="281"/>
      <c r="D30" s="292" t="s">
        <v>286</v>
      </c>
      <c r="E30" s="292" t="s">
        <v>287</v>
      </c>
      <c r="F30" s="293">
        <f>ROUND(SUM($BE$87:$BE$239),2)</f>
        <v>0</v>
      </c>
      <c r="I30" s="294">
        <v>0.21</v>
      </c>
      <c r="J30" s="293">
        <f>ROUND(ROUND((SUM($BE$87:$BE$239)),2)*$I$30,2)</f>
        <v>0</v>
      </c>
      <c r="K30" s="282"/>
    </row>
    <row r="31" spans="2:11" s="406" customFormat="1" ht="15" customHeight="1">
      <c r="B31" s="281"/>
      <c r="E31" s="292" t="s">
        <v>288</v>
      </c>
      <c r="F31" s="293">
        <f>ROUND(SUM($BF$87:$BF$239),2)</f>
        <v>0</v>
      </c>
      <c r="I31" s="294">
        <v>0.15</v>
      </c>
      <c r="J31" s="293">
        <f>ROUND(ROUND((SUM($BF$87:$BF$239)),2)*$I$31,2)</f>
        <v>0</v>
      </c>
      <c r="K31" s="282"/>
    </row>
    <row r="32" spans="2:11" s="406" customFormat="1" ht="15" customHeight="1" hidden="1">
      <c r="B32" s="281"/>
      <c r="E32" s="292" t="s">
        <v>289</v>
      </c>
      <c r="F32" s="293">
        <f>ROUND(SUM($BG$87:$BG$239),2)</f>
        <v>0</v>
      </c>
      <c r="I32" s="294">
        <v>0.21</v>
      </c>
      <c r="J32" s="293">
        <v>0</v>
      </c>
      <c r="K32" s="282"/>
    </row>
    <row r="33" spans="2:11" s="406" customFormat="1" ht="15" customHeight="1" hidden="1">
      <c r="B33" s="281"/>
      <c r="E33" s="292" t="s">
        <v>290</v>
      </c>
      <c r="F33" s="293">
        <f>ROUND(SUM($BH$87:$BH$239),2)</f>
        <v>0</v>
      </c>
      <c r="I33" s="294">
        <v>0.15</v>
      </c>
      <c r="J33" s="293">
        <v>0</v>
      </c>
      <c r="K33" s="282"/>
    </row>
    <row r="34" spans="2:11" s="406" customFormat="1" ht="15" customHeight="1" hidden="1">
      <c r="B34" s="281"/>
      <c r="E34" s="292" t="s">
        <v>291</v>
      </c>
      <c r="F34" s="293">
        <f>ROUND(SUM($BI$87:$BI$239),2)</f>
        <v>0</v>
      </c>
      <c r="I34" s="294">
        <v>0</v>
      </c>
      <c r="J34" s="293">
        <v>0</v>
      </c>
      <c r="K34" s="282"/>
    </row>
    <row r="35" spans="2:11" s="406" customFormat="1" ht="7.5" customHeight="1">
      <c r="B35" s="281"/>
      <c r="K35" s="282"/>
    </row>
    <row r="36" spans="2:11" s="406" customFormat="1" ht="26.25" customHeight="1">
      <c r="B36" s="281"/>
      <c r="C36" s="295"/>
      <c r="D36" s="296" t="s">
        <v>292</v>
      </c>
      <c r="E36" s="297"/>
      <c r="F36" s="297"/>
      <c r="G36" s="298" t="s">
        <v>293</v>
      </c>
      <c r="H36" s="299" t="s">
        <v>294</v>
      </c>
      <c r="I36" s="297"/>
      <c r="J36" s="300">
        <f>SUM($J$27:$J$34)</f>
        <v>0</v>
      </c>
      <c r="K36" s="301"/>
    </row>
    <row r="37" spans="2:11" s="406" customFormat="1" ht="15" customHeight="1">
      <c r="B37" s="302"/>
      <c r="C37" s="303"/>
      <c r="D37" s="303"/>
      <c r="E37" s="303"/>
      <c r="F37" s="303"/>
      <c r="G37" s="303"/>
      <c r="H37" s="303"/>
      <c r="I37" s="303"/>
      <c r="J37" s="303"/>
      <c r="K37" s="304"/>
    </row>
    <row r="41" spans="2:11" s="406" customFormat="1" ht="7.5" customHeight="1">
      <c r="B41" s="305"/>
      <c r="C41" s="306"/>
      <c r="D41" s="306"/>
      <c r="E41" s="306"/>
      <c r="F41" s="306"/>
      <c r="G41" s="306"/>
      <c r="H41" s="306"/>
      <c r="I41" s="306"/>
      <c r="J41" s="306"/>
      <c r="K41" s="307"/>
    </row>
    <row r="42" spans="2:11" s="406" customFormat="1" ht="37.5" customHeight="1">
      <c r="B42" s="281"/>
      <c r="C42" s="275" t="s">
        <v>295</v>
      </c>
      <c r="K42" s="282"/>
    </row>
    <row r="43" spans="2:11" s="406" customFormat="1" ht="7.5" customHeight="1">
      <c r="B43" s="281"/>
      <c r="K43" s="282"/>
    </row>
    <row r="44" spans="2:11" s="406" customFormat="1" ht="15" customHeight="1">
      <c r="B44" s="281"/>
      <c r="C44" s="278" t="s">
        <v>262</v>
      </c>
      <c r="K44" s="282"/>
    </row>
    <row r="45" spans="2:11" s="406" customFormat="1" ht="16.5" customHeight="1">
      <c r="B45" s="281"/>
      <c r="E45" s="654" t="str">
        <f>$E$7</f>
        <v>DSP+DPS Mladá Boleslav ČOV II - Rekonstrukce vyhnívacích nádrží</v>
      </c>
      <c r="F45" s="667"/>
      <c r="G45" s="667"/>
      <c r="H45" s="667"/>
      <c r="K45" s="282"/>
    </row>
    <row r="46" spans="2:11" s="407" customFormat="1" ht="15.75" customHeight="1">
      <c r="B46" s="274"/>
      <c r="C46" s="278" t="s">
        <v>264</v>
      </c>
      <c r="K46" s="276"/>
    </row>
    <row r="47" spans="2:11" s="406" customFormat="1" ht="16.5" customHeight="1">
      <c r="B47" s="281"/>
      <c r="E47" s="654" t="s">
        <v>2775</v>
      </c>
      <c r="F47" s="667"/>
      <c r="G47" s="667"/>
      <c r="H47" s="667"/>
      <c r="K47" s="282"/>
    </row>
    <row r="48" spans="2:11" s="406" customFormat="1" ht="15" customHeight="1">
      <c r="B48" s="281"/>
      <c r="C48" s="278" t="s">
        <v>266</v>
      </c>
      <c r="K48" s="282"/>
    </row>
    <row r="49" spans="2:11" s="406" customFormat="1" ht="19.5" customHeight="1">
      <c r="B49" s="281"/>
      <c r="E49" s="666" t="str">
        <f>$E$11</f>
        <v>SO 02A - Úpravy na uskladňovací nádrži - Bourání</v>
      </c>
      <c r="F49" s="667"/>
      <c r="G49" s="667"/>
      <c r="H49" s="667"/>
      <c r="K49" s="282"/>
    </row>
    <row r="50" spans="2:11" s="406" customFormat="1" ht="7.5" customHeight="1">
      <c r="B50" s="281"/>
      <c r="K50" s="282"/>
    </row>
    <row r="51" spans="2:11" s="406" customFormat="1" ht="18.75" customHeight="1">
      <c r="B51" s="281"/>
      <c r="C51" s="278" t="s">
        <v>271</v>
      </c>
      <c r="F51" s="283" t="str">
        <f>$F$14</f>
        <v>Mladá Boleslav</v>
      </c>
      <c r="I51" s="278" t="s">
        <v>273</v>
      </c>
      <c r="J51" s="308" t="str">
        <f>IF($J$14="","",$J$14)</f>
        <v>06/2015</v>
      </c>
      <c r="K51" s="282"/>
    </row>
    <row r="52" spans="2:11" s="406" customFormat="1" ht="7.5" customHeight="1">
      <c r="B52" s="281"/>
      <c r="K52" s="282"/>
    </row>
    <row r="53" spans="2:11" s="406" customFormat="1" ht="15.75" customHeight="1">
      <c r="B53" s="281"/>
      <c r="C53" s="278" t="s">
        <v>278</v>
      </c>
      <c r="F53" s="283" t="str">
        <f>$E$17</f>
        <v>VAK Mladá Boleslav, a.s.</v>
      </c>
      <c r="I53" s="278"/>
      <c r="J53" s="283"/>
      <c r="K53" s="282"/>
    </row>
    <row r="54" spans="2:11" s="406" customFormat="1" ht="15" customHeight="1">
      <c r="B54" s="281"/>
      <c r="C54" s="278" t="s">
        <v>2771</v>
      </c>
      <c r="F54" s="283" t="str">
        <f>IF($E$20="","",$E$20)</f>
        <v/>
      </c>
      <c r="K54" s="282"/>
    </row>
    <row r="55" spans="2:11" s="406" customFormat="1" ht="11.25" customHeight="1">
      <c r="B55" s="281"/>
      <c r="K55" s="282"/>
    </row>
    <row r="56" spans="2:11" s="406" customFormat="1" ht="30" customHeight="1">
      <c r="B56" s="281"/>
      <c r="C56" s="309" t="s">
        <v>296</v>
      </c>
      <c r="D56" s="295"/>
      <c r="E56" s="295"/>
      <c r="F56" s="295"/>
      <c r="G56" s="295"/>
      <c r="H56" s="295"/>
      <c r="I56" s="295"/>
      <c r="J56" s="310" t="s">
        <v>297</v>
      </c>
      <c r="K56" s="311"/>
    </row>
    <row r="57" spans="2:11" s="406" customFormat="1" ht="11.25" customHeight="1">
      <c r="B57" s="281"/>
      <c r="K57" s="282"/>
    </row>
    <row r="58" spans="2:47" s="406" customFormat="1" ht="30" customHeight="1">
      <c r="B58" s="281"/>
      <c r="C58" s="312" t="s">
        <v>298</v>
      </c>
      <c r="J58" s="290">
        <f>$J$87</f>
        <v>0</v>
      </c>
      <c r="K58" s="282"/>
      <c r="AU58" s="406" t="s">
        <v>299</v>
      </c>
    </row>
    <row r="59" spans="2:11" s="314" customFormat="1" ht="25.5" customHeight="1">
      <c r="B59" s="313"/>
      <c r="D59" s="315" t="s">
        <v>300</v>
      </c>
      <c r="E59" s="315"/>
      <c r="F59" s="315"/>
      <c r="G59" s="315"/>
      <c r="H59" s="315"/>
      <c r="I59" s="315"/>
      <c r="J59" s="316">
        <f>$J$88</f>
        <v>0</v>
      </c>
      <c r="K59" s="317"/>
    </row>
    <row r="60" spans="2:11" s="319" customFormat="1" ht="21" customHeight="1">
      <c r="B60" s="318"/>
      <c r="D60" s="320" t="s">
        <v>303</v>
      </c>
      <c r="E60" s="320"/>
      <c r="F60" s="320"/>
      <c r="G60" s="320"/>
      <c r="H60" s="320"/>
      <c r="I60" s="320"/>
      <c r="J60" s="321">
        <f>$J$89</f>
        <v>0</v>
      </c>
      <c r="K60" s="322"/>
    </row>
    <row r="61" spans="2:11" s="319" customFormat="1" ht="15.75" customHeight="1">
      <c r="B61" s="318"/>
      <c r="D61" s="320" t="s">
        <v>304</v>
      </c>
      <c r="E61" s="320"/>
      <c r="F61" s="320"/>
      <c r="G61" s="320"/>
      <c r="H61" s="320"/>
      <c r="I61" s="320"/>
      <c r="J61" s="321">
        <f>$J$160</f>
        <v>0</v>
      </c>
      <c r="K61" s="322"/>
    </row>
    <row r="62" spans="2:11" s="319" customFormat="1" ht="21" customHeight="1">
      <c r="B62" s="318"/>
      <c r="D62" s="320" t="s">
        <v>305</v>
      </c>
      <c r="E62" s="320"/>
      <c r="F62" s="320"/>
      <c r="G62" s="320"/>
      <c r="H62" s="320"/>
      <c r="I62" s="320"/>
      <c r="J62" s="321">
        <f>$J$164</f>
        <v>0</v>
      </c>
      <c r="K62" s="322"/>
    </row>
    <row r="63" spans="2:11" s="314" customFormat="1" ht="25.5" customHeight="1">
      <c r="B63" s="313"/>
      <c r="D63" s="315" t="s">
        <v>306</v>
      </c>
      <c r="E63" s="315"/>
      <c r="F63" s="315"/>
      <c r="G63" s="315"/>
      <c r="H63" s="315"/>
      <c r="I63" s="315"/>
      <c r="J63" s="316">
        <f>$J$212</f>
        <v>0</v>
      </c>
      <c r="K63" s="317"/>
    </row>
    <row r="64" spans="2:11" s="319" customFormat="1" ht="21" customHeight="1">
      <c r="B64" s="318"/>
      <c r="D64" s="320" t="s">
        <v>311</v>
      </c>
      <c r="E64" s="320"/>
      <c r="F64" s="320"/>
      <c r="G64" s="320"/>
      <c r="H64" s="320"/>
      <c r="I64" s="320"/>
      <c r="J64" s="321">
        <f>$J$213</f>
        <v>0</v>
      </c>
      <c r="K64" s="322"/>
    </row>
    <row r="65" spans="2:11" s="314" customFormat="1" ht="25.5" customHeight="1">
      <c r="B65" s="313"/>
      <c r="D65" s="315" t="s">
        <v>314</v>
      </c>
      <c r="E65" s="315"/>
      <c r="F65" s="315"/>
      <c r="G65" s="315"/>
      <c r="H65" s="315"/>
      <c r="I65" s="315"/>
      <c r="J65" s="316">
        <f>$J$224</f>
        <v>0</v>
      </c>
      <c r="K65" s="317"/>
    </row>
    <row r="66" spans="2:11" s="406" customFormat="1" ht="22.5" customHeight="1">
      <c r="B66" s="281"/>
      <c r="K66" s="282"/>
    </row>
    <row r="67" spans="2:11" s="406" customFormat="1" ht="7.5" customHeight="1">
      <c r="B67" s="302"/>
      <c r="C67" s="303"/>
      <c r="D67" s="303"/>
      <c r="E67" s="303"/>
      <c r="F67" s="303"/>
      <c r="G67" s="303"/>
      <c r="H67" s="303"/>
      <c r="I67" s="303"/>
      <c r="J67" s="303"/>
      <c r="K67" s="304"/>
    </row>
    <row r="71" spans="2:12" s="406" customFormat="1" ht="7.5" customHeight="1">
      <c r="B71" s="305"/>
      <c r="C71" s="306"/>
      <c r="D71" s="306"/>
      <c r="E71" s="306"/>
      <c r="F71" s="306"/>
      <c r="G71" s="306"/>
      <c r="H71" s="306"/>
      <c r="I71" s="306"/>
      <c r="J71" s="306"/>
      <c r="K71" s="306"/>
      <c r="L71" s="281"/>
    </row>
    <row r="72" spans="2:12" s="406" customFormat="1" ht="37.5" customHeight="1">
      <c r="B72" s="281"/>
      <c r="C72" s="275" t="s">
        <v>2978</v>
      </c>
      <c r="L72" s="281"/>
    </row>
    <row r="73" spans="2:12" s="406" customFormat="1" ht="7.5" customHeight="1">
      <c r="B73" s="281"/>
      <c r="L73" s="281"/>
    </row>
    <row r="74" spans="2:12" s="406" customFormat="1" ht="15" customHeight="1">
      <c r="B74" s="281"/>
      <c r="C74" s="278" t="s">
        <v>262</v>
      </c>
      <c r="L74" s="281"/>
    </row>
    <row r="75" spans="2:12" s="406" customFormat="1" ht="16.5" customHeight="1">
      <c r="B75" s="281"/>
      <c r="E75" s="654" t="str">
        <f>$E$7</f>
        <v>DSP+DPS Mladá Boleslav ČOV II - Rekonstrukce vyhnívacích nádrží</v>
      </c>
      <c r="F75" s="667"/>
      <c r="G75" s="667"/>
      <c r="H75" s="667"/>
      <c r="L75" s="281"/>
    </row>
    <row r="76" spans="2:12" s="407" customFormat="1" ht="15.75" customHeight="1">
      <c r="B76" s="274"/>
      <c r="C76" s="278" t="s">
        <v>264</v>
      </c>
      <c r="L76" s="274"/>
    </row>
    <row r="77" spans="2:12" s="406" customFormat="1" ht="16.5" customHeight="1">
      <c r="B77" s="281"/>
      <c r="E77" s="654" t="s">
        <v>2775</v>
      </c>
      <c r="F77" s="667"/>
      <c r="G77" s="667"/>
      <c r="H77" s="667"/>
      <c r="L77" s="281"/>
    </row>
    <row r="78" spans="2:12" s="406" customFormat="1" ht="15" customHeight="1">
      <c r="B78" s="281"/>
      <c r="C78" s="278" t="s">
        <v>266</v>
      </c>
      <c r="L78" s="281"/>
    </row>
    <row r="79" spans="2:12" s="406" customFormat="1" ht="19.5" customHeight="1">
      <c r="B79" s="281"/>
      <c r="E79" s="666" t="str">
        <f>$E$11</f>
        <v>SO 02A - Úpravy na uskladňovací nádrži - Bourání</v>
      </c>
      <c r="F79" s="667"/>
      <c r="G79" s="667"/>
      <c r="H79" s="667"/>
      <c r="L79" s="281"/>
    </row>
    <row r="80" spans="2:12" s="406" customFormat="1" ht="7.5" customHeight="1">
      <c r="B80" s="281"/>
      <c r="L80" s="281"/>
    </row>
    <row r="81" spans="2:12" s="406" customFormat="1" ht="18.75" customHeight="1">
      <c r="B81" s="281"/>
      <c r="C81" s="278" t="s">
        <v>271</v>
      </c>
      <c r="F81" s="283" t="str">
        <f>$F$14</f>
        <v>Mladá Boleslav</v>
      </c>
      <c r="I81" s="278" t="s">
        <v>273</v>
      </c>
      <c r="J81" s="284" t="s">
        <v>274</v>
      </c>
      <c r="L81" s="281"/>
    </row>
    <row r="82" spans="2:12" s="406" customFormat="1" ht="7.5" customHeight="1">
      <c r="B82" s="281"/>
      <c r="L82" s="281"/>
    </row>
    <row r="83" spans="2:12" s="406" customFormat="1" ht="15.75" customHeight="1">
      <c r="B83" s="281"/>
      <c r="C83" s="278" t="s">
        <v>278</v>
      </c>
      <c r="F83" s="283" t="str">
        <f>$E$17</f>
        <v>VAK Mladá Boleslav, a.s.</v>
      </c>
      <c r="I83" s="278"/>
      <c r="J83" s="283"/>
      <c r="L83" s="281"/>
    </row>
    <row r="84" spans="2:12" s="406" customFormat="1" ht="15" customHeight="1">
      <c r="B84" s="281"/>
      <c r="C84" s="278" t="s">
        <v>2771</v>
      </c>
      <c r="F84" s="283" t="str">
        <f>IF($E$20="","",$E$20)</f>
        <v/>
      </c>
      <c r="L84" s="281"/>
    </row>
    <row r="85" spans="2:12" s="406" customFormat="1" ht="11.25" customHeight="1">
      <c r="B85" s="281"/>
      <c r="L85" s="281"/>
    </row>
    <row r="86" spans="2:20" s="330" customFormat="1" ht="30" customHeight="1">
      <c r="B86" s="323"/>
      <c r="C86" s="324" t="s">
        <v>315</v>
      </c>
      <c r="D86" s="325" t="s">
        <v>316</v>
      </c>
      <c r="E86" s="325" t="s">
        <v>317</v>
      </c>
      <c r="F86" s="325" t="s">
        <v>196</v>
      </c>
      <c r="G86" s="325" t="s">
        <v>142</v>
      </c>
      <c r="H86" s="325" t="s">
        <v>318</v>
      </c>
      <c r="I86" s="325" t="s">
        <v>319</v>
      </c>
      <c r="J86" s="325" t="s">
        <v>320</v>
      </c>
      <c r="K86" s="326" t="s">
        <v>321</v>
      </c>
      <c r="L86" s="323"/>
      <c r="M86" s="327" t="s">
        <v>322</v>
      </c>
      <c r="N86" s="328" t="s">
        <v>286</v>
      </c>
      <c r="O86" s="328" t="s">
        <v>323</v>
      </c>
      <c r="P86" s="328" t="s">
        <v>324</v>
      </c>
      <c r="Q86" s="328" t="s">
        <v>325</v>
      </c>
      <c r="R86" s="328" t="s">
        <v>326</v>
      </c>
      <c r="S86" s="328" t="s">
        <v>327</v>
      </c>
      <c r="T86" s="329" t="s">
        <v>328</v>
      </c>
    </row>
    <row r="87" spans="2:63" s="406" customFormat="1" ht="30" customHeight="1">
      <c r="B87" s="281"/>
      <c r="C87" s="312" t="s">
        <v>298</v>
      </c>
      <c r="J87" s="331">
        <f>$BK$87</f>
        <v>0</v>
      </c>
      <c r="L87" s="281"/>
      <c r="M87" s="332"/>
      <c r="N87" s="287"/>
      <c r="O87" s="287"/>
      <c r="P87" s="333">
        <f>$P$88+$P$212+$P$224</f>
        <v>0</v>
      </c>
      <c r="Q87" s="287"/>
      <c r="R87" s="333">
        <f>$R$88+$R$212+$R$224</f>
        <v>0.668844</v>
      </c>
      <c r="S87" s="287"/>
      <c r="T87" s="334">
        <f>$T$88+$T$212+$T$224</f>
        <v>7.223184000000001</v>
      </c>
      <c r="AT87" s="406" t="s">
        <v>329</v>
      </c>
      <c r="AU87" s="406" t="s">
        <v>299</v>
      </c>
      <c r="BK87" s="335">
        <f>$BK$88+$BK$212+$BK$224</f>
        <v>0</v>
      </c>
    </row>
    <row r="88" spans="2:63" s="337" customFormat="1" ht="37.5" customHeight="1">
      <c r="B88" s="336"/>
      <c r="C88" s="337"/>
      <c r="D88" s="338" t="s">
        <v>329</v>
      </c>
      <c r="E88" s="339" t="s">
        <v>330</v>
      </c>
      <c r="F88" s="339" t="s">
        <v>331</v>
      </c>
      <c r="J88" s="340">
        <f>$BK$88</f>
        <v>0</v>
      </c>
      <c r="L88" s="336"/>
      <c r="M88" s="341"/>
      <c r="P88" s="342">
        <f>$P$89+$P$164</f>
        <v>0</v>
      </c>
      <c r="R88" s="342">
        <f>$R$89+$R$164</f>
        <v>0.668844</v>
      </c>
      <c r="T88" s="343">
        <f>$T$89+$T$164</f>
        <v>6.365016000000001</v>
      </c>
      <c r="AR88" s="338" t="s">
        <v>332</v>
      </c>
      <c r="AT88" s="338" t="s">
        <v>329</v>
      </c>
      <c r="AU88" s="338" t="s">
        <v>333</v>
      </c>
      <c r="AY88" s="338" t="s">
        <v>334</v>
      </c>
      <c r="BK88" s="344">
        <f>$BK$89+$BK$164</f>
        <v>0</v>
      </c>
    </row>
    <row r="89" spans="2:63" s="337" customFormat="1" ht="21" customHeight="1">
      <c r="B89" s="336"/>
      <c r="D89" s="338" t="s">
        <v>329</v>
      </c>
      <c r="E89" s="345" t="s">
        <v>417</v>
      </c>
      <c r="F89" s="345" t="s">
        <v>418</v>
      </c>
      <c r="J89" s="346">
        <f>$BK$89</f>
        <v>0</v>
      </c>
      <c r="L89" s="336"/>
      <c r="M89" s="341"/>
      <c r="P89" s="342">
        <f>$P$90+SUM($P$91:$P$160)</f>
        <v>0</v>
      </c>
      <c r="R89" s="342">
        <f>$R$90+SUM($R$91:$R$160)</f>
        <v>0.668844</v>
      </c>
      <c r="T89" s="343">
        <f>$T$90+SUM($T$91:$T$160)</f>
        <v>6.365016000000001</v>
      </c>
      <c r="AR89" s="338" t="s">
        <v>332</v>
      </c>
      <c r="AT89" s="338" t="s">
        <v>329</v>
      </c>
      <c r="AU89" s="338" t="s">
        <v>332</v>
      </c>
      <c r="AY89" s="338" t="s">
        <v>334</v>
      </c>
      <c r="BK89" s="344">
        <f>$BK$90+SUM($BK$91:$BK$160)</f>
        <v>0</v>
      </c>
    </row>
    <row r="90" spans="2:65" s="406" customFormat="1" ht="15.75" customHeight="1">
      <c r="B90" s="281"/>
      <c r="C90" s="347" t="s">
        <v>332</v>
      </c>
      <c r="D90" s="347" t="s">
        <v>336</v>
      </c>
      <c r="E90" s="348" t="s">
        <v>2659</v>
      </c>
      <c r="F90" s="349" t="s">
        <v>2658</v>
      </c>
      <c r="G90" s="350" t="s">
        <v>114</v>
      </c>
      <c r="H90" s="351">
        <v>68.2</v>
      </c>
      <c r="I90" s="424"/>
      <c r="J90" s="352">
        <f>ROUND($I$90*$H$90,2)</f>
        <v>0</v>
      </c>
      <c r="K90" s="349" t="s">
        <v>340</v>
      </c>
      <c r="L90" s="281"/>
      <c r="M90" s="423"/>
      <c r="N90" s="353" t="s">
        <v>287</v>
      </c>
      <c r="P90" s="354">
        <f>$O$90*$H$90</f>
        <v>0</v>
      </c>
      <c r="Q90" s="354">
        <v>0</v>
      </c>
      <c r="R90" s="354">
        <f>$Q$90*$H$90</f>
        <v>0</v>
      </c>
      <c r="S90" s="354">
        <v>0</v>
      </c>
      <c r="T90" s="355">
        <f>$S$90*$H$90</f>
        <v>0</v>
      </c>
      <c r="AR90" s="409" t="s">
        <v>341</v>
      </c>
      <c r="AT90" s="409" t="s">
        <v>336</v>
      </c>
      <c r="AU90" s="409" t="s">
        <v>258</v>
      </c>
      <c r="AY90" s="406" t="s">
        <v>334</v>
      </c>
      <c r="BE90" s="356">
        <f>IF($N$90="základní",$J$90,0)</f>
        <v>0</v>
      </c>
      <c r="BF90" s="356">
        <f>IF($N$90="snížená",$J$90,0)</f>
        <v>0</v>
      </c>
      <c r="BG90" s="356">
        <f>IF($N$90="zákl. přenesená",$J$90,0)</f>
        <v>0</v>
      </c>
      <c r="BH90" s="356">
        <f>IF($N$90="sníž. přenesená",$J$90,0)</f>
        <v>0</v>
      </c>
      <c r="BI90" s="356">
        <f>IF($N$90="nulová",$J$90,0)</f>
        <v>0</v>
      </c>
      <c r="BJ90" s="409" t="s">
        <v>332</v>
      </c>
      <c r="BK90" s="356">
        <f>ROUND($I$90*$H$90,2)</f>
        <v>0</v>
      </c>
      <c r="BL90" s="409" t="s">
        <v>341</v>
      </c>
      <c r="BM90" s="409" t="s">
        <v>2657</v>
      </c>
    </row>
    <row r="91" spans="2:47" s="406" customFormat="1" ht="16.5" customHeight="1">
      <c r="B91" s="281"/>
      <c r="D91" s="357" t="s">
        <v>343</v>
      </c>
      <c r="F91" s="358" t="s">
        <v>2656</v>
      </c>
      <c r="L91" s="281"/>
      <c r="M91" s="359"/>
      <c r="T91" s="360"/>
      <c r="AT91" s="406" t="s">
        <v>343</v>
      </c>
      <c r="AU91" s="406" t="s">
        <v>258</v>
      </c>
    </row>
    <row r="92" spans="2:47" s="406" customFormat="1" ht="57.75" customHeight="1">
      <c r="B92" s="281"/>
      <c r="D92" s="361" t="s">
        <v>345</v>
      </c>
      <c r="F92" s="362" t="s">
        <v>2650</v>
      </c>
      <c r="L92" s="281"/>
      <c r="M92" s="359"/>
      <c r="T92" s="360"/>
      <c r="AT92" s="406" t="s">
        <v>345</v>
      </c>
      <c r="AU92" s="406" t="s">
        <v>258</v>
      </c>
    </row>
    <row r="93" spans="2:51" s="406" customFormat="1" ht="15.75" customHeight="1">
      <c r="B93" s="363"/>
      <c r="D93" s="361" t="s">
        <v>347</v>
      </c>
      <c r="E93" s="364"/>
      <c r="F93" s="365" t="s">
        <v>2623</v>
      </c>
      <c r="H93" s="364"/>
      <c r="L93" s="363"/>
      <c r="M93" s="366"/>
      <c r="T93" s="367"/>
      <c r="AT93" s="364" t="s">
        <v>347</v>
      </c>
      <c r="AU93" s="364" t="s">
        <v>258</v>
      </c>
      <c r="AV93" s="364" t="s">
        <v>332</v>
      </c>
      <c r="AW93" s="364" t="s">
        <v>299</v>
      </c>
      <c r="AX93" s="364" t="s">
        <v>333</v>
      </c>
      <c r="AY93" s="364" t="s">
        <v>334</v>
      </c>
    </row>
    <row r="94" spans="2:51" s="406" customFormat="1" ht="15.75" customHeight="1">
      <c r="B94" s="363"/>
      <c r="D94" s="361" t="s">
        <v>347</v>
      </c>
      <c r="E94" s="364"/>
      <c r="F94" s="365" t="s">
        <v>2649</v>
      </c>
      <c r="H94" s="364"/>
      <c r="L94" s="363"/>
      <c r="M94" s="366"/>
      <c r="T94" s="367"/>
      <c r="AT94" s="364" t="s">
        <v>347</v>
      </c>
      <c r="AU94" s="364" t="s">
        <v>258</v>
      </c>
      <c r="AV94" s="364" t="s">
        <v>332</v>
      </c>
      <c r="AW94" s="364" t="s">
        <v>299</v>
      </c>
      <c r="AX94" s="364" t="s">
        <v>333</v>
      </c>
      <c r="AY94" s="364" t="s">
        <v>334</v>
      </c>
    </row>
    <row r="95" spans="2:51" s="406" customFormat="1" ht="15.75" customHeight="1">
      <c r="B95" s="368"/>
      <c r="D95" s="361" t="s">
        <v>347</v>
      </c>
      <c r="E95" s="369"/>
      <c r="F95" s="370" t="s">
        <v>2648</v>
      </c>
      <c r="H95" s="371">
        <v>36.1</v>
      </c>
      <c r="L95" s="368"/>
      <c r="M95" s="372"/>
      <c r="T95" s="373"/>
      <c r="AT95" s="369" t="s">
        <v>347</v>
      </c>
      <c r="AU95" s="369" t="s">
        <v>258</v>
      </c>
      <c r="AV95" s="369" t="s">
        <v>258</v>
      </c>
      <c r="AW95" s="369" t="s">
        <v>299</v>
      </c>
      <c r="AX95" s="369" t="s">
        <v>333</v>
      </c>
      <c r="AY95" s="369" t="s">
        <v>334</v>
      </c>
    </row>
    <row r="96" spans="2:51" s="406" customFormat="1" ht="15.75" customHeight="1">
      <c r="B96" s="368"/>
      <c r="D96" s="361" t="s">
        <v>347</v>
      </c>
      <c r="E96" s="369"/>
      <c r="F96" s="370" t="s">
        <v>2647</v>
      </c>
      <c r="H96" s="371">
        <v>32.1</v>
      </c>
      <c r="L96" s="368"/>
      <c r="M96" s="372"/>
      <c r="T96" s="373"/>
      <c r="AT96" s="369" t="s">
        <v>347</v>
      </c>
      <c r="AU96" s="369" t="s">
        <v>258</v>
      </c>
      <c r="AV96" s="369" t="s">
        <v>258</v>
      </c>
      <c r="AW96" s="369" t="s">
        <v>299</v>
      </c>
      <c r="AX96" s="369" t="s">
        <v>333</v>
      </c>
      <c r="AY96" s="369" t="s">
        <v>334</v>
      </c>
    </row>
    <row r="97" spans="2:51" s="406" customFormat="1" ht="15.75" customHeight="1">
      <c r="B97" s="374"/>
      <c r="D97" s="361" t="s">
        <v>347</v>
      </c>
      <c r="E97" s="375"/>
      <c r="F97" s="376" t="s">
        <v>352</v>
      </c>
      <c r="H97" s="377">
        <v>68.2</v>
      </c>
      <c r="L97" s="374"/>
      <c r="M97" s="378"/>
      <c r="T97" s="379"/>
      <c r="AT97" s="375" t="s">
        <v>347</v>
      </c>
      <c r="AU97" s="375" t="s">
        <v>258</v>
      </c>
      <c r="AV97" s="375" t="s">
        <v>341</v>
      </c>
      <c r="AW97" s="375" t="s">
        <v>299</v>
      </c>
      <c r="AX97" s="375" t="s">
        <v>332</v>
      </c>
      <c r="AY97" s="375" t="s">
        <v>334</v>
      </c>
    </row>
    <row r="98" spans="2:51" s="406" customFormat="1" ht="15.75" customHeight="1">
      <c r="B98" s="363"/>
      <c r="D98" s="361" t="s">
        <v>347</v>
      </c>
      <c r="E98" s="364"/>
      <c r="F98" s="365" t="s">
        <v>2655</v>
      </c>
      <c r="H98" s="364"/>
      <c r="L98" s="363"/>
      <c r="M98" s="366"/>
      <c r="T98" s="367"/>
      <c r="AT98" s="364" t="s">
        <v>347</v>
      </c>
      <c r="AU98" s="364" t="s">
        <v>258</v>
      </c>
      <c r="AV98" s="364" t="s">
        <v>332</v>
      </c>
      <c r="AW98" s="364" t="s">
        <v>299</v>
      </c>
      <c r="AX98" s="364" t="s">
        <v>333</v>
      </c>
      <c r="AY98" s="364" t="s">
        <v>334</v>
      </c>
    </row>
    <row r="99" spans="2:65" s="406" customFormat="1" ht="15.75" customHeight="1">
      <c r="B99" s="281"/>
      <c r="C99" s="347" t="s">
        <v>258</v>
      </c>
      <c r="D99" s="347" t="s">
        <v>336</v>
      </c>
      <c r="E99" s="348" t="s">
        <v>2654</v>
      </c>
      <c r="F99" s="349" t="s">
        <v>2653</v>
      </c>
      <c r="G99" s="350" t="s">
        <v>114</v>
      </c>
      <c r="H99" s="351">
        <v>477.4</v>
      </c>
      <c r="I99" s="424"/>
      <c r="J99" s="352">
        <f>ROUND($I$99*$H$99,2)</f>
        <v>0</v>
      </c>
      <c r="K99" s="349" t="s">
        <v>340</v>
      </c>
      <c r="L99" s="281"/>
      <c r="M99" s="423"/>
      <c r="N99" s="353" t="s">
        <v>287</v>
      </c>
      <c r="P99" s="354">
        <f>$O$99*$H$99</f>
        <v>0</v>
      </c>
      <c r="Q99" s="354">
        <v>0</v>
      </c>
      <c r="R99" s="354">
        <f>$Q$99*$H$99</f>
        <v>0</v>
      </c>
      <c r="S99" s="354">
        <v>0</v>
      </c>
      <c r="T99" s="355">
        <f>$S$99*$H$99</f>
        <v>0</v>
      </c>
      <c r="AR99" s="409" t="s">
        <v>341</v>
      </c>
      <c r="AT99" s="409" t="s">
        <v>336</v>
      </c>
      <c r="AU99" s="409" t="s">
        <v>258</v>
      </c>
      <c r="AY99" s="406" t="s">
        <v>334</v>
      </c>
      <c r="BE99" s="356">
        <f>IF($N$99="základní",$J$99,0)</f>
        <v>0</v>
      </c>
      <c r="BF99" s="356">
        <f>IF($N$99="snížená",$J$99,0)</f>
        <v>0</v>
      </c>
      <c r="BG99" s="356">
        <f>IF($N$99="zákl. přenesená",$J$99,0)</f>
        <v>0</v>
      </c>
      <c r="BH99" s="356">
        <f>IF($N$99="sníž. přenesená",$J$99,0)</f>
        <v>0</v>
      </c>
      <c r="BI99" s="356">
        <f>IF($N$99="nulová",$J$99,0)</f>
        <v>0</v>
      </c>
      <c r="BJ99" s="409" t="s">
        <v>332</v>
      </c>
      <c r="BK99" s="356">
        <f>ROUND($I$99*$H$99,2)</f>
        <v>0</v>
      </c>
      <c r="BL99" s="409" t="s">
        <v>341</v>
      </c>
      <c r="BM99" s="409" t="s">
        <v>2652</v>
      </c>
    </row>
    <row r="100" spans="2:47" s="406" customFormat="1" ht="16.5" customHeight="1">
      <c r="B100" s="281"/>
      <c r="D100" s="357" t="s">
        <v>343</v>
      </c>
      <c r="F100" s="358" t="s">
        <v>2651</v>
      </c>
      <c r="L100" s="281"/>
      <c r="M100" s="359"/>
      <c r="T100" s="360"/>
      <c r="AT100" s="406" t="s">
        <v>343</v>
      </c>
      <c r="AU100" s="406" t="s">
        <v>258</v>
      </c>
    </row>
    <row r="101" spans="2:47" s="406" customFormat="1" ht="57.75" customHeight="1">
      <c r="B101" s="281"/>
      <c r="D101" s="361" t="s">
        <v>345</v>
      </c>
      <c r="F101" s="362" t="s">
        <v>2650</v>
      </c>
      <c r="L101" s="281"/>
      <c r="M101" s="359"/>
      <c r="T101" s="360"/>
      <c r="AT101" s="406" t="s">
        <v>345</v>
      </c>
      <c r="AU101" s="406" t="s">
        <v>258</v>
      </c>
    </row>
    <row r="102" spans="2:51" s="406" customFormat="1" ht="15.75" customHeight="1">
      <c r="B102" s="363"/>
      <c r="D102" s="361" t="s">
        <v>347</v>
      </c>
      <c r="E102" s="364"/>
      <c r="F102" s="365" t="s">
        <v>2623</v>
      </c>
      <c r="H102" s="364"/>
      <c r="L102" s="363"/>
      <c r="M102" s="366"/>
      <c r="T102" s="367"/>
      <c r="AT102" s="364" t="s">
        <v>347</v>
      </c>
      <c r="AU102" s="364" t="s">
        <v>258</v>
      </c>
      <c r="AV102" s="364" t="s">
        <v>332</v>
      </c>
      <c r="AW102" s="364" t="s">
        <v>299</v>
      </c>
      <c r="AX102" s="364" t="s">
        <v>333</v>
      </c>
      <c r="AY102" s="364" t="s">
        <v>334</v>
      </c>
    </row>
    <row r="103" spans="2:51" s="406" customFormat="1" ht="15.75" customHeight="1">
      <c r="B103" s="363"/>
      <c r="D103" s="361" t="s">
        <v>347</v>
      </c>
      <c r="E103" s="364"/>
      <c r="F103" s="365" t="s">
        <v>2649</v>
      </c>
      <c r="H103" s="364"/>
      <c r="L103" s="363"/>
      <c r="M103" s="366"/>
      <c r="T103" s="367"/>
      <c r="AT103" s="364" t="s">
        <v>347</v>
      </c>
      <c r="AU103" s="364" t="s">
        <v>258</v>
      </c>
      <c r="AV103" s="364" t="s">
        <v>332</v>
      </c>
      <c r="AW103" s="364" t="s">
        <v>299</v>
      </c>
      <c r="AX103" s="364" t="s">
        <v>333</v>
      </c>
      <c r="AY103" s="364" t="s">
        <v>334</v>
      </c>
    </row>
    <row r="104" spans="2:51" s="406" customFormat="1" ht="15.75" customHeight="1">
      <c r="B104" s="368"/>
      <c r="D104" s="361" t="s">
        <v>347</v>
      </c>
      <c r="E104" s="369"/>
      <c r="F104" s="370" t="s">
        <v>2648</v>
      </c>
      <c r="H104" s="371">
        <v>36.1</v>
      </c>
      <c r="L104" s="368"/>
      <c r="M104" s="372"/>
      <c r="T104" s="373"/>
      <c r="AT104" s="369" t="s">
        <v>347</v>
      </c>
      <c r="AU104" s="369" t="s">
        <v>258</v>
      </c>
      <c r="AV104" s="369" t="s">
        <v>258</v>
      </c>
      <c r="AW104" s="369" t="s">
        <v>299</v>
      </c>
      <c r="AX104" s="369" t="s">
        <v>333</v>
      </c>
      <c r="AY104" s="369" t="s">
        <v>334</v>
      </c>
    </row>
    <row r="105" spans="2:51" s="406" customFormat="1" ht="15.75" customHeight="1">
      <c r="B105" s="368"/>
      <c r="D105" s="361" t="s">
        <v>347</v>
      </c>
      <c r="E105" s="369"/>
      <c r="F105" s="370" t="s">
        <v>2647</v>
      </c>
      <c r="H105" s="371">
        <v>32.1</v>
      </c>
      <c r="L105" s="368"/>
      <c r="M105" s="372"/>
      <c r="T105" s="373"/>
      <c r="AT105" s="369" t="s">
        <v>347</v>
      </c>
      <c r="AU105" s="369" t="s">
        <v>258</v>
      </c>
      <c r="AV105" s="369" t="s">
        <v>258</v>
      </c>
      <c r="AW105" s="369" t="s">
        <v>299</v>
      </c>
      <c r="AX105" s="369" t="s">
        <v>333</v>
      </c>
      <c r="AY105" s="369" t="s">
        <v>334</v>
      </c>
    </row>
    <row r="106" spans="2:51" s="406" customFormat="1" ht="15.75" customHeight="1">
      <c r="B106" s="374"/>
      <c r="D106" s="361" t="s">
        <v>347</v>
      </c>
      <c r="E106" s="375"/>
      <c r="F106" s="376" t="s">
        <v>352</v>
      </c>
      <c r="H106" s="377">
        <v>68.2</v>
      </c>
      <c r="L106" s="374"/>
      <c r="M106" s="378"/>
      <c r="T106" s="379"/>
      <c r="AT106" s="375" t="s">
        <v>347</v>
      </c>
      <c r="AU106" s="375" t="s">
        <v>258</v>
      </c>
      <c r="AV106" s="375" t="s">
        <v>341</v>
      </c>
      <c r="AW106" s="375" t="s">
        <v>299</v>
      </c>
      <c r="AX106" s="375" t="s">
        <v>332</v>
      </c>
      <c r="AY106" s="375" t="s">
        <v>334</v>
      </c>
    </row>
    <row r="107" spans="2:51" s="406" customFormat="1" ht="15.75" customHeight="1">
      <c r="B107" s="368"/>
      <c r="D107" s="361" t="s">
        <v>347</v>
      </c>
      <c r="F107" s="370" t="s">
        <v>2646</v>
      </c>
      <c r="H107" s="371">
        <v>477.4</v>
      </c>
      <c r="L107" s="368"/>
      <c r="M107" s="372"/>
      <c r="T107" s="373"/>
      <c r="AT107" s="369" t="s">
        <v>347</v>
      </c>
      <c r="AU107" s="369" t="s">
        <v>258</v>
      </c>
      <c r="AV107" s="369" t="s">
        <v>258</v>
      </c>
      <c r="AW107" s="369" t="s">
        <v>333</v>
      </c>
      <c r="AX107" s="369" t="s">
        <v>332</v>
      </c>
      <c r="AY107" s="369" t="s">
        <v>334</v>
      </c>
    </row>
    <row r="108" spans="2:65" s="406" customFormat="1" ht="15.75" customHeight="1">
      <c r="B108" s="281"/>
      <c r="C108" s="347" t="s">
        <v>363</v>
      </c>
      <c r="D108" s="347" t="s">
        <v>336</v>
      </c>
      <c r="E108" s="348" t="s">
        <v>500</v>
      </c>
      <c r="F108" s="349" t="s">
        <v>501</v>
      </c>
      <c r="G108" s="350" t="s">
        <v>339</v>
      </c>
      <c r="H108" s="351">
        <v>113.1</v>
      </c>
      <c r="I108" s="424"/>
      <c r="J108" s="352">
        <f>ROUND($I$108*$H$108,2)</f>
        <v>0</v>
      </c>
      <c r="K108" s="349" t="s">
        <v>340</v>
      </c>
      <c r="L108" s="281"/>
      <c r="M108" s="423"/>
      <c r="N108" s="353" t="s">
        <v>287</v>
      </c>
      <c r="P108" s="354">
        <f>$O$108*$H$108</f>
        <v>0</v>
      </c>
      <c r="Q108" s="354">
        <v>4E-05</v>
      </c>
      <c r="R108" s="354">
        <f>$Q$108*$H$108</f>
        <v>0.004524</v>
      </c>
      <c r="S108" s="354">
        <v>0</v>
      </c>
      <c r="T108" s="355">
        <f>$S$108*$H$108</f>
        <v>0</v>
      </c>
      <c r="AR108" s="409" t="s">
        <v>341</v>
      </c>
      <c r="AT108" s="409" t="s">
        <v>336</v>
      </c>
      <c r="AU108" s="409" t="s">
        <v>258</v>
      </c>
      <c r="AY108" s="406" t="s">
        <v>334</v>
      </c>
      <c r="BE108" s="356">
        <f>IF($N$108="základní",$J$108,0)</f>
        <v>0</v>
      </c>
      <c r="BF108" s="356">
        <f>IF($N$108="snížená",$J$108,0)</f>
        <v>0</v>
      </c>
      <c r="BG108" s="356">
        <f>IF($N$108="zákl. přenesená",$J$108,0)</f>
        <v>0</v>
      </c>
      <c r="BH108" s="356">
        <f>IF($N$108="sníž. přenesená",$J$108,0)</f>
        <v>0</v>
      </c>
      <c r="BI108" s="356">
        <f>IF($N$108="nulová",$J$108,0)</f>
        <v>0</v>
      </c>
      <c r="BJ108" s="409" t="s">
        <v>332</v>
      </c>
      <c r="BK108" s="356">
        <f>ROUND($I$108*$H$108,2)</f>
        <v>0</v>
      </c>
      <c r="BL108" s="409" t="s">
        <v>341</v>
      </c>
      <c r="BM108" s="409" t="s">
        <v>502</v>
      </c>
    </row>
    <row r="109" spans="2:47" s="406" customFormat="1" ht="91.5" customHeight="1">
      <c r="B109" s="281"/>
      <c r="D109" s="357" t="s">
        <v>343</v>
      </c>
      <c r="F109" s="358" t="s">
        <v>503</v>
      </c>
      <c r="L109" s="281"/>
      <c r="M109" s="359"/>
      <c r="T109" s="360"/>
      <c r="AT109" s="406" t="s">
        <v>343</v>
      </c>
      <c r="AU109" s="406" t="s">
        <v>258</v>
      </c>
    </row>
    <row r="110" spans="2:47" s="406" customFormat="1" ht="84.75" customHeight="1">
      <c r="B110" s="281"/>
      <c r="D110" s="361" t="s">
        <v>345</v>
      </c>
      <c r="F110" s="362" t="s">
        <v>504</v>
      </c>
      <c r="L110" s="281"/>
      <c r="M110" s="359"/>
      <c r="T110" s="360"/>
      <c r="AT110" s="406" t="s">
        <v>345</v>
      </c>
      <c r="AU110" s="406" t="s">
        <v>258</v>
      </c>
    </row>
    <row r="111" spans="2:51" s="406" customFormat="1" ht="15.75" customHeight="1">
      <c r="B111" s="363"/>
      <c r="D111" s="361" t="s">
        <v>347</v>
      </c>
      <c r="E111" s="364"/>
      <c r="F111" s="365" t="s">
        <v>2623</v>
      </c>
      <c r="H111" s="364"/>
      <c r="L111" s="363"/>
      <c r="M111" s="366"/>
      <c r="T111" s="367"/>
      <c r="AT111" s="364" t="s">
        <v>347</v>
      </c>
      <c r="AU111" s="364" t="s">
        <v>258</v>
      </c>
      <c r="AV111" s="364" t="s">
        <v>332</v>
      </c>
      <c r="AW111" s="364" t="s">
        <v>299</v>
      </c>
      <c r="AX111" s="364" t="s">
        <v>333</v>
      </c>
      <c r="AY111" s="364" t="s">
        <v>334</v>
      </c>
    </row>
    <row r="112" spans="2:51" s="406" customFormat="1" ht="15.75" customHeight="1">
      <c r="B112" s="363"/>
      <c r="D112" s="361" t="s">
        <v>347</v>
      </c>
      <c r="E112" s="364"/>
      <c r="F112" s="365" t="s">
        <v>2645</v>
      </c>
      <c r="H112" s="364"/>
      <c r="L112" s="363"/>
      <c r="M112" s="366"/>
      <c r="T112" s="367"/>
      <c r="AT112" s="364" t="s">
        <v>347</v>
      </c>
      <c r="AU112" s="364" t="s">
        <v>258</v>
      </c>
      <c r="AV112" s="364" t="s">
        <v>332</v>
      </c>
      <c r="AW112" s="364" t="s">
        <v>299</v>
      </c>
      <c r="AX112" s="364" t="s">
        <v>333</v>
      </c>
      <c r="AY112" s="364" t="s">
        <v>334</v>
      </c>
    </row>
    <row r="113" spans="2:51" s="406" customFormat="1" ht="15.75" customHeight="1">
      <c r="B113" s="368"/>
      <c r="D113" s="361" t="s">
        <v>347</v>
      </c>
      <c r="E113" s="369"/>
      <c r="F113" s="370" t="s">
        <v>2644</v>
      </c>
      <c r="H113" s="371">
        <v>113.1</v>
      </c>
      <c r="L113" s="368"/>
      <c r="M113" s="372"/>
      <c r="T113" s="373"/>
      <c r="AT113" s="369" t="s">
        <v>347</v>
      </c>
      <c r="AU113" s="369" t="s">
        <v>258</v>
      </c>
      <c r="AV113" s="369" t="s">
        <v>258</v>
      </c>
      <c r="AW113" s="369" t="s">
        <v>299</v>
      </c>
      <c r="AX113" s="369" t="s">
        <v>333</v>
      </c>
      <c r="AY113" s="369" t="s">
        <v>334</v>
      </c>
    </row>
    <row r="114" spans="2:51" s="406" customFormat="1" ht="15.75" customHeight="1">
      <c r="B114" s="374"/>
      <c r="D114" s="361" t="s">
        <v>347</v>
      </c>
      <c r="E114" s="375"/>
      <c r="F114" s="376" t="s">
        <v>352</v>
      </c>
      <c r="H114" s="377">
        <v>113.1</v>
      </c>
      <c r="L114" s="374"/>
      <c r="M114" s="378"/>
      <c r="T114" s="379"/>
      <c r="AT114" s="375" t="s">
        <v>347</v>
      </c>
      <c r="AU114" s="375" t="s">
        <v>258</v>
      </c>
      <c r="AV114" s="375" t="s">
        <v>341</v>
      </c>
      <c r="AW114" s="375" t="s">
        <v>299</v>
      </c>
      <c r="AX114" s="375" t="s">
        <v>332</v>
      </c>
      <c r="AY114" s="375" t="s">
        <v>334</v>
      </c>
    </row>
    <row r="115" spans="2:65" s="406" customFormat="1" ht="15.75" customHeight="1">
      <c r="B115" s="281"/>
      <c r="C115" s="347" t="s">
        <v>341</v>
      </c>
      <c r="D115" s="347" t="s">
        <v>336</v>
      </c>
      <c r="E115" s="348" t="s">
        <v>537</v>
      </c>
      <c r="F115" s="349" t="s">
        <v>538</v>
      </c>
      <c r="G115" s="350" t="s">
        <v>373</v>
      </c>
      <c r="H115" s="351">
        <v>1.384</v>
      </c>
      <c r="I115" s="424"/>
      <c r="J115" s="352">
        <f>ROUND($I$115*$H$115,2)</f>
        <v>0</v>
      </c>
      <c r="K115" s="349" t="s">
        <v>340</v>
      </c>
      <c r="L115" s="281"/>
      <c r="M115" s="423"/>
      <c r="N115" s="353" t="s">
        <v>287</v>
      </c>
      <c r="P115" s="354">
        <f>$O$115*$H$115</f>
        <v>0</v>
      </c>
      <c r="Q115" s="354">
        <v>0</v>
      </c>
      <c r="R115" s="354">
        <f>$Q$115*$H$115</f>
        <v>0</v>
      </c>
      <c r="S115" s="354">
        <v>2.2</v>
      </c>
      <c r="T115" s="355">
        <f>$S$115*$H$115</f>
        <v>3.0448</v>
      </c>
      <c r="AR115" s="409" t="s">
        <v>341</v>
      </c>
      <c r="AT115" s="409" t="s">
        <v>336</v>
      </c>
      <c r="AU115" s="409" t="s">
        <v>258</v>
      </c>
      <c r="AY115" s="406" t="s">
        <v>334</v>
      </c>
      <c r="BE115" s="356">
        <f>IF($N$115="základní",$J$115,0)</f>
        <v>0</v>
      </c>
      <c r="BF115" s="356">
        <f>IF($N$115="snížená",$J$115,0)</f>
        <v>0</v>
      </c>
      <c r="BG115" s="356">
        <f>IF($N$115="zákl. přenesená",$J$115,0)</f>
        <v>0</v>
      </c>
      <c r="BH115" s="356">
        <f>IF($N$115="sníž. přenesená",$J$115,0)</f>
        <v>0</v>
      </c>
      <c r="BI115" s="356">
        <f>IF($N$115="nulová",$J$115,0)</f>
        <v>0</v>
      </c>
      <c r="BJ115" s="409" t="s">
        <v>332</v>
      </c>
      <c r="BK115" s="356">
        <f>ROUND($I$115*$H$115,2)</f>
        <v>0</v>
      </c>
      <c r="BL115" s="409" t="s">
        <v>341</v>
      </c>
      <c r="BM115" s="409" t="s">
        <v>539</v>
      </c>
    </row>
    <row r="116" spans="2:47" s="406" customFormat="1" ht="27" customHeight="1">
      <c r="B116" s="281"/>
      <c r="D116" s="357" t="s">
        <v>343</v>
      </c>
      <c r="F116" s="358" t="s">
        <v>540</v>
      </c>
      <c r="L116" s="281"/>
      <c r="M116" s="359"/>
      <c r="T116" s="360"/>
      <c r="AT116" s="406" t="s">
        <v>343</v>
      </c>
      <c r="AU116" s="406" t="s">
        <v>258</v>
      </c>
    </row>
    <row r="117" spans="2:51" s="406" customFormat="1" ht="15.75" customHeight="1">
      <c r="B117" s="363"/>
      <c r="D117" s="361" t="s">
        <v>347</v>
      </c>
      <c r="E117" s="364"/>
      <c r="F117" s="365" t="s">
        <v>2623</v>
      </c>
      <c r="H117" s="364"/>
      <c r="L117" s="363"/>
      <c r="M117" s="366"/>
      <c r="T117" s="367"/>
      <c r="AT117" s="364" t="s">
        <v>347</v>
      </c>
      <c r="AU117" s="364" t="s">
        <v>258</v>
      </c>
      <c r="AV117" s="364" t="s">
        <v>332</v>
      </c>
      <c r="AW117" s="364" t="s">
        <v>299</v>
      </c>
      <c r="AX117" s="364" t="s">
        <v>333</v>
      </c>
      <c r="AY117" s="364" t="s">
        <v>334</v>
      </c>
    </row>
    <row r="118" spans="2:51" s="406" customFormat="1" ht="15.75" customHeight="1">
      <c r="B118" s="363"/>
      <c r="D118" s="361" t="s">
        <v>347</v>
      </c>
      <c r="E118" s="364"/>
      <c r="F118" s="365" t="s">
        <v>2636</v>
      </c>
      <c r="H118" s="364"/>
      <c r="L118" s="363"/>
      <c r="M118" s="366"/>
      <c r="T118" s="367"/>
      <c r="AT118" s="364" t="s">
        <v>347</v>
      </c>
      <c r="AU118" s="364" t="s">
        <v>258</v>
      </c>
      <c r="AV118" s="364" t="s">
        <v>332</v>
      </c>
      <c r="AW118" s="364" t="s">
        <v>299</v>
      </c>
      <c r="AX118" s="364" t="s">
        <v>333</v>
      </c>
      <c r="AY118" s="364" t="s">
        <v>334</v>
      </c>
    </row>
    <row r="119" spans="2:51" s="406" customFormat="1" ht="15.75" customHeight="1">
      <c r="B119" s="363"/>
      <c r="D119" s="361" t="s">
        <v>347</v>
      </c>
      <c r="E119" s="364"/>
      <c r="F119" s="365" t="s">
        <v>772</v>
      </c>
      <c r="H119" s="364"/>
      <c r="L119" s="363"/>
      <c r="M119" s="366"/>
      <c r="T119" s="367"/>
      <c r="AT119" s="364" t="s">
        <v>347</v>
      </c>
      <c r="AU119" s="364" t="s">
        <v>258</v>
      </c>
      <c r="AV119" s="364" t="s">
        <v>332</v>
      </c>
      <c r="AW119" s="364" t="s">
        <v>299</v>
      </c>
      <c r="AX119" s="364" t="s">
        <v>333</v>
      </c>
      <c r="AY119" s="364" t="s">
        <v>334</v>
      </c>
    </row>
    <row r="120" spans="2:51" s="406" customFormat="1" ht="15.75" customHeight="1">
      <c r="B120" s="363"/>
      <c r="D120" s="361" t="s">
        <v>347</v>
      </c>
      <c r="E120" s="364"/>
      <c r="F120" s="365" t="s">
        <v>2643</v>
      </c>
      <c r="H120" s="364"/>
      <c r="L120" s="363"/>
      <c r="M120" s="366"/>
      <c r="T120" s="367"/>
      <c r="AT120" s="364" t="s">
        <v>347</v>
      </c>
      <c r="AU120" s="364" t="s">
        <v>258</v>
      </c>
      <c r="AV120" s="364" t="s">
        <v>332</v>
      </c>
      <c r="AW120" s="364" t="s">
        <v>299</v>
      </c>
      <c r="AX120" s="364" t="s">
        <v>333</v>
      </c>
      <c r="AY120" s="364" t="s">
        <v>334</v>
      </c>
    </row>
    <row r="121" spans="2:51" s="406" customFormat="1" ht="15.75" customHeight="1">
      <c r="B121" s="363"/>
      <c r="D121" s="361" t="s">
        <v>347</v>
      </c>
      <c r="E121" s="364"/>
      <c r="F121" s="365" t="s">
        <v>2642</v>
      </c>
      <c r="H121" s="364"/>
      <c r="L121" s="363"/>
      <c r="M121" s="366"/>
      <c r="T121" s="367"/>
      <c r="AT121" s="364" t="s">
        <v>347</v>
      </c>
      <c r="AU121" s="364" t="s">
        <v>258</v>
      </c>
      <c r="AV121" s="364" t="s">
        <v>332</v>
      </c>
      <c r="AW121" s="364" t="s">
        <v>299</v>
      </c>
      <c r="AX121" s="364" t="s">
        <v>333</v>
      </c>
      <c r="AY121" s="364" t="s">
        <v>334</v>
      </c>
    </row>
    <row r="122" spans="2:51" s="406" customFormat="1" ht="15.75" customHeight="1">
      <c r="B122" s="368"/>
      <c r="D122" s="361" t="s">
        <v>347</v>
      </c>
      <c r="E122" s="369"/>
      <c r="F122" s="370" t="s">
        <v>2641</v>
      </c>
      <c r="H122" s="371">
        <v>1.384</v>
      </c>
      <c r="L122" s="368"/>
      <c r="M122" s="372"/>
      <c r="T122" s="373"/>
      <c r="AT122" s="369" t="s">
        <v>347</v>
      </c>
      <c r="AU122" s="369" t="s">
        <v>258</v>
      </c>
      <c r="AV122" s="369" t="s">
        <v>258</v>
      </c>
      <c r="AW122" s="369" t="s">
        <v>299</v>
      </c>
      <c r="AX122" s="369" t="s">
        <v>333</v>
      </c>
      <c r="AY122" s="369" t="s">
        <v>334</v>
      </c>
    </row>
    <row r="123" spans="2:51" s="406" customFormat="1" ht="15.75" customHeight="1">
      <c r="B123" s="374"/>
      <c r="D123" s="361" t="s">
        <v>347</v>
      </c>
      <c r="E123" s="375"/>
      <c r="F123" s="376" t="s">
        <v>352</v>
      </c>
      <c r="H123" s="377">
        <v>1.384</v>
      </c>
      <c r="L123" s="374"/>
      <c r="M123" s="378"/>
      <c r="T123" s="379"/>
      <c r="AT123" s="375" t="s">
        <v>347</v>
      </c>
      <c r="AU123" s="375" t="s">
        <v>258</v>
      </c>
      <c r="AV123" s="375" t="s">
        <v>341</v>
      </c>
      <c r="AW123" s="375" t="s">
        <v>299</v>
      </c>
      <c r="AX123" s="375" t="s">
        <v>332</v>
      </c>
      <c r="AY123" s="375" t="s">
        <v>334</v>
      </c>
    </row>
    <row r="124" spans="2:65" s="406" customFormat="1" ht="15.75" customHeight="1">
      <c r="B124" s="281"/>
      <c r="C124" s="347" t="s">
        <v>379</v>
      </c>
      <c r="D124" s="347" t="s">
        <v>336</v>
      </c>
      <c r="E124" s="348" t="s">
        <v>559</v>
      </c>
      <c r="F124" s="349" t="s">
        <v>560</v>
      </c>
      <c r="G124" s="350" t="s">
        <v>373</v>
      </c>
      <c r="H124" s="351">
        <v>1.384</v>
      </c>
      <c r="I124" s="424"/>
      <c r="J124" s="352">
        <f>ROUND($I$124*$H$124,2)</f>
        <v>0</v>
      </c>
      <c r="K124" s="349" t="s">
        <v>340</v>
      </c>
      <c r="L124" s="281"/>
      <c r="M124" s="423"/>
      <c r="N124" s="353" t="s">
        <v>287</v>
      </c>
      <c r="P124" s="354">
        <f>$O$124*$H$124</f>
        <v>0</v>
      </c>
      <c r="Q124" s="354">
        <v>0</v>
      </c>
      <c r="R124" s="354">
        <f>$Q$124*$H$124</f>
        <v>0</v>
      </c>
      <c r="S124" s="354">
        <v>0.044</v>
      </c>
      <c r="T124" s="355">
        <f>$S$124*$H$124</f>
        <v>0.06089599999999999</v>
      </c>
      <c r="AR124" s="409" t="s">
        <v>341</v>
      </c>
      <c r="AT124" s="409" t="s">
        <v>336</v>
      </c>
      <c r="AU124" s="409" t="s">
        <v>258</v>
      </c>
      <c r="AY124" s="406" t="s">
        <v>334</v>
      </c>
      <c r="BE124" s="356">
        <f>IF($N$124="základní",$J$124,0)</f>
        <v>0</v>
      </c>
      <c r="BF124" s="356">
        <f>IF($N$124="snížená",$J$124,0)</f>
        <v>0</v>
      </c>
      <c r="BG124" s="356">
        <f>IF($N$124="zákl. přenesená",$J$124,0)</f>
        <v>0</v>
      </c>
      <c r="BH124" s="356">
        <f>IF($N$124="sníž. přenesená",$J$124,0)</f>
        <v>0</v>
      </c>
      <c r="BI124" s="356">
        <f>IF($N$124="nulová",$J$124,0)</f>
        <v>0</v>
      </c>
      <c r="BJ124" s="409" t="s">
        <v>332</v>
      </c>
      <c r="BK124" s="356">
        <f>ROUND($I$124*$H$124,2)</f>
        <v>0</v>
      </c>
      <c r="BL124" s="409" t="s">
        <v>341</v>
      </c>
      <c r="BM124" s="409" t="s">
        <v>561</v>
      </c>
    </row>
    <row r="125" spans="2:47" s="406" customFormat="1" ht="27" customHeight="1">
      <c r="B125" s="281"/>
      <c r="D125" s="357" t="s">
        <v>343</v>
      </c>
      <c r="F125" s="358" t="s">
        <v>562</v>
      </c>
      <c r="L125" s="281"/>
      <c r="M125" s="359"/>
      <c r="T125" s="360"/>
      <c r="AT125" s="406" t="s">
        <v>343</v>
      </c>
      <c r="AU125" s="406" t="s">
        <v>258</v>
      </c>
    </row>
    <row r="126" spans="2:51" s="406" customFormat="1" ht="15.75" customHeight="1">
      <c r="B126" s="363"/>
      <c r="D126" s="361" t="s">
        <v>347</v>
      </c>
      <c r="E126" s="364"/>
      <c r="F126" s="365" t="s">
        <v>2623</v>
      </c>
      <c r="H126" s="364"/>
      <c r="L126" s="363"/>
      <c r="M126" s="366"/>
      <c r="T126" s="367"/>
      <c r="AT126" s="364" t="s">
        <v>347</v>
      </c>
      <c r="AU126" s="364" t="s">
        <v>258</v>
      </c>
      <c r="AV126" s="364" t="s">
        <v>332</v>
      </c>
      <c r="AW126" s="364" t="s">
        <v>299</v>
      </c>
      <c r="AX126" s="364" t="s">
        <v>333</v>
      </c>
      <c r="AY126" s="364" t="s">
        <v>334</v>
      </c>
    </row>
    <row r="127" spans="2:51" s="406" customFormat="1" ht="15.75" customHeight="1">
      <c r="B127" s="363"/>
      <c r="D127" s="361" t="s">
        <v>347</v>
      </c>
      <c r="E127" s="364"/>
      <c r="F127" s="365" t="s">
        <v>2636</v>
      </c>
      <c r="H127" s="364"/>
      <c r="L127" s="363"/>
      <c r="M127" s="366"/>
      <c r="T127" s="367"/>
      <c r="AT127" s="364" t="s">
        <v>347</v>
      </c>
      <c r="AU127" s="364" t="s">
        <v>258</v>
      </c>
      <c r="AV127" s="364" t="s">
        <v>332</v>
      </c>
      <c r="AW127" s="364" t="s">
        <v>299</v>
      </c>
      <c r="AX127" s="364" t="s">
        <v>333</v>
      </c>
      <c r="AY127" s="364" t="s">
        <v>334</v>
      </c>
    </row>
    <row r="128" spans="2:51" s="406" customFormat="1" ht="15.75" customHeight="1">
      <c r="B128" s="363"/>
      <c r="D128" s="361" t="s">
        <v>347</v>
      </c>
      <c r="E128" s="364"/>
      <c r="F128" s="365" t="s">
        <v>772</v>
      </c>
      <c r="H128" s="364"/>
      <c r="L128" s="363"/>
      <c r="M128" s="366"/>
      <c r="T128" s="367"/>
      <c r="AT128" s="364" t="s">
        <v>347</v>
      </c>
      <c r="AU128" s="364" t="s">
        <v>258</v>
      </c>
      <c r="AV128" s="364" t="s">
        <v>332</v>
      </c>
      <c r="AW128" s="364" t="s">
        <v>299</v>
      </c>
      <c r="AX128" s="364" t="s">
        <v>333</v>
      </c>
      <c r="AY128" s="364" t="s">
        <v>334</v>
      </c>
    </row>
    <row r="129" spans="2:51" s="406" customFormat="1" ht="15.75" customHeight="1">
      <c r="B129" s="363"/>
      <c r="D129" s="361" t="s">
        <v>347</v>
      </c>
      <c r="E129" s="364"/>
      <c r="F129" s="365" t="s">
        <v>2643</v>
      </c>
      <c r="H129" s="364"/>
      <c r="L129" s="363"/>
      <c r="M129" s="366"/>
      <c r="T129" s="367"/>
      <c r="AT129" s="364" t="s">
        <v>347</v>
      </c>
      <c r="AU129" s="364" t="s">
        <v>258</v>
      </c>
      <c r="AV129" s="364" t="s">
        <v>332</v>
      </c>
      <c r="AW129" s="364" t="s">
        <v>299</v>
      </c>
      <c r="AX129" s="364" t="s">
        <v>333</v>
      </c>
      <c r="AY129" s="364" t="s">
        <v>334</v>
      </c>
    </row>
    <row r="130" spans="2:51" s="406" customFormat="1" ht="15.75" customHeight="1">
      <c r="B130" s="363"/>
      <c r="D130" s="361" t="s">
        <v>347</v>
      </c>
      <c r="E130" s="364"/>
      <c r="F130" s="365" t="s">
        <v>2642</v>
      </c>
      <c r="H130" s="364"/>
      <c r="L130" s="363"/>
      <c r="M130" s="366"/>
      <c r="T130" s="367"/>
      <c r="AT130" s="364" t="s">
        <v>347</v>
      </c>
      <c r="AU130" s="364" t="s">
        <v>258</v>
      </c>
      <c r="AV130" s="364" t="s">
        <v>332</v>
      </c>
      <c r="AW130" s="364" t="s">
        <v>299</v>
      </c>
      <c r="AX130" s="364" t="s">
        <v>333</v>
      </c>
      <c r="AY130" s="364" t="s">
        <v>334</v>
      </c>
    </row>
    <row r="131" spans="2:51" s="406" customFormat="1" ht="15.75" customHeight="1">
      <c r="B131" s="368"/>
      <c r="D131" s="361" t="s">
        <v>347</v>
      </c>
      <c r="E131" s="369"/>
      <c r="F131" s="370" t="s">
        <v>2641</v>
      </c>
      <c r="H131" s="371">
        <v>1.384</v>
      </c>
      <c r="L131" s="368"/>
      <c r="M131" s="372"/>
      <c r="T131" s="373"/>
      <c r="AT131" s="369" t="s">
        <v>347</v>
      </c>
      <c r="AU131" s="369" t="s">
        <v>258</v>
      </c>
      <c r="AV131" s="369" t="s">
        <v>258</v>
      </c>
      <c r="AW131" s="369" t="s">
        <v>299</v>
      </c>
      <c r="AX131" s="369" t="s">
        <v>333</v>
      </c>
      <c r="AY131" s="369" t="s">
        <v>334</v>
      </c>
    </row>
    <row r="132" spans="2:51" s="406" customFormat="1" ht="15.75" customHeight="1">
      <c r="B132" s="374"/>
      <c r="D132" s="361" t="s">
        <v>347</v>
      </c>
      <c r="E132" s="375"/>
      <c r="F132" s="376" t="s">
        <v>352</v>
      </c>
      <c r="H132" s="377">
        <v>1.384</v>
      </c>
      <c r="L132" s="374"/>
      <c r="M132" s="378"/>
      <c r="T132" s="379"/>
      <c r="AT132" s="375" t="s">
        <v>347</v>
      </c>
      <c r="AU132" s="375" t="s">
        <v>258</v>
      </c>
      <c r="AV132" s="375" t="s">
        <v>341</v>
      </c>
      <c r="AW132" s="375" t="s">
        <v>299</v>
      </c>
      <c r="AX132" s="375" t="s">
        <v>332</v>
      </c>
      <c r="AY132" s="375" t="s">
        <v>334</v>
      </c>
    </row>
    <row r="133" spans="2:65" s="406" customFormat="1" ht="15.75" customHeight="1">
      <c r="B133" s="281"/>
      <c r="C133" s="347" t="s">
        <v>387</v>
      </c>
      <c r="D133" s="347" t="s">
        <v>336</v>
      </c>
      <c r="E133" s="348" t="s">
        <v>811</v>
      </c>
      <c r="F133" s="349" t="s">
        <v>812</v>
      </c>
      <c r="G133" s="350" t="s">
        <v>339</v>
      </c>
      <c r="H133" s="351">
        <v>34.6</v>
      </c>
      <c r="I133" s="424"/>
      <c r="J133" s="352">
        <f>ROUND($I$133*$H$133,2)</f>
        <v>0</v>
      </c>
      <c r="K133" s="349" t="s">
        <v>340</v>
      </c>
      <c r="L133" s="281"/>
      <c r="M133" s="423"/>
      <c r="N133" s="353" t="s">
        <v>287</v>
      </c>
      <c r="P133" s="354">
        <f>$O$133*$H$133</f>
        <v>0</v>
      </c>
      <c r="Q133" s="354">
        <v>0</v>
      </c>
      <c r="R133" s="354">
        <f>$Q$133*$H$133</f>
        <v>0</v>
      </c>
      <c r="S133" s="354">
        <v>0.075</v>
      </c>
      <c r="T133" s="355">
        <f>$S$133*$H$133</f>
        <v>2.595</v>
      </c>
      <c r="AR133" s="409" t="s">
        <v>341</v>
      </c>
      <c r="AT133" s="409" t="s">
        <v>336</v>
      </c>
      <c r="AU133" s="409" t="s">
        <v>258</v>
      </c>
      <c r="AY133" s="406" t="s">
        <v>334</v>
      </c>
      <c r="BE133" s="356">
        <f>IF($N$133="základní",$J$133,0)</f>
        <v>0</v>
      </c>
      <c r="BF133" s="356">
        <f>IF($N$133="snížená",$J$133,0)</f>
        <v>0</v>
      </c>
      <c r="BG133" s="356">
        <f>IF($N$133="zákl. přenesená",$J$133,0)</f>
        <v>0</v>
      </c>
      <c r="BH133" s="356">
        <f>IF($N$133="sníž. přenesená",$J$133,0)</f>
        <v>0</v>
      </c>
      <c r="BI133" s="356">
        <f>IF($N$133="nulová",$J$133,0)</f>
        <v>0</v>
      </c>
      <c r="BJ133" s="409" t="s">
        <v>332</v>
      </c>
      <c r="BK133" s="356">
        <f>ROUND($I$133*$H$133,2)</f>
        <v>0</v>
      </c>
      <c r="BL133" s="409" t="s">
        <v>341</v>
      </c>
      <c r="BM133" s="409" t="s">
        <v>2640</v>
      </c>
    </row>
    <row r="134" spans="2:47" s="406" customFormat="1" ht="16.5" customHeight="1">
      <c r="B134" s="281"/>
      <c r="D134" s="357" t="s">
        <v>343</v>
      </c>
      <c r="F134" s="358" t="s">
        <v>814</v>
      </c>
      <c r="L134" s="281"/>
      <c r="M134" s="359"/>
      <c r="T134" s="360"/>
      <c r="AT134" s="406" t="s">
        <v>343</v>
      </c>
      <c r="AU134" s="406" t="s">
        <v>258</v>
      </c>
    </row>
    <row r="135" spans="2:47" s="406" customFormat="1" ht="57.75" customHeight="1">
      <c r="B135" s="281"/>
      <c r="D135" s="361" t="s">
        <v>345</v>
      </c>
      <c r="F135" s="362" t="s">
        <v>801</v>
      </c>
      <c r="L135" s="281"/>
      <c r="M135" s="359"/>
      <c r="T135" s="360"/>
      <c r="AT135" s="406" t="s">
        <v>345</v>
      </c>
      <c r="AU135" s="406" t="s">
        <v>258</v>
      </c>
    </row>
    <row r="136" spans="2:51" s="406" customFormat="1" ht="15.75" customHeight="1">
      <c r="B136" s="363"/>
      <c r="D136" s="361" t="s">
        <v>347</v>
      </c>
      <c r="E136" s="364"/>
      <c r="F136" s="365" t="s">
        <v>2623</v>
      </c>
      <c r="H136" s="364"/>
      <c r="L136" s="363"/>
      <c r="M136" s="366"/>
      <c r="T136" s="367"/>
      <c r="AT136" s="364" t="s">
        <v>347</v>
      </c>
      <c r="AU136" s="364" t="s">
        <v>258</v>
      </c>
      <c r="AV136" s="364" t="s">
        <v>332</v>
      </c>
      <c r="AW136" s="364" t="s">
        <v>299</v>
      </c>
      <c r="AX136" s="364" t="s">
        <v>333</v>
      </c>
      <c r="AY136" s="364" t="s">
        <v>334</v>
      </c>
    </row>
    <row r="137" spans="2:51" s="406" customFormat="1" ht="15.75" customHeight="1">
      <c r="B137" s="363"/>
      <c r="D137" s="361" t="s">
        <v>347</v>
      </c>
      <c r="E137" s="364"/>
      <c r="F137" s="365" t="s">
        <v>2636</v>
      </c>
      <c r="H137" s="364"/>
      <c r="L137" s="363"/>
      <c r="M137" s="366"/>
      <c r="T137" s="367"/>
      <c r="AT137" s="364" t="s">
        <v>347</v>
      </c>
      <c r="AU137" s="364" t="s">
        <v>258</v>
      </c>
      <c r="AV137" s="364" t="s">
        <v>332</v>
      </c>
      <c r="AW137" s="364" t="s">
        <v>299</v>
      </c>
      <c r="AX137" s="364" t="s">
        <v>333</v>
      </c>
      <c r="AY137" s="364" t="s">
        <v>334</v>
      </c>
    </row>
    <row r="138" spans="2:51" s="406" customFormat="1" ht="15.75" customHeight="1">
      <c r="B138" s="363"/>
      <c r="D138" s="361" t="s">
        <v>347</v>
      </c>
      <c r="E138" s="364"/>
      <c r="F138" s="365" t="s">
        <v>772</v>
      </c>
      <c r="H138" s="364"/>
      <c r="L138" s="363"/>
      <c r="M138" s="366"/>
      <c r="T138" s="367"/>
      <c r="AT138" s="364" t="s">
        <v>347</v>
      </c>
      <c r="AU138" s="364" t="s">
        <v>258</v>
      </c>
      <c r="AV138" s="364" t="s">
        <v>332</v>
      </c>
      <c r="AW138" s="364" t="s">
        <v>299</v>
      </c>
      <c r="AX138" s="364" t="s">
        <v>333</v>
      </c>
      <c r="AY138" s="364" t="s">
        <v>334</v>
      </c>
    </row>
    <row r="139" spans="2:51" s="406" customFormat="1" ht="15.75" customHeight="1">
      <c r="B139" s="363"/>
      <c r="D139" s="361" t="s">
        <v>347</v>
      </c>
      <c r="E139" s="364"/>
      <c r="F139" s="365" t="s">
        <v>821</v>
      </c>
      <c r="H139" s="364"/>
      <c r="L139" s="363"/>
      <c r="M139" s="366"/>
      <c r="T139" s="367"/>
      <c r="AT139" s="364" t="s">
        <v>347</v>
      </c>
      <c r="AU139" s="364" t="s">
        <v>258</v>
      </c>
      <c r="AV139" s="364" t="s">
        <v>332</v>
      </c>
      <c r="AW139" s="364" t="s">
        <v>299</v>
      </c>
      <c r="AX139" s="364" t="s">
        <v>333</v>
      </c>
      <c r="AY139" s="364" t="s">
        <v>334</v>
      </c>
    </row>
    <row r="140" spans="2:51" s="406" customFormat="1" ht="15.75" customHeight="1">
      <c r="B140" s="368"/>
      <c r="D140" s="361" t="s">
        <v>347</v>
      </c>
      <c r="E140" s="369"/>
      <c r="F140" s="370" t="s">
        <v>2639</v>
      </c>
      <c r="H140" s="371">
        <v>34.6</v>
      </c>
      <c r="L140" s="368"/>
      <c r="M140" s="372"/>
      <c r="T140" s="373"/>
      <c r="AT140" s="369" t="s">
        <v>347</v>
      </c>
      <c r="AU140" s="369" t="s">
        <v>258</v>
      </c>
      <c r="AV140" s="369" t="s">
        <v>258</v>
      </c>
      <c r="AW140" s="369" t="s">
        <v>299</v>
      </c>
      <c r="AX140" s="369" t="s">
        <v>333</v>
      </c>
      <c r="AY140" s="369" t="s">
        <v>334</v>
      </c>
    </row>
    <row r="141" spans="2:51" s="406" customFormat="1" ht="15.75" customHeight="1">
      <c r="B141" s="374"/>
      <c r="D141" s="361" t="s">
        <v>347</v>
      </c>
      <c r="E141" s="375"/>
      <c r="F141" s="376" t="s">
        <v>352</v>
      </c>
      <c r="H141" s="377">
        <v>34.6</v>
      </c>
      <c r="L141" s="374"/>
      <c r="M141" s="378"/>
      <c r="T141" s="379"/>
      <c r="AT141" s="375" t="s">
        <v>347</v>
      </c>
      <c r="AU141" s="375" t="s">
        <v>258</v>
      </c>
      <c r="AV141" s="375" t="s">
        <v>341</v>
      </c>
      <c r="AW141" s="375" t="s">
        <v>299</v>
      </c>
      <c r="AX141" s="375" t="s">
        <v>332</v>
      </c>
      <c r="AY141" s="375" t="s">
        <v>334</v>
      </c>
    </row>
    <row r="142" spans="2:65" s="406" customFormat="1" ht="15.75" customHeight="1">
      <c r="B142" s="281"/>
      <c r="C142" s="347" t="s">
        <v>394</v>
      </c>
      <c r="D142" s="347" t="s">
        <v>336</v>
      </c>
      <c r="E142" s="348" t="s">
        <v>830</v>
      </c>
      <c r="F142" s="349" t="s">
        <v>831</v>
      </c>
      <c r="G142" s="350" t="s">
        <v>339</v>
      </c>
      <c r="H142" s="351">
        <v>13.84</v>
      </c>
      <c r="I142" s="424"/>
      <c r="J142" s="352">
        <f>ROUND($I$142*$H$142,2)</f>
        <v>0</v>
      </c>
      <c r="K142" s="349" t="s">
        <v>340</v>
      </c>
      <c r="L142" s="281"/>
      <c r="M142" s="423"/>
      <c r="N142" s="353" t="s">
        <v>287</v>
      </c>
      <c r="P142" s="354">
        <f>$O$142*$H$142</f>
        <v>0</v>
      </c>
      <c r="Q142" s="354">
        <v>0.048</v>
      </c>
      <c r="R142" s="354">
        <f>$Q$142*$H$142</f>
        <v>0.66432</v>
      </c>
      <c r="S142" s="354">
        <v>0.048</v>
      </c>
      <c r="T142" s="355">
        <f>$S$142*$H$142</f>
        <v>0.66432</v>
      </c>
      <c r="AR142" s="409" t="s">
        <v>341</v>
      </c>
      <c r="AT142" s="409" t="s">
        <v>336</v>
      </c>
      <c r="AU142" s="409" t="s">
        <v>258</v>
      </c>
      <c r="AY142" s="406" t="s">
        <v>334</v>
      </c>
      <c r="BE142" s="356">
        <f>IF($N$142="základní",$J$142,0)</f>
        <v>0</v>
      </c>
      <c r="BF142" s="356">
        <f>IF($N$142="snížená",$J$142,0)</f>
        <v>0</v>
      </c>
      <c r="BG142" s="356">
        <f>IF($N$142="zákl. přenesená",$J$142,0)</f>
        <v>0</v>
      </c>
      <c r="BH142" s="356">
        <f>IF($N$142="sníž. přenesená",$J$142,0)</f>
        <v>0</v>
      </c>
      <c r="BI142" s="356">
        <f>IF($N$142="nulová",$J$142,0)</f>
        <v>0</v>
      </c>
      <c r="BJ142" s="409" t="s">
        <v>332</v>
      </c>
      <c r="BK142" s="356">
        <f>ROUND($I$142*$H$142,2)</f>
        <v>0</v>
      </c>
      <c r="BL142" s="409" t="s">
        <v>341</v>
      </c>
      <c r="BM142" s="409" t="s">
        <v>2638</v>
      </c>
    </row>
    <row r="143" spans="2:47" s="406" customFormat="1" ht="16.5" customHeight="1">
      <c r="B143" s="281"/>
      <c r="D143" s="357" t="s">
        <v>343</v>
      </c>
      <c r="F143" s="358" t="s">
        <v>833</v>
      </c>
      <c r="L143" s="281"/>
      <c r="M143" s="359"/>
      <c r="T143" s="360"/>
      <c r="AT143" s="406" t="s">
        <v>343</v>
      </c>
      <c r="AU143" s="406" t="s">
        <v>258</v>
      </c>
    </row>
    <row r="144" spans="2:47" s="406" customFormat="1" ht="57.75" customHeight="1">
      <c r="B144" s="281"/>
      <c r="D144" s="361" t="s">
        <v>345</v>
      </c>
      <c r="F144" s="362" t="s">
        <v>834</v>
      </c>
      <c r="L144" s="281"/>
      <c r="M144" s="359"/>
      <c r="T144" s="360"/>
      <c r="AT144" s="406" t="s">
        <v>345</v>
      </c>
      <c r="AU144" s="406" t="s">
        <v>258</v>
      </c>
    </row>
    <row r="145" spans="2:51" s="406" customFormat="1" ht="15.75" customHeight="1">
      <c r="B145" s="363"/>
      <c r="D145" s="361" t="s">
        <v>347</v>
      </c>
      <c r="E145" s="364"/>
      <c r="F145" s="365" t="s">
        <v>2623</v>
      </c>
      <c r="H145" s="364"/>
      <c r="L145" s="363"/>
      <c r="M145" s="366"/>
      <c r="T145" s="367"/>
      <c r="AT145" s="364" t="s">
        <v>347</v>
      </c>
      <c r="AU145" s="364" t="s">
        <v>258</v>
      </c>
      <c r="AV145" s="364" t="s">
        <v>332</v>
      </c>
      <c r="AW145" s="364" t="s">
        <v>299</v>
      </c>
      <c r="AX145" s="364" t="s">
        <v>333</v>
      </c>
      <c r="AY145" s="364" t="s">
        <v>334</v>
      </c>
    </row>
    <row r="146" spans="2:51" s="406" customFormat="1" ht="15.75" customHeight="1">
      <c r="B146" s="363"/>
      <c r="D146" s="361" t="s">
        <v>347</v>
      </c>
      <c r="E146" s="364"/>
      <c r="F146" s="365" t="s">
        <v>2636</v>
      </c>
      <c r="H146" s="364"/>
      <c r="L146" s="363"/>
      <c r="M146" s="366"/>
      <c r="T146" s="367"/>
      <c r="AT146" s="364" t="s">
        <v>347</v>
      </c>
      <c r="AU146" s="364" t="s">
        <v>258</v>
      </c>
      <c r="AV146" s="364" t="s">
        <v>332</v>
      </c>
      <c r="AW146" s="364" t="s">
        <v>299</v>
      </c>
      <c r="AX146" s="364" t="s">
        <v>333</v>
      </c>
      <c r="AY146" s="364" t="s">
        <v>334</v>
      </c>
    </row>
    <row r="147" spans="2:51" s="406" customFormat="1" ht="15.75" customHeight="1">
      <c r="B147" s="363"/>
      <c r="D147" s="361" t="s">
        <v>347</v>
      </c>
      <c r="E147" s="364"/>
      <c r="F147" s="365" t="s">
        <v>772</v>
      </c>
      <c r="H147" s="364"/>
      <c r="L147" s="363"/>
      <c r="M147" s="366"/>
      <c r="T147" s="367"/>
      <c r="AT147" s="364" t="s">
        <v>347</v>
      </c>
      <c r="AU147" s="364" t="s">
        <v>258</v>
      </c>
      <c r="AV147" s="364" t="s">
        <v>332</v>
      </c>
      <c r="AW147" s="364" t="s">
        <v>299</v>
      </c>
      <c r="AX147" s="364" t="s">
        <v>333</v>
      </c>
      <c r="AY147" s="364" t="s">
        <v>334</v>
      </c>
    </row>
    <row r="148" spans="2:51" s="406" customFormat="1" ht="15.75" customHeight="1">
      <c r="B148" s="363"/>
      <c r="D148" s="361" t="s">
        <v>347</v>
      </c>
      <c r="E148" s="364"/>
      <c r="F148" s="365" t="s">
        <v>841</v>
      </c>
      <c r="H148" s="364"/>
      <c r="L148" s="363"/>
      <c r="M148" s="366"/>
      <c r="T148" s="367"/>
      <c r="AT148" s="364" t="s">
        <v>347</v>
      </c>
      <c r="AU148" s="364" t="s">
        <v>258</v>
      </c>
      <c r="AV148" s="364" t="s">
        <v>332</v>
      </c>
      <c r="AW148" s="364" t="s">
        <v>299</v>
      </c>
      <c r="AX148" s="364" t="s">
        <v>333</v>
      </c>
      <c r="AY148" s="364" t="s">
        <v>334</v>
      </c>
    </row>
    <row r="149" spans="2:51" s="406" customFormat="1" ht="15.75" customHeight="1">
      <c r="B149" s="368"/>
      <c r="D149" s="361" t="s">
        <v>347</v>
      </c>
      <c r="E149" s="369"/>
      <c r="F149" s="370" t="s">
        <v>2635</v>
      </c>
      <c r="H149" s="371">
        <v>13.84</v>
      </c>
      <c r="L149" s="368"/>
      <c r="M149" s="372"/>
      <c r="T149" s="373"/>
      <c r="AT149" s="369" t="s">
        <v>347</v>
      </c>
      <c r="AU149" s="369" t="s">
        <v>258</v>
      </c>
      <c r="AV149" s="369" t="s">
        <v>258</v>
      </c>
      <c r="AW149" s="369" t="s">
        <v>299</v>
      </c>
      <c r="AX149" s="369" t="s">
        <v>333</v>
      </c>
      <c r="AY149" s="369" t="s">
        <v>334</v>
      </c>
    </row>
    <row r="150" spans="2:51" s="406" customFormat="1" ht="15.75" customHeight="1">
      <c r="B150" s="374"/>
      <c r="D150" s="361" t="s">
        <v>347</v>
      </c>
      <c r="E150" s="375"/>
      <c r="F150" s="376" t="s">
        <v>352</v>
      </c>
      <c r="H150" s="377">
        <v>13.84</v>
      </c>
      <c r="L150" s="374"/>
      <c r="M150" s="378"/>
      <c r="T150" s="379"/>
      <c r="AT150" s="375" t="s">
        <v>347</v>
      </c>
      <c r="AU150" s="375" t="s">
        <v>258</v>
      </c>
      <c r="AV150" s="375" t="s">
        <v>341</v>
      </c>
      <c r="AW150" s="375" t="s">
        <v>299</v>
      </c>
      <c r="AX150" s="375" t="s">
        <v>332</v>
      </c>
      <c r="AY150" s="375" t="s">
        <v>334</v>
      </c>
    </row>
    <row r="151" spans="2:65" s="406" customFormat="1" ht="15.75" customHeight="1">
      <c r="B151" s="281"/>
      <c r="C151" s="347" t="s">
        <v>402</v>
      </c>
      <c r="D151" s="347" t="s">
        <v>336</v>
      </c>
      <c r="E151" s="348" t="s">
        <v>837</v>
      </c>
      <c r="F151" s="349" t="s">
        <v>838</v>
      </c>
      <c r="G151" s="350" t="s">
        <v>339</v>
      </c>
      <c r="H151" s="351">
        <v>13.84</v>
      </c>
      <c r="I151" s="424"/>
      <c r="J151" s="352">
        <f>ROUND($I$151*$H$151,2)</f>
        <v>0</v>
      </c>
      <c r="K151" s="349" t="s">
        <v>340</v>
      </c>
      <c r="L151" s="281"/>
      <c r="M151" s="423"/>
      <c r="N151" s="353" t="s">
        <v>287</v>
      </c>
      <c r="P151" s="354">
        <f>$O$151*$H$151</f>
        <v>0</v>
      </c>
      <c r="Q151" s="354">
        <v>0</v>
      </c>
      <c r="R151" s="354">
        <f>$Q$151*$H$151</f>
        <v>0</v>
      </c>
      <c r="S151" s="354">
        <v>0</v>
      </c>
      <c r="T151" s="355">
        <f>$S$151*$H$151</f>
        <v>0</v>
      </c>
      <c r="AR151" s="409" t="s">
        <v>341</v>
      </c>
      <c r="AT151" s="409" t="s">
        <v>336</v>
      </c>
      <c r="AU151" s="409" t="s">
        <v>258</v>
      </c>
      <c r="AY151" s="406" t="s">
        <v>334</v>
      </c>
      <c r="BE151" s="356">
        <f>IF($N$151="základní",$J$151,0)</f>
        <v>0</v>
      </c>
      <c r="BF151" s="356">
        <f>IF($N$151="snížená",$J$151,0)</f>
        <v>0</v>
      </c>
      <c r="BG151" s="356">
        <f>IF($N$151="zákl. přenesená",$J$151,0)</f>
        <v>0</v>
      </c>
      <c r="BH151" s="356">
        <f>IF($N$151="sníž. přenesená",$J$151,0)</f>
        <v>0</v>
      </c>
      <c r="BI151" s="356">
        <f>IF($N$151="nulová",$J$151,0)</f>
        <v>0</v>
      </c>
      <c r="BJ151" s="409" t="s">
        <v>332</v>
      </c>
      <c r="BK151" s="356">
        <f>ROUND($I$151*$H$151,2)</f>
        <v>0</v>
      </c>
      <c r="BL151" s="409" t="s">
        <v>341</v>
      </c>
      <c r="BM151" s="409" t="s">
        <v>2637</v>
      </c>
    </row>
    <row r="152" spans="2:47" s="406" customFormat="1" ht="16.5" customHeight="1">
      <c r="B152" s="281"/>
      <c r="D152" s="357" t="s">
        <v>343</v>
      </c>
      <c r="F152" s="358" t="s">
        <v>840</v>
      </c>
      <c r="L152" s="281"/>
      <c r="M152" s="359"/>
      <c r="T152" s="360"/>
      <c r="AT152" s="406" t="s">
        <v>343</v>
      </c>
      <c r="AU152" s="406" t="s">
        <v>258</v>
      </c>
    </row>
    <row r="153" spans="2:47" s="406" customFormat="1" ht="57.75" customHeight="1">
      <c r="B153" s="281"/>
      <c r="D153" s="361" t="s">
        <v>345</v>
      </c>
      <c r="F153" s="362" t="s">
        <v>834</v>
      </c>
      <c r="L153" s="281"/>
      <c r="M153" s="359"/>
      <c r="T153" s="360"/>
      <c r="AT153" s="406" t="s">
        <v>345</v>
      </c>
      <c r="AU153" s="406" t="s">
        <v>258</v>
      </c>
    </row>
    <row r="154" spans="2:51" s="406" customFormat="1" ht="15.75" customHeight="1">
      <c r="B154" s="363"/>
      <c r="D154" s="361" t="s">
        <v>347</v>
      </c>
      <c r="E154" s="364"/>
      <c r="F154" s="365" t="s">
        <v>2623</v>
      </c>
      <c r="H154" s="364"/>
      <c r="L154" s="363"/>
      <c r="M154" s="366"/>
      <c r="T154" s="367"/>
      <c r="AT154" s="364" t="s">
        <v>347</v>
      </c>
      <c r="AU154" s="364" t="s">
        <v>258</v>
      </c>
      <c r="AV154" s="364" t="s">
        <v>332</v>
      </c>
      <c r="AW154" s="364" t="s">
        <v>299</v>
      </c>
      <c r="AX154" s="364" t="s">
        <v>333</v>
      </c>
      <c r="AY154" s="364" t="s">
        <v>334</v>
      </c>
    </row>
    <row r="155" spans="2:51" s="406" customFormat="1" ht="15.75" customHeight="1">
      <c r="B155" s="363"/>
      <c r="D155" s="361" t="s">
        <v>347</v>
      </c>
      <c r="E155" s="364"/>
      <c r="F155" s="365" t="s">
        <v>2636</v>
      </c>
      <c r="H155" s="364"/>
      <c r="L155" s="363"/>
      <c r="M155" s="366"/>
      <c r="T155" s="367"/>
      <c r="AT155" s="364" t="s">
        <v>347</v>
      </c>
      <c r="AU155" s="364" t="s">
        <v>258</v>
      </c>
      <c r="AV155" s="364" t="s">
        <v>332</v>
      </c>
      <c r="AW155" s="364" t="s">
        <v>299</v>
      </c>
      <c r="AX155" s="364" t="s">
        <v>333</v>
      </c>
      <c r="AY155" s="364" t="s">
        <v>334</v>
      </c>
    </row>
    <row r="156" spans="2:51" s="406" customFormat="1" ht="15.75" customHeight="1">
      <c r="B156" s="363"/>
      <c r="D156" s="361" t="s">
        <v>347</v>
      </c>
      <c r="E156" s="364"/>
      <c r="F156" s="365" t="s">
        <v>772</v>
      </c>
      <c r="H156" s="364"/>
      <c r="L156" s="363"/>
      <c r="M156" s="366"/>
      <c r="T156" s="367"/>
      <c r="AT156" s="364" t="s">
        <v>347</v>
      </c>
      <c r="AU156" s="364" t="s">
        <v>258</v>
      </c>
      <c r="AV156" s="364" t="s">
        <v>332</v>
      </c>
      <c r="AW156" s="364" t="s">
        <v>299</v>
      </c>
      <c r="AX156" s="364" t="s">
        <v>333</v>
      </c>
      <c r="AY156" s="364" t="s">
        <v>334</v>
      </c>
    </row>
    <row r="157" spans="2:51" s="406" customFormat="1" ht="15.75" customHeight="1">
      <c r="B157" s="363"/>
      <c r="D157" s="361" t="s">
        <v>347</v>
      </c>
      <c r="E157" s="364"/>
      <c r="F157" s="365" t="s">
        <v>841</v>
      </c>
      <c r="H157" s="364"/>
      <c r="L157" s="363"/>
      <c r="M157" s="366"/>
      <c r="T157" s="367"/>
      <c r="AT157" s="364" t="s">
        <v>347</v>
      </c>
      <c r="AU157" s="364" t="s">
        <v>258</v>
      </c>
      <c r="AV157" s="364" t="s">
        <v>332</v>
      </c>
      <c r="AW157" s="364" t="s">
        <v>299</v>
      </c>
      <c r="AX157" s="364" t="s">
        <v>333</v>
      </c>
      <c r="AY157" s="364" t="s">
        <v>334</v>
      </c>
    </row>
    <row r="158" spans="2:51" s="406" customFormat="1" ht="15.75" customHeight="1">
      <c r="B158" s="368"/>
      <c r="D158" s="361" t="s">
        <v>347</v>
      </c>
      <c r="E158" s="369"/>
      <c r="F158" s="370" t="s">
        <v>2635</v>
      </c>
      <c r="H158" s="371">
        <v>13.84</v>
      </c>
      <c r="L158" s="368"/>
      <c r="M158" s="372"/>
      <c r="T158" s="373"/>
      <c r="AT158" s="369" t="s">
        <v>347</v>
      </c>
      <c r="AU158" s="369" t="s">
        <v>258</v>
      </c>
      <c r="AV158" s="369" t="s">
        <v>258</v>
      </c>
      <c r="AW158" s="369" t="s">
        <v>299</v>
      </c>
      <c r="AX158" s="369" t="s">
        <v>333</v>
      </c>
      <c r="AY158" s="369" t="s">
        <v>334</v>
      </c>
    </row>
    <row r="159" spans="2:51" s="406" customFormat="1" ht="15.75" customHeight="1">
      <c r="B159" s="374"/>
      <c r="D159" s="361" t="s">
        <v>347</v>
      </c>
      <c r="E159" s="375"/>
      <c r="F159" s="376" t="s">
        <v>352</v>
      </c>
      <c r="H159" s="377">
        <v>13.84</v>
      </c>
      <c r="L159" s="374"/>
      <c r="M159" s="378"/>
      <c r="T159" s="379"/>
      <c r="AT159" s="375" t="s">
        <v>347</v>
      </c>
      <c r="AU159" s="375" t="s">
        <v>258</v>
      </c>
      <c r="AV159" s="375" t="s">
        <v>341</v>
      </c>
      <c r="AW159" s="375" t="s">
        <v>299</v>
      </c>
      <c r="AX159" s="375" t="s">
        <v>332</v>
      </c>
      <c r="AY159" s="375" t="s">
        <v>334</v>
      </c>
    </row>
    <row r="160" spans="2:63" s="337" customFormat="1" ht="23.25" customHeight="1">
      <c r="B160" s="336"/>
      <c r="D160" s="338" t="s">
        <v>329</v>
      </c>
      <c r="E160" s="345" t="s">
        <v>888</v>
      </c>
      <c r="F160" s="345" t="s">
        <v>889</v>
      </c>
      <c r="J160" s="346">
        <f>$BK$160</f>
        <v>0</v>
      </c>
      <c r="L160" s="336"/>
      <c r="M160" s="341"/>
      <c r="P160" s="342">
        <f>SUM($P$161:$P$163)</f>
        <v>0</v>
      </c>
      <c r="R160" s="342">
        <f>SUM($R$161:$R$163)</f>
        <v>0</v>
      </c>
      <c r="T160" s="343">
        <f>SUM($T$161:$T$163)</f>
        <v>0</v>
      </c>
      <c r="AR160" s="338" t="s">
        <v>332</v>
      </c>
      <c r="AT160" s="338" t="s">
        <v>329</v>
      </c>
      <c r="AU160" s="338" t="s">
        <v>258</v>
      </c>
      <c r="AY160" s="338" t="s">
        <v>334</v>
      </c>
      <c r="BK160" s="344">
        <f>SUM($BK$161:$BK$163)</f>
        <v>0</v>
      </c>
    </row>
    <row r="161" spans="2:65" s="406" customFormat="1" ht="15.75" customHeight="1">
      <c r="B161" s="281"/>
      <c r="C161" s="347" t="s">
        <v>417</v>
      </c>
      <c r="D161" s="347" t="s">
        <v>336</v>
      </c>
      <c r="E161" s="348" t="s">
        <v>891</v>
      </c>
      <c r="F161" s="349" t="s">
        <v>892</v>
      </c>
      <c r="G161" s="350" t="s">
        <v>578</v>
      </c>
      <c r="H161" s="351">
        <v>0.669</v>
      </c>
      <c r="I161" s="424"/>
      <c r="J161" s="352">
        <f>ROUND($I$161*$H$161,2)</f>
        <v>0</v>
      </c>
      <c r="K161" s="349"/>
      <c r="L161" s="281"/>
      <c r="M161" s="423"/>
      <c r="N161" s="353" t="s">
        <v>287</v>
      </c>
      <c r="P161" s="354">
        <f>$O$161*$H$161</f>
        <v>0</v>
      </c>
      <c r="Q161" s="354">
        <v>0</v>
      </c>
      <c r="R161" s="354">
        <f>$Q$161*$H$161</f>
        <v>0</v>
      </c>
      <c r="S161" s="354">
        <v>0</v>
      </c>
      <c r="T161" s="355">
        <f>$S$161*$H$161</f>
        <v>0</v>
      </c>
      <c r="AR161" s="409" t="s">
        <v>341</v>
      </c>
      <c r="AT161" s="409" t="s">
        <v>336</v>
      </c>
      <c r="AU161" s="409" t="s">
        <v>363</v>
      </c>
      <c r="AY161" s="406" t="s">
        <v>334</v>
      </c>
      <c r="BE161" s="356">
        <f>IF($N$161="základní",$J$161,0)</f>
        <v>0</v>
      </c>
      <c r="BF161" s="356">
        <f>IF($N$161="snížená",$J$161,0)</f>
        <v>0</v>
      </c>
      <c r="BG161" s="356">
        <f>IF($N$161="zákl. přenesená",$J$161,0)</f>
        <v>0</v>
      </c>
      <c r="BH161" s="356">
        <f>IF($N$161="sníž. přenesená",$J$161,0)</f>
        <v>0</v>
      </c>
      <c r="BI161" s="356">
        <f>IF($N$161="nulová",$J$161,0)</f>
        <v>0</v>
      </c>
      <c r="BJ161" s="409" t="s">
        <v>332</v>
      </c>
      <c r="BK161" s="356">
        <f>ROUND($I$161*$H$161,2)</f>
        <v>0</v>
      </c>
      <c r="BL161" s="409" t="s">
        <v>341</v>
      </c>
      <c r="BM161" s="409" t="s">
        <v>893</v>
      </c>
    </row>
    <row r="162" spans="2:47" s="406" customFormat="1" ht="16.5" customHeight="1">
      <c r="B162" s="281"/>
      <c r="D162" s="357" t="s">
        <v>343</v>
      </c>
      <c r="F162" s="358" t="s">
        <v>892</v>
      </c>
      <c r="L162" s="281"/>
      <c r="M162" s="359"/>
      <c r="T162" s="360"/>
      <c r="AT162" s="406" t="s">
        <v>343</v>
      </c>
      <c r="AU162" s="406" t="s">
        <v>363</v>
      </c>
    </row>
    <row r="163" spans="2:47" s="406" customFormat="1" ht="30.75" customHeight="1">
      <c r="B163" s="281"/>
      <c r="D163" s="361" t="s">
        <v>345</v>
      </c>
      <c r="F163" s="362" t="s">
        <v>895</v>
      </c>
      <c r="L163" s="281"/>
      <c r="M163" s="359"/>
      <c r="T163" s="360"/>
      <c r="AT163" s="406" t="s">
        <v>345</v>
      </c>
      <c r="AU163" s="406" t="s">
        <v>363</v>
      </c>
    </row>
    <row r="164" spans="2:63" s="337" customFormat="1" ht="30.75" customHeight="1">
      <c r="B164" s="336"/>
      <c r="D164" s="338" t="s">
        <v>329</v>
      </c>
      <c r="E164" s="345" t="s">
        <v>896</v>
      </c>
      <c r="F164" s="345" t="s">
        <v>897</v>
      </c>
      <c r="J164" s="346">
        <f>$BK$164</f>
        <v>0</v>
      </c>
      <c r="L164" s="336"/>
      <c r="M164" s="341"/>
      <c r="P164" s="342">
        <f>SUM($P$165:$P$211)</f>
        <v>0</v>
      </c>
      <c r="R164" s="342">
        <f>SUM($R$165:$R$211)</f>
        <v>0</v>
      </c>
      <c r="T164" s="343">
        <f>SUM($T$165:$T$211)</f>
        <v>0</v>
      </c>
      <c r="AR164" s="338" t="s">
        <v>332</v>
      </c>
      <c r="AT164" s="338" t="s">
        <v>329</v>
      </c>
      <c r="AU164" s="338" t="s">
        <v>332</v>
      </c>
      <c r="AY164" s="338" t="s">
        <v>334</v>
      </c>
      <c r="BK164" s="344">
        <f>SUM($BK$165:$BK$211)</f>
        <v>0</v>
      </c>
    </row>
    <row r="165" spans="2:65" s="406" customFormat="1" ht="15.75" customHeight="1">
      <c r="B165" s="281"/>
      <c r="C165" s="347" t="s">
        <v>429</v>
      </c>
      <c r="D165" s="347" t="s">
        <v>336</v>
      </c>
      <c r="E165" s="348" t="s">
        <v>907</v>
      </c>
      <c r="F165" s="349" t="s">
        <v>908</v>
      </c>
      <c r="G165" s="350" t="s">
        <v>578</v>
      </c>
      <c r="H165" s="351">
        <v>3.106</v>
      </c>
      <c r="I165" s="424"/>
      <c r="J165" s="352">
        <f>ROUND($I$165*$H$165,2)</f>
        <v>0</v>
      </c>
      <c r="K165" s="349" t="s">
        <v>340</v>
      </c>
      <c r="L165" s="281"/>
      <c r="M165" s="423"/>
      <c r="N165" s="353" t="s">
        <v>287</v>
      </c>
      <c r="P165" s="354">
        <f>$O$165*$H$165</f>
        <v>0</v>
      </c>
      <c r="Q165" s="354">
        <v>0</v>
      </c>
      <c r="R165" s="354">
        <f>$Q$165*$H$165</f>
        <v>0</v>
      </c>
      <c r="S165" s="354">
        <v>0</v>
      </c>
      <c r="T165" s="355">
        <f>$S$165*$H$165</f>
        <v>0</v>
      </c>
      <c r="AR165" s="409" t="s">
        <v>341</v>
      </c>
      <c r="AT165" s="409" t="s">
        <v>336</v>
      </c>
      <c r="AU165" s="409" t="s">
        <v>258</v>
      </c>
      <c r="AY165" s="406" t="s">
        <v>334</v>
      </c>
      <c r="BE165" s="356">
        <f>IF($N$165="základní",$J$165,0)</f>
        <v>0</v>
      </c>
      <c r="BF165" s="356">
        <f>IF($N$165="snížená",$J$165,0)</f>
        <v>0</v>
      </c>
      <c r="BG165" s="356">
        <f>IF($N$165="zákl. přenesená",$J$165,0)</f>
        <v>0</v>
      </c>
      <c r="BH165" s="356">
        <f>IF($N$165="sníž. přenesená",$J$165,0)</f>
        <v>0</v>
      </c>
      <c r="BI165" s="356">
        <f>IF($N$165="nulová",$J$165,0)</f>
        <v>0</v>
      </c>
      <c r="BJ165" s="409" t="s">
        <v>332</v>
      </c>
      <c r="BK165" s="356">
        <f>ROUND($I$165*$H$165,2)</f>
        <v>0</v>
      </c>
      <c r="BL165" s="409" t="s">
        <v>341</v>
      </c>
      <c r="BM165" s="409" t="s">
        <v>909</v>
      </c>
    </row>
    <row r="166" spans="2:47" s="406" customFormat="1" ht="27" customHeight="1">
      <c r="B166" s="281"/>
      <c r="D166" s="357" t="s">
        <v>343</v>
      </c>
      <c r="F166" s="358" t="s">
        <v>910</v>
      </c>
      <c r="L166" s="281"/>
      <c r="M166" s="359"/>
      <c r="T166" s="360"/>
      <c r="AT166" s="406" t="s">
        <v>343</v>
      </c>
      <c r="AU166" s="406" t="s">
        <v>258</v>
      </c>
    </row>
    <row r="167" spans="2:47" s="406" customFormat="1" ht="30.75" customHeight="1">
      <c r="B167" s="281"/>
      <c r="D167" s="361" t="s">
        <v>345</v>
      </c>
      <c r="F167" s="362" t="s">
        <v>903</v>
      </c>
      <c r="L167" s="281"/>
      <c r="M167" s="359"/>
      <c r="T167" s="360"/>
      <c r="AT167" s="406" t="s">
        <v>345</v>
      </c>
      <c r="AU167" s="406" t="s">
        <v>258</v>
      </c>
    </row>
    <row r="168" spans="2:51" s="406" customFormat="1" ht="15.75" customHeight="1">
      <c r="B168" s="363"/>
      <c r="D168" s="361" t="s">
        <v>347</v>
      </c>
      <c r="E168" s="364"/>
      <c r="F168" s="365" t="s">
        <v>2623</v>
      </c>
      <c r="H168" s="364"/>
      <c r="L168" s="363"/>
      <c r="M168" s="366"/>
      <c r="T168" s="367"/>
      <c r="AT168" s="364" t="s">
        <v>347</v>
      </c>
      <c r="AU168" s="364" t="s">
        <v>258</v>
      </c>
      <c r="AV168" s="364" t="s">
        <v>332</v>
      </c>
      <c r="AW168" s="364" t="s">
        <v>299</v>
      </c>
      <c r="AX168" s="364" t="s">
        <v>333</v>
      </c>
      <c r="AY168" s="364" t="s">
        <v>334</v>
      </c>
    </row>
    <row r="169" spans="2:51" s="406" customFormat="1" ht="15.75" customHeight="1">
      <c r="B169" s="363"/>
      <c r="D169" s="361" t="s">
        <v>347</v>
      </c>
      <c r="E169" s="364"/>
      <c r="F169" s="365" t="s">
        <v>911</v>
      </c>
      <c r="H169" s="364"/>
      <c r="L169" s="363"/>
      <c r="M169" s="366"/>
      <c r="T169" s="367"/>
      <c r="AT169" s="364" t="s">
        <v>347</v>
      </c>
      <c r="AU169" s="364" t="s">
        <v>258</v>
      </c>
      <c r="AV169" s="364" t="s">
        <v>332</v>
      </c>
      <c r="AW169" s="364" t="s">
        <v>299</v>
      </c>
      <c r="AX169" s="364" t="s">
        <v>333</v>
      </c>
      <c r="AY169" s="364" t="s">
        <v>334</v>
      </c>
    </row>
    <row r="170" spans="2:51" s="406" customFormat="1" ht="15.75" customHeight="1">
      <c r="B170" s="368"/>
      <c r="D170" s="361" t="s">
        <v>347</v>
      </c>
      <c r="E170" s="369"/>
      <c r="F170" s="370" t="s">
        <v>2634</v>
      </c>
      <c r="H170" s="371">
        <v>3.106</v>
      </c>
      <c r="L170" s="368"/>
      <c r="M170" s="372"/>
      <c r="T170" s="373"/>
      <c r="AT170" s="369" t="s">
        <v>347</v>
      </c>
      <c r="AU170" s="369" t="s">
        <v>258</v>
      </c>
      <c r="AV170" s="369" t="s">
        <v>258</v>
      </c>
      <c r="AW170" s="369" t="s">
        <v>299</v>
      </c>
      <c r="AX170" s="369" t="s">
        <v>333</v>
      </c>
      <c r="AY170" s="369" t="s">
        <v>334</v>
      </c>
    </row>
    <row r="171" spans="2:51" s="406" customFormat="1" ht="15.75" customHeight="1">
      <c r="B171" s="374"/>
      <c r="D171" s="361" t="s">
        <v>347</v>
      </c>
      <c r="E171" s="375"/>
      <c r="F171" s="376" t="s">
        <v>352</v>
      </c>
      <c r="H171" s="377">
        <v>3.106</v>
      </c>
      <c r="L171" s="374"/>
      <c r="M171" s="378"/>
      <c r="T171" s="379"/>
      <c r="AT171" s="375" t="s">
        <v>347</v>
      </c>
      <c r="AU171" s="375" t="s">
        <v>258</v>
      </c>
      <c r="AV171" s="375" t="s">
        <v>341</v>
      </c>
      <c r="AW171" s="375" t="s">
        <v>299</v>
      </c>
      <c r="AX171" s="375" t="s">
        <v>332</v>
      </c>
      <c r="AY171" s="375" t="s">
        <v>334</v>
      </c>
    </row>
    <row r="172" spans="2:65" s="406" customFormat="1" ht="15.75" customHeight="1">
      <c r="B172" s="281"/>
      <c r="C172" s="347" t="s">
        <v>446</v>
      </c>
      <c r="D172" s="347" t="s">
        <v>336</v>
      </c>
      <c r="E172" s="348" t="s">
        <v>924</v>
      </c>
      <c r="F172" s="349" t="s">
        <v>925</v>
      </c>
      <c r="G172" s="350" t="s">
        <v>578</v>
      </c>
      <c r="H172" s="351">
        <v>7.223</v>
      </c>
      <c r="I172" s="424"/>
      <c r="J172" s="352">
        <f>ROUND($I$172*$H$172,2)</f>
        <v>0</v>
      </c>
      <c r="K172" s="349" t="s">
        <v>340</v>
      </c>
      <c r="L172" s="281"/>
      <c r="M172" s="423"/>
      <c r="N172" s="353" t="s">
        <v>287</v>
      </c>
      <c r="P172" s="354">
        <f>$O$172*$H$172</f>
        <v>0</v>
      </c>
      <c r="Q172" s="354">
        <v>0</v>
      </c>
      <c r="R172" s="354">
        <f>$Q$172*$H$172</f>
        <v>0</v>
      </c>
      <c r="S172" s="354">
        <v>0</v>
      </c>
      <c r="T172" s="355">
        <f>$S$172*$H$172</f>
        <v>0</v>
      </c>
      <c r="AR172" s="409" t="s">
        <v>341</v>
      </c>
      <c r="AT172" s="409" t="s">
        <v>336</v>
      </c>
      <c r="AU172" s="409" t="s">
        <v>258</v>
      </c>
      <c r="AY172" s="406" t="s">
        <v>334</v>
      </c>
      <c r="BE172" s="356">
        <f>IF($N$172="základní",$J$172,0)</f>
        <v>0</v>
      </c>
      <c r="BF172" s="356">
        <f>IF($N$172="snížená",$J$172,0)</f>
        <v>0</v>
      </c>
      <c r="BG172" s="356">
        <f>IF($N$172="zákl. přenesená",$J$172,0)</f>
        <v>0</v>
      </c>
      <c r="BH172" s="356">
        <f>IF($N$172="sníž. přenesená",$J$172,0)</f>
        <v>0</v>
      </c>
      <c r="BI172" s="356">
        <f>IF($N$172="nulová",$J$172,0)</f>
        <v>0</v>
      </c>
      <c r="BJ172" s="409" t="s">
        <v>332</v>
      </c>
      <c r="BK172" s="356">
        <f>ROUND($I$172*$H$172,2)</f>
        <v>0</v>
      </c>
      <c r="BL172" s="409" t="s">
        <v>341</v>
      </c>
      <c r="BM172" s="409" t="s">
        <v>926</v>
      </c>
    </row>
    <row r="173" spans="2:47" s="406" customFormat="1" ht="27" customHeight="1">
      <c r="B173" s="281"/>
      <c r="D173" s="357" t="s">
        <v>343</v>
      </c>
      <c r="F173" s="358" t="s">
        <v>927</v>
      </c>
      <c r="L173" s="281"/>
      <c r="M173" s="359"/>
      <c r="T173" s="360"/>
      <c r="AT173" s="406" t="s">
        <v>343</v>
      </c>
      <c r="AU173" s="406" t="s">
        <v>258</v>
      </c>
    </row>
    <row r="174" spans="2:47" s="406" customFormat="1" ht="84.75" customHeight="1">
      <c r="B174" s="281"/>
      <c r="D174" s="361" t="s">
        <v>345</v>
      </c>
      <c r="F174" s="362" t="s">
        <v>919</v>
      </c>
      <c r="L174" s="281"/>
      <c r="M174" s="359"/>
      <c r="T174" s="360"/>
      <c r="AT174" s="406" t="s">
        <v>345</v>
      </c>
      <c r="AU174" s="406" t="s">
        <v>258</v>
      </c>
    </row>
    <row r="175" spans="2:51" s="406" customFormat="1" ht="15.75" customHeight="1">
      <c r="B175" s="363"/>
      <c r="D175" s="361" t="s">
        <v>347</v>
      </c>
      <c r="E175" s="364"/>
      <c r="F175" s="365" t="s">
        <v>2623</v>
      </c>
      <c r="H175" s="364"/>
      <c r="L175" s="363"/>
      <c r="M175" s="366"/>
      <c r="T175" s="367"/>
      <c r="AT175" s="364" t="s">
        <v>347</v>
      </c>
      <c r="AU175" s="364" t="s">
        <v>258</v>
      </c>
      <c r="AV175" s="364" t="s">
        <v>332</v>
      </c>
      <c r="AW175" s="364" t="s">
        <v>299</v>
      </c>
      <c r="AX175" s="364" t="s">
        <v>333</v>
      </c>
      <c r="AY175" s="364" t="s">
        <v>334</v>
      </c>
    </row>
    <row r="176" spans="2:51" s="406" customFormat="1" ht="15.75" customHeight="1">
      <c r="B176" s="363"/>
      <c r="D176" s="361" t="s">
        <v>347</v>
      </c>
      <c r="E176" s="364"/>
      <c r="F176" s="365" t="s">
        <v>928</v>
      </c>
      <c r="H176" s="364"/>
      <c r="L176" s="363"/>
      <c r="M176" s="366"/>
      <c r="T176" s="367"/>
      <c r="AT176" s="364" t="s">
        <v>347</v>
      </c>
      <c r="AU176" s="364" t="s">
        <v>258</v>
      </c>
      <c r="AV176" s="364" t="s">
        <v>332</v>
      </c>
      <c r="AW176" s="364" t="s">
        <v>299</v>
      </c>
      <c r="AX176" s="364" t="s">
        <v>333</v>
      </c>
      <c r="AY176" s="364" t="s">
        <v>334</v>
      </c>
    </row>
    <row r="177" spans="2:51" s="406" customFormat="1" ht="15.75" customHeight="1">
      <c r="B177" s="368"/>
      <c r="D177" s="361" t="s">
        <v>347</v>
      </c>
      <c r="E177" s="369"/>
      <c r="F177" s="370" t="s">
        <v>2625</v>
      </c>
      <c r="H177" s="371">
        <v>5.701</v>
      </c>
      <c r="L177" s="368"/>
      <c r="M177" s="372"/>
      <c r="T177" s="373"/>
      <c r="AT177" s="369" t="s">
        <v>347</v>
      </c>
      <c r="AU177" s="369" t="s">
        <v>258</v>
      </c>
      <c r="AV177" s="369" t="s">
        <v>258</v>
      </c>
      <c r="AW177" s="369" t="s">
        <v>299</v>
      </c>
      <c r="AX177" s="369" t="s">
        <v>333</v>
      </c>
      <c r="AY177" s="369" t="s">
        <v>334</v>
      </c>
    </row>
    <row r="178" spans="2:51" s="406" customFormat="1" ht="15.75" customHeight="1">
      <c r="B178" s="368"/>
      <c r="D178" s="361" t="s">
        <v>347</v>
      </c>
      <c r="E178" s="369"/>
      <c r="F178" s="370" t="s">
        <v>2630</v>
      </c>
      <c r="H178" s="371">
        <v>0.858</v>
      </c>
      <c r="L178" s="368"/>
      <c r="M178" s="372"/>
      <c r="T178" s="373"/>
      <c r="AT178" s="369" t="s">
        <v>347</v>
      </c>
      <c r="AU178" s="369" t="s">
        <v>258</v>
      </c>
      <c r="AV178" s="369" t="s">
        <v>258</v>
      </c>
      <c r="AW178" s="369" t="s">
        <v>299</v>
      </c>
      <c r="AX178" s="369" t="s">
        <v>333</v>
      </c>
      <c r="AY178" s="369" t="s">
        <v>334</v>
      </c>
    </row>
    <row r="179" spans="2:51" s="406" customFormat="1" ht="15.75" customHeight="1">
      <c r="B179" s="368"/>
      <c r="D179" s="361" t="s">
        <v>347</v>
      </c>
      <c r="E179" s="369"/>
      <c r="F179" s="370" t="s">
        <v>2621</v>
      </c>
      <c r="H179" s="371">
        <v>0.664</v>
      </c>
      <c r="L179" s="368"/>
      <c r="M179" s="372"/>
      <c r="T179" s="373"/>
      <c r="AT179" s="369" t="s">
        <v>347</v>
      </c>
      <c r="AU179" s="369" t="s">
        <v>258</v>
      </c>
      <c r="AV179" s="369" t="s">
        <v>258</v>
      </c>
      <c r="AW179" s="369" t="s">
        <v>299</v>
      </c>
      <c r="AX179" s="369" t="s">
        <v>333</v>
      </c>
      <c r="AY179" s="369" t="s">
        <v>334</v>
      </c>
    </row>
    <row r="180" spans="2:51" s="406" customFormat="1" ht="15.75" customHeight="1">
      <c r="B180" s="374"/>
      <c r="D180" s="361" t="s">
        <v>347</v>
      </c>
      <c r="E180" s="375"/>
      <c r="F180" s="376" t="s">
        <v>352</v>
      </c>
      <c r="H180" s="377">
        <v>7.223</v>
      </c>
      <c r="L180" s="374"/>
      <c r="M180" s="378"/>
      <c r="T180" s="379"/>
      <c r="AT180" s="375" t="s">
        <v>347</v>
      </c>
      <c r="AU180" s="375" t="s">
        <v>258</v>
      </c>
      <c r="AV180" s="375" t="s">
        <v>341</v>
      </c>
      <c r="AW180" s="375" t="s">
        <v>299</v>
      </c>
      <c r="AX180" s="375" t="s">
        <v>332</v>
      </c>
      <c r="AY180" s="375" t="s">
        <v>334</v>
      </c>
    </row>
    <row r="181" spans="2:65" s="406" customFormat="1" ht="15.75" customHeight="1">
      <c r="B181" s="281"/>
      <c r="C181" s="347" t="s">
        <v>452</v>
      </c>
      <c r="D181" s="347" t="s">
        <v>336</v>
      </c>
      <c r="E181" s="348" t="s">
        <v>935</v>
      </c>
      <c r="F181" s="349" t="s">
        <v>936</v>
      </c>
      <c r="G181" s="350" t="s">
        <v>114</v>
      </c>
      <c r="H181" s="351">
        <v>18</v>
      </c>
      <c r="I181" s="424"/>
      <c r="J181" s="352">
        <f>ROUND($I$181*$H$181,2)</f>
        <v>0</v>
      </c>
      <c r="K181" s="349" t="s">
        <v>340</v>
      </c>
      <c r="L181" s="281"/>
      <c r="M181" s="423"/>
      <c r="N181" s="353" t="s">
        <v>287</v>
      </c>
      <c r="P181" s="354">
        <f>$O$181*$H$181</f>
        <v>0</v>
      </c>
      <c r="Q181" s="354">
        <v>0</v>
      </c>
      <c r="R181" s="354">
        <f>$Q$181*$H$181</f>
        <v>0</v>
      </c>
      <c r="S181" s="354">
        <v>0</v>
      </c>
      <c r="T181" s="355">
        <f>$S$181*$H$181</f>
        <v>0</v>
      </c>
      <c r="AR181" s="409" t="s">
        <v>341</v>
      </c>
      <c r="AT181" s="409" t="s">
        <v>336</v>
      </c>
      <c r="AU181" s="409" t="s">
        <v>258</v>
      </c>
      <c r="AY181" s="406" t="s">
        <v>334</v>
      </c>
      <c r="BE181" s="356">
        <f>IF($N$181="základní",$J$181,0)</f>
        <v>0</v>
      </c>
      <c r="BF181" s="356">
        <f>IF($N$181="snížená",$J$181,0)</f>
        <v>0</v>
      </c>
      <c r="BG181" s="356">
        <f>IF($N$181="zákl. přenesená",$J$181,0)</f>
        <v>0</v>
      </c>
      <c r="BH181" s="356">
        <f>IF($N$181="sníž. přenesená",$J$181,0)</f>
        <v>0</v>
      </c>
      <c r="BI181" s="356">
        <f>IF($N$181="nulová",$J$181,0)</f>
        <v>0</v>
      </c>
      <c r="BJ181" s="409" t="s">
        <v>332</v>
      </c>
      <c r="BK181" s="356">
        <f>ROUND($I$181*$H$181,2)</f>
        <v>0</v>
      </c>
      <c r="BL181" s="409" t="s">
        <v>341</v>
      </c>
      <c r="BM181" s="409" t="s">
        <v>937</v>
      </c>
    </row>
    <row r="182" spans="2:47" s="406" customFormat="1" ht="16.5" customHeight="1">
      <c r="B182" s="281"/>
      <c r="D182" s="357" t="s">
        <v>343</v>
      </c>
      <c r="F182" s="358" t="s">
        <v>938</v>
      </c>
      <c r="L182" s="281"/>
      <c r="M182" s="359"/>
      <c r="T182" s="360"/>
      <c r="AT182" s="406" t="s">
        <v>343</v>
      </c>
      <c r="AU182" s="406" t="s">
        <v>258</v>
      </c>
    </row>
    <row r="183" spans="2:47" s="406" customFormat="1" ht="44.25" customHeight="1">
      <c r="B183" s="281"/>
      <c r="D183" s="361" t="s">
        <v>345</v>
      </c>
      <c r="F183" s="362" t="s">
        <v>939</v>
      </c>
      <c r="L183" s="281"/>
      <c r="M183" s="359"/>
      <c r="T183" s="360"/>
      <c r="AT183" s="406" t="s">
        <v>345</v>
      </c>
      <c r="AU183" s="406" t="s">
        <v>258</v>
      </c>
    </row>
    <row r="184" spans="2:51" s="406" customFormat="1" ht="15.75" customHeight="1">
      <c r="B184" s="363"/>
      <c r="D184" s="361" t="s">
        <v>347</v>
      </c>
      <c r="E184" s="364"/>
      <c r="F184" s="365" t="s">
        <v>2623</v>
      </c>
      <c r="H184" s="364"/>
      <c r="L184" s="363"/>
      <c r="M184" s="366"/>
      <c r="T184" s="367"/>
      <c r="AT184" s="364" t="s">
        <v>347</v>
      </c>
      <c r="AU184" s="364" t="s">
        <v>258</v>
      </c>
      <c r="AV184" s="364" t="s">
        <v>332</v>
      </c>
      <c r="AW184" s="364" t="s">
        <v>299</v>
      </c>
      <c r="AX184" s="364" t="s">
        <v>333</v>
      </c>
      <c r="AY184" s="364" t="s">
        <v>334</v>
      </c>
    </row>
    <row r="185" spans="2:51" s="406" customFormat="1" ht="15.75" customHeight="1">
      <c r="B185" s="368"/>
      <c r="D185" s="361" t="s">
        <v>347</v>
      </c>
      <c r="E185" s="369"/>
      <c r="F185" s="370" t="s">
        <v>2633</v>
      </c>
      <c r="H185" s="371">
        <v>18</v>
      </c>
      <c r="L185" s="368"/>
      <c r="M185" s="372"/>
      <c r="T185" s="373"/>
      <c r="AT185" s="369" t="s">
        <v>347</v>
      </c>
      <c r="AU185" s="369" t="s">
        <v>258</v>
      </c>
      <c r="AV185" s="369" t="s">
        <v>258</v>
      </c>
      <c r="AW185" s="369" t="s">
        <v>299</v>
      </c>
      <c r="AX185" s="369" t="s">
        <v>333</v>
      </c>
      <c r="AY185" s="369" t="s">
        <v>334</v>
      </c>
    </row>
    <row r="186" spans="2:51" s="406" customFormat="1" ht="15.75" customHeight="1">
      <c r="B186" s="374"/>
      <c r="D186" s="361" t="s">
        <v>347</v>
      </c>
      <c r="E186" s="375"/>
      <c r="F186" s="376" t="s">
        <v>352</v>
      </c>
      <c r="H186" s="377">
        <v>18</v>
      </c>
      <c r="L186" s="374"/>
      <c r="M186" s="378"/>
      <c r="T186" s="379"/>
      <c r="AT186" s="375" t="s">
        <v>347</v>
      </c>
      <c r="AU186" s="375" t="s">
        <v>258</v>
      </c>
      <c r="AV186" s="375" t="s">
        <v>341</v>
      </c>
      <c r="AW186" s="375" t="s">
        <v>299</v>
      </c>
      <c r="AX186" s="375" t="s">
        <v>332</v>
      </c>
      <c r="AY186" s="375" t="s">
        <v>334</v>
      </c>
    </row>
    <row r="187" spans="2:65" s="406" customFormat="1" ht="15.75" customHeight="1">
      <c r="B187" s="281"/>
      <c r="C187" s="347" t="s">
        <v>458</v>
      </c>
      <c r="D187" s="347" t="s">
        <v>336</v>
      </c>
      <c r="E187" s="348" t="s">
        <v>943</v>
      </c>
      <c r="F187" s="349" t="s">
        <v>944</v>
      </c>
      <c r="G187" s="350" t="s">
        <v>114</v>
      </c>
      <c r="H187" s="351">
        <v>252</v>
      </c>
      <c r="I187" s="424"/>
      <c r="J187" s="352">
        <f>ROUND($I$187*$H$187,2)</f>
        <v>0</v>
      </c>
      <c r="K187" s="349" t="s">
        <v>340</v>
      </c>
      <c r="L187" s="281"/>
      <c r="M187" s="423"/>
      <c r="N187" s="353" t="s">
        <v>287</v>
      </c>
      <c r="P187" s="354">
        <f>$O$187*$H$187</f>
        <v>0</v>
      </c>
      <c r="Q187" s="354">
        <v>0</v>
      </c>
      <c r="R187" s="354">
        <f>$Q$187*$H$187</f>
        <v>0</v>
      </c>
      <c r="S187" s="354">
        <v>0</v>
      </c>
      <c r="T187" s="355">
        <f>$S$187*$H$187</f>
        <v>0</v>
      </c>
      <c r="AR187" s="409" t="s">
        <v>341</v>
      </c>
      <c r="AT187" s="409" t="s">
        <v>336</v>
      </c>
      <c r="AU187" s="409" t="s">
        <v>258</v>
      </c>
      <c r="AY187" s="406" t="s">
        <v>334</v>
      </c>
      <c r="BE187" s="356">
        <f>IF($N$187="základní",$J$187,0)</f>
        <v>0</v>
      </c>
      <c r="BF187" s="356">
        <f>IF($N$187="snížená",$J$187,0)</f>
        <v>0</v>
      </c>
      <c r="BG187" s="356">
        <f>IF($N$187="zákl. přenesená",$J$187,0)</f>
        <v>0</v>
      </c>
      <c r="BH187" s="356">
        <f>IF($N$187="sníž. přenesená",$J$187,0)</f>
        <v>0</v>
      </c>
      <c r="BI187" s="356">
        <f>IF($N$187="nulová",$J$187,0)</f>
        <v>0</v>
      </c>
      <c r="BJ187" s="409" t="s">
        <v>332</v>
      </c>
      <c r="BK187" s="356">
        <f>ROUND($I$187*$H$187,2)</f>
        <v>0</v>
      </c>
      <c r="BL187" s="409" t="s">
        <v>341</v>
      </c>
      <c r="BM187" s="409" t="s">
        <v>945</v>
      </c>
    </row>
    <row r="188" spans="2:47" s="406" customFormat="1" ht="16.5" customHeight="1">
      <c r="B188" s="281"/>
      <c r="D188" s="357" t="s">
        <v>343</v>
      </c>
      <c r="F188" s="358" t="s">
        <v>946</v>
      </c>
      <c r="L188" s="281"/>
      <c r="M188" s="359"/>
      <c r="T188" s="360"/>
      <c r="AT188" s="406" t="s">
        <v>343</v>
      </c>
      <c r="AU188" s="406" t="s">
        <v>258</v>
      </c>
    </row>
    <row r="189" spans="2:47" s="406" customFormat="1" ht="44.25" customHeight="1">
      <c r="B189" s="281"/>
      <c r="D189" s="361" t="s">
        <v>345</v>
      </c>
      <c r="F189" s="362" t="s">
        <v>939</v>
      </c>
      <c r="L189" s="281"/>
      <c r="M189" s="359"/>
      <c r="T189" s="360"/>
      <c r="AT189" s="406" t="s">
        <v>345</v>
      </c>
      <c r="AU189" s="406" t="s">
        <v>258</v>
      </c>
    </row>
    <row r="190" spans="2:51" s="406" customFormat="1" ht="15.75" customHeight="1">
      <c r="B190" s="363"/>
      <c r="D190" s="361" t="s">
        <v>347</v>
      </c>
      <c r="E190" s="364"/>
      <c r="F190" s="365" t="s">
        <v>2623</v>
      </c>
      <c r="H190" s="364"/>
      <c r="L190" s="363"/>
      <c r="M190" s="366"/>
      <c r="T190" s="367"/>
      <c r="AT190" s="364" t="s">
        <v>347</v>
      </c>
      <c r="AU190" s="364" t="s">
        <v>258</v>
      </c>
      <c r="AV190" s="364" t="s">
        <v>332</v>
      </c>
      <c r="AW190" s="364" t="s">
        <v>299</v>
      </c>
      <c r="AX190" s="364" t="s">
        <v>333</v>
      </c>
      <c r="AY190" s="364" t="s">
        <v>334</v>
      </c>
    </row>
    <row r="191" spans="2:51" s="406" customFormat="1" ht="15.75" customHeight="1">
      <c r="B191" s="368"/>
      <c r="D191" s="361" t="s">
        <v>347</v>
      </c>
      <c r="E191" s="369"/>
      <c r="F191" s="370" t="s">
        <v>2633</v>
      </c>
      <c r="H191" s="371">
        <v>18</v>
      </c>
      <c r="L191" s="368"/>
      <c r="M191" s="372"/>
      <c r="T191" s="373"/>
      <c r="AT191" s="369" t="s">
        <v>347</v>
      </c>
      <c r="AU191" s="369" t="s">
        <v>258</v>
      </c>
      <c r="AV191" s="369" t="s">
        <v>258</v>
      </c>
      <c r="AW191" s="369" t="s">
        <v>299</v>
      </c>
      <c r="AX191" s="369" t="s">
        <v>333</v>
      </c>
      <c r="AY191" s="369" t="s">
        <v>334</v>
      </c>
    </row>
    <row r="192" spans="2:51" s="406" customFormat="1" ht="15.75" customHeight="1">
      <c r="B192" s="374"/>
      <c r="D192" s="361" t="s">
        <v>347</v>
      </c>
      <c r="E192" s="375"/>
      <c r="F192" s="376" t="s">
        <v>352</v>
      </c>
      <c r="H192" s="377">
        <v>18</v>
      </c>
      <c r="L192" s="374"/>
      <c r="M192" s="378"/>
      <c r="T192" s="379"/>
      <c r="AT192" s="375" t="s">
        <v>347</v>
      </c>
      <c r="AU192" s="375" t="s">
        <v>258</v>
      </c>
      <c r="AV192" s="375" t="s">
        <v>341</v>
      </c>
      <c r="AW192" s="375" t="s">
        <v>299</v>
      </c>
      <c r="AX192" s="375" t="s">
        <v>332</v>
      </c>
      <c r="AY192" s="375" t="s">
        <v>334</v>
      </c>
    </row>
    <row r="193" spans="2:51" s="406" customFormat="1" ht="15.75" customHeight="1">
      <c r="B193" s="368"/>
      <c r="D193" s="361" t="s">
        <v>347</v>
      </c>
      <c r="F193" s="370" t="s">
        <v>2632</v>
      </c>
      <c r="H193" s="371">
        <v>252</v>
      </c>
      <c r="L193" s="368"/>
      <c r="M193" s="372"/>
      <c r="T193" s="373"/>
      <c r="AT193" s="369" t="s">
        <v>347</v>
      </c>
      <c r="AU193" s="369" t="s">
        <v>258</v>
      </c>
      <c r="AV193" s="369" t="s">
        <v>258</v>
      </c>
      <c r="AW193" s="369" t="s">
        <v>333</v>
      </c>
      <c r="AX193" s="369" t="s">
        <v>332</v>
      </c>
      <c r="AY193" s="369" t="s">
        <v>334</v>
      </c>
    </row>
    <row r="194" spans="2:65" s="406" customFormat="1" ht="15.75" customHeight="1">
      <c r="B194" s="281"/>
      <c r="C194" s="347" t="s">
        <v>468</v>
      </c>
      <c r="D194" s="347" t="s">
        <v>336</v>
      </c>
      <c r="E194" s="348" t="s">
        <v>950</v>
      </c>
      <c r="F194" s="349" t="s">
        <v>951</v>
      </c>
      <c r="G194" s="350" t="s">
        <v>578</v>
      </c>
      <c r="H194" s="351">
        <v>7.223</v>
      </c>
      <c r="I194" s="424"/>
      <c r="J194" s="352">
        <f>ROUND($I$194*$H$194,2)</f>
        <v>0</v>
      </c>
      <c r="K194" s="349" t="s">
        <v>340</v>
      </c>
      <c r="L194" s="281"/>
      <c r="M194" s="423"/>
      <c r="N194" s="353" t="s">
        <v>287</v>
      </c>
      <c r="P194" s="354">
        <f>$O$194*$H$194</f>
        <v>0</v>
      </c>
      <c r="Q194" s="354">
        <v>0</v>
      </c>
      <c r="R194" s="354">
        <f>$Q$194*$H$194</f>
        <v>0</v>
      </c>
      <c r="S194" s="354">
        <v>0</v>
      </c>
      <c r="T194" s="355">
        <f>$S$194*$H$194</f>
        <v>0</v>
      </c>
      <c r="AR194" s="409" t="s">
        <v>341</v>
      </c>
      <c r="AT194" s="409" t="s">
        <v>336</v>
      </c>
      <c r="AU194" s="409" t="s">
        <v>258</v>
      </c>
      <c r="AY194" s="406" t="s">
        <v>334</v>
      </c>
      <c r="BE194" s="356">
        <f>IF($N$194="základní",$J$194,0)</f>
        <v>0</v>
      </c>
      <c r="BF194" s="356">
        <f>IF($N$194="snížená",$J$194,0)</f>
        <v>0</v>
      </c>
      <c r="BG194" s="356">
        <f>IF($N$194="zákl. přenesená",$J$194,0)</f>
        <v>0</v>
      </c>
      <c r="BH194" s="356">
        <f>IF($N$194="sníž. přenesená",$J$194,0)</f>
        <v>0</v>
      </c>
      <c r="BI194" s="356">
        <f>IF($N$194="nulová",$J$194,0)</f>
        <v>0</v>
      </c>
      <c r="BJ194" s="409" t="s">
        <v>332</v>
      </c>
      <c r="BK194" s="356">
        <f>ROUND($I$194*$H$194,2)</f>
        <v>0</v>
      </c>
      <c r="BL194" s="409" t="s">
        <v>341</v>
      </c>
      <c r="BM194" s="409" t="s">
        <v>952</v>
      </c>
    </row>
    <row r="195" spans="2:47" s="406" customFormat="1" ht="16.5" customHeight="1">
      <c r="B195" s="281"/>
      <c r="D195" s="357" t="s">
        <v>343</v>
      </c>
      <c r="F195" s="358" t="s">
        <v>2631</v>
      </c>
      <c r="L195" s="281"/>
      <c r="M195" s="359"/>
      <c r="T195" s="360"/>
      <c r="AT195" s="406" t="s">
        <v>343</v>
      </c>
      <c r="AU195" s="406" t="s">
        <v>258</v>
      </c>
    </row>
    <row r="196" spans="2:47" s="406" customFormat="1" ht="71.25" customHeight="1">
      <c r="B196" s="281"/>
      <c r="D196" s="361" t="s">
        <v>345</v>
      </c>
      <c r="F196" s="362" t="s">
        <v>954</v>
      </c>
      <c r="L196" s="281"/>
      <c r="M196" s="359"/>
      <c r="T196" s="360"/>
      <c r="AT196" s="406" t="s">
        <v>345</v>
      </c>
      <c r="AU196" s="406" t="s">
        <v>258</v>
      </c>
    </row>
    <row r="197" spans="2:51" s="406" customFormat="1" ht="15.75" customHeight="1">
      <c r="B197" s="363"/>
      <c r="D197" s="361" t="s">
        <v>347</v>
      </c>
      <c r="E197" s="364"/>
      <c r="F197" s="365" t="s">
        <v>2623</v>
      </c>
      <c r="H197" s="364"/>
      <c r="L197" s="363"/>
      <c r="M197" s="366"/>
      <c r="T197" s="367"/>
      <c r="AT197" s="364" t="s">
        <v>347</v>
      </c>
      <c r="AU197" s="364" t="s">
        <v>258</v>
      </c>
      <c r="AV197" s="364" t="s">
        <v>332</v>
      </c>
      <c r="AW197" s="364" t="s">
        <v>299</v>
      </c>
      <c r="AX197" s="364" t="s">
        <v>333</v>
      </c>
      <c r="AY197" s="364" t="s">
        <v>334</v>
      </c>
    </row>
    <row r="198" spans="2:51" s="406" customFormat="1" ht="15.75" customHeight="1">
      <c r="B198" s="363"/>
      <c r="D198" s="361" t="s">
        <v>347</v>
      </c>
      <c r="E198" s="364"/>
      <c r="F198" s="365" t="s">
        <v>955</v>
      </c>
      <c r="H198" s="364"/>
      <c r="L198" s="363"/>
      <c r="M198" s="366"/>
      <c r="T198" s="367"/>
      <c r="AT198" s="364" t="s">
        <v>347</v>
      </c>
      <c r="AU198" s="364" t="s">
        <v>258</v>
      </c>
      <c r="AV198" s="364" t="s">
        <v>332</v>
      </c>
      <c r="AW198" s="364" t="s">
        <v>299</v>
      </c>
      <c r="AX198" s="364" t="s">
        <v>333</v>
      </c>
      <c r="AY198" s="364" t="s">
        <v>334</v>
      </c>
    </row>
    <row r="199" spans="2:51" s="406" customFormat="1" ht="15.75" customHeight="1">
      <c r="B199" s="368"/>
      <c r="D199" s="361" t="s">
        <v>347</v>
      </c>
      <c r="E199" s="369"/>
      <c r="F199" s="370" t="s">
        <v>2625</v>
      </c>
      <c r="H199" s="371">
        <v>5.701</v>
      </c>
      <c r="L199" s="368"/>
      <c r="M199" s="372"/>
      <c r="T199" s="373"/>
      <c r="AT199" s="369" t="s">
        <v>347</v>
      </c>
      <c r="AU199" s="369" t="s">
        <v>258</v>
      </c>
      <c r="AV199" s="369" t="s">
        <v>258</v>
      </c>
      <c r="AW199" s="369" t="s">
        <v>299</v>
      </c>
      <c r="AX199" s="369" t="s">
        <v>333</v>
      </c>
      <c r="AY199" s="369" t="s">
        <v>334</v>
      </c>
    </row>
    <row r="200" spans="2:51" s="406" customFormat="1" ht="15.75" customHeight="1">
      <c r="B200" s="368"/>
      <c r="D200" s="361" t="s">
        <v>347</v>
      </c>
      <c r="E200" s="369"/>
      <c r="F200" s="370" t="s">
        <v>2630</v>
      </c>
      <c r="H200" s="371">
        <v>0.858</v>
      </c>
      <c r="L200" s="368"/>
      <c r="M200" s="372"/>
      <c r="T200" s="373"/>
      <c r="AT200" s="369" t="s">
        <v>347</v>
      </c>
      <c r="AU200" s="369" t="s">
        <v>258</v>
      </c>
      <c r="AV200" s="369" t="s">
        <v>258</v>
      </c>
      <c r="AW200" s="369" t="s">
        <v>299</v>
      </c>
      <c r="AX200" s="369" t="s">
        <v>333</v>
      </c>
      <c r="AY200" s="369" t="s">
        <v>334</v>
      </c>
    </row>
    <row r="201" spans="2:51" s="406" customFormat="1" ht="15.75" customHeight="1">
      <c r="B201" s="368"/>
      <c r="D201" s="361" t="s">
        <v>347</v>
      </c>
      <c r="E201" s="369"/>
      <c r="F201" s="370" t="s">
        <v>2621</v>
      </c>
      <c r="H201" s="371">
        <v>0.664</v>
      </c>
      <c r="L201" s="368"/>
      <c r="M201" s="372"/>
      <c r="T201" s="373"/>
      <c r="AT201" s="369" t="s">
        <v>347</v>
      </c>
      <c r="AU201" s="369" t="s">
        <v>258</v>
      </c>
      <c r="AV201" s="369" t="s">
        <v>258</v>
      </c>
      <c r="AW201" s="369" t="s">
        <v>299</v>
      </c>
      <c r="AX201" s="369" t="s">
        <v>333</v>
      </c>
      <c r="AY201" s="369" t="s">
        <v>334</v>
      </c>
    </row>
    <row r="202" spans="2:51" s="406" customFormat="1" ht="15.75" customHeight="1">
      <c r="B202" s="374"/>
      <c r="D202" s="361" t="s">
        <v>347</v>
      </c>
      <c r="E202" s="375"/>
      <c r="F202" s="376" t="s">
        <v>352</v>
      </c>
      <c r="H202" s="377">
        <v>7.223</v>
      </c>
      <c r="L202" s="374"/>
      <c r="M202" s="378"/>
      <c r="T202" s="379"/>
      <c r="AT202" s="375" t="s">
        <v>347</v>
      </c>
      <c r="AU202" s="375" t="s">
        <v>258</v>
      </c>
      <c r="AV202" s="375" t="s">
        <v>341</v>
      </c>
      <c r="AW202" s="375" t="s">
        <v>299</v>
      </c>
      <c r="AX202" s="375" t="s">
        <v>332</v>
      </c>
      <c r="AY202" s="375" t="s">
        <v>334</v>
      </c>
    </row>
    <row r="203" spans="2:51" s="406" customFormat="1" ht="15.75" customHeight="1">
      <c r="B203" s="363"/>
      <c r="D203" s="361" t="s">
        <v>347</v>
      </c>
      <c r="E203" s="364"/>
      <c r="F203" s="365" t="s">
        <v>956</v>
      </c>
      <c r="H203" s="364"/>
      <c r="L203" s="363"/>
      <c r="M203" s="366"/>
      <c r="T203" s="367"/>
      <c r="AT203" s="364" t="s">
        <v>347</v>
      </c>
      <c r="AU203" s="364" t="s">
        <v>258</v>
      </c>
      <c r="AV203" s="364" t="s">
        <v>332</v>
      </c>
      <c r="AW203" s="364" t="s">
        <v>299</v>
      </c>
      <c r="AX203" s="364" t="s">
        <v>333</v>
      </c>
      <c r="AY203" s="364" t="s">
        <v>334</v>
      </c>
    </row>
    <row r="204" spans="2:65" s="406" customFormat="1" ht="15.75" customHeight="1">
      <c r="B204" s="281"/>
      <c r="C204" s="347" t="s">
        <v>481</v>
      </c>
      <c r="D204" s="347" t="s">
        <v>336</v>
      </c>
      <c r="E204" s="348" t="s">
        <v>2975</v>
      </c>
      <c r="F204" s="349" t="s">
        <v>2977</v>
      </c>
      <c r="G204" s="350" t="s">
        <v>578</v>
      </c>
      <c r="H204" s="351">
        <v>6.365</v>
      </c>
      <c r="I204" s="424"/>
      <c r="J204" s="352">
        <f>ROUND($I$204*$H$204,2)</f>
        <v>0</v>
      </c>
      <c r="K204" s="349" t="s">
        <v>599</v>
      </c>
      <c r="L204" s="281"/>
      <c r="M204" s="423"/>
      <c r="N204" s="353" t="s">
        <v>287</v>
      </c>
      <c r="P204" s="354">
        <f>$O$204*$H$204</f>
        <v>0</v>
      </c>
      <c r="Q204" s="354">
        <v>0</v>
      </c>
      <c r="R204" s="354">
        <f>$Q$204*$H$204</f>
        <v>0</v>
      </c>
      <c r="S204" s="354">
        <v>0</v>
      </c>
      <c r="T204" s="355">
        <f>$S$204*$H$204</f>
        <v>0</v>
      </c>
      <c r="AR204" s="409" t="s">
        <v>341</v>
      </c>
      <c r="AT204" s="409" t="s">
        <v>336</v>
      </c>
      <c r="AU204" s="409" t="s">
        <v>258</v>
      </c>
      <c r="AY204" s="406" t="s">
        <v>334</v>
      </c>
      <c r="BE204" s="356">
        <f>IF($N$204="základní",$J$204,0)</f>
        <v>0</v>
      </c>
      <c r="BF204" s="356">
        <f>IF($N$204="snížená",$J$204,0)</f>
        <v>0</v>
      </c>
      <c r="BG204" s="356">
        <f>IF($N$204="zákl. přenesená",$J$204,0)</f>
        <v>0</v>
      </c>
      <c r="BH204" s="356">
        <f>IF($N$204="sníž. přenesená",$J$204,0)</f>
        <v>0</v>
      </c>
      <c r="BI204" s="356">
        <f>IF($N$204="nulová",$J$204,0)</f>
        <v>0</v>
      </c>
      <c r="BJ204" s="409" t="s">
        <v>332</v>
      </c>
      <c r="BK204" s="356">
        <f>ROUND($I$204*$H$204,2)</f>
        <v>0</v>
      </c>
      <c r="BL204" s="409" t="s">
        <v>341</v>
      </c>
      <c r="BM204" s="409" t="s">
        <v>960</v>
      </c>
    </row>
    <row r="205" spans="2:47" s="406" customFormat="1" ht="16.5" customHeight="1">
      <c r="B205" s="281"/>
      <c r="D205" s="357" t="s">
        <v>343</v>
      </c>
      <c r="F205" s="358" t="s">
        <v>2977</v>
      </c>
      <c r="L205" s="281"/>
      <c r="M205" s="359"/>
      <c r="T205" s="360"/>
      <c r="AT205" s="406" t="s">
        <v>343</v>
      </c>
      <c r="AU205" s="406" t="s">
        <v>258</v>
      </c>
    </row>
    <row r="206" spans="2:51" s="406" customFormat="1" ht="15.75" customHeight="1">
      <c r="B206" s="363"/>
      <c r="D206" s="361" t="s">
        <v>347</v>
      </c>
      <c r="E206" s="364"/>
      <c r="F206" s="365" t="s">
        <v>2623</v>
      </c>
      <c r="H206" s="364"/>
      <c r="L206" s="363"/>
      <c r="M206" s="366"/>
      <c r="T206" s="367"/>
      <c r="AT206" s="364" t="s">
        <v>347</v>
      </c>
      <c r="AU206" s="364" t="s">
        <v>258</v>
      </c>
      <c r="AV206" s="364" t="s">
        <v>332</v>
      </c>
      <c r="AW206" s="364" t="s">
        <v>299</v>
      </c>
      <c r="AX206" s="364" t="s">
        <v>333</v>
      </c>
      <c r="AY206" s="364" t="s">
        <v>334</v>
      </c>
    </row>
    <row r="207" spans="2:51" s="406" customFormat="1" ht="15.75" customHeight="1">
      <c r="B207" s="363"/>
      <c r="D207" s="361" t="s">
        <v>347</v>
      </c>
      <c r="E207" s="364"/>
      <c r="F207" s="365" t="s">
        <v>961</v>
      </c>
      <c r="H207" s="364"/>
      <c r="L207" s="363"/>
      <c r="M207" s="366"/>
      <c r="T207" s="367"/>
      <c r="AT207" s="364" t="s">
        <v>347</v>
      </c>
      <c r="AU207" s="364" t="s">
        <v>258</v>
      </c>
      <c r="AV207" s="364" t="s">
        <v>332</v>
      </c>
      <c r="AW207" s="364" t="s">
        <v>299</v>
      </c>
      <c r="AX207" s="364" t="s">
        <v>333</v>
      </c>
      <c r="AY207" s="364" t="s">
        <v>334</v>
      </c>
    </row>
    <row r="208" spans="2:51" s="406" customFormat="1" ht="15.75" customHeight="1">
      <c r="B208" s="368"/>
      <c r="D208" s="361" t="s">
        <v>347</v>
      </c>
      <c r="E208" s="369"/>
      <c r="F208" s="370" t="s">
        <v>2625</v>
      </c>
      <c r="H208" s="371">
        <v>5.701</v>
      </c>
      <c r="L208" s="368"/>
      <c r="M208" s="372"/>
      <c r="T208" s="373"/>
      <c r="AT208" s="369" t="s">
        <v>347</v>
      </c>
      <c r="AU208" s="369" t="s">
        <v>258</v>
      </c>
      <c r="AV208" s="369" t="s">
        <v>258</v>
      </c>
      <c r="AW208" s="369" t="s">
        <v>299</v>
      </c>
      <c r="AX208" s="369" t="s">
        <v>333</v>
      </c>
      <c r="AY208" s="369" t="s">
        <v>334</v>
      </c>
    </row>
    <row r="209" spans="2:51" s="406" customFormat="1" ht="15.75" customHeight="1">
      <c r="B209" s="368"/>
      <c r="D209" s="361" t="s">
        <v>347</v>
      </c>
      <c r="E209" s="369"/>
      <c r="F209" s="370" t="s">
        <v>2621</v>
      </c>
      <c r="H209" s="371">
        <v>0.664</v>
      </c>
      <c r="L209" s="368"/>
      <c r="M209" s="372"/>
      <c r="T209" s="373"/>
      <c r="AT209" s="369" t="s">
        <v>347</v>
      </c>
      <c r="AU209" s="369" t="s">
        <v>258</v>
      </c>
      <c r="AV209" s="369" t="s">
        <v>258</v>
      </c>
      <c r="AW209" s="369" t="s">
        <v>299</v>
      </c>
      <c r="AX209" s="369" t="s">
        <v>333</v>
      </c>
      <c r="AY209" s="369" t="s">
        <v>334</v>
      </c>
    </row>
    <row r="210" spans="2:51" s="406" customFormat="1" ht="15.75" customHeight="1">
      <c r="B210" s="374"/>
      <c r="D210" s="361" t="s">
        <v>347</v>
      </c>
      <c r="E210" s="375"/>
      <c r="F210" s="376" t="s">
        <v>352</v>
      </c>
      <c r="H210" s="377">
        <v>6.365</v>
      </c>
      <c r="L210" s="374"/>
      <c r="M210" s="378"/>
      <c r="T210" s="379"/>
      <c r="AT210" s="375" t="s">
        <v>347</v>
      </c>
      <c r="AU210" s="375" t="s">
        <v>258</v>
      </c>
      <c r="AV210" s="375" t="s">
        <v>341</v>
      </c>
      <c r="AW210" s="375" t="s">
        <v>299</v>
      </c>
      <c r="AX210" s="375" t="s">
        <v>332</v>
      </c>
      <c r="AY210" s="375" t="s">
        <v>334</v>
      </c>
    </row>
    <row r="211" spans="2:51" s="406" customFormat="1" ht="15.75" customHeight="1">
      <c r="B211" s="363"/>
      <c r="D211" s="361" t="s">
        <v>347</v>
      </c>
      <c r="E211" s="364"/>
      <c r="F211" s="365" t="s">
        <v>958</v>
      </c>
      <c r="H211" s="364"/>
      <c r="L211" s="363"/>
      <c r="M211" s="366"/>
      <c r="T211" s="367"/>
      <c r="AT211" s="364" t="s">
        <v>347</v>
      </c>
      <c r="AU211" s="364" t="s">
        <v>258</v>
      </c>
      <c r="AV211" s="364" t="s">
        <v>332</v>
      </c>
      <c r="AW211" s="364" t="s">
        <v>299</v>
      </c>
      <c r="AX211" s="364" t="s">
        <v>333</v>
      </c>
      <c r="AY211" s="364" t="s">
        <v>334</v>
      </c>
    </row>
    <row r="212" spans="2:63" s="337" customFormat="1" ht="37.5" customHeight="1">
      <c r="B212" s="336"/>
      <c r="D212" s="338" t="s">
        <v>329</v>
      </c>
      <c r="E212" s="339" t="s">
        <v>989</v>
      </c>
      <c r="F212" s="339" t="s">
        <v>990</v>
      </c>
      <c r="J212" s="340">
        <f>$BK$212</f>
        <v>0</v>
      </c>
      <c r="L212" s="336"/>
      <c r="M212" s="341"/>
      <c r="P212" s="342">
        <f>$P$213</f>
        <v>0</v>
      </c>
      <c r="R212" s="342">
        <f>$R$213</f>
        <v>0</v>
      </c>
      <c r="T212" s="343">
        <f>$T$213</f>
        <v>0.858168</v>
      </c>
      <c r="AR212" s="338" t="s">
        <v>258</v>
      </c>
      <c r="AT212" s="338" t="s">
        <v>329</v>
      </c>
      <c r="AU212" s="338" t="s">
        <v>333</v>
      </c>
      <c r="AY212" s="338" t="s">
        <v>334</v>
      </c>
      <c r="BK212" s="344">
        <f>$BK$213</f>
        <v>0</v>
      </c>
    </row>
    <row r="213" spans="2:63" s="337" customFormat="1" ht="21" customHeight="1">
      <c r="B213" s="336"/>
      <c r="D213" s="338" t="s">
        <v>329</v>
      </c>
      <c r="E213" s="345" t="s">
        <v>1158</v>
      </c>
      <c r="F213" s="345" t="s">
        <v>1159</v>
      </c>
      <c r="J213" s="346">
        <f>$BK$213</f>
        <v>0</v>
      </c>
      <c r="L213" s="336"/>
      <c r="M213" s="341"/>
      <c r="P213" s="342">
        <f>SUM($P$214:$P$223)</f>
        <v>0</v>
      </c>
      <c r="R213" s="342">
        <f>SUM($R$214:$R$223)</f>
        <v>0</v>
      </c>
      <c r="T213" s="343">
        <f>SUM($T$214:$T$223)</f>
        <v>0.858168</v>
      </c>
      <c r="AR213" s="338" t="s">
        <v>258</v>
      </c>
      <c r="AT213" s="338" t="s">
        <v>329</v>
      </c>
      <c r="AU213" s="338" t="s">
        <v>332</v>
      </c>
      <c r="AY213" s="338" t="s">
        <v>334</v>
      </c>
      <c r="BK213" s="344">
        <f>SUM($BK$214:$BK$223)</f>
        <v>0</v>
      </c>
    </row>
    <row r="214" spans="2:65" s="406" customFormat="1" ht="15.75" customHeight="1">
      <c r="B214" s="281"/>
      <c r="C214" s="347" t="s">
        <v>491</v>
      </c>
      <c r="D214" s="347" t="s">
        <v>336</v>
      </c>
      <c r="E214" s="348" t="s">
        <v>1182</v>
      </c>
      <c r="F214" s="349" t="s">
        <v>1183</v>
      </c>
      <c r="G214" s="350" t="s">
        <v>1184</v>
      </c>
      <c r="H214" s="351">
        <v>858.168</v>
      </c>
      <c r="I214" s="424"/>
      <c r="J214" s="352">
        <f>ROUND($I$214*$H$214,2)</f>
        <v>0</v>
      </c>
      <c r="K214" s="349" t="s">
        <v>340</v>
      </c>
      <c r="L214" s="281"/>
      <c r="M214" s="423"/>
      <c r="N214" s="353" t="s">
        <v>287</v>
      </c>
      <c r="P214" s="354">
        <f>$O$214*$H$214</f>
        <v>0</v>
      </c>
      <c r="Q214" s="354">
        <v>0</v>
      </c>
      <c r="R214" s="354">
        <f>$Q$214*$H$214</f>
        <v>0</v>
      </c>
      <c r="S214" s="354">
        <v>0.001</v>
      </c>
      <c r="T214" s="355">
        <f>$S$214*$H$214</f>
        <v>0.858168</v>
      </c>
      <c r="AR214" s="409" t="s">
        <v>481</v>
      </c>
      <c r="AT214" s="409" t="s">
        <v>336</v>
      </c>
      <c r="AU214" s="409" t="s">
        <v>258</v>
      </c>
      <c r="AY214" s="406" t="s">
        <v>334</v>
      </c>
      <c r="BE214" s="356">
        <f>IF($N$214="základní",$J$214,0)</f>
        <v>0</v>
      </c>
      <c r="BF214" s="356">
        <f>IF($N$214="snížená",$J$214,0)</f>
        <v>0</v>
      </c>
      <c r="BG214" s="356">
        <f>IF($N$214="zákl. přenesená",$J$214,0)</f>
        <v>0</v>
      </c>
      <c r="BH214" s="356">
        <f>IF($N$214="sníž. přenesená",$J$214,0)</f>
        <v>0</v>
      </c>
      <c r="BI214" s="356">
        <f>IF($N$214="nulová",$J$214,0)</f>
        <v>0</v>
      </c>
      <c r="BJ214" s="409" t="s">
        <v>332</v>
      </c>
      <c r="BK214" s="356">
        <f>ROUND($I$214*$H$214,2)</f>
        <v>0</v>
      </c>
      <c r="BL214" s="409" t="s">
        <v>481</v>
      </c>
      <c r="BM214" s="409" t="s">
        <v>1185</v>
      </c>
    </row>
    <row r="215" spans="2:47" s="406" customFormat="1" ht="16.5" customHeight="1">
      <c r="B215" s="281"/>
      <c r="D215" s="357" t="s">
        <v>343</v>
      </c>
      <c r="F215" s="358" t="s">
        <v>1186</v>
      </c>
      <c r="L215" s="281"/>
      <c r="M215" s="359"/>
      <c r="T215" s="360"/>
      <c r="AT215" s="406" t="s">
        <v>343</v>
      </c>
      <c r="AU215" s="406" t="s">
        <v>258</v>
      </c>
    </row>
    <row r="216" spans="2:47" s="406" customFormat="1" ht="57.75" customHeight="1">
      <c r="B216" s="281"/>
      <c r="D216" s="361" t="s">
        <v>345</v>
      </c>
      <c r="F216" s="362" t="s">
        <v>1187</v>
      </c>
      <c r="L216" s="281"/>
      <c r="M216" s="359"/>
      <c r="T216" s="360"/>
      <c r="AT216" s="406" t="s">
        <v>345</v>
      </c>
      <c r="AU216" s="406" t="s">
        <v>258</v>
      </c>
    </row>
    <row r="217" spans="2:51" s="406" customFormat="1" ht="15.75" customHeight="1">
      <c r="B217" s="363"/>
      <c r="D217" s="361" t="s">
        <v>347</v>
      </c>
      <c r="E217" s="364"/>
      <c r="F217" s="365" t="s">
        <v>2623</v>
      </c>
      <c r="H217" s="364"/>
      <c r="L217" s="363"/>
      <c r="M217" s="366"/>
      <c r="T217" s="367"/>
      <c r="AT217" s="364" t="s">
        <v>347</v>
      </c>
      <c r="AU217" s="364" t="s">
        <v>258</v>
      </c>
      <c r="AV217" s="364" t="s">
        <v>332</v>
      </c>
      <c r="AW217" s="364" t="s">
        <v>299</v>
      </c>
      <c r="AX217" s="364" t="s">
        <v>333</v>
      </c>
      <c r="AY217" s="364" t="s">
        <v>334</v>
      </c>
    </row>
    <row r="218" spans="2:51" s="406" customFormat="1" ht="15.75" customHeight="1">
      <c r="B218" s="363"/>
      <c r="D218" s="361" t="s">
        <v>347</v>
      </c>
      <c r="E218" s="364"/>
      <c r="F218" s="365" t="s">
        <v>2629</v>
      </c>
      <c r="H218" s="364"/>
      <c r="L218" s="363"/>
      <c r="M218" s="366"/>
      <c r="T218" s="367"/>
      <c r="AT218" s="364" t="s">
        <v>347</v>
      </c>
      <c r="AU218" s="364" t="s">
        <v>258</v>
      </c>
      <c r="AV218" s="364" t="s">
        <v>332</v>
      </c>
      <c r="AW218" s="364" t="s">
        <v>299</v>
      </c>
      <c r="AX218" s="364" t="s">
        <v>333</v>
      </c>
      <c r="AY218" s="364" t="s">
        <v>334</v>
      </c>
    </row>
    <row r="219" spans="2:51" s="406" customFormat="1" ht="15.75" customHeight="1">
      <c r="B219" s="368"/>
      <c r="D219" s="361" t="s">
        <v>347</v>
      </c>
      <c r="E219" s="369"/>
      <c r="F219" s="370" t="s">
        <v>2628</v>
      </c>
      <c r="H219" s="371">
        <v>414.1</v>
      </c>
      <c r="L219" s="368"/>
      <c r="M219" s="372"/>
      <c r="T219" s="373"/>
      <c r="AT219" s="369" t="s">
        <v>347</v>
      </c>
      <c r="AU219" s="369" t="s">
        <v>258</v>
      </c>
      <c r="AV219" s="369" t="s">
        <v>258</v>
      </c>
      <c r="AW219" s="369" t="s">
        <v>299</v>
      </c>
      <c r="AX219" s="369" t="s">
        <v>333</v>
      </c>
      <c r="AY219" s="369" t="s">
        <v>334</v>
      </c>
    </row>
    <row r="220" spans="2:51" s="406" customFormat="1" ht="15.75" customHeight="1">
      <c r="B220" s="368"/>
      <c r="D220" s="361" t="s">
        <v>347</v>
      </c>
      <c r="E220" s="369"/>
      <c r="F220" s="370" t="s">
        <v>2627</v>
      </c>
      <c r="H220" s="371">
        <v>380.5</v>
      </c>
      <c r="L220" s="368"/>
      <c r="M220" s="372"/>
      <c r="T220" s="373"/>
      <c r="AT220" s="369" t="s">
        <v>347</v>
      </c>
      <c r="AU220" s="369" t="s">
        <v>258</v>
      </c>
      <c r="AV220" s="369" t="s">
        <v>258</v>
      </c>
      <c r="AW220" s="369" t="s">
        <v>299</v>
      </c>
      <c r="AX220" s="369" t="s">
        <v>333</v>
      </c>
      <c r="AY220" s="369" t="s">
        <v>334</v>
      </c>
    </row>
    <row r="221" spans="2:51" s="406" customFormat="1" ht="15.75" customHeight="1">
      <c r="B221" s="380"/>
      <c r="D221" s="361" t="s">
        <v>347</v>
      </c>
      <c r="E221" s="381"/>
      <c r="F221" s="382" t="s">
        <v>519</v>
      </c>
      <c r="H221" s="383">
        <v>794.6</v>
      </c>
      <c r="L221" s="380"/>
      <c r="M221" s="384"/>
      <c r="T221" s="385"/>
      <c r="AT221" s="381" t="s">
        <v>347</v>
      </c>
      <c r="AU221" s="381" t="s">
        <v>258</v>
      </c>
      <c r="AV221" s="381" t="s">
        <v>363</v>
      </c>
      <c r="AW221" s="381" t="s">
        <v>299</v>
      </c>
      <c r="AX221" s="381" t="s">
        <v>333</v>
      </c>
      <c r="AY221" s="381" t="s">
        <v>334</v>
      </c>
    </row>
    <row r="222" spans="2:51" s="406" customFormat="1" ht="15.75" customHeight="1">
      <c r="B222" s="368"/>
      <c r="D222" s="361" t="s">
        <v>347</v>
      </c>
      <c r="E222" s="369"/>
      <c r="F222" s="370" t="s">
        <v>2626</v>
      </c>
      <c r="H222" s="371">
        <v>63.568</v>
      </c>
      <c r="L222" s="368"/>
      <c r="M222" s="372"/>
      <c r="T222" s="373"/>
      <c r="AT222" s="369" t="s">
        <v>347</v>
      </c>
      <c r="AU222" s="369" t="s">
        <v>258</v>
      </c>
      <c r="AV222" s="369" t="s">
        <v>258</v>
      </c>
      <c r="AW222" s="369" t="s">
        <v>299</v>
      </c>
      <c r="AX222" s="369" t="s">
        <v>333</v>
      </c>
      <c r="AY222" s="369" t="s">
        <v>334</v>
      </c>
    </row>
    <row r="223" spans="2:51" s="406" customFormat="1" ht="15.75" customHeight="1">
      <c r="B223" s="374"/>
      <c r="D223" s="361" t="s">
        <v>347</v>
      </c>
      <c r="E223" s="375"/>
      <c r="F223" s="376" t="s">
        <v>352</v>
      </c>
      <c r="H223" s="377">
        <v>858.168</v>
      </c>
      <c r="L223" s="374"/>
      <c r="M223" s="378"/>
      <c r="T223" s="379"/>
      <c r="AT223" s="375" t="s">
        <v>347</v>
      </c>
      <c r="AU223" s="375" t="s">
        <v>258</v>
      </c>
      <c r="AV223" s="375" t="s">
        <v>341</v>
      </c>
      <c r="AW223" s="375" t="s">
        <v>299</v>
      </c>
      <c r="AX223" s="375" t="s">
        <v>332</v>
      </c>
      <c r="AY223" s="375" t="s">
        <v>334</v>
      </c>
    </row>
    <row r="224" spans="2:63" s="337" customFormat="1" ht="37.5" customHeight="1">
      <c r="B224" s="336"/>
      <c r="D224" s="338" t="s">
        <v>329</v>
      </c>
      <c r="E224" s="339" t="s">
        <v>1257</v>
      </c>
      <c r="F224" s="339" t="s">
        <v>106</v>
      </c>
      <c r="J224" s="340">
        <f>$BK$224</f>
        <v>0</v>
      </c>
      <c r="L224" s="336"/>
      <c r="M224" s="341"/>
      <c r="P224" s="342">
        <f>SUM($P$225:$P$239)</f>
        <v>0</v>
      </c>
      <c r="R224" s="342">
        <f>SUM($R$225:$R$239)</f>
        <v>0</v>
      </c>
      <c r="T224" s="343">
        <f>SUM($T$225:$T$239)</f>
        <v>0</v>
      </c>
      <c r="AR224" s="338" t="s">
        <v>341</v>
      </c>
      <c r="AT224" s="338" t="s">
        <v>329</v>
      </c>
      <c r="AU224" s="338" t="s">
        <v>333</v>
      </c>
      <c r="AY224" s="338" t="s">
        <v>334</v>
      </c>
      <c r="BK224" s="344">
        <f>SUM($BK$225:$BK$239)</f>
        <v>0</v>
      </c>
    </row>
    <row r="225" spans="2:65" s="406" customFormat="1" ht="15.75" customHeight="1">
      <c r="B225" s="281"/>
      <c r="C225" s="347" t="s">
        <v>499</v>
      </c>
      <c r="D225" s="347" t="s">
        <v>336</v>
      </c>
      <c r="E225" s="348" t="s">
        <v>1267</v>
      </c>
      <c r="F225" s="349" t="s">
        <v>1268</v>
      </c>
      <c r="G225" s="350" t="s">
        <v>578</v>
      </c>
      <c r="H225" s="351">
        <v>5.701</v>
      </c>
      <c r="I225" s="424"/>
      <c r="J225" s="352">
        <f>ROUND($I$225*$H$225,2)</f>
        <v>0</v>
      </c>
      <c r="K225" s="349" t="s">
        <v>340</v>
      </c>
      <c r="L225" s="281"/>
      <c r="M225" s="423"/>
      <c r="N225" s="353" t="s">
        <v>287</v>
      </c>
      <c r="P225" s="354">
        <f>$O$225*$H$225</f>
        <v>0</v>
      </c>
      <c r="Q225" s="354">
        <v>0</v>
      </c>
      <c r="R225" s="354">
        <f>$Q$225*$H$225</f>
        <v>0</v>
      </c>
      <c r="S225" s="354">
        <v>0</v>
      </c>
      <c r="T225" s="355">
        <f>$S$225*$H$225</f>
        <v>0</v>
      </c>
      <c r="AR225" s="409" t="s">
        <v>1261</v>
      </c>
      <c r="AT225" s="409" t="s">
        <v>336</v>
      </c>
      <c r="AU225" s="409" t="s">
        <v>332</v>
      </c>
      <c r="AY225" s="406" t="s">
        <v>334</v>
      </c>
      <c r="BE225" s="356">
        <f>IF($N$225="základní",$J$225,0)</f>
        <v>0</v>
      </c>
      <c r="BF225" s="356">
        <f>IF($N$225="snížená",$J$225,0)</f>
        <v>0</v>
      </c>
      <c r="BG225" s="356">
        <f>IF($N$225="zákl. přenesená",$J$225,0)</f>
        <v>0</v>
      </c>
      <c r="BH225" s="356">
        <f>IF($N$225="sníž. přenesená",$J$225,0)</f>
        <v>0</v>
      </c>
      <c r="BI225" s="356">
        <f>IF($N$225="nulová",$J$225,0)</f>
        <v>0</v>
      </c>
      <c r="BJ225" s="409" t="s">
        <v>332</v>
      </c>
      <c r="BK225" s="356">
        <f>ROUND($I$225*$H$225,2)</f>
        <v>0</v>
      </c>
      <c r="BL225" s="409" t="s">
        <v>1261</v>
      </c>
      <c r="BM225" s="409" t="s">
        <v>1269</v>
      </c>
    </row>
    <row r="226" spans="2:47" s="406" customFormat="1" ht="16.5" customHeight="1">
      <c r="B226" s="281"/>
      <c r="D226" s="357" t="s">
        <v>343</v>
      </c>
      <c r="F226" s="358" t="s">
        <v>1270</v>
      </c>
      <c r="L226" s="281"/>
      <c r="M226" s="359"/>
      <c r="T226" s="360"/>
      <c r="AT226" s="406" t="s">
        <v>343</v>
      </c>
      <c r="AU226" s="406" t="s">
        <v>332</v>
      </c>
    </row>
    <row r="227" spans="2:47" s="406" customFormat="1" ht="57.75" customHeight="1">
      <c r="B227" s="281"/>
      <c r="D227" s="361" t="s">
        <v>345</v>
      </c>
      <c r="F227" s="362" t="s">
        <v>1264</v>
      </c>
      <c r="L227" s="281"/>
      <c r="M227" s="359"/>
      <c r="T227" s="360"/>
      <c r="AT227" s="406" t="s">
        <v>345</v>
      </c>
      <c r="AU227" s="406" t="s">
        <v>332</v>
      </c>
    </row>
    <row r="228" spans="2:51" s="406" customFormat="1" ht="15.75" customHeight="1">
      <c r="B228" s="363"/>
      <c r="D228" s="361" t="s">
        <v>347</v>
      </c>
      <c r="E228" s="364"/>
      <c r="F228" s="365" t="s">
        <v>2623</v>
      </c>
      <c r="H228" s="364"/>
      <c r="L228" s="363"/>
      <c r="M228" s="366"/>
      <c r="T228" s="367"/>
      <c r="AT228" s="364" t="s">
        <v>347</v>
      </c>
      <c r="AU228" s="364" t="s">
        <v>332</v>
      </c>
      <c r="AV228" s="364" t="s">
        <v>332</v>
      </c>
      <c r="AW228" s="364" t="s">
        <v>299</v>
      </c>
      <c r="AX228" s="364" t="s">
        <v>333</v>
      </c>
      <c r="AY228" s="364" t="s">
        <v>334</v>
      </c>
    </row>
    <row r="229" spans="2:51" s="406" customFormat="1" ht="15.75" customHeight="1">
      <c r="B229" s="363"/>
      <c r="D229" s="361" t="s">
        <v>347</v>
      </c>
      <c r="E229" s="364"/>
      <c r="F229" s="365" t="s">
        <v>2622</v>
      </c>
      <c r="H229" s="364"/>
      <c r="L229" s="363"/>
      <c r="M229" s="366"/>
      <c r="T229" s="367"/>
      <c r="AT229" s="364" t="s">
        <v>347</v>
      </c>
      <c r="AU229" s="364" t="s">
        <v>332</v>
      </c>
      <c r="AV229" s="364" t="s">
        <v>332</v>
      </c>
      <c r="AW229" s="364" t="s">
        <v>299</v>
      </c>
      <c r="AX229" s="364" t="s">
        <v>333</v>
      </c>
      <c r="AY229" s="364" t="s">
        <v>334</v>
      </c>
    </row>
    <row r="230" spans="2:51" s="406" customFormat="1" ht="15.75" customHeight="1">
      <c r="B230" s="368"/>
      <c r="D230" s="361" t="s">
        <v>347</v>
      </c>
      <c r="E230" s="369"/>
      <c r="F230" s="370" t="s">
        <v>2625</v>
      </c>
      <c r="H230" s="371">
        <v>5.701</v>
      </c>
      <c r="L230" s="368"/>
      <c r="M230" s="372"/>
      <c r="T230" s="373"/>
      <c r="AT230" s="369" t="s">
        <v>347</v>
      </c>
      <c r="AU230" s="369" t="s">
        <v>332</v>
      </c>
      <c r="AV230" s="369" t="s">
        <v>258</v>
      </c>
      <c r="AW230" s="369" t="s">
        <v>299</v>
      </c>
      <c r="AX230" s="369" t="s">
        <v>333</v>
      </c>
      <c r="AY230" s="369" t="s">
        <v>334</v>
      </c>
    </row>
    <row r="231" spans="2:51" s="406" customFormat="1" ht="15.75" customHeight="1">
      <c r="B231" s="374"/>
      <c r="D231" s="361" t="s">
        <v>347</v>
      </c>
      <c r="E231" s="375"/>
      <c r="F231" s="376" t="s">
        <v>352</v>
      </c>
      <c r="H231" s="377">
        <v>5.701</v>
      </c>
      <c r="L231" s="374"/>
      <c r="M231" s="378"/>
      <c r="T231" s="379"/>
      <c r="AT231" s="375" t="s">
        <v>347</v>
      </c>
      <c r="AU231" s="375" t="s">
        <v>332</v>
      </c>
      <c r="AV231" s="375" t="s">
        <v>341</v>
      </c>
      <c r="AW231" s="375" t="s">
        <v>299</v>
      </c>
      <c r="AX231" s="375" t="s">
        <v>332</v>
      </c>
      <c r="AY231" s="375" t="s">
        <v>334</v>
      </c>
    </row>
    <row r="232" spans="2:65" s="406" customFormat="1" ht="15.75" customHeight="1">
      <c r="B232" s="281"/>
      <c r="C232" s="347" t="s">
        <v>510</v>
      </c>
      <c r="D232" s="347" t="s">
        <v>336</v>
      </c>
      <c r="E232" s="348" t="s">
        <v>1287</v>
      </c>
      <c r="F232" s="349" t="s">
        <v>1288</v>
      </c>
      <c r="G232" s="350" t="s">
        <v>578</v>
      </c>
      <c r="H232" s="351">
        <v>0.664</v>
      </c>
      <c r="I232" s="424"/>
      <c r="J232" s="352">
        <f>ROUND($I$232*$H$232,2)</f>
        <v>0</v>
      </c>
      <c r="K232" s="349" t="s">
        <v>340</v>
      </c>
      <c r="L232" s="281"/>
      <c r="M232" s="423"/>
      <c r="N232" s="353" t="s">
        <v>287</v>
      </c>
      <c r="P232" s="354">
        <f>$O$232*$H$232</f>
        <v>0</v>
      </c>
      <c r="Q232" s="354">
        <v>0</v>
      </c>
      <c r="R232" s="354">
        <f>$Q$232*$H$232</f>
        <v>0</v>
      </c>
      <c r="S232" s="354">
        <v>0</v>
      </c>
      <c r="T232" s="355">
        <f>$S$232*$H$232</f>
        <v>0</v>
      </c>
      <c r="AR232" s="409" t="s">
        <v>1261</v>
      </c>
      <c r="AT232" s="409" t="s">
        <v>336</v>
      </c>
      <c r="AU232" s="409" t="s">
        <v>332</v>
      </c>
      <c r="AY232" s="406" t="s">
        <v>334</v>
      </c>
      <c r="BE232" s="356">
        <f>IF($N$232="základní",$J$232,0)</f>
        <v>0</v>
      </c>
      <c r="BF232" s="356">
        <f>IF($N$232="snížená",$J$232,0)</f>
        <v>0</v>
      </c>
      <c r="BG232" s="356">
        <f>IF($N$232="zákl. přenesená",$J$232,0)</f>
        <v>0</v>
      </c>
      <c r="BH232" s="356">
        <f>IF($N$232="sníž. přenesená",$J$232,0)</f>
        <v>0</v>
      </c>
      <c r="BI232" s="356">
        <f>IF($N$232="nulová",$J$232,0)</f>
        <v>0</v>
      </c>
      <c r="BJ232" s="409" t="s">
        <v>332</v>
      </c>
      <c r="BK232" s="356">
        <f>ROUND($I$232*$H$232,2)</f>
        <v>0</v>
      </c>
      <c r="BL232" s="409" t="s">
        <v>1261</v>
      </c>
      <c r="BM232" s="409" t="s">
        <v>2624</v>
      </c>
    </row>
    <row r="233" spans="2:47" s="406" customFormat="1" ht="16.5" customHeight="1">
      <c r="B233" s="281"/>
      <c r="D233" s="357" t="s">
        <v>343</v>
      </c>
      <c r="F233" s="358" t="s">
        <v>1290</v>
      </c>
      <c r="L233" s="281"/>
      <c r="M233" s="359"/>
      <c r="T233" s="360"/>
      <c r="AT233" s="406" t="s">
        <v>343</v>
      </c>
      <c r="AU233" s="406" t="s">
        <v>332</v>
      </c>
    </row>
    <row r="234" spans="2:47" s="406" customFormat="1" ht="57.75" customHeight="1">
      <c r="B234" s="281"/>
      <c r="D234" s="361" t="s">
        <v>345</v>
      </c>
      <c r="F234" s="362" t="s">
        <v>1264</v>
      </c>
      <c r="L234" s="281"/>
      <c r="M234" s="359"/>
      <c r="T234" s="360"/>
      <c r="AT234" s="406" t="s">
        <v>345</v>
      </c>
      <c r="AU234" s="406" t="s">
        <v>332</v>
      </c>
    </row>
    <row r="235" spans="2:51" s="406" customFormat="1" ht="15.75" customHeight="1">
      <c r="B235" s="363"/>
      <c r="D235" s="361" t="s">
        <v>347</v>
      </c>
      <c r="E235" s="364"/>
      <c r="F235" s="365" t="s">
        <v>2623</v>
      </c>
      <c r="H235" s="364"/>
      <c r="L235" s="363"/>
      <c r="M235" s="366"/>
      <c r="T235" s="367"/>
      <c r="AT235" s="364" t="s">
        <v>347</v>
      </c>
      <c r="AU235" s="364" t="s">
        <v>332</v>
      </c>
      <c r="AV235" s="364" t="s">
        <v>332</v>
      </c>
      <c r="AW235" s="364" t="s">
        <v>299</v>
      </c>
      <c r="AX235" s="364" t="s">
        <v>333</v>
      </c>
      <c r="AY235" s="364" t="s">
        <v>334</v>
      </c>
    </row>
    <row r="236" spans="2:51" s="406" customFormat="1" ht="15.75" customHeight="1">
      <c r="B236" s="363"/>
      <c r="D236" s="361" t="s">
        <v>347</v>
      </c>
      <c r="E236" s="364"/>
      <c r="F236" s="365" t="s">
        <v>2622</v>
      </c>
      <c r="H236" s="364"/>
      <c r="L236" s="363"/>
      <c r="M236" s="366"/>
      <c r="T236" s="367"/>
      <c r="AT236" s="364" t="s">
        <v>347</v>
      </c>
      <c r="AU236" s="364" t="s">
        <v>332</v>
      </c>
      <c r="AV236" s="364" t="s">
        <v>332</v>
      </c>
      <c r="AW236" s="364" t="s">
        <v>299</v>
      </c>
      <c r="AX236" s="364" t="s">
        <v>333</v>
      </c>
      <c r="AY236" s="364" t="s">
        <v>334</v>
      </c>
    </row>
    <row r="237" spans="2:51" s="406" customFormat="1" ht="15.75" customHeight="1">
      <c r="B237" s="368"/>
      <c r="D237" s="361" t="s">
        <v>347</v>
      </c>
      <c r="E237" s="369"/>
      <c r="F237" s="370" t="s">
        <v>2621</v>
      </c>
      <c r="H237" s="371">
        <v>0.664</v>
      </c>
      <c r="L237" s="368"/>
      <c r="M237" s="372"/>
      <c r="T237" s="373"/>
      <c r="AT237" s="369" t="s">
        <v>347</v>
      </c>
      <c r="AU237" s="369" t="s">
        <v>332</v>
      </c>
      <c r="AV237" s="369" t="s">
        <v>258</v>
      </c>
      <c r="AW237" s="369" t="s">
        <v>299</v>
      </c>
      <c r="AX237" s="369" t="s">
        <v>333</v>
      </c>
      <c r="AY237" s="369" t="s">
        <v>334</v>
      </c>
    </row>
    <row r="238" spans="2:51" s="406" customFormat="1" ht="15.75" customHeight="1">
      <c r="B238" s="374"/>
      <c r="D238" s="361" t="s">
        <v>347</v>
      </c>
      <c r="E238" s="375"/>
      <c r="F238" s="376" t="s">
        <v>352</v>
      </c>
      <c r="H238" s="377">
        <v>0.664</v>
      </c>
      <c r="L238" s="374"/>
      <c r="M238" s="378"/>
      <c r="T238" s="379"/>
      <c r="AT238" s="375" t="s">
        <v>347</v>
      </c>
      <c r="AU238" s="375" t="s">
        <v>332</v>
      </c>
      <c r="AV238" s="375" t="s">
        <v>341</v>
      </c>
      <c r="AW238" s="375" t="s">
        <v>299</v>
      </c>
      <c r="AX238" s="375" t="s">
        <v>332</v>
      </c>
      <c r="AY238" s="375" t="s">
        <v>334</v>
      </c>
    </row>
    <row r="239" spans="2:51" s="406" customFormat="1" ht="15.75" customHeight="1">
      <c r="B239" s="363"/>
      <c r="D239" s="361" t="s">
        <v>347</v>
      </c>
      <c r="E239" s="364"/>
      <c r="F239" s="365" t="s">
        <v>2949</v>
      </c>
      <c r="H239" s="364"/>
      <c r="L239" s="363"/>
      <c r="M239" s="394"/>
      <c r="N239" s="395"/>
      <c r="O239" s="395"/>
      <c r="P239" s="395"/>
      <c r="Q239" s="395"/>
      <c r="R239" s="395"/>
      <c r="S239" s="395"/>
      <c r="T239" s="396"/>
      <c r="AT239" s="364" t="s">
        <v>347</v>
      </c>
      <c r="AU239" s="364" t="s">
        <v>332</v>
      </c>
      <c r="AV239" s="364" t="s">
        <v>332</v>
      </c>
      <c r="AW239" s="364" t="s">
        <v>299</v>
      </c>
      <c r="AX239" s="364" t="s">
        <v>333</v>
      </c>
      <c r="AY239" s="364" t="s">
        <v>334</v>
      </c>
    </row>
    <row r="240" spans="2:12" s="406" customFormat="1" ht="7.5" customHeight="1">
      <c r="B240" s="302"/>
      <c r="C240" s="303"/>
      <c r="D240" s="303"/>
      <c r="E240" s="303"/>
      <c r="F240" s="303"/>
      <c r="G240" s="303"/>
      <c r="H240" s="303"/>
      <c r="I240" s="303"/>
      <c r="J240" s="303"/>
      <c r="K240" s="303"/>
      <c r="L240" s="281"/>
    </row>
    <row r="2870" s="407" customFormat="1" ht="14.25" customHeight="1"/>
  </sheetData>
  <autoFilter ref="C86:K239"/>
  <mergeCells count="12">
    <mergeCell ref="E79:H79"/>
    <mergeCell ref="G1:H1"/>
    <mergeCell ref="L2:V2"/>
    <mergeCell ref="E7:H7"/>
    <mergeCell ref="E9:H9"/>
    <mergeCell ref="E11:H11"/>
    <mergeCell ref="E24:H24"/>
    <mergeCell ref="E45:H45"/>
    <mergeCell ref="E47:H47"/>
    <mergeCell ref="E49:H49"/>
    <mergeCell ref="E75:H75"/>
    <mergeCell ref="E77:H77"/>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83"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8"/>
  <sheetViews>
    <sheetView showGridLines="0" showZeros="0" view="pageBreakPreview" zoomScaleSheetLayoutView="100" workbookViewId="0" topLeftCell="A1">
      <pane ySplit="1" topLeftCell="A2" activePane="bottomLeft" state="frozen"/>
      <selection pane="bottomLeft" activeCell="D4" sqref="D4"/>
    </sheetView>
  </sheetViews>
  <sheetFormatPr defaultColWidth="9.00390625" defaultRowHeight="14.25" customHeight="1"/>
  <cols>
    <col min="1" max="1" width="7.140625" style="407" customWidth="1"/>
    <col min="2" max="2" width="1.421875" style="407" customWidth="1"/>
    <col min="3" max="3" width="3.57421875" style="407" customWidth="1"/>
    <col min="4" max="4" width="3.7109375" style="407" customWidth="1"/>
    <col min="5" max="5" width="14.7109375" style="407" customWidth="1"/>
    <col min="6" max="6" width="77.8515625" style="407" customWidth="1"/>
    <col min="7" max="7" width="7.421875" style="407" customWidth="1"/>
    <col min="8" max="8" width="9.57421875" style="407" customWidth="1"/>
    <col min="9" max="9" width="10.8515625" style="407" customWidth="1"/>
    <col min="10" max="10" width="20.140625" style="407" customWidth="1"/>
    <col min="11" max="11" width="13.28125" style="407" customWidth="1"/>
    <col min="12" max="18" width="9.00390625" style="408" customWidth="1"/>
    <col min="19" max="19" width="7.00390625" style="407" customWidth="1"/>
    <col min="20" max="20" width="25.421875" style="407" customWidth="1"/>
    <col min="21" max="21" width="14.00390625" style="407" customWidth="1"/>
    <col min="22" max="22" width="10.57421875" style="407" customWidth="1"/>
    <col min="23" max="23" width="14.00390625" style="407" customWidth="1"/>
    <col min="24" max="24" width="10.421875" style="407" customWidth="1"/>
    <col min="25" max="25" width="12.8515625" style="407" customWidth="1"/>
    <col min="26" max="26" width="9.421875" style="407" customWidth="1"/>
    <col min="27" max="27" width="12.8515625" style="407" customWidth="1"/>
    <col min="28" max="28" width="14.00390625" style="407" customWidth="1"/>
    <col min="29" max="29" width="9.421875" style="407" customWidth="1"/>
    <col min="30" max="30" width="12.8515625" style="407" customWidth="1"/>
    <col min="31" max="31" width="14.00390625" style="407" customWidth="1"/>
    <col min="32" max="43" width="9.00390625" style="408" customWidth="1"/>
    <col min="44" max="65" width="9.00390625" style="407" hidden="1" customWidth="1"/>
    <col min="66" max="16384" width="9.00390625" style="408" customWidth="1"/>
  </cols>
  <sheetData>
    <row r="1" spans="1:256" s="270" customFormat="1" ht="22.5" customHeight="1">
      <c r="A1" s="269"/>
      <c r="B1" s="430"/>
      <c r="C1" s="430"/>
      <c r="D1" s="429" t="s">
        <v>251</v>
      </c>
      <c r="E1" s="430"/>
      <c r="F1" s="428" t="s">
        <v>252</v>
      </c>
      <c r="G1" s="664" t="s">
        <v>253</v>
      </c>
      <c r="H1" s="664"/>
      <c r="I1" s="430"/>
      <c r="J1" s="428" t="s">
        <v>254</v>
      </c>
      <c r="K1" s="429" t="s">
        <v>255</v>
      </c>
      <c r="L1" s="428" t="s">
        <v>256</v>
      </c>
      <c r="M1" s="428"/>
      <c r="N1" s="428"/>
      <c r="O1" s="428"/>
      <c r="P1" s="428"/>
      <c r="Q1" s="428"/>
      <c r="R1" s="428"/>
      <c r="S1" s="428"/>
      <c r="T1" s="428"/>
      <c r="U1" s="427"/>
      <c r="V1" s="427"/>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row>
    <row r="2" spans="3:46" s="407" customFormat="1" ht="37.5" customHeight="1">
      <c r="C2" s="407"/>
      <c r="L2" s="665"/>
      <c r="M2" s="655"/>
      <c r="N2" s="655"/>
      <c r="O2" s="655"/>
      <c r="P2" s="655"/>
      <c r="Q2" s="655"/>
      <c r="R2" s="655"/>
      <c r="S2" s="655"/>
      <c r="T2" s="655"/>
      <c r="U2" s="655"/>
      <c r="V2" s="655"/>
      <c r="AT2" s="407" t="s">
        <v>2661</v>
      </c>
    </row>
    <row r="3" spans="2:46" s="407" customFormat="1" ht="7.5" customHeight="1">
      <c r="B3" s="271"/>
      <c r="C3" s="272"/>
      <c r="D3" s="272"/>
      <c r="E3" s="272"/>
      <c r="F3" s="272"/>
      <c r="G3" s="272"/>
      <c r="H3" s="272"/>
      <c r="I3" s="272"/>
      <c r="J3" s="272"/>
      <c r="K3" s="273"/>
      <c r="AT3" s="407" t="s">
        <v>258</v>
      </c>
    </row>
    <row r="4" spans="2:46" s="407" customFormat="1" ht="37.5" customHeight="1">
      <c r="B4" s="274"/>
      <c r="D4" s="275" t="s">
        <v>259</v>
      </c>
      <c r="K4" s="276"/>
      <c r="M4" s="277" t="s">
        <v>260</v>
      </c>
      <c r="AT4" s="407" t="s">
        <v>261</v>
      </c>
    </row>
    <row r="5" spans="2:11" s="407" customFormat="1" ht="7.5" customHeight="1">
      <c r="B5" s="274"/>
      <c r="K5" s="276"/>
    </row>
    <row r="6" spans="2:11" s="407" customFormat="1" ht="15.75" customHeight="1">
      <c r="B6" s="274"/>
      <c r="D6" s="278" t="s">
        <v>262</v>
      </c>
      <c r="K6" s="276"/>
    </row>
    <row r="7" spans="2:11" s="407" customFormat="1" ht="15.75" customHeight="1">
      <c r="B7" s="274"/>
      <c r="E7" s="654" t="s">
        <v>263</v>
      </c>
      <c r="F7" s="655"/>
      <c r="G7" s="655"/>
      <c r="H7" s="655"/>
      <c r="K7" s="276"/>
    </row>
    <row r="8" spans="2:11" s="407" customFormat="1" ht="15.75" customHeight="1">
      <c r="B8" s="274"/>
      <c r="D8" s="278" t="s">
        <v>264</v>
      </c>
      <c r="K8" s="276"/>
    </row>
    <row r="9" spans="2:11" s="409" customFormat="1" ht="16.5" customHeight="1">
      <c r="B9" s="279"/>
      <c r="E9" s="654" t="s">
        <v>2776</v>
      </c>
      <c r="F9" s="656"/>
      <c r="G9" s="656"/>
      <c r="H9" s="656"/>
      <c r="K9" s="280"/>
    </row>
    <row r="10" spans="2:11" s="406" customFormat="1" ht="15.75" customHeight="1">
      <c r="B10" s="281"/>
      <c r="D10" s="278" t="s">
        <v>266</v>
      </c>
      <c r="K10" s="282"/>
    </row>
    <row r="11" spans="2:11" s="406" customFormat="1" ht="37.5" customHeight="1">
      <c r="B11" s="281"/>
      <c r="E11" s="666" t="s">
        <v>250</v>
      </c>
      <c r="F11" s="667"/>
      <c r="G11" s="667"/>
      <c r="H11" s="667"/>
      <c r="K11" s="282"/>
    </row>
    <row r="12" spans="2:11" s="406" customFormat="1" ht="14.25" customHeight="1">
      <c r="B12" s="281"/>
      <c r="K12" s="282"/>
    </row>
    <row r="13" spans="2:11" s="406" customFormat="1" ht="15" customHeight="1">
      <c r="B13" s="281"/>
      <c r="D13" s="278" t="s">
        <v>267</v>
      </c>
      <c r="F13" s="283" t="s">
        <v>268</v>
      </c>
      <c r="I13" s="278" t="s">
        <v>269</v>
      </c>
      <c r="J13" s="283" t="s">
        <v>270</v>
      </c>
      <c r="K13" s="282"/>
    </row>
    <row r="14" spans="2:11" s="406" customFormat="1" ht="15" customHeight="1">
      <c r="B14" s="281"/>
      <c r="D14" s="278" t="s">
        <v>271</v>
      </c>
      <c r="F14" s="283" t="s">
        <v>272</v>
      </c>
      <c r="I14" s="278" t="s">
        <v>273</v>
      </c>
      <c r="J14" s="284" t="s">
        <v>274</v>
      </c>
      <c r="K14" s="282"/>
    </row>
    <row r="15" spans="2:11" s="406" customFormat="1" ht="22.5" customHeight="1">
      <c r="B15" s="281"/>
      <c r="D15" s="285" t="s">
        <v>275</v>
      </c>
      <c r="F15" s="286" t="s">
        <v>276</v>
      </c>
      <c r="I15" s="285" t="s">
        <v>277</v>
      </c>
      <c r="J15" s="286" t="s">
        <v>221</v>
      </c>
      <c r="K15" s="282"/>
    </row>
    <row r="16" spans="2:11" s="406" customFormat="1" ht="15" customHeight="1">
      <c r="B16" s="281"/>
      <c r="D16" s="278" t="s">
        <v>278</v>
      </c>
      <c r="I16" s="278" t="s">
        <v>2773</v>
      </c>
      <c r="J16" s="283"/>
      <c r="K16" s="282"/>
    </row>
    <row r="17" spans="2:11" s="406" customFormat="1" ht="18.75" customHeight="1">
      <c r="B17" s="281"/>
      <c r="E17" s="283" t="s">
        <v>279</v>
      </c>
      <c r="I17" s="278" t="s">
        <v>2772</v>
      </c>
      <c r="J17" s="283"/>
      <c r="K17" s="282"/>
    </row>
    <row r="18" spans="2:11" s="406" customFormat="1" ht="7.5" customHeight="1">
      <c r="B18" s="281"/>
      <c r="K18" s="282"/>
    </row>
    <row r="19" spans="2:11" s="406" customFormat="1" ht="15" customHeight="1">
      <c r="B19" s="281"/>
      <c r="D19" s="278" t="s">
        <v>2771</v>
      </c>
      <c r="I19" s="278" t="s">
        <v>2773</v>
      </c>
      <c r="J19" s="283"/>
      <c r="K19" s="282"/>
    </row>
    <row r="20" spans="2:11" s="406" customFormat="1" ht="18.75" customHeight="1">
      <c r="B20" s="281"/>
      <c r="E20" s="283"/>
      <c r="I20" s="278" t="s">
        <v>2772</v>
      </c>
      <c r="J20" s="283"/>
      <c r="K20" s="282"/>
    </row>
    <row r="21" spans="2:11" s="406" customFormat="1" ht="7.5" customHeight="1">
      <c r="B21" s="281"/>
      <c r="K21" s="282"/>
    </row>
    <row r="22" spans="2:11" s="406" customFormat="1" ht="7.5" customHeight="1">
      <c r="B22" s="281"/>
      <c r="K22" s="282"/>
    </row>
    <row r="23" spans="2:11" s="406" customFormat="1" ht="15" customHeight="1">
      <c r="B23" s="281"/>
      <c r="D23" s="278" t="s">
        <v>280</v>
      </c>
      <c r="K23" s="282"/>
    </row>
    <row r="24" spans="2:11" s="409" customFormat="1" ht="69.95" customHeight="1">
      <c r="B24" s="279"/>
      <c r="E24" s="668" t="s">
        <v>281</v>
      </c>
      <c r="F24" s="656"/>
      <c r="G24" s="656"/>
      <c r="H24" s="656"/>
      <c r="K24" s="280"/>
    </row>
    <row r="25" spans="2:11" s="406" customFormat="1" ht="7.5" customHeight="1">
      <c r="B25" s="281"/>
      <c r="K25" s="282"/>
    </row>
    <row r="26" spans="2:11" s="406" customFormat="1" ht="7.5" customHeight="1">
      <c r="B26" s="281"/>
      <c r="D26" s="287"/>
      <c r="E26" s="287"/>
      <c r="F26" s="287"/>
      <c r="G26" s="287"/>
      <c r="H26" s="287"/>
      <c r="I26" s="287"/>
      <c r="J26" s="287"/>
      <c r="K26" s="288"/>
    </row>
    <row r="27" spans="2:11" s="406" customFormat="1" ht="26.25" customHeight="1">
      <c r="B27" s="281"/>
      <c r="D27" s="289" t="s">
        <v>282</v>
      </c>
      <c r="J27" s="290">
        <f>ROUND($J$88,2)</f>
        <v>0</v>
      </c>
      <c r="K27" s="282"/>
    </row>
    <row r="28" spans="2:11" s="406" customFormat="1" ht="7.5" customHeight="1">
      <c r="B28" s="281"/>
      <c r="D28" s="287"/>
      <c r="E28" s="287"/>
      <c r="F28" s="287"/>
      <c r="G28" s="287"/>
      <c r="H28" s="287"/>
      <c r="I28" s="287"/>
      <c r="J28" s="287"/>
      <c r="K28" s="288"/>
    </row>
    <row r="29" spans="2:11" s="406" customFormat="1" ht="15" customHeight="1">
      <c r="B29" s="281"/>
      <c r="F29" s="291" t="s">
        <v>283</v>
      </c>
      <c r="I29" s="291" t="s">
        <v>284</v>
      </c>
      <c r="J29" s="291" t="s">
        <v>285</v>
      </c>
      <c r="K29" s="282"/>
    </row>
    <row r="30" spans="2:11" s="406" customFormat="1" ht="15" customHeight="1">
      <c r="B30" s="281"/>
      <c r="D30" s="292" t="s">
        <v>286</v>
      </c>
      <c r="E30" s="292" t="s">
        <v>287</v>
      </c>
      <c r="F30" s="293">
        <f>ROUND(SUM($BE$88:$BE$177),2)</f>
        <v>0</v>
      </c>
      <c r="I30" s="294">
        <v>0.21</v>
      </c>
      <c r="J30" s="293">
        <f>ROUND(ROUND((SUM($BE$88:$BE$177)),2)*$I$30,2)</f>
        <v>0</v>
      </c>
      <c r="K30" s="282"/>
    </row>
    <row r="31" spans="2:11" s="406" customFormat="1" ht="15" customHeight="1">
      <c r="B31" s="281"/>
      <c r="E31" s="292" t="s">
        <v>288</v>
      </c>
      <c r="F31" s="293">
        <f>ROUND(SUM($BF$88:$BF$177),2)</f>
        <v>0</v>
      </c>
      <c r="I31" s="294">
        <v>0.15</v>
      </c>
      <c r="J31" s="293">
        <f>ROUND(ROUND((SUM($BF$88:$BF$177)),2)*$I$31,2)</f>
        <v>0</v>
      </c>
      <c r="K31" s="282"/>
    </row>
    <row r="32" spans="2:11" s="406" customFormat="1" ht="15" customHeight="1" hidden="1">
      <c r="B32" s="281"/>
      <c r="E32" s="292" t="s">
        <v>289</v>
      </c>
      <c r="F32" s="293">
        <f>ROUND(SUM($BG$88:$BG$177),2)</f>
        <v>0</v>
      </c>
      <c r="I32" s="294">
        <v>0.21</v>
      </c>
      <c r="J32" s="293">
        <v>0</v>
      </c>
      <c r="K32" s="282"/>
    </row>
    <row r="33" spans="2:11" s="406" customFormat="1" ht="15" customHeight="1" hidden="1">
      <c r="B33" s="281"/>
      <c r="E33" s="292" t="s">
        <v>290</v>
      </c>
      <c r="F33" s="293">
        <f>ROUND(SUM($BH$88:$BH$177),2)</f>
        <v>0</v>
      </c>
      <c r="I33" s="294">
        <v>0.15</v>
      </c>
      <c r="J33" s="293">
        <v>0</v>
      </c>
      <c r="K33" s="282"/>
    </row>
    <row r="34" spans="2:11" s="406" customFormat="1" ht="15" customHeight="1" hidden="1">
      <c r="B34" s="281"/>
      <c r="E34" s="292" t="s">
        <v>291</v>
      </c>
      <c r="F34" s="293">
        <f>ROUND(SUM($BI$88:$BI$177),2)</f>
        <v>0</v>
      </c>
      <c r="I34" s="294">
        <v>0</v>
      </c>
      <c r="J34" s="293">
        <v>0</v>
      </c>
      <c r="K34" s="282"/>
    </row>
    <row r="35" spans="2:11" s="406" customFormat="1" ht="7.5" customHeight="1">
      <c r="B35" s="281"/>
      <c r="K35" s="282"/>
    </row>
    <row r="36" spans="2:11" s="406" customFormat="1" ht="26.25" customHeight="1">
      <c r="B36" s="281"/>
      <c r="C36" s="295"/>
      <c r="D36" s="296" t="s">
        <v>292</v>
      </c>
      <c r="E36" s="297"/>
      <c r="F36" s="297"/>
      <c r="G36" s="298" t="s">
        <v>293</v>
      </c>
      <c r="H36" s="299" t="s">
        <v>294</v>
      </c>
      <c r="I36" s="297"/>
      <c r="J36" s="300">
        <f>SUM($J$27:$J$34)</f>
        <v>0</v>
      </c>
      <c r="K36" s="301"/>
    </row>
    <row r="37" spans="2:11" s="406" customFormat="1" ht="15" customHeight="1">
      <c r="B37" s="302"/>
      <c r="C37" s="303"/>
      <c r="D37" s="303"/>
      <c r="E37" s="303"/>
      <c r="F37" s="303"/>
      <c r="G37" s="303"/>
      <c r="H37" s="303"/>
      <c r="I37" s="303"/>
      <c r="J37" s="303"/>
      <c r="K37" s="304"/>
    </row>
    <row r="41" spans="2:11" s="406" customFormat="1" ht="7.5" customHeight="1">
      <c r="B41" s="305"/>
      <c r="C41" s="306"/>
      <c r="D41" s="306"/>
      <c r="E41" s="306"/>
      <c r="F41" s="306"/>
      <c r="G41" s="306"/>
      <c r="H41" s="306"/>
      <c r="I41" s="306"/>
      <c r="J41" s="306"/>
      <c r="K41" s="307"/>
    </row>
    <row r="42" spans="2:11" s="406" customFormat="1" ht="37.5" customHeight="1">
      <c r="B42" s="281"/>
      <c r="C42" s="275" t="s">
        <v>295</v>
      </c>
      <c r="K42" s="282"/>
    </row>
    <row r="43" spans="2:11" s="406" customFormat="1" ht="7.5" customHeight="1">
      <c r="B43" s="281"/>
      <c r="K43" s="282"/>
    </row>
    <row r="44" spans="2:11" s="406" customFormat="1" ht="15" customHeight="1">
      <c r="B44" s="281"/>
      <c r="C44" s="278" t="s">
        <v>262</v>
      </c>
      <c r="K44" s="282"/>
    </row>
    <row r="45" spans="2:11" s="406" customFormat="1" ht="16.5" customHeight="1">
      <c r="B45" s="281"/>
      <c r="E45" s="654" t="str">
        <f>$E$7</f>
        <v>DSP+DPS Mladá Boleslav ČOV II - Rekonstrukce vyhnívacích nádrží</v>
      </c>
      <c r="F45" s="667"/>
      <c r="G45" s="667"/>
      <c r="H45" s="667"/>
      <c r="K45" s="282"/>
    </row>
    <row r="46" spans="2:11" s="407" customFormat="1" ht="15.75" customHeight="1">
      <c r="B46" s="274"/>
      <c r="C46" s="278" t="s">
        <v>264</v>
      </c>
      <c r="K46" s="276"/>
    </row>
    <row r="47" spans="2:11" s="406" customFormat="1" ht="16.5" customHeight="1">
      <c r="B47" s="281"/>
      <c r="E47" s="654" t="s">
        <v>2776</v>
      </c>
      <c r="F47" s="667"/>
      <c r="G47" s="667"/>
      <c r="H47" s="667"/>
      <c r="K47" s="282"/>
    </row>
    <row r="48" spans="2:11" s="406" customFormat="1" ht="15" customHeight="1">
      <c r="B48" s="281"/>
      <c r="C48" s="278" t="s">
        <v>266</v>
      </c>
      <c r="K48" s="282"/>
    </row>
    <row r="49" spans="2:11" s="406" customFormat="1" ht="19.5" customHeight="1">
      <c r="B49" s="281"/>
      <c r="E49" s="666" t="str">
        <f>$E$11</f>
        <v>SO 02B - Úpravy na uskladňovací nádrži - Nový stav</v>
      </c>
      <c r="F49" s="667"/>
      <c r="G49" s="667"/>
      <c r="H49" s="667"/>
      <c r="K49" s="282"/>
    </row>
    <row r="50" spans="2:11" s="406" customFormat="1" ht="7.5" customHeight="1">
      <c r="B50" s="281"/>
      <c r="K50" s="282"/>
    </row>
    <row r="51" spans="2:11" s="406" customFormat="1" ht="18.75" customHeight="1">
      <c r="B51" s="281"/>
      <c r="C51" s="278" t="s">
        <v>271</v>
      </c>
      <c r="F51" s="283" t="str">
        <f>$F$14</f>
        <v>Mladá Boleslav</v>
      </c>
      <c r="I51" s="278" t="s">
        <v>273</v>
      </c>
      <c r="J51" s="308" t="str">
        <f>IF($J$14="","",$J$14)</f>
        <v>06/2015</v>
      </c>
      <c r="K51" s="282"/>
    </row>
    <row r="52" spans="2:11" s="406" customFormat="1" ht="7.5" customHeight="1">
      <c r="B52" s="281"/>
      <c r="K52" s="282"/>
    </row>
    <row r="53" spans="2:11" s="406" customFormat="1" ht="15.75" customHeight="1">
      <c r="B53" s="281"/>
      <c r="C53" s="278" t="s">
        <v>278</v>
      </c>
      <c r="F53" s="283" t="str">
        <f>$E$17</f>
        <v>VAK Mladá Boleslav, a.s.</v>
      </c>
      <c r="I53" s="278"/>
      <c r="J53" s="283"/>
      <c r="K53" s="282"/>
    </row>
    <row r="54" spans="2:11" s="406" customFormat="1" ht="15" customHeight="1">
      <c r="B54" s="281"/>
      <c r="C54" s="278" t="s">
        <v>2771</v>
      </c>
      <c r="F54" s="283" t="str">
        <f>IF($E$20="","",$E$20)</f>
        <v/>
      </c>
      <c r="K54" s="282"/>
    </row>
    <row r="55" spans="2:11" s="406" customFormat="1" ht="11.25" customHeight="1">
      <c r="B55" s="281"/>
      <c r="K55" s="282"/>
    </row>
    <row r="56" spans="2:11" s="406" customFormat="1" ht="30" customHeight="1">
      <c r="B56" s="281"/>
      <c r="C56" s="309" t="s">
        <v>296</v>
      </c>
      <c r="D56" s="295"/>
      <c r="E56" s="295"/>
      <c r="F56" s="295"/>
      <c r="G56" s="295"/>
      <c r="H56" s="295"/>
      <c r="I56" s="295"/>
      <c r="J56" s="310" t="s">
        <v>297</v>
      </c>
      <c r="K56" s="311"/>
    </row>
    <row r="57" spans="2:11" s="406" customFormat="1" ht="11.25" customHeight="1">
      <c r="B57" s="281"/>
      <c r="K57" s="282"/>
    </row>
    <row r="58" spans="2:47" s="406" customFormat="1" ht="30" customHeight="1">
      <c r="B58" s="281"/>
      <c r="C58" s="312" t="s">
        <v>298</v>
      </c>
      <c r="J58" s="290">
        <f>$J$88</f>
        <v>0</v>
      </c>
      <c r="K58" s="282"/>
      <c r="AU58" s="406" t="s">
        <v>299</v>
      </c>
    </row>
    <row r="59" spans="2:11" s="314" customFormat="1" ht="25.5" customHeight="1">
      <c r="B59" s="313"/>
      <c r="D59" s="315" t="s">
        <v>300</v>
      </c>
      <c r="E59" s="315"/>
      <c r="F59" s="315"/>
      <c r="G59" s="315"/>
      <c r="H59" s="315"/>
      <c r="I59" s="315"/>
      <c r="J59" s="316">
        <f>$J$89</f>
        <v>0</v>
      </c>
      <c r="K59" s="317"/>
    </row>
    <row r="60" spans="2:11" s="319" customFormat="1" ht="21" customHeight="1">
      <c r="B60" s="318"/>
      <c r="D60" s="320" t="s">
        <v>2618</v>
      </c>
      <c r="E60" s="320"/>
      <c r="F60" s="320"/>
      <c r="G60" s="320"/>
      <c r="H60" s="320"/>
      <c r="I60" s="320"/>
      <c r="J60" s="321">
        <f>$J$90</f>
        <v>0</v>
      </c>
      <c r="K60" s="322"/>
    </row>
    <row r="61" spans="2:11" s="319" customFormat="1" ht="21" customHeight="1">
      <c r="B61" s="318"/>
      <c r="D61" s="320" t="s">
        <v>302</v>
      </c>
      <c r="E61" s="320"/>
      <c r="F61" s="320"/>
      <c r="G61" s="320"/>
      <c r="H61" s="320"/>
      <c r="I61" s="320"/>
      <c r="J61" s="321">
        <f>$J$109</f>
        <v>0</v>
      </c>
      <c r="K61" s="322"/>
    </row>
    <row r="62" spans="2:11" s="319" customFormat="1" ht="21" customHeight="1">
      <c r="B62" s="318"/>
      <c r="D62" s="320" t="s">
        <v>303</v>
      </c>
      <c r="E62" s="320"/>
      <c r="F62" s="320"/>
      <c r="G62" s="320"/>
      <c r="H62" s="320"/>
      <c r="I62" s="320"/>
      <c r="J62" s="321">
        <f>$J$117</f>
        <v>0</v>
      </c>
      <c r="K62" s="322"/>
    </row>
    <row r="63" spans="2:11" s="319" customFormat="1" ht="21" customHeight="1">
      <c r="B63" s="318"/>
      <c r="D63" s="320" t="s">
        <v>2616</v>
      </c>
      <c r="E63" s="320"/>
      <c r="F63" s="320"/>
      <c r="G63" s="320"/>
      <c r="H63" s="320"/>
      <c r="I63" s="320"/>
      <c r="J63" s="321">
        <f>$J$150</f>
        <v>0</v>
      </c>
      <c r="K63" s="322"/>
    </row>
    <row r="64" spans="2:11" s="314" customFormat="1" ht="25.5" customHeight="1">
      <c r="B64" s="313"/>
      <c r="D64" s="315" t="s">
        <v>306</v>
      </c>
      <c r="E64" s="315"/>
      <c r="F64" s="315"/>
      <c r="G64" s="315"/>
      <c r="H64" s="315"/>
      <c r="I64" s="315"/>
      <c r="J64" s="316">
        <f>$J$154</f>
        <v>0</v>
      </c>
      <c r="K64" s="317"/>
    </row>
    <row r="65" spans="2:11" s="319" customFormat="1" ht="21" customHeight="1">
      <c r="B65" s="318"/>
      <c r="D65" s="320" t="s">
        <v>311</v>
      </c>
      <c r="E65" s="320"/>
      <c r="F65" s="320"/>
      <c r="G65" s="320"/>
      <c r="H65" s="320"/>
      <c r="I65" s="320"/>
      <c r="J65" s="321">
        <f>$J$155</f>
        <v>0</v>
      </c>
      <c r="K65" s="322"/>
    </row>
    <row r="66" spans="2:11" s="319" customFormat="1" ht="21" customHeight="1">
      <c r="B66" s="318"/>
      <c r="D66" s="320" t="s">
        <v>2662</v>
      </c>
      <c r="E66" s="320"/>
      <c r="F66" s="320"/>
      <c r="G66" s="320"/>
      <c r="H66" s="320"/>
      <c r="I66" s="320"/>
      <c r="J66" s="321">
        <f>$J$166</f>
        <v>0</v>
      </c>
      <c r="K66" s="322"/>
    </row>
    <row r="67" spans="2:11" s="406" customFormat="1" ht="22.5" customHeight="1">
      <c r="B67" s="281"/>
      <c r="K67" s="282"/>
    </row>
    <row r="68" spans="2:11" s="406" customFormat="1" ht="7.5" customHeight="1">
      <c r="B68" s="302"/>
      <c r="C68" s="303"/>
      <c r="D68" s="303"/>
      <c r="E68" s="303"/>
      <c r="F68" s="303"/>
      <c r="G68" s="303"/>
      <c r="H68" s="303"/>
      <c r="I68" s="303"/>
      <c r="J68" s="303"/>
      <c r="K68" s="304"/>
    </row>
    <row r="72" spans="2:12" s="406" customFormat="1" ht="7.5" customHeight="1">
      <c r="B72" s="305"/>
      <c r="C72" s="306"/>
      <c r="D72" s="306"/>
      <c r="E72" s="306"/>
      <c r="F72" s="306"/>
      <c r="G72" s="306"/>
      <c r="H72" s="306"/>
      <c r="I72" s="306"/>
      <c r="J72" s="306"/>
      <c r="K72" s="306"/>
      <c r="L72" s="281"/>
    </row>
    <row r="73" spans="2:12" s="406" customFormat="1" ht="37.5" customHeight="1">
      <c r="B73" s="281"/>
      <c r="C73" s="275" t="s">
        <v>2978</v>
      </c>
      <c r="L73" s="281"/>
    </row>
    <row r="74" spans="2:12" s="406" customFormat="1" ht="7.5" customHeight="1">
      <c r="B74" s="281"/>
      <c r="L74" s="281"/>
    </row>
    <row r="75" spans="2:12" s="406" customFormat="1" ht="15" customHeight="1">
      <c r="B75" s="281"/>
      <c r="C75" s="278" t="s">
        <v>262</v>
      </c>
      <c r="L75" s="281"/>
    </row>
    <row r="76" spans="2:12" s="406" customFormat="1" ht="16.5" customHeight="1">
      <c r="B76" s="281"/>
      <c r="E76" s="654" t="str">
        <f>$E$7</f>
        <v>DSP+DPS Mladá Boleslav ČOV II - Rekonstrukce vyhnívacích nádrží</v>
      </c>
      <c r="F76" s="667"/>
      <c r="G76" s="667"/>
      <c r="H76" s="667"/>
      <c r="L76" s="281"/>
    </row>
    <row r="77" spans="2:12" s="407" customFormat="1" ht="15.75" customHeight="1">
      <c r="B77" s="274"/>
      <c r="C77" s="278" t="s">
        <v>264</v>
      </c>
      <c r="L77" s="274"/>
    </row>
    <row r="78" spans="2:12" s="406" customFormat="1" ht="16.5" customHeight="1">
      <c r="B78" s="281"/>
      <c r="E78" s="654" t="s">
        <v>2776</v>
      </c>
      <c r="F78" s="667"/>
      <c r="G78" s="667"/>
      <c r="H78" s="667"/>
      <c r="L78" s="281"/>
    </row>
    <row r="79" spans="2:12" s="406" customFormat="1" ht="15" customHeight="1">
      <c r="B79" s="281"/>
      <c r="C79" s="278" t="s">
        <v>266</v>
      </c>
      <c r="L79" s="281"/>
    </row>
    <row r="80" spans="2:12" s="406" customFormat="1" ht="19.5" customHeight="1">
      <c r="B80" s="281"/>
      <c r="E80" s="666" t="str">
        <f>$E$11</f>
        <v>SO 02B - Úpravy na uskladňovací nádrži - Nový stav</v>
      </c>
      <c r="F80" s="667"/>
      <c r="G80" s="667"/>
      <c r="H80" s="667"/>
      <c r="L80" s="281"/>
    </row>
    <row r="81" spans="2:12" s="406" customFormat="1" ht="7.5" customHeight="1">
      <c r="B81" s="281"/>
      <c r="L81" s="281"/>
    </row>
    <row r="82" spans="2:12" s="406" customFormat="1" ht="18.75" customHeight="1">
      <c r="B82" s="281"/>
      <c r="C82" s="278" t="s">
        <v>271</v>
      </c>
      <c r="F82" s="283" t="str">
        <f>$F$14</f>
        <v>Mladá Boleslav</v>
      </c>
      <c r="I82" s="278" t="s">
        <v>273</v>
      </c>
      <c r="J82" s="284" t="s">
        <v>274</v>
      </c>
      <c r="L82" s="281"/>
    </row>
    <row r="83" spans="2:12" s="406" customFormat="1" ht="7.5" customHeight="1">
      <c r="B83" s="281"/>
      <c r="L83" s="281"/>
    </row>
    <row r="84" spans="2:12" s="406" customFormat="1" ht="15.75" customHeight="1">
      <c r="B84" s="281"/>
      <c r="C84" s="278" t="s">
        <v>278</v>
      </c>
      <c r="F84" s="283" t="str">
        <f>$E$17</f>
        <v>VAK Mladá Boleslav, a.s.</v>
      </c>
      <c r="I84" s="278"/>
      <c r="J84" s="283"/>
      <c r="L84" s="281"/>
    </row>
    <row r="85" spans="2:12" s="406" customFormat="1" ht="15" customHeight="1">
      <c r="B85" s="281"/>
      <c r="C85" s="278" t="s">
        <v>2771</v>
      </c>
      <c r="F85" s="283" t="str">
        <f>IF($E$20="","",$E$20)</f>
        <v/>
      </c>
      <c r="L85" s="281"/>
    </row>
    <row r="86" spans="2:12" s="406" customFormat="1" ht="11.25" customHeight="1">
      <c r="B86" s="281"/>
      <c r="L86" s="281"/>
    </row>
    <row r="87" spans="2:20" s="330" customFormat="1" ht="30" customHeight="1">
      <c r="B87" s="323"/>
      <c r="C87" s="324" t="s">
        <v>315</v>
      </c>
      <c r="D87" s="325" t="s">
        <v>316</v>
      </c>
      <c r="E87" s="325" t="s">
        <v>317</v>
      </c>
      <c r="F87" s="325" t="s">
        <v>196</v>
      </c>
      <c r="G87" s="325" t="s">
        <v>142</v>
      </c>
      <c r="H87" s="325" t="s">
        <v>318</v>
      </c>
      <c r="I87" s="325" t="s">
        <v>319</v>
      </c>
      <c r="J87" s="325" t="s">
        <v>320</v>
      </c>
      <c r="K87" s="326" t="s">
        <v>321</v>
      </c>
      <c r="L87" s="323"/>
      <c r="M87" s="327" t="s">
        <v>322</v>
      </c>
      <c r="N87" s="328" t="s">
        <v>286</v>
      </c>
      <c r="O87" s="328" t="s">
        <v>323</v>
      </c>
      <c r="P87" s="328" t="s">
        <v>324</v>
      </c>
      <c r="Q87" s="328" t="s">
        <v>325</v>
      </c>
      <c r="R87" s="328" t="s">
        <v>326</v>
      </c>
      <c r="S87" s="328" t="s">
        <v>327</v>
      </c>
      <c r="T87" s="329" t="s">
        <v>328</v>
      </c>
    </row>
    <row r="88" spans="2:63" s="406" customFormat="1" ht="30" customHeight="1">
      <c r="B88" s="281"/>
      <c r="C88" s="312" t="s">
        <v>298</v>
      </c>
      <c r="J88" s="331">
        <f>$BK$88</f>
        <v>0</v>
      </c>
      <c r="L88" s="281"/>
      <c r="M88" s="332"/>
      <c r="N88" s="287"/>
      <c r="O88" s="287"/>
      <c r="P88" s="333">
        <f>$P$89+$P$154</f>
        <v>0</v>
      </c>
      <c r="Q88" s="287"/>
      <c r="R88" s="333">
        <f>$R$89+$R$154</f>
        <v>7.855719200000001</v>
      </c>
      <c r="S88" s="287"/>
      <c r="T88" s="334">
        <f>$T$89+$T$154</f>
        <v>0</v>
      </c>
      <c r="AT88" s="406" t="s">
        <v>329</v>
      </c>
      <c r="AU88" s="406" t="s">
        <v>299</v>
      </c>
      <c r="BK88" s="335">
        <f>$BK$89+$BK$154</f>
        <v>0</v>
      </c>
    </row>
    <row r="89" spans="2:63" s="337" customFormat="1" ht="37.5" customHeight="1">
      <c r="B89" s="336"/>
      <c r="C89" s="337"/>
      <c r="D89" s="338" t="s">
        <v>329</v>
      </c>
      <c r="E89" s="339" t="s">
        <v>330</v>
      </c>
      <c r="F89" s="339" t="s">
        <v>331</v>
      </c>
      <c r="J89" s="340">
        <f>$BK$89</f>
        <v>0</v>
      </c>
      <c r="L89" s="336"/>
      <c r="M89" s="341"/>
      <c r="P89" s="342">
        <f>$P$90+$P$109+$P$117+$P$150</f>
        <v>0</v>
      </c>
      <c r="R89" s="342">
        <f>$R$90+$R$109+$R$117+$R$150</f>
        <v>6.724605200000001</v>
      </c>
      <c r="T89" s="343">
        <f>$T$90+$T$109+$T$117+$T$150</f>
        <v>0</v>
      </c>
      <c r="AR89" s="338" t="s">
        <v>332</v>
      </c>
      <c r="AT89" s="338" t="s">
        <v>329</v>
      </c>
      <c r="AU89" s="338" t="s">
        <v>333</v>
      </c>
      <c r="AY89" s="338" t="s">
        <v>334</v>
      </c>
      <c r="BK89" s="344">
        <f>$BK$90+$BK$109+$BK$117+$BK$150</f>
        <v>0</v>
      </c>
    </row>
    <row r="90" spans="2:63" s="337" customFormat="1" ht="21" customHeight="1">
      <c r="B90" s="336"/>
      <c r="D90" s="338" t="s">
        <v>329</v>
      </c>
      <c r="E90" s="345" t="s">
        <v>363</v>
      </c>
      <c r="F90" s="345" t="s">
        <v>2565</v>
      </c>
      <c r="J90" s="346">
        <f>$BK$90</f>
        <v>0</v>
      </c>
      <c r="L90" s="336"/>
      <c r="M90" s="341"/>
      <c r="P90" s="342">
        <f>SUM($P$91:$P$108)</f>
        <v>0</v>
      </c>
      <c r="R90" s="342">
        <f>SUM($R$91:$R$108)</f>
        <v>0.3486296</v>
      </c>
      <c r="T90" s="343">
        <f>SUM($T$91:$T$108)</f>
        <v>0</v>
      </c>
      <c r="AR90" s="338" t="s">
        <v>332</v>
      </c>
      <c r="AT90" s="338" t="s">
        <v>329</v>
      </c>
      <c r="AU90" s="338" t="s">
        <v>332</v>
      </c>
      <c r="AY90" s="338" t="s">
        <v>334</v>
      </c>
      <c r="BK90" s="344">
        <f>SUM($BK$91:$BK$108)</f>
        <v>0</v>
      </c>
    </row>
    <row r="91" spans="2:65" s="406" customFormat="1" ht="15.75" customHeight="1">
      <c r="B91" s="281"/>
      <c r="C91" s="347" t="s">
        <v>332</v>
      </c>
      <c r="D91" s="347" t="s">
        <v>336</v>
      </c>
      <c r="E91" s="348" t="s">
        <v>2663</v>
      </c>
      <c r="F91" s="349" t="s">
        <v>2664</v>
      </c>
      <c r="G91" s="350" t="s">
        <v>339</v>
      </c>
      <c r="H91" s="351">
        <v>13.84</v>
      </c>
      <c r="I91" s="424"/>
      <c r="J91" s="352">
        <f>ROUND($I$91*$H$91,2)</f>
        <v>0</v>
      </c>
      <c r="K91" s="349" t="s">
        <v>340</v>
      </c>
      <c r="L91" s="281"/>
      <c r="M91" s="423"/>
      <c r="N91" s="353" t="s">
        <v>287</v>
      </c>
      <c r="P91" s="354">
        <f>$O$91*$H$91</f>
        <v>0</v>
      </c>
      <c r="Q91" s="354">
        <v>0.02519</v>
      </c>
      <c r="R91" s="354">
        <f>$Q$91*$H$91</f>
        <v>0.3486296</v>
      </c>
      <c r="S91" s="354">
        <v>0</v>
      </c>
      <c r="T91" s="355">
        <f>$S$91*$H$91</f>
        <v>0</v>
      </c>
      <c r="AR91" s="409" t="s">
        <v>341</v>
      </c>
      <c r="AT91" s="409" t="s">
        <v>336</v>
      </c>
      <c r="AU91" s="409" t="s">
        <v>258</v>
      </c>
      <c r="AY91" s="406" t="s">
        <v>334</v>
      </c>
      <c r="BE91" s="356">
        <f>IF($N$91="základní",$J$91,0)</f>
        <v>0</v>
      </c>
      <c r="BF91" s="356">
        <f>IF($N$91="snížená",$J$91,0)</f>
        <v>0</v>
      </c>
      <c r="BG91" s="356">
        <f>IF($N$91="zákl. přenesená",$J$91,0)</f>
        <v>0</v>
      </c>
      <c r="BH91" s="356">
        <f>IF($N$91="sníž. přenesená",$J$91,0)</f>
        <v>0</v>
      </c>
      <c r="BI91" s="356">
        <f>IF($N$91="nulová",$J$91,0)</f>
        <v>0</v>
      </c>
      <c r="BJ91" s="409" t="s">
        <v>332</v>
      </c>
      <c r="BK91" s="356">
        <f>ROUND($I$91*$H$91,2)</f>
        <v>0</v>
      </c>
      <c r="BL91" s="409" t="s">
        <v>341</v>
      </c>
      <c r="BM91" s="409" t="s">
        <v>2665</v>
      </c>
    </row>
    <row r="92" spans="2:47" s="406" customFormat="1" ht="16.5" customHeight="1">
      <c r="B92" s="281"/>
      <c r="D92" s="357" t="s">
        <v>343</v>
      </c>
      <c r="F92" s="358" t="s">
        <v>2666</v>
      </c>
      <c r="L92" s="281"/>
      <c r="M92" s="359"/>
      <c r="T92" s="360"/>
      <c r="AT92" s="406" t="s">
        <v>343</v>
      </c>
      <c r="AU92" s="406" t="s">
        <v>258</v>
      </c>
    </row>
    <row r="93" spans="2:47" s="406" customFormat="1" ht="44.25" customHeight="1">
      <c r="B93" s="281"/>
      <c r="D93" s="361" t="s">
        <v>345</v>
      </c>
      <c r="F93" s="362" t="s">
        <v>2667</v>
      </c>
      <c r="L93" s="281"/>
      <c r="M93" s="359"/>
      <c r="T93" s="360"/>
      <c r="AT93" s="406" t="s">
        <v>345</v>
      </c>
      <c r="AU93" s="406" t="s">
        <v>258</v>
      </c>
    </row>
    <row r="94" spans="2:51" s="406" customFormat="1" ht="15.75" customHeight="1">
      <c r="B94" s="363"/>
      <c r="D94" s="361" t="s">
        <v>347</v>
      </c>
      <c r="E94" s="364"/>
      <c r="F94" s="365" t="s">
        <v>2623</v>
      </c>
      <c r="H94" s="364"/>
      <c r="L94" s="363"/>
      <c r="M94" s="366"/>
      <c r="T94" s="367"/>
      <c r="AT94" s="364" t="s">
        <v>347</v>
      </c>
      <c r="AU94" s="364" t="s">
        <v>258</v>
      </c>
      <c r="AV94" s="364" t="s">
        <v>332</v>
      </c>
      <c r="AW94" s="364" t="s">
        <v>299</v>
      </c>
      <c r="AX94" s="364" t="s">
        <v>333</v>
      </c>
      <c r="AY94" s="364" t="s">
        <v>334</v>
      </c>
    </row>
    <row r="95" spans="2:51" s="406" customFormat="1" ht="15.75" customHeight="1">
      <c r="B95" s="363"/>
      <c r="D95" s="361" t="s">
        <v>347</v>
      </c>
      <c r="E95" s="364"/>
      <c r="F95" s="365" t="s">
        <v>2668</v>
      </c>
      <c r="H95" s="364"/>
      <c r="L95" s="363"/>
      <c r="M95" s="366"/>
      <c r="T95" s="367"/>
      <c r="AT95" s="364" t="s">
        <v>347</v>
      </c>
      <c r="AU95" s="364" t="s">
        <v>258</v>
      </c>
      <c r="AV95" s="364" t="s">
        <v>332</v>
      </c>
      <c r="AW95" s="364" t="s">
        <v>299</v>
      </c>
      <c r="AX95" s="364" t="s">
        <v>333</v>
      </c>
      <c r="AY95" s="364" t="s">
        <v>334</v>
      </c>
    </row>
    <row r="96" spans="2:51" s="406" customFormat="1" ht="15.75" customHeight="1">
      <c r="B96" s="363"/>
      <c r="D96" s="361" t="s">
        <v>347</v>
      </c>
      <c r="E96" s="364"/>
      <c r="F96" s="365" t="s">
        <v>2669</v>
      </c>
      <c r="H96" s="364"/>
      <c r="L96" s="363"/>
      <c r="M96" s="366"/>
      <c r="T96" s="367"/>
      <c r="AT96" s="364" t="s">
        <v>347</v>
      </c>
      <c r="AU96" s="364" t="s">
        <v>258</v>
      </c>
      <c r="AV96" s="364" t="s">
        <v>332</v>
      </c>
      <c r="AW96" s="364" t="s">
        <v>299</v>
      </c>
      <c r="AX96" s="364" t="s">
        <v>333</v>
      </c>
      <c r="AY96" s="364" t="s">
        <v>334</v>
      </c>
    </row>
    <row r="97" spans="2:51" s="406" customFormat="1" ht="15.75" customHeight="1">
      <c r="B97" s="368"/>
      <c r="D97" s="361" t="s">
        <v>347</v>
      </c>
      <c r="E97" s="369"/>
      <c r="F97" s="370" t="s">
        <v>2670</v>
      </c>
      <c r="H97" s="371">
        <v>7.54</v>
      </c>
      <c r="L97" s="368"/>
      <c r="M97" s="372"/>
      <c r="T97" s="373"/>
      <c r="AT97" s="369" t="s">
        <v>347</v>
      </c>
      <c r="AU97" s="369" t="s">
        <v>258</v>
      </c>
      <c r="AV97" s="369" t="s">
        <v>258</v>
      </c>
      <c r="AW97" s="369" t="s">
        <v>299</v>
      </c>
      <c r="AX97" s="369" t="s">
        <v>333</v>
      </c>
      <c r="AY97" s="369" t="s">
        <v>334</v>
      </c>
    </row>
    <row r="98" spans="2:51" s="406" customFormat="1" ht="15.75" customHeight="1">
      <c r="B98" s="368"/>
      <c r="D98" s="361" t="s">
        <v>347</v>
      </c>
      <c r="E98" s="369"/>
      <c r="F98" s="370" t="s">
        <v>2671</v>
      </c>
      <c r="H98" s="371">
        <v>6.3</v>
      </c>
      <c r="L98" s="368"/>
      <c r="M98" s="372"/>
      <c r="T98" s="373"/>
      <c r="AT98" s="369" t="s">
        <v>347</v>
      </c>
      <c r="AU98" s="369" t="s">
        <v>258</v>
      </c>
      <c r="AV98" s="369" t="s">
        <v>258</v>
      </c>
      <c r="AW98" s="369" t="s">
        <v>299</v>
      </c>
      <c r="AX98" s="369" t="s">
        <v>333</v>
      </c>
      <c r="AY98" s="369" t="s">
        <v>334</v>
      </c>
    </row>
    <row r="99" spans="2:51" s="406" customFormat="1" ht="15.75" customHeight="1">
      <c r="B99" s="374"/>
      <c r="D99" s="361" t="s">
        <v>347</v>
      </c>
      <c r="E99" s="375"/>
      <c r="F99" s="376" t="s">
        <v>352</v>
      </c>
      <c r="H99" s="377">
        <v>13.84</v>
      </c>
      <c r="L99" s="374"/>
      <c r="M99" s="378"/>
      <c r="T99" s="379"/>
      <c r="AT99" s="375" t="s">
        <v>347</v>
      </c>
      <c r="AU99" s="375" t="s">
        <v>258</v>
      </c>
      <c r="AV99" s="375" t="s">
        <v>341</v>
      </c>
      <c r="AW99" s="375" t="s">
        <v>299</v>
      </c>
      <c r="AX99" s="375" t="s">
        <v>332</v>
      </c>
      <c r="AY99" s="375" t="s">
        <v>334</v>
      </c>
    </row>
    <row r="100" spans="2:65" s="406" customFormat="1" ht="15.75" customHeight="1">
      <c r="B100" s="281"/>
      <c r="C100" s="347" t="s">
        <v>258</v>
      </c>
      <c r="D100" s="347" t="s">
        <v>336</v>
      </c>
      <c r="E100" s="348" t="s">
        <v>2672</v>
      </c>
      <c r="F100" s="349" t="s">
        <v>2673</v>
      </c>
      <c r="G100" s="350" t="s">
        <v>339</v>
      </c>
      <c r="H100" s="351">
        <v>13.84</v>
      </c>
      <c r="I100" s="424"/>
      <c r="J100" s="352">
        <f>ROUND($I$100*$H$100,2)</f>
        <v>0</v>
      </c>
      <c r="K100" s="349" t="s">
        <v>340</v>
      </c>
      <c r="L100" s="281"/>
      <c r="M100" s="423"/>
      <c r="N100" s="353" t="s">
        <v>287</v>
      </c>
      <c r="P100" s="354">
        <f>$O$100*$H$100</f>
        <v>0</v>
      </c>
      <c r="Q100" s="354">
        <v>0</v>
      </c>
      <c r="R100" s="354">
        <f>$Q$100*$H$100</f>
        <v>0</v>
      </c>
      <c r="S100" s="354">
        <v>0</v>
      </c>
      <c r="T100" s="355">
        <f>$S$100*$H$100</f>
        <v>0</v>
      </c>
      <c r="AR100" s="409" t="s">
        <v>341</v>
      </c>
      <c r="AT100" s="409" t="s">
        <v>336</v>
      </c>
      <c r="AU100" s="409" t="s">
        <v>258</v>
      </c>
      <c r="AY100" s="406" t="s">
        <v>334</v>
      </c>
      <c r="BE100" s="356">
        <f>IF($N$100="základní",$J$100,0)</f>
        <v>0</v>
      </c>
      <c r="BF100" s="356">
        <f>IF($N$100="snížená",$J$100,0)</f>
        <v>0</v>
      </c>
      <c r="BG100" s="356">
        <f>IF($N$100="zákl. přenesená",$J$100,0)</f>
        <v>0</v>
      </c>
      <c r="BH100" s="356">
        <f>IF($N$100="sníž. přenesená",$J$100,0)</f>
        <v>0</v>
      </c>
      <c r="BI100" s="356">
        <f>IF($N$100="nulová",$J$100,0)</f>
        <v>0</v>
      </c>
      <c r="BJ100" s="409" t="s">
        <v>332</v>
      </c>
      <c r="BK100" s="356">
        <f>ROUND($I$100*$H$100,2)</f>
        <v>0</v>
      </c>
      <c r="BL100" s="409" t="s">
        <v>341</v>
      </c>
      <c r="BM100" s="409" t="s">
        <v>2674</v>
      </c>
    </row>
    <row r="101" spans="2:47" s="406" customFormat="1" ht="16.5" customHeight="1">
      <c r="B101" s="281"/>
      <c r="D101" s="357" t="s">
        <v>343</v>
      </c>
      <c r="F101" s="358" t="s">
        <v>2675</v>
      </c>
      <c r="L101" s="281"/>
      <c r="M101" s="359"/>
      <c r="T101" s="360"/>
      <c r="AT101" s="406" t="s">
        <v>343</v>
      </c>
      <c r="AU101" s="406" t="s">
        <v>258</v>
      </c>
    </row>
    <row r="102" spans="2:47" s="406" customFormat="1" ht="44.25" customHeight="1">
      <c r="B102" s="281"/>
      <c r="D102" s="361" t="s">
        <v>345</v>
      </c>
      <c r="F102" s="362" t="s">
        <v>2667</v>
      </c>
      <c r="L102" s="281"/>
      <c r="M102" s="359"/>
      <c r="T102" s="360"/>
      <c r="AT102" s="406" t="s">
        <v>345</v>
      </c>
      <c r="AU102" s="406" t="s">
        <v>258</v>
      </c>
    </row>
    <row r="103" spans="2:51" s="406" customFormat="1" ht="15.75" customHeight="1">
      <c r="B103" s="363"/>
      <c r="D103" s="361" t="s">
        <v>347</v>
      </c>
      <c r="E103" s="364"/>
      <c r="F103" s="365" t="s">
        <v>2623</v>
      </c>
      <c r="H103" s="364"/>
      <c r="L103" s="363"/>
      <c r="M103" s="366"/>
      <c r="T103" s="367"/>
      <c r="AT103" s="364" t="s">
        <v>347</v>
      </c>
      <c r="AU103" s="364" t="s">
        <v>258</v>
      </c>
      <c r="AV103" s="364" t="s">
        <v>332</v>
      </c>
      <c r="AW103" s="364" t="s">
        <v>299</v>
      </c>
      <c r="AX103" s="364" t="s">
        <v>333</v>
      </c>
      <c r="AY103" s="364" t="s">
        <v>334</v>
      </c>
    </row>
    <row r="104" spans="2:51" s="406" customFormat="1" ht="15.75" customHeight="1">
      <c r="B104" s="363"/>
      <c r="D104" s="361" t="s">
        <v>347</v>
      </c>
      <c r="E104" s="364"/>
      <c r="F104" s="365" t="s">
        <v>2668</v>
      </c>
      <c r="H104" s="364"/>
      <c r="L104" s="363"/>
      <c r="M104" s="366"/>
      <c r="T104" s="367"/>
      <c r="AT104" s="364" t="s">
        <v>347</v>
      </c>
      <c r="AU104" s="364" t="s">
        <v>258</v>
      </c>
      <c r="AV104" s="364" t="s">
        <v>332</v>
      </c>
      <c r="AW104" s="364" t="s">
        <v>299</v>
      </c>
      <c r="AX104" s="364" t="s">
        <v>333</v>
      </c>
      <c r="AY104" s="364" t="s">
        <v>334</v>
      </c>
    </row>
    <row r="105" spans="2:51" s="406" customFormat="1" ht="15.75" customHeight="1">
      <c r="B105" s="363"/>
      <c r="D105" s="361" t="s">
        <v>347</v>
      </c>
      <c r="E105" s="364"/>
      <c r="F105" s="365" t="s">
        <v>2669</v>
      </c>
      <c r="H105" s="364"/>
      <c r="L105" s="363"/>
      <c r="M105" s="366"/>
      <c r="T105" s="367"/>
      <c r="AT105" s="364" t="s">
        <v>347</v>
      </c>
      <c r="AU105" s="364" t="s">
        <v>258</v>
      </c>
      <c r="AV105" s="364" t="s">
        <v>332</v>
      </c>
      <c r="AW105" s="364" t="s">
        <v>299</v>
      </c>
      <c r="AX105" s="364" t="s">
        <v>333</v>
      </c>
      <c r="AY105" s="364" t="s">
        <v>334</v>
      </c>
    </row>
    <row r="106" spans="2:51" s="406" customFormat="1" ht="15.75" customHeight="1">
      <c r="B106" s="368"/>
      <c r="D106" s="361" t="s">
        <v>347</v>
      </c>
      <c r="E106" s="369"/>
      <c r="F106" s="370" t="s">
        <v>2670</v>
      </c>
      <c r="H106" s="371">
        <v>7.54</v>
      </c>
      <c r="L106" s="368"/>
      <c r="M106" s="372"/>
      <c r="T106" s="373"/>
      <c r="AT106" s="369" t="s">
        <v>347</v>
      </c>
      <c r="AU106" s="369" t="s">
        <v>258</v>
      </c>
      <c r="AV106" s="369" t="s">
        <v>258</v>
      </c>
      <c r="AW106" s="369" t="s">
        <v>299</v>
      </c>
      <c r="AX106" s="369" t="s">
        <v>333</v>
      </c>
      <c r="AY106" s="369" t="s">
        <v>334</v>
      </c>
    </row>
    <row r="107" spans="2:51" s="406" customFormat="1" ht="15.75" customHeight="1">
      <c r="B107" s="368"/>
      <c r="D107" s="361" t="s">
        <v>347</v>
      </c>
      <c r="E107" s="369"/>
      <c r="F107" s="370" t="s">
        <v>2671</v>
      </c>
      <c r="H107" s="371">
        <v>6.3</v>
      </c>
      <c r="L107" s="368"/>
      <c r="M107" s="372"/>
      <c r="T107" s="373"/>
      <c r="AT107" s="369" t="s">
        <v>347</v>
      </c>
      <c r="AU107" s="369" t="s">
        <v>258</v>
      </c>
      <c r="AV107" s="369" t="s">
        <v>258</v>
      </c>
      <c r="AW107" s="369" t="s">
        <v>299</v>
      </c>
      <c r="AX107" s="369" t="s">
        <v>333</v>
      </c>
      <c r="AY107" s="369" t="s">
        <v>334</v>
      </c>
    </row>
    <row r="108" spans="2:51" s="406" customFormat="1" ht="15.75" customHeight="1">
      <c r="B108" s="374"/>
      <c r="D108" s="361" t="s">
        <v>347</v>
      </c>
      <c r="E108" s="375"/>
      <c r="F108" s="376" t="s">
        <v>352</v>
      </c>
      <c r="H108" s="377">
        <v>13.84</v>
      </c>
      <c r="L108" s="374"/>
      <c r="M108" s="378"/>
      <c r="T108" s="379"/>
      <c r="AT108" s="375" t="s">
        <v>347</v>
      </c>
      <c r="AU108" s="375" t="s">
        <v>258</v>
      </c>
      <c r="AV108" s="375" t="s">
        <v>341</v>
      </c>
      <c r="AW108" s="375" t="s">
        <v>299</v>
      </c>
      <c r="AX108" s="375" t="s">
        <v>332</v>
      </c>
      <c r="AY108" s="375" t="s">
        <v>334</v>
      </c>
    </row>
    <row r="109" spans="2:63" s="337" customFormat="1" ht="30.75" customHeight="1">
      <c r="B109" s="336"/>
      <c r="D109" s="338" t="s">
        <v>329</v>
      </c>
      <c r="E109" s="345" t="s">
        <v>387</v>
      </c>
      <c r="F109" s="345" t="s">
        <v>401</v>
      </c>
      <c r="J109" s="346">
        <f>$BK$109</f>
        <v>0</v>
      </c>
      <c r="L109" s="336"/>
      <c r="M109" s="341"/>
      <c r="P109" s="342">
        <f>SUM($P$110:$P$116)</f>
        <v>0</v>
      </c>
      <c r="R109" s="342">
        <f>SUM($R$110:$R$116)</f>
        <v>2.9064</v>
      </c>
      <c r="T109" s="343">
        <f>SUM($T$110:$T$116)</f>
        <v>0</v>
      </c>
      <c r="AR109" s="338" t="s">
        <v>332</v>
      </c>
      <c r="AT109" s="338" t="s">
        <v>329</v>
      </c>
      <c r="AU109" s="338" t="s">
        <v>332</v>
      </c>
      <c r="AY109" s="338" t="s">
        <v>334</v>
      </c>
      <c r="BK109" s="344">
        <f>SUM($BK$110:$BK$116)</f>
        <v>0</v>
      </c>
    </row>
    <row r="110" spans="2:65" s="406" customFormat="1" ht="15.75" customHeight="1">
      <c r="B110" s="281"/>
      <c r="C110" s="347" t="s">
        <v>363</v>
      </c>
      <c r="D110" s="347" t="s">
        <v>336</v>
      </c>
      <c r="E110" s="348" t="s">
        <v>2676</v>
      </c>
      <c r="F110" s="349" t="s">
        <v>2677</v>
      </c>
      <c r="G110" s="350" t="s">
        <v>339</v>
      </c>
      <c r="H110" s="351">
        <v>34.6</v>
      </c>
      <c r="I110" s="424"/>
      <c r="J110" s="352">
        <f>ROUND($I$110*$H$110,2)</f>
        <v>0</v>
      </c>
      <c r="K110" s="349" t="s">
        <v>340</v>
      </c>
      <c r="L110" s="281"/>
      <c r="M110" s="423"/>
      <c r="N110" s="353" t="s">
        <v>287</v>
      </c>
      <c r="P110" s="354">
        <f>$O$110*$H$110</f>
        <v>0</v>
      </c>
      <c r="Q110" s="354">
        <v>0.084</v>
      </c>
      <c r="R110" s="354">
        <f>$Q$110*$H$110</f>
        <v>2.9064</v>
      </c>
      <c r="S110" s="354">
        <v>0</v>
      </c>
      <c r="T110" s="355">
        <f>$S$110*$H$110</f>
        <v>0</v>
      </c>
      <c r="AR110" s="409" t="s">
        <v>341</v>
      </c>
      <c r="AT110" s="409" t="s">
        <v>336</v>
      </c>
      <c r="AU110" s="409" t="s">
        <v>258</v>
      </c>
      <c r="AY110" s="406" t="s">
        <v>334</v>
      </c>
      <c r="BE110" s="356">
        <f>IF($N$110="základní",$J$110,0)</f>
        <v>0</v>
      </c>
      <c r="BF110" s="356">
        <f>IF($N$110="snížená",$J$110,0)</f>
        <v>0</v>
      </c>
      <c r="BG110" s="356">
        <f>IF($N$110="zákl. přenesená",$J$110,0)</f>
        <v>0</v>
      </c>
      <c r="BH110" s="356">
        <f>IF($N$110="sníž. přenesená",$J$110,0)</f>
        <v>0</v>
      </c>
      <c r="BI110" s="356">
        <f>IF($N$110="nulová",$J$110,0)</f>
        <v>0</v>
      </c>
      <c r="BJ110" s="409" t="s">
        <v>332</v>
      </c>
      <c r="BK110" s="356">
        <f>ROUND($I$110*$H$110,2)</f>
        <v>0</v>
      </c>
      <c r="BL110" s="409" t="s">
        <v>341</v>
      </c>
      <c r="BM110" s="409" t="s">
        <v>2678</v>
      </c>
    </row>
    <row r="111" spans="2:47" s="406" customFormat="1" ht="16.5" customHeight="1">
      <c r="B111" s="281"/>
      <c r="D111" s="357" t="s">
        <v>343</v>
      </c>
      <c r="F111" s="358" t="s">
        <v>2679</v>
      </c>
      <c r="L111" s="281"/>
      <c r="M111" s="359"/>
      <c r="T111" s="360"/>
      <c r="AT111" s="406" t="s">
        <v>343</v>
      </c>
      <c r="AU111" s="406" t="s">
        <v>258</v>
      </c>
    </row>
    <row r="112" spans="2:47" s="406" customFormat="1" ht="125.25" customHeight="1">
      <c r="B112" s="281"/>
      <c r="D112" s="361" t="s">
        <v>345</v>
      </c>
      <c r="F112" s="362" t="s">
        <v>2680</v>
      </c>
      <c r="L112" s="281"/>
      <c r="M112" s="359"/>
      <c r="T112" s="360"/>
      <c r="AT112" s="406" t="s">
        <v>345</v>
      </c>
      <c r="AU112" s="406" t="s">
        <v>258</v>
      </c>
    </row>
    <row r="113" spans="2:51" s="406" customFormat="1" ht="15.75" customHeight="1">
      <c r="B113" s="363"/>
      <c r="D113" s="361" t="s">
        <v>347</v>
      </c>
      <c r="E113" s="364"/>
      <c r="F113" s="365" t="s">
        <v>2623</v>
      </c>
      <c r="H113" s="364"/>
      <c r="L113" s="363"/>
      <c r="M113" s="366"/>
      <c r="T113" s="367"/>
      <c r="AT113" s="364" t="s">
        <v>347</v>
      </c>
      <c r="AU113" s="364" t="s">
        <v>258</v>
      </c>
      <c r="AV113" s="364" t="s">
        <v>332</v>
      </c>
      <c r="AW113" s="364" t="s">
        <v>299</v>
      </c>
      <c r="AX113" s="364" t="s">
        <v>333</v>
      </c>
      <c r="AY113" s="364" t="s">
        <v>334</v>
      </c>
    </row>
    <row r="114" spans="2:51" s="406" customFormat="1" ht="15.75" customHeight="1">
      <c r="B114" s="363"/>
      <c r="D114" s="361" t="s">
        <v>347</v>
      </c>
      <c r="E114" s="364"/>
      <c r="F114" s="365" t="s">
        <v>2681</v>
      </c>
      <c r="H114" s="364"/>
      <c r="L114" s="363"/>
      <c r="M114" s="366"/>
      <c r="T114" s="367"/>
      <c r="AT114" s="364" t="s">
        <v>347</v>
      </c>
      <c r="AU114" s="364" t="s">
        <v>258</v>
      </c>
      <c r="AV114" s="364" t="s">
        <v>332</v>
      </c>
      <c r="AW114" s="364" t="s">
        <v>299</v>
      </c>
      <c r="AX114" s="364" t="s">
        <v>333</v>
      </c>
      <c r="AY114" s="364" t="s">
        <v>334</v>
      </c>
    </row>
    <row r="115" spans="2:51" s="406" customFormat="1" ht="15.75" customHeight="1">
      <c r="B115" s="368"/>
      <c r="D115" s="361" t="s">
        <v>347</v>
      </c>
      <c r="E115" s="369"/>
      <c r="F115" s="370" t="s">
        <v>2639</v>
      </c>
      <c r="H115" s="371">
        <v>34.6</v>
      </c>
      <c r="L115" s="368"/>
      <c r="M115" s="372"/>
      <c r="T115" s="373"/>
      <c r="AT115" s="369" t="s">
        <v>347</v>
      </c>
      <c r="AU115" s="369" t="s">
        <v>258</v>
      </c>
      <c r="AV115" s="369" t="s">
        <v>258</v>
      </c>
      <c r="AW115" s="369" t="s">
        <v>299</v>
      </c>
      <c r="AX115" s="369" t="s">
        <v>333</v>
      </c>
      <c r="AY115" s="369" t="s">
        <v>334</v>
      </c>
    </row>
    <row r="116" spans="2:51" s="406" customFormat="1" ht="15.75" customHeight="1">
      <c r="B116" s="374"/>
      <c r="D116" s="361" t="s">
        <v>347</v>
      </c>
      <c r="E116" s="375"/>
      <c r="F116" s="376" t="s">
        <v>352</v>
      </c>
      <c r="H116" s="377">
        <v>34.6</v>
      </c>
      <c r="L116" s="374"/>
      <c r="M116" s="378"/>
      <c r="T116" s="379"/>
      <c r="AT116" s="375" t="s">
        <v>347</v>
      </c>
      <c r="AU116" s="375" t="s">
        <v>258</v>
      </c>
      <c r="AV116" s="375" t="s">
        <v>341</v>
      </c>
      <c r="AW116" s="375" t="s">
        <v>299</v>
      </c>
      <c r="AX116" s="375" t="s">
        <v>332</v>
      </c>
      <c r="AY116" s="375" t="s">
        <v>334</v>
      </c>
    </row>
    <row r="117" spans="2:63" s="337" customFormat="1" ht="30.75" customHeight="1">
      <c r="B117" s="336"/>
      <c r="D117" s="338" t="s">
        <v>329</v>
      </c>
      <c r="E117" s="345" t="s">
        <v>417</v>
      </c>
      <c r="F117" s="345" t="s">
        <v>418</v>
      </c>
      <c r="J117" s="346">
        <f>$BK$117</f>
        <v>0</v>
      </c>
      <c r="L117" s="336"/>
      <c r="M117" s="341"/>
      <c r="P117" s="342">
        <f>SUM($P$118:$P$149)</f>
        <v>0</v>
      </c>
      <c r="R117" s="342">
        <f>SUM($R$118:$R$149)</f>
        <v>3.4695756</v>
      </c>
      <c r="T117" s="343">
        <f>SUM($T$118:$T$149)</f>
        <v>0</v>
      </c>
      <c r="AR117" s="338" t="s">
        <v>332</v>
      </c>
      <c r="AT117" s="338" t="s">
        <v>329</v>
      </c>
      <c r="AU117" s="338" t="s">
        <v>332</v>
      </c>
      <c r="AY117" s="338" t="s">
        <v>334</v>
      </c>
      <c r="BK117" s="344">
        <f>SUM($BK$118:$BK$149)</f>
        <v>0</v>
      </c>
    </row>
    <row r="118" spans="2:65" s="406" customFormat="1" ht="15.75" customHeight="1">
      <c r="B118" s="281"/>
      <c r="C118" s="347" t="s">
        <v>341</v>
      </c>
      <c r="D118" s="347" t="s">
        <v>336</v>
      </c>
      <c r="E118" s="348" t="s">
        <v>500</v>
      </c>
      <c r="F118" s="349" t="s">
        <v>501</v>
      </c>
      <c r="G118" s="350" t="s">
        <v>339</v>
      </c>
      <c r="H118" s="351">
        <v>113.1</v>
      </c>
      <c r="I118" s="424"/>
      <c r="J118" s="352">
        <f>ROUND($I$118*$H$118,2)</f>
        <v>0</v>
      </c>
      <c r="K118" s="349" t="s">
        <v>340</v>
      </c>
      <c r="L118" s="281"/>
      <c r="M118" s="423"/>
      <c r="N118" s="353" t="s">
        <v>287</v>
      </c>
      <c r="P118" s="354">
        <f>$O$118*$H$118</f>
        <v>0</v>
      </c>
      <c r="Q118" s="354">
        <v>4E-05</v>
      </c>
      <c r="R118" s="354">
        <f>$Q$118*$H$118</f>
        <v>0.004524</v>
      </c>
      <c r="S118" s="354">
        <v>0</v>
      </c>
      <c r="T118" s="355">
        <f>$S$118*$H$118</f>
        <v>0</v>
      </c>
      <c r="AR118" s="409" t="s">
        <v>341</v>
      </c>
      <c r="AT118" s="409" t="s">
        <v>336</v>
      </c>
      <c r="AU118" s="409" t="s">
        <v>258</v>
      </c>
      <c r="AY118" s="406" t="s">
        <v>334</v>
      </c>
      <c r="BE118" s="356">
        <f>IF($N$118="základní",$J$118,0)</f>
        <v>0</v>
      </c>
      <c r="BF118" s="356">
        <f>IF($N$118="snížená",$J$118,0)</f>
        <v>0</v>
      </c>
      <c r="BG118" s="356">
        <f>IF($N$118="zákl. přenesená",$J$118,0)</f>
        <v>0</v>
      </c>
      <c r="BH118" s="356">
        <f>IF($N$118="sníž. přenesená",$J$118,0)</f>
        <v>0</v>
      </c>
      <c r="BI118" s="356">
        <f>IF($N$118="nulová",$J$118,0)</f>
        <v>0</v>
      </c>
      <c r="BJ118" s="409" t="s">
        <v>332</v>
      </c>
      <c r="BK118" s="356">
        <f>ROUND($I$118*$H$118,2)</f>
        <v>0</v>
      </c>
      <c r="BL118" s="409" t="s">
        <v>341</v>
      </c>
      <c r="BM118" s="409" t="s">
        <v>2682</v>
      </c>
    </row>
    <row r="119" spans="2:47" s="406" customFormat="1" ht="87" customHeight="1">
      <c r="B119" s="281"/>
      <c r="D119" s="357" t="s">
        <v>343</v>
      </c>
      <c r="F119" s="358" t="s">
        <v>503</v>
      </c>
      <c r="L119" s="281"/>
      <c r="M119" s="359"/>
      <c r="T119" s="360"/>
      <c r="AT119" s="406" t="s">
        <v>343</v>
      </c>
      <c r="AU119" s="406" t="s">
        <v>258</v>
      </c>
    </row>
    <row r="120" spans="2:47" s="406" customFormat="1" ht="84.75" customHeight="1">
      <c r="B120" s="281"/>
      <c r="D120" s="361" t="s">
        <v>345</v>
      </c>
      <c r="F120" s="362" t="s">
        <v>504</v>
      </c>
      <c r="L120" s="281"/>
      <c r="M120" s="359"/>
      <c r="T120" s="360"/>
      <c r="AT120" s="406" t="s">
        <v>345</v>
      </c>
      <c r="AU120" s="406" t="s">
        <v>258</v>
      </c>
    </row>
    <row r="121" spans="2:51" s="406" customFormat="1" ht="15.75" customHeight="1">
      <c r="B121" s="363"/>
      <c r="D121" s="361" t="s">
        <v>347</v>
      </c>
      <c r="E121" s="364"/>
      <c r="F121" s="365" t="s">
        <v>2623</v>
      </c>
      <c r="H121" s="364"/>
      <c r="L121" s="363"/>
      <c r="M121" s="366"/>
      <c r="T121" s="367"/>
      <c r="AT121" s="364" t="s">
        <v>347</v>
      </c>
      <c r="AU121" s="364" t="s">
        <v>258</v>
      </c>
      <c r="AV121" s="364" t="s">
        <v>332</v>
      </c>
      <c r="AW121" s="364" t="s">
        <v>299</v>
      </c>
      <c r="AX121" s="364" t="s">
        <v>333</v>
      </c>
      <c r="AY121" s="364" t="s">
        <v>334</v>
      </c>
    </row>
    <row r="122" spans="2:51" s="406" customFormat="1" ht="15.75" customHeight="1">
      <c r="B122" s="363"/>
      <c r="D122" s="361" t="s">
        <v>347</v>
      </c>
      <c r="E122" s="364"/>
      <c r="F122" s="365" t="s">
        <v>2683</v>
      </c>
      <c r="H122" s="364"/>
      <c r="L122" s="363"/>
      <c r="M122" s="366"/>
      <c r="T122" s="367"/>
      <c r="AT122" s="364" t="s">
        <v>347</v>
      </c>
      <c r="AU122" s="364" t="s">
        <v>258</v>
      </c>
      <c r="AV122" s="364" t="s">
        <v>332</v>
      </c>
      <c r="AW122" s="364" t="s">
        <v>299</v>
      </c>
      <c r="AX122" s="364" t="s">
        <v>333</v>
      </c>
      <c r="AY122" s="364" t="s">
        <v>334</v>
      </c>
    </row>
    <row r="123" spans="2:51" s="406" customFormat="1" ht="15.75" customHeight="1">
      <c r="B123" s="368"/>
      <c r="D123" s="361" t="s">
        <v>347</v>
      </c>
      <c r="E123" s="369"/>
      <c r="F123" s="370" t="s">
        <v>2644</v>
      </c>
      <c r="H123" s="371">
        <v>113.1</v>
      </c>
      <c r="L123" s="368"/>
      <c r="M123" s="372"/>
      <c r="T123" s="373"/>
      <c r="AT123" s="369" t="s">
        <v>347</v>
      </c>
      <c r="AU123" s="369" t="s">
        <v>258</v>
      </c>
      <c r="AV123" s="369" t="s">
        <v>258</v>
      </c>
      <c r="AW123" s="369" t="s">
        <v>299</v>
      </c>
      <c r="AX123" s="369" t="s">
        <v>333</v>
      </c>
      <c r="AY123" s="369" t="s">
        <v>334</v>
      </c>
    </row>
    <row r="124" spans="2:51" s="406" customFormat="1" ht="15.75" customHeight="1">
      <c r="B124" s="374"/>
      <c r="D124" s="361" t="s">
        <v>347</v>
      </c>
      <c r="E124" s="375"/>
      <c r="F124" s="376" t="s">
        <v>352</v>
      </c>
      <c r="H124" s="377">
        <v>113.1</v>
      </c>
      <c r="L124" s="374"/>
      <c r="M124" s="378"/>
      <c r="T124" s="379"/>
      <c r="AT124" s="375" t="s">
        <v>347</v>
      </c>
      <c r="AU124" s="375" t="s">
        <v>258</v>
      </c>
      <c r="AV124" s="375" t="s">
        <v>341</v>
      </c>
      <c r="AW124" s="375" t="s">
        <v>299</v>
      </c>
      <c r="AX124" s="375" t="s">
        <v>332</v>
      </c>
      <c r="AY124" s="375" t="s">
        <v>334</v>
      </c>
    </row>
    <row r="125" spans="2:65" s="406" customFormat="1" ht="15.75" customHeight="1">
      <c r="B125" s="281"/>
      <c r="C125" s="347" t="s">
        <v>379</v>
      </c>
      <c r="D125" s="347" t="s">
        <v>336</v>
      </c>
      <c r="E125" s="348" t="s">
        <v>2209</v>
      </c>
      <c r="F125" s="349" t="s">
        <v>2207</v>
      </c>
      <c r="G125" s="350" t="s">
        <v>339</v>
      </c>
      <c r="H125" s="351">
        <v>34.6</v>
      </c>
      <c r="I125" s="424"/>
      <c r="J125" s="352">
        <f>ROUND($I$125*$H$125,2)</f>
        <v>0</v>
      </c>
      <c r="K125" s="349" t="s">
        <v>340</v>
      </c>
      <c r="L125" s="281"/>
      <c r="M125" s="423"/>
      <c r="N125" s="353" t="s">
        <v>287</v>
      </c>
      <c r="P125" s="354">
        <f>$O$125*$H$125</f>
        <v>0</v>
      </c>
      <c r="Q125" s="354">
        <v>0</v>
      </c>
      <c r="R125" s="354">
        <f>$Q$125*$H$125</f>
        <v>0</v>
      </c>
      <c r="S125" s="354">
        <v>0</v>
      </c>
      <c r="T125" s="355">
        <f>$S$125*$H$125</f>
        <v>0</v>
      </c>
      <c r="AR125" s="409" t="s">
        <v>341</v>
      </c>
      <c r="AT125" s="409" t="s">
        <v>336</v>
      </c>
      <c r="AU125" s="409" t="s">
        <v>258</v>
      </c>
      <c r="AY125" s="406" t="s">
        <v>334</v>
      </c>
      <c r="BE125" s="356">
        <f>IF($N$125="základní",$J$125,0)</f>
        <v>0</v>
      </c>
      <c r="BF125" s="356">
        <f>IF($N$125="snížená",$J$125,0)</f>
        <v>0</v>
      </c>
      <c r="BG125" s="356">
        <f>IF($N$125="zákl. přenesená",$J$125,0)</f>
        <v>0</v>
      </c>
      <c r="BH125" s="356">
        <f>IF($N$125="sníž. přenesená",$J$125,0)</f>
        <v>0</v>
      </c>
      <c r="BI125" s="356">
        <f>IF($N$125="nulová",$J$125,0)</f>
        <v>0</v>
      </c>
      <c r="BJ125" s="409" t="s">
        <v>332</v>
      </c>
      <c r="BK125" s="356">
        <f>ROUND($I$125*$H$125,2)</f>
        <v>0</v>
      </c>
      <c r="BL125" s="409" t="s">
        <v>341</v>
      </c>
      <c r="BM125" s="409" t="s">
        <v>2684</v>
      </c>
    </row>
    <row r="126" spans="2:47" s="406" customFormat="1" ht="16.5" customHeight="1">
      <c r="B126" s="281"/>
      <c r="D126" s="357" t="s">
        <v>343</v>
      </c>
      <c r="F126" s="358" t="s">
        <v>2207</v>
      </c>
      <c r="L126" s="281"/>
      <c r="M126" s="359"/>
      <c r="T126" s="360"/>
      <c r="AT126" s="406" t="s">
        <v>343</v>
      </c>
      <c r="AU126" s="406" t="s">
        <v>258</v>
      </c>
    </row>
    <row r="127" spans="2:47" s="406" customFormat="1" ht="57.75" customHeight="1">
      <c r="B127" s="281"/>
      <c r="D127" s="361" t="s">
        <v>345</v>
      </c>
      <c r="F127" s="362" t="s">
        <v>834</v>
      </c>
      <c r="L127" s="281"/>
      <c r="M127" s="359"/>
      <c r="T127" s="360"/>
      <c r="AT127" s="406" t="s">
        <v>345</v>
      </c>
      <c r="AU127" s="406" t="s">
        <v>258</v>
      </c>
    </row>
    <row r="128" spans="2:51" s="406" customFormat="1" ht="15.75" customHeight="1">
      <c r="B128" s="363"/>
      <c r="D128" s="361" t="s">
        <v>347</v>
      </c>
      <c r="E128" s="364"/>
      <c r="F128" s="365" t="s">
        <v>2623</v>
      </c>
      <c r="H128" s="364"/>
      <c r="L128" s="363"/>
      <c r="M128" s="366"/>
      <c r="T128" s="367"/>
      <c r="AT128" s="364" t="s">
        <v>347</v>
      </c>
      <c r="AU128" s="364" t="s">
        <v>258</v>
      </c>
      <c r="AV128" s="364" t="s">
        <v>332</v>
      </c>
      <c r="AW128" s="364" t="s">
        <v>299</v>
      </c>
      <c r="AX128" s="364" t="s">
        <v>333</v>
      </c>
      <c r="AY128" s="364" t="s">
        <v>334</v>
      </c>
    </row>
    <row r="129" spans="2:51" s="406" customFormat="1" ht="15.75" customHeight="1">
      <c r="B129" s="363"/>
      <c r="D129" s="361" t="s">
        <v>347</v>
      </c>
      <c r="E129" s="364"/>
      <c r="F129" s="365" t="s">
        <v>2685</v>
      </c>
      <c r="H129" s="364"/>
      <c r="L129" s="363"/>
      <c r="M129" s="366"/>
      <c r="T129" s="367"/>
      <c r="AT129" s="364" t="s">
        <v>347</v>
      </c>
      <c r="AU129" s="364" t="s">
        <v>258</v>
      </c>
      <c r="AV129" s="364" t="s">
        <v>332</v>
      </c>
      <c r="AW129" s="364" t="s">
        <v>299</v>
      </c>
      <c r="AX129" s="364" t="s">
        <v>333</v>
      </c>
      <c r="AY129" s="364" t="s">
        <v>334</v>
      </c>
    </row>
    <row r="130" spans="2:51" s="406" customFormat="1" ht="15.75" customHeight="1">
      <c r="B130" s="368"/>
      <c r="D130" s="361" t="s">
        <v>347</v>
      </c>
      <c r="E130" s="369"/>
      <c r="F130" s="370" t="s">
        <v>2639</v>
      </c>
      <c r="H130" s="371">
        <v>34.6</v>
      </c>
      <c r="L130" s="368"/>
      <c r="M130" s="372"/>
      <c r="T130" s="373"/>
      <c r="AT130" s="369" t="s">
        <v>347</v>
      </c>
      <c r="AU130" s="369" t="s">
        <v>258</v>
      </c>
      <c r="AV130" s="369" t="s">
        <v>258</v>
      </c>
      <c r="AW130" s="369" t="s">
        <v>299</v>
      </c>
      <c r="AX130" s="369" t="s">
        <v>333</v>
      </c>
      <c r="AY130" s="369" t="s">
        <v>334</v>
      </c>
    </row>
    <row r="131" spans="2:51" s="406" customFormat="1" ht="15.75" customHeight="1">
      <c r="B131" s="374"/>
      <c r="D131" s="361" t="s">
        <v>347</v>
      </c>
      <c r="E131" s="375"/>
      <c r="F131" s="376" t="s">
        <v>352</v>
      </c>
      <c r="H131" s="377">
        <v>34.6</v>
      </c>
      <c r="L131" s="374"/>
      <c r="M131" s="378"/>
      <c r="T131" s="379"/>
      <c r="AT131" s="375" t="s">
        <v>347</v>
      </c>
      <c r="AU131" s="375" t="s">
        <v>258</v>
      </c>
      <c r="AV131" s="375" t="s">
        <v>341</v>
      </c>
      <c r="AW131" s="375" t="s">
        <v>299</v>
      </c>
      <c r="AX131" s="375" t="s">
        <v>332</v>
      </c>
      <c r="AY131" s="375" t="s">
        <v>334</v>
      </c>
    </row>
    <row r="132" spans="2:65" s="406" customFormat="1" ht="15.75" customHeight="1">
      <c r="B132" s="281"/>
      <c r="C132" s="347" t="s">
        <v>387</v>
      </c>
      <c r="D132" s="347" t="s">
        <v>336</v>
      </c>
      <c r="E132" s="348" t="s">
        <v>2686</v>
      </c>
      <c r="F132" s="349" t="s">
        <v>2687</v>
      </c>
      <c r="G132" s="350" t="s">
        <v>339</v>
      </c>
      <c r="H132" s="351">
        <v>34.6</v>
      </c>
      <c r="I132" s="424"/>
      <c r="J132" s="352">
        <f>ROUND($I$132*$H$132,2)</f>
        <v>0</v>
      </c>
      <c r="K132" s="349" t="s">
        <v>340</v>
      </c>
      <c r="L132" s="281"/>
      <c r="M132" s="423"/>
      <c r="N132" s="353" t="s">
        <v>287</v>
      </c>
      <c r="P132" s="354">
        <f>$O$132*$H$132</f>
        <v>0</v>
      </c>
      <c r="Q132" s="354">
        <v>0.09975</v>
      </c>
      <c r="R132" s="354">
        <f>$Q$132*$H$132</f>
        <v>3.45135</v>
      </c>
      <c r="S132" s="354">
        <v>0</v>
      </c>
      <c r="T132" s="355">
        <f>$S$132*$H$132</f>
        <v>0</v>
      </c>
      <c r="AR132" s="409" t="s">
        <v>341</v>
      </c>
      <c r="AT132" s="409" t="s">
        <v>336</v>
      </c>
      <c r="AU132" s="409" t="s">
        <v>258</v>
      </c>
      <c r="AY132" s="406" t="s">
        <v>334</v>
      </c>
      <c r="BE132" s="356">
        <f>IF($N$132="základní",$J$132,0)</f>
        <v>0</v>
      </c>
      <c r="BF132" s="356">
        <f>IF($N$132="snížená",$J$132,0)</f>
        <v>0</v>
      </c>
      <c r="BG132" s="356">
        <f>IF($N$132="zákl. přenesená",$J$132,0)</f>
        <v>0</v>
      </c>
      <c r="BH132" s="356">
        <f>IF($N$132="sníž. přenesená",$J$132,0)</f>
        <v>0</v>
      </c>
      <c r="BI132" s="356">
        <f>IF($N$132="nulová",$J$132,0)</f>
        <v>0</v>
      </c>
      <c r="BJ132" s="409" t="s">
        <v>332</v>
      </c>
      <c r="BK132" s="356">
        <f>ROUND($I$132*$H$132,2)</f>
        <v>0</v>
      </c>
      <c r="BL132" s="409" t="s">
        <v>341</v>
      </c>
      <c r="BM132" s="409" t="s">
        <v>2688</v>
      </c>
    </row>
    <row r="133" spans="2:47" s="406" customFormat="1" ht="16.5" customHeight="1">
      <c r="B133" s="281"/>
      <c r="D133" s="357" t="s">
        <v>343</v>
      </c>
      <c r="F133" s="358" t="s">
        <v>2689</v>
      </c>
      <c r="L133" s="281"/>
      <c r="M133" s="359"/>
      <c r="T133" s="360"/>
      <c r="AT133" s="406" t="s">
        <v>343</v>
      </c>
      <c r="AU133" s="406" t="s">
        <v>258</v>
      </c>
    </row>
    <row r="134" spans="2:47" s="406" customFormat="1" ht="111.75" customHeight="1">
      <c r="B134" s="281"/>
      <c r="D134" s="361" t="s">
        <v>345</v>
      </c>
      <c r="F134" s="362" t="s">
        <v>2193</v>
      </c>
      <c r="L134" s="281"/>
      <c r="M134" s="359"/>
      <c r="T134" s="360"/>
      <c r="AT134" s="406" t="s">
        <v>345</v>
      </c>
      <c r="AU134" s="406" t="s">
        <v>258</v>
      </c>
    </row>
    <row r="135" spans="2:51" s="406" customFormat="1" ht="15.75" customHeight="1">
      <c r="B135" s="363"/>
      <c r="D135" s="361" t="s">
        <v>347</v>
      </c>
      <c r="E135" s="364"/>
      <c r="F135" s="365" t="s">
        <v>2623</v>
      </c>
      <c r="H135" s="364"/>
      <c r="L135" s="363"/>
      <c r="M135" s="366"/>
      <c r="T135" s="367"/>
      <c r="AT135" s="364" t="s">
        <v>347</v>
      </c>
      <c r="AU135" s="364" t="s">
        <v>258</v>
      </c>
      <c r="AV135" s="364" t="s">
        <v>332</v>
      </c>
      <c r="AW135" s="364" t="s">
        <v>299</v>
      </c>
      <c r="AX135" s="364" t="s">
        <v>333</v>
      </c>
      <c r="AY135" s="364" t="s">
        <v>334</v>
      </c>
    </row>
    <row r="136" spans="2:51" s="406" customFormat="1" ht="15.75" customHeight="1">
      <c r="B136" s="363"/>
      <c r="D136" s="361" t="s">
        <v>347</v>
      </c>
      <c r="E136" s="364"/>
      <c r="F136" s="365" t="s">
        <v>2636</v>
      </c>
      <c r="H136" s="364"/>
      <c r="L136" s="363"/>
      <c r="M136" s="366"/>
      <c r="T136" s="367"/>
      <c r="AT136" s="364" t="s">
        <v>347</v>
      </c>
      <c r="AU136" s="364" t="s">
        <v>258</v>
      </c>
      <c r="AV136" s="364" t="s">
        <v>332</v>
      </c>
      <c r="AW136" s="364" t="s">
        <v>299</v>
      </c>
      <c r="AX136" s="364" t="s">
        <v>333</v>
      </c>
      <c r="AY136" s="364" t="s">
        <v>334</v>
      </c>
    </row>
    <row r="137" spans="2:51" s="406" customFormat="1" ht="15.75" customHeight="1">
      <c r="B137" s="363"/>
      <c r="D137" s="361" t="s">
        <v>347</v>
      </c>
      <c r="E137" s="364"/>
      <c r="F137" s="365" t="s">
        <v>2162</v>
      </c>
      <c r="H137" s="364"/>
      <c r="L137" s="363"/>
      <c r="M137" s="366"/>
      <c r="T137" s="367"/>
      <c r="AT137" s="364" t="s">
        <v>347</v>
      </c>
      <c r="AU137" s="364" t="s">
        <v>258</v>
      </c>
      <c r="AV137" s="364" t="s">
        <v>332</v>
      </c>
      <c r="AW137" s="364" t="s">
        <v>299</v>
      </c>
      <c r="AX137" s="364" t="s">
        <v>333</v>
      </c>
      <c r="AY137" s="364" t="s">
        <v>334</v>
      </c>
    </row>
    <row r="138" spans="2:51" s="406" customFormat="1" ht="15.75" customHeight="1">
      <c r="B138" s="363"/>
      <c r="D138" s="361" t="s">
        <v>347</v>
      </c>
      <c r="E138" s="364"/>
      <c r="F138" s="365" t="s">
        <v>2690</v>
      </c>
      <c r="H138" s="364"/>
      <c r="L138" s="363"/>
      <c r="M138" s="366"/>
      <c r="T138" s="367"/>
      <c r="AT138" s="364" t="s">
        <v>347</v>
      </c>
      <c r="AU138" s="364" t="s">
        <v>258</v>
      </c>
      <c r="AV138" s="364" t="s">
        <v>332</v>
      </c>
      <c r="AW138" s="364" t="s">
        <v>299</v>
      </c>
      <c r="AX138" s="364" t="s">
        <v>333</v>
      </c>
      <c r="AY138" s="364" t="s">
        <v>334</v>
      </c>
    </row>
    <row r="139" spans="2:51" s="406" customFormat="1" ht="15.75" customHeight="1">
      <c r="B139" s="368"/>
      <c r="D139" s="361" t="s">
        <v>347</v>
      </c>
      <c r="E139" s="369"/>
      <c r="F139" s="370" t="s">
        <v>2691</v>
      </c>
      <c r="H139" s="371">
        <v>34.6</v>
      </c>
      <c r="L139" s="368"/>
      <c r="M139" s="372"/>
      <c r="T139" s="373"/>
      <c r="AT139" s="369" t="s">
        <v>347</v>
      </c>
      <c r="AU139" s="369" t="s">
        <v>258</v>
      </c>
      <c r="AV139" s="369" t="s">
        <v>258</v>
      </c>
      <c r="AW139" s="369" t="s">
        <v>299</v>
      </c>
      <c r="AX139" s="369" t="s">
        <v>333</v>
      </c>
      <c r="AY139" s="369" t="s">
        <v>334</v>
      </c>
    </row>
    <row r="140" spans="2:51" s="406" customFormat="1" ht="15.75" customHeight="1">
      <c r="B140" s="374"/>
      <c r="D140" s="361" t="s">
        <v>347</v>
      </c>
      <c r="E140" s="375"/>
      <c r="F140" s="376" t="s">
        <v>352</v>
      </c>
      <c r="H140" s="377">
        <v>34.6</v>
      </c>
      <c r="L140" s="374"/>
      <c r="M140" s="378"/>
      <c r="T140" s="379"/>
      <c r="AT140" s="375" t="s">
        <v>347</v>
      </c>
      <c r="AU140" s="375" t="s">
        <v>258</v>
      </c>
      <c r="AV140" s="375" t="s">
        <v>341</v>
      </c>
      <c r="AW140" s="375" t="s">
        <v>299</v>
      </c>
      <c r="AX140" s="375" t="s">
        <v>332</v>
      </c>
      <c r="AY140" s="375" t="s">
        <v>334</v>
      </c>
    </row>
    <row r="141" spans="2:65" s="406" customFormat="1" ht="15.75" customHeight="1">
      <c r="B141" s="281"/>
      <c r="C141" s="347" t="s">
        <v>394</v>
      </c>
      <c r="D141" s="347" t="s">
        <v>336</v>
      </c>
      <c r="E141" s="348" t="s">
        <v>2692</v>
      </c>
      <c r="F141" s="349" t="s">
        <v>2693</v>
      </c>
      <c r="G141" s="350" t="s">
        <v>339</v>
      </c>
      <c r="H141" s="351">
        <v>13.84</v>
      </c>
      <c r="I141" s="424"/>
      <c r="J141" s="352">
        <f>ROUND($I$141*$H$141,2)</f>
        <v>0</v>
      </c>
      <c r="K141" s="349" t="s">
        <v>340</v>
      </c>
      <c r="L141" s="281"/>
      <c r="M141" s="423"/>
      <c r="N141" s="353" t="s">
        <v>287</v>
      </c>
      <c r="P141" s="354">
        <f>$O$141*$H$141</f>
        <v>0</v>
      </c>
      <c r="Q141" s="354">
        <v>0.00099</v>
      </c>
      <c r="R141" s="354">
        <f>$Q$141*$H$141</f>
        <v>0.0137016</v>
      </c>
      <c r="S141" s="354">
        <v>0</v>
      </c>
      <c r="T141" s="355">
        <f>$S$141*$H$141</f>
        <v>0</v>
      </c>
      <c r="AR141" s="409" t="s">
        <v>341</v>
      </c>
      <c r="AT141" s="409" t="s">
        <v>336</v>
      </c>
      <c r="AU141" s="409" t="s">
        <v>258</v>
      </c>
      <c r="AY141" s="406" t="s">
        <v>334</v>
      </c>
      <c r="BE141" s="356">
        <f>IF($N$141="základní",$J$141,0)</f>
        <v>0</v>
      </c>
      <c r="BF141" s="356">
        <f>IF($N$141="snížená",$J$141,0)</f>
        <v>0</v>
      </c>
      <c r="BG141" s="356">
        <f>IF($N$141="zákl. přenesená",$J$141,0)</f>
        <v>0</v>
      </c>
      <c r="BH141" s="356">
        <f>IF($N$141="sníž. přenesená",$J$141,0)</f>
        <v>0</v>
      </c>
      <c r="BI141" s="356">
        <f>IF($N$141="nulová",$J$141,0)</f>
        <v>0</v>
      </c>
      <c r="BJ141" s="409" t="s">
        <v>332</v>
      </c>
      <c r="BK141" s="356">
        <f>ROUND($I$141*$H$141,2)</f>
        <v>0</v>
      </c>
      <c r="BL141" s="409" t="s">
        <v>341</v>
      </c>
      <c r="BM141" s="409" t="s">
        <v>2694</v>
      </c>
    </row>
    <row r="142" spans="2:47" s="406" customFormat="1" ht="16.5" customHeight="1">
      <c r="B142" s="281"/>
      <c r="D142" s="357" t="s">
        <v>343</v>
      </c>
      <c r="F142" s="358" t="s">
        <v>2695</v>
      </c>
      <c r="L142" s="281"/>
      <c r="M142" s="359"/>
      <c r="T142" s="360"/>
      <c r="AT142" s="406" t="s">
        <v>343</v>
      </c>
      <c r="AU142" s="406" t="s">
        <v>258</v>
      </c>
    </row>
    <row r="143" spans="2:47" s="406" customFormat="1" ht="44.25" customHeight="1">
      <c r="B143" s="281"/>
      <c r="D143" s="361" t="s">
        <v>345</v>
      </c>
      <c r="F143" s="362" t="s">
        <v>2166</v>
      </c>
      <c r="L143" s="281"/>
      <c r="M143" s="359"/>
      <c r="T143" s="360"/>
      <c r="AT143" s="406" t="s">
        <v>345</v>
      </c>
      <c r="AU143" s="406" t="s">
        <v>258</v>
      </c>
    </row>
    <row r="144" spans="2:51" s="406" customFormat="1" ht="15.75" customHeight="1">
      <c r="B144" s="363"/>
      <c r="D144" s="361" t="s">
        <v>347</v>
      </c>
      <c r="E144" s="364"/>
      <c r="F144" s="365" t="s">
        <v>2623</v>
      </c>
      <c r="H144" s="364"/>
      <c r="L144" s="363"/>
      <c r="M144" s="366"/>
      <c r="T144" s="367"/>
      <c r="AT144" s="364" t="s">
        <v>347</v>
      </c>
      <c r="AU144" s="364" t="s">
        <v>258</v>
      </c>
      <c r="AV144" s="364" t="s">
        <v>332</v>
      </c>
      <c r="AW144" s="364" t="s">
        <v>299</v>
      </c>
      <c r="AX144" s="364" t="s">
        <v>333</v>
      </c>
      <c r="AY144" s="364" t="s">
        <v>334</v>
      </c>
    </row>
    <row r="145" spans="2:51" s="406" customFormat="1" ht="15.75" customHeight="1">
      <c r="B145" s="363"/>
      <c r="D145" s="361" t="s">
        <v>347</v>
      </c>
      <c r="E145" s="364"/>
      <c r="F145" s="365" t="s">
        <v>2636</v>
      </c>
      <c r="H145" s="364"/>
      <c r="L145" s="363"/>
      <c r="M145" s="366"/>
      <c r="T145" s="367"/>
      <c r="AT145" s="364" t="s">
        <v>347</v>
      </c>
      <c r="AU145" s="364" t="s">
        <v>258</v>
      </c>
      <c r="AV145" s="364" t="s">
        <v>332</v>
      </c>
      <c r="AW145" s="364" t="s">
        <v>299</v>
      </c>
      <c r="AX145" s="364" t="s">
        <v>333</v>
      </c>
      <c r="AY145" s="364" t="s">
        <v>334</v>
      </c>
    </row>
    <row r="146" spans="2:51" s="406" customFormat="1" ht="15.75" customHeight="1">
      <c r="B146" s="363"/>
      <c r="D146" s="361" t="s">
        <v>347</v>
      </c>
      <c r="E146" s="364"/>
      <c r="F146" s="365" t="s">
        <v>2162</v>
      </c>
      <c r="H146" s="364"/>
      <c r="L146" s="363"/>
      <c r="M146" s="366"/>
      <c r="T146" s="367"/>
      <c r="AT146" s="364" t="s">
        <v>347</v>
      </c>
      <c r="AU146" s="364" t="s">
        <v>258</v>
      </c>
      <c r="AV146" s="364" t="s">
        <v>332</v>
      </c>
      <c r="AW146" s="364" t="s">
        <v>299</v>
      </c>
      <c r="AX146" s="364" t="s">
        <v>333</v>
      </c>
      <c r="AY146" s="364" t="s">
        <v>334</v>
      </c>
    </row>
    <row r="147" spans="2:51" s="406" customFormat="1" ht="15.75" customHeight="1">
      <c r="B147" s="363"/>
      <c r="D147" s="361" t="s">
        <v>347</v>
      </c>
      <c r="E147" s="364"/>
      <c r="F147" s="365" t="s">
        <v>2175</v>
      </c>
      <c r="H147" s="364"/>
      <c r="L147" s="363"/>
      <c r="M147" s="366"/>
      <c r="T147" s="367"/>
      <c r="AT147" s="364" t="s">
        <v>347</v>
      </c>
      <c r="AU147" s="364" t="s">
        <v>258</v>
      </c>
      <c r="AV147" s="364" t="s">
        <v>332</v>
      </c>
      <c r="AW147" s="364" t="s">
        <v>299</v>
      </c>
      <c r="AX147" s="364" t="s">
        <v>333</v>
      </c>
      <c r="AY147" s="364" t="s">
        <v>334</v>
      </c>
    </row>
    <row r="148" spans="2:51" s="406" customFormat="1" ht="15.75" customHeight="1">
      <c r="B148" s="368"/>
      <c r="D148" s="361" t="s">
        <v>347</v>
      </c>
      <c r="E148" s="369"/>
      <c r="F148" s="370" t="s">
        <v>2635</v>
      </c>
      <c r="H148" s="371">
        <v>13.84</v>
      </c>
      <c r="L148" s="368"/>
      <c r="M148" s="372"/>
      <c r="T148" s="373"/>
      <c r="AT148" s="369" t="s">
        <v>347</v>
      </c>
      <c r="AU148" s="369" t="s">
        <v>258</v>
      </c>
      <c r="AV148" s="369" t="s">
        <v>258</v>
      </c>
      <c r="AW148" s="369" t="s">
        <v>299</v>
      </c>
      <c r="AX148" s="369" t="s">
        <v>333</v>
      </c>
      <c r="AY148" s="369" t="s">
        <v>334</v>
      </c>
    </row>
    <row r="149" spans="2:51" s="406" customFormat="1" ht="15.75" customHeight="1">
      <c r="B149" s="374"/>
      <c r="D149" s="361" t="s">
        <v>347</v>
      </c>
      <c r="E149" s="375"/>
      <c r="F149" s="376" t="s">
        <v>352</v>
      </c>
      <c r="H149" s="377">
        <v>13.84</v>
      </c>
      <c r="L149" s="374"/>
      <c r="M149" s="378"/>
      <c r="T149" s="379"/>
      <c r="AT149" s="375" t="s">
        <v>347</v>
      </c>
      <c r="AU149" s="375" t="s">
        <v>258</v>
      </c>
      <c r="AV149" s="375" t="s">
        <v>341</v>
      </c>
      <c r="AW149" s="375" t="s">
        <v>299</v>
      </c>
      <c r="AX149" s="375" t="s">
        <v>332</v>
      </c>
      <c r="AY149" s="375" t="s">
        <v>334</v>
      </c>
    </row>
    <row r="150" spans="2:63" s="337" customFormat="1" ht="30.75" customHeight="1">
      <c r="B150" s="336"/>
      <c r="D150" s="338" t="s">
        <v>329</v>
      </c>
      <c r="E150" s="345" t="s">
        <v>2151</v>
      </c>
      <c r="F150" s="345" t="s">
        <v>889</v>
      </c>
      <c r="J150" s="346">
        <f>$BK$150</f>
        <v>0</v>
      </c>
      <c r="L150" s="336"/>
      <c r="M150" s="341"/>
      <c r="P150" s="342">
        <f>SUM($P$151:$P$153)</f>
        <v>0</v>
      </c>
      <c r="R150" s="342">
        <f>SUM($R$151:$R$153)</f>
        <v>0</v>
      </c>
      <c r="T150" s="343">
        <f>SUM($T$151:$T$153)</f>
        <v>0</v>
      </c>
      <c r="AR150" s="338" t="s">
        <v>332</v>
      </c>
      <c r="AT150" s="338" t="s">
        <v>329</v>
      </c>
      <c r="AU150" s="338" t="s">
        <v>332</v>
      </c>
      <c r="AY150" s="338" t="s">
        <v>334</v>
      </c>
      <c r="BK150" s="344">
        <f>SUM($BK$151:$BK$153)</f>
        <v>0</v>
      </c>
    </row>
    <row r="151" spans="2:65" s="406" customFormat="1" ht="15.75" customHeight="1">
      <c r="B151" s="281"/>
      <c r="C151" s="347" t="s">
        <v>402</v>
      </c>
      <c r="D151" s="347" t="s">
        <v>336</v>
      </c>
      <c r="E151" s="348" t="s">
        <v>891</v>
      </c>
      <c r="F151" s="349" t="s">
        <v>892</v>
      </c>
      <c r="G151" s="350" t="s">
        <v>578</v>
      </c>
      <c r="H151" s="351">
        <v>6.725</v>
      </c>
      <c r="I151" s="424"/>
      <c r="J151" s="352">
        <f>ROUND($I$151*$H$151,2)</f>
        <v>0</v>
      </c>
      <c r="K151" s="349" t="s">
        <v>340</v>
      </c>
      <c r="L151" s="281"/>
      <c r="M151" s="423"/>
      <c r="N151" s="353" t="s">
        <v>287</v>
      </c>
      <c r="P151" s="354">
        <f>$O$151*$H$151</f>
        <v>0</v>
      </c>
      <c r="Q151" s="354">
        <v>0</v>
      </c>
      <c r="R151" s="354">
        <f>$Q$151*$H$151</f>
        <v>0</v>
      </c>
      <c r="S151" s="354">
        <v>0</v>
      </c>
      <c r="T151" s="355">
        <f>$S$151*$H$151</f>
        <v>0</v>
      </c>
      <c r="AR151" s="409" t="s">
        <v>341</v>
      </c>
      <c r="AT151" s="409" t="s">
        <v>336</v>
      </c>
      <c r="AU151" s="409" t="s">
        <v>258</v>
      </c>
      <c r="AY151" s="406" t="s">
        <v>334</v>
      </c>
      <c r="BE151" s="356">
        <f>IF($N$151="základní",$J$151,0)</f>
        <v>0</v>
      </c>
      <c r="BF151" s="356">
        <f>IF($N$151="snížená",$J$151,0)</f>
        <v>0</v>
      </c>
      <c r="BG151" s="356">
        <f>IF($N$151="zákl. přenesená",$J$151,0)</f>
        <v>0</v>
      </c>
      <c r="BH151" s="356">
        <f>IF($N$151="sníž. přenesená",$J$151,0)</f>
        <v>0</v>
      </c>
      <c r="BI151" s="356">
        <f>IF($N$151="nulová",$J$151,0)</f>
        <v>0</v>
      </c>
      <c r="BJ151" s="409" t="s">
        <v>332</v>
      </c>
      <c r="BK151" s="356">
        <f>ROUND($I$151*$H$151,2)</f>
        <v>0</v>
      </c>
      <c r="BL151" s="409" t="s">
        <v>341</v>
      </c>
      <c r="BM151" s="409" t="s">
        <v>2696</v>
      </c>
    </row>
    <row r="152" spans="2:47" s="406" customFormat="1" ht="16.5" customHeight="1">
      <c r="B152" s="281"/>
      <c r="D152" s="357" t="s">
        <v>343</v>
      </c>
      <c r="F152" s="358" t="s">
        <v>892</v>
      </c>
      <c r="L152" s="281"/>
      <c r="M152" s="359"/>
      <c r="T152" s="360"/>
      <c r="AT152" s="406" t="s">
        <v>343</v>
      </c>
      <c r="AU152" s="406" t="s">
        <v>258</v>
      </c>
    </row>
    <row r="153" spans="2:47" s="406" customFormat="1" ht="30.75" customHeight="1">
      <c r="B153" s="281"/>
      <c r="D153" s="361" t="s">
        <v>345</v>
      </c>
      <c r="F153" s="362" t="s">
        <v>895</v>
      </c>
      <c r="L153" s="281"/>
      <c r="M153" s="359"/>
      <c r="T153" s="360"/>
      <c r="AT153" s="406" t="s">
        <v>345</v>
      </c>
      <c r="AU153" s="406" t="s">
        <v>258</v>
      </c>
    </row>
    <row r="154" spans="2:63" s="337" customFormat="1" ht="37.5" customHeight="1">
      <c r="B154" s="336"/>
      <c r="D154" s="338" t="s">
        <v>329</v>
      </c>
      <c r="E154" s="339" t="s">
        <v>989</v>
      </c>
      <c r="F154" s="339" t="s">
        <v>990</v>
      </c>
      <c r="J154" s="340">
        <f>$BK$154</f>
        <v>0</v>
      </c>
      <c r="L154" s="336"/>
      <c r="M154" s="341"/>
      <c r="P154" s="342">
        <f>$P$155+$P$166</f>
        <v>0</v>
      </c>
      <c r="R154" s="342">
        <f>$R$155+$R$166</f>
        <v>1.1311140000000002</v>
      </c>
      <c r="T154" s="343">
        <f>$T$155+$T$166</f>
        <v>0</v>
      </c>
      <c r="AR154" s="338" t="s">
        <v>258</v>
      </c>
      <c r="AT154" s="338" t="s">
        <v>329</v>
      </c>
      <c r="AU154" s="338" t="s">
        <v>333</v>
      </c>
      <c r="AY154" s="338" t="s">
        <v>334</v>
      </c>
      <c r="BK154" s="344">
        <f>$BK$155+$BK$166</f>
        <v>0</v>
      </c>
    </row>
    <row r="155" spans="2:63" s="337" customFormat="1" ht="21" customHeight="1">
      <c r="B155" s="336"/>
      <c r="D155" s="338" t="s">
        <v>329</v>
      </c>
      <c r="E155" s="345" t="s">
        <v>1158</v>
      </c>
      <c r="F155" s="345" t="s">
        <v>1159</v>
      </c>
      <c r="J155" s="346">
        <f>$BK$155</f>
        <v>0</v>
      </c>
      <c r="L155" s="336"/>
      <c r="M155" s="341"/>
      <c r="P155" s="342">
        <f>SUM($P$156:$P$165)</f>
        <v>0</v>
      </c>
      <c r="R155" s="342">
        <f>SUM($R$156:$R$165)</f>
        <v>1.0934000000000001</v>
      </c>
      <c r="T155" s="343">
        <f>SUM($T$156:$T$165)</f>
        <v>0</v>
      </c>
      <c r="AR155" s="338" t="s">
        <v>258</v>
      </c>
      <c r="AT155" s="338" t="s">
        <v>329</v>
      </c>
      <c r="AU155" s="338" t="s">
        <v>332</v>
      </c>
      <c r="AY155" s="338" t="s">
        <v>334</v>
      </c>
      <c r="BK155" s="344">
        <f>SUM($BK$156:$BK$165)</f>
        <v>0</v>
      </c>
    </row>
    <row r="156" spans="2:65" s="406" customFormat="1" ht="15.75" customHeight="1">
      <c r="B156" s="281"/>
      <c r="C156" s="347" t="s">
        <v>417</v>
      </c>
      <c r="D156" s="347" t="s">
        <v>336</v>
      </c>
      <c r="E156" s="348" t="s">
        <v>2697</v>
      </c>
      <c r="F156" s="349" t="s">
        <v>2698</v>
      </c>
      <c r="G156" s="350" t="s">
        <v>1184</v>
      </c>
      <c r="H156" s="351">
        <v>1093.4</v>
      </c>
      <c r="I156" s="424"/>
      <c r="J156" s="352">
        <f>ROUND($I$156*$H$156,2)</f>
        <v>0</v>
      </c>
      <c r="K156" s="349" t="s">
        <v>599</v>
      </c>
      <c r="L156" s="281"/>
      <c r="M156" s="423"/>
      <c r="N156" s="353" t="s">
        <v>287</v>
      </c>
      <c r="P156" s="354">
        <f>$O$156*$H$156</f>
        <v>0</v>
      </c>
      <c r="Q156" s="354">
        <v>0.001</v>
      </c>
      <c r="R156" s="354">
        <f>$Q$156*$H$156</f>
        <v>1.0934000000000001</v>
      </c>
      <c r="S156" s="354">
        <v>0</v>
      </c>
      <c r="T156" s="355">
        <f>$S$156*$H$156</f>
        <v>0</v>
      </c>
      <c r="AR156" s="409" t="s">
        <v>481</v>
      </c>
      <c r="AT156" s="409" t="s">
        <v>336</v>
      </c>
      <c r="AU156" s="409" t="s">
        <v>258</v>
      </c>
      <c r="AY156" s="406" t="s">
        <v>334</v>
      </c>
      <c r="BE156" s="356">
        <f>IF($N$156="základní",$J$156,0)</f>
        <v>0</v>
      </c>
      <c r="BF156" s="356">
        <f>IF($N$156="snížená",$J$156,0)</f>
        <v>0</v>
      </c>
      <c r="BG156" s="356">
        <f>IF($N$156="zákl. přenesená",$J$156,0)</f>
        <v>0</v>
      </c>
      <c r="BH156" s="356">
        <f>IF($N$156="sníž. přenesená",$J$156,0)</f>
        <v>0</v>
      </c>
      <c r="BI156" s="356">
        <f>IF($N$156="nulová",$J$156,0)</f>
        <v>0</v>
      </c>
      <c r="BJ156" s="409" t="s">
        <v>332</v>
      </c>
      <c r="BK156" s="356">
        <f>ROUND($I$156*$H$156,2)</f>
        <v>0</v>
      </c>
      <c r="BL156" s="409" t="s">
        <v>481</v>
      </c>
      <c r="BM156" s="409" t="s">
        <v>2699</v>
      </c>
    </row>
    <row r="157" spans="2:47" s="406" customFormat="1" ht="183" customHeight="1">
      <c r="B157" s="281"/>
      <c r="D157" s="357" t="s">
        <v>343</v>
      </c>
      <c r="F157" s="358" t="s">
        <v>2700</v>
      </c>
      <c r="L157" s="281"/>
      <c r="M157" s="359"/>
      <c r="T157" s="360"/>
      <c r="AT157" s="406" t="s">
        <v>343</v>
      </c>
      <c r="AU157" s="406" t="s">
        <v>258</v>
      </c>
    </row>
    <row r="158" spans="2:47" s="406" customFormat="1" ht="152.25" customHeight="1">
      <c r="B158" s="281"/>
      <c r="D158" s="361" t="s">
        <v>435</v>
      </c>
      <c r="F158" s="362" t="s">
        <v>2701</v>
      </c>
      <c r="L158" s="281"/>
      <c r="M158" s="359"/>
      <c r="T158" s="360"/>
      <c r="AT158" s="406" t="s">
        <v>435</v>
      </c>
      <c r="AU158" s="406" t="s">
        <v>258</v>
      </c>
    </row>
    <row r="159" spans="2:51" s="406" customFormat="1" ht="15.75" customHeight="1">
      <c r="B159" s="363"/>
      <c r="D159" s="361" t="s">
        <v>347</v>
      </c>
      <c r="E159" s="364"/>
      <c r="F159" s="365" t="s">
        <v>1765</v>
      </c>
      <c r="H159" s="364"/>
      <c r="L159" s="363"/>
      <c r="M159" s="366"/>
      <c r="T159" s="367"/>
      <c r="AT159" s="364" t="s">
        <v>347</v>
      </c>
      <c r="AU159" s="364" t="s">
        <v>258</v>
      </c>
      <c r="AV159" s="364" t="s">
        <v>332</v>
      </c>
      <c r="AW159" s="364" t="s">
        <v>299</v>
      </c>
      <c r="AX159" s="364" t="s">
        <v>333</v>
      </c>
      <c r="AY159" s="364" t="s">
        <v>334</v>
      </c>
    </row>
    <row r="160" spans="2:51" s="406" customFormat="1" ht="15.75" customHeight="1">
      <c r="B160" s="363"/>
      <c r="D160" s="361" t="s">
        <v>347</v>
      </c>
      <c r="E160" s="364"/>
      <c r="F160" s="365" t="s">
        <v>2702</v>
      </c>
      <c r="H160" s="364"/>
      <c r="L160" s="363"/>
      <c r="M160" s="366"/>
      <c r="T160" s="367"/>
      <c r="AT160" s="364" t="s">
        <v>347</v>
      </c>
      <c r="AU160" s="364" t="s">
        <v>258</v>
      </c>
      <c r="AV160" s="364" t="s">
        <v>332</v>
      </c>
      <c r="AW160" s="364" t="s">
        <v>299</v>
      </c>
      <c r="AX160" s="364" t="s">
        <v>333</v>
      </c>
      <c r="AY160" s="364" t="s">
        <v>334</v>
      </c>
    </row>
    <row r="161" spans="2:51" s="406" customFormat="1" ht="15.75" customHeight="1">
      <c r="B161" s="368"/>
      <c r="D161" s="361" t="s">
        <v>347</v>
      </c>
      <c r="E161" s="369"/>
      <c r="F161" s="370" t="s">
        <v>2703</v>
      </c>
      <c r="H161" s="371">
        <v>1093.4</v>
      </c>
      <c r="L161" s="368"/>
      <c r="M161" s="372"/>
      <c r="T161" s="373"/>
      <c r="AT161" s="369" t="s">
        <v>347</v>
      </c>
      <c r="AU161" s="369" t="s">
        <v>258</v>
      </c>
      <c r="AV161" s="369" t="s">
        <v>258</v>
      </c>
      <c r="AW161" s="369" t="s">
        <v>299</v>
      </c>
      <c r="AX161" s="369" t="s">
        <v>333</v>
      </c>
      <c r="AY161" s="369" t="s">
        <v>334</v>
      </c>
    </row>
    <row r="162" spans="2:51" s="406" customFormat="1" ht="15.75" customHeight="1">
      <c r="B162" s="374"/>
      <c r="D162" s="361" t="s">
        <v>347</v>
      </c>
      <c r="E162" s="375"/>
      <c r="F162" s="376" t="s">
        <v>352</v>
      </c>
      <c r="H162" s="377">
        <v>1093.4</v>
      </c>
      <c r="L162" s="374"/>
      <c r="M162" s="378"/>
      <c r="T162" s="379"/>
      <c r="AT162" s="375" t="s">
        <v>347</v>
      </c>
      <c r="AU162" s="375" t="s">
        <v>258</v>
      </c>
      <c r="AV162" s="375" t="s">
        <v>341</v>
      </c>
      <c r="AW162" s="375" t="s">
        <v>299</v>
      </c>
      <c r="AX162" s="375" t="s">
        <v>332</v>
      </c>
      <c r="AY162" s="375" t="s">
        <v>334</v>
      </c>
    </row>
    <row r="163" spans="2:65" s="406" customFormat="1" ht="15.75" customHeight="1">
      <c r="B163" s="281"/>
      <c r="C163" s="347" t="s">
        <v>429</v>
      </c>
      <c r="D163" s="347" t="s">
        <v>336</v>
      </c>
      <c r="E163" s="348" t="s">
        <v>1623</v>
      </c>
      <c r="F163" s="349" t="s">
        <v>1622</v>
      </c>
      <c r="G163" s="350" t="s">
        <v>578</v>
      </c>
      <c r="H163" s="351">
        <v>1.093</v>
      </c>
      <c r="I163" s="424"/>
      <c r="J163" s="352">
        <f>ROUND($I$163*$H$163,2)</f>
        <v>0</v>
      </c>
      <c r="K163" s="349" t="s">
        <v>340</v>
      </c>
      <c r="L163" s="281"/>
      <c r="M163" s="423"/>
      <c r="N163" s="353" t="s">
        <v>287</v>
      </c>
      <c r="P163" s="354">
        <f>$O$163*$H$163</f>
        <v>0</v>
      </c>
      <c r="Q163" s="354">
        <v>0</v>
      </c>
      <c r="R163" s="354">
        <f>$Q$163*$H$163</f>
        <v>0</v>
      </c>
      <c r="S163" s="354">
        <v>0</v>
      </c>
      <c r="T163" s="355">
        <f>$S$163*$H$163</f>
        <v>0</v>
      </c>
      <c r="AR163" s="409" t="s">
        <v>481</v>
      </c>
      <c r="AT163" s="409" t="s">
        <v>336</v>
      </c>
      <c r="AU163" s="409" t="s">
        <v>258</v>
      </c>
      <c r="AY163" s="406" t="s">
        <v>334</v>
      </c>
      <c r="BE163" s="356">
        <f>IF($N$163="základní",$J$163,0)</f>
        <v>0</v>
      </c>
      <c r="BF163" s="356">
        <f>IF($N$163="snížená",$J$163,0)</f>
        <v>0</v>
      </c>
      <c r="BG163" s="356">
        <f>IF($N$163="zákl. přenesená",$J$163,0)</f>
        <v>0</v>
      </c>
      <c r="BH163" s="356">
        <f>IF($N$163="sníž. přenesená",$J$163,0)</f>
        <v>0</v>
      </c>
      <c r="BI163" s="356">
        <f>IF($N$163="nulová",$J$163,0)</f>
        <v>0</v>
      </c>
      <c r="BJ163" s="409" t="s">
        <v>332</v>
      </c>
      <c r="BK163" s="356">
        <f>ROUND($I$163*$H$163,2)</f>
        <v>0</v>
      </c>
      <c r="BL163" s="409" t="s">
        <v>481</v>
      </c>
      <c r="BM163" s="409" t="s">
        <v>2704</v>
      </c>
    </row>
    <row r="164" spans="2:47" s="406" customFormat="1" ht="27" customHeight="1">
      <c r="B164" s="281"/>
      <c r="D164" s="357" t="s">
        <v>343</v>
      </c>
      <c r="F164" s="358" t="s">
        <v>1620</v>
      </c>
      <c r="L164" s="281"/>
      <c r="M164" s="359"/>
      <c r="T164" s="360"/>
      <c r="AT164" s="406" t="s">
        <v>343</v>
      </c>
      <c r="AU164" s="406" t="s">
        <v>258</v>
      </c>
    </row>
    <row r="165" spans="2:47" s="406" customFormat="1" ht="98.25" customHeight="1">
      <c r="B165" s="281"/>
      <c r="D165" s="361" t="s">
        <v>345</v>
      </c>
      <c r="F165" s="362" t="s">
        <v>1619</v>
      </c>
      <c r="L165" s="281"/>
      <c r="M165" s="359"/>
      <c r="T165" s="360"/>
      <c r="AT165" s="406" t="s">
        <v>345</v>
      </c>
      <c r="AU165" s="406" t="s">
        <v>258</v>
      </c>
    </row>
    <row r="166" spans="2:63" s="337" customFormat="1" ht="30.75" customHeight="1">
      <c r="B166" s="336"/>
      <c r="D166" s="338" t="s">
        <v>329</v>
      </c>
      <c r="E166" s="345" t="s">
        <v>2705</v>
      </c>
      <c r="F166" s="345" t="s">
        <v>2706</v>
      </c>
      <c r="J166" s="346">
        <f>$BK$166</f>
        <v>0</v>
      </c>
      <c r="L166" s="336"/>
      <c r="M166" s="341"/>
      <c r="P166" s="342">
        <f>SUM($P$167:$P$177)</f>
        <v>0</v>
      </c>
      <c r="R166" s="342">
        <f>SUM($R$167:$R$177)</f>
        <v>0.037714000000000004</v>
      </c>
      <c r="T166" s="343">
        <f>SUM($T$167:$T$177)</f>
        <v>0</v>
      </c>
      <c r="AR166" s="338" t="s">
        <v>258</v>
      </c>
      <c r="AT166" s="338" t="s">
        <v>329</v>
      </c>
      <c r="AU166" s="338" t="s">
        <v>332</v>
      </c>
      <c r="AY166" s="338" t="s">
        <v>334</v>
      </c>
      <c r="BK166" s="344">
        <f>SUM($BK$167:$BK$177)</f>
        <v>0</v>
      </c>
    </row>
    <row r="167" spans="2:65" s="406" customFormat="1" ht="15.75" customHeight="1">
      <c r="B167" s="281"/>
      <c r="C167" s="347" t="s">
        <v>446</v>
      </c>
      <c r="D167" s="347" t="s">
        <v>336</v>
      </c>
      <c r="E167" s="348" t="s">
        <v>2707</v>
      </c>
      <c r="F167" s="349" t="s">
        <v>2708</v>
      </c>
      <c r="G167" s="350" t="s">
        <v>339</v>
      </c>
      <c r="H167" s="351">
        <v>34.6</v>
      </c>
      <c r="I167" s="424"/>
      <c r="J167" s="352">
        <f>ROUND($I$167*$H$167,2)</f>
        <v>0</v>
      </c>
      <c r="K167" s="349" t="s">
        <v>599</v>
      </c>
      <c r="L167" s="281"/>
      <c r="M167" s="423"/>
      <c r="N167" s="353" t="s">
        <v>287</v>
      </c>
      <c r="P167" s="354">
        <f>$O$167*$H$167</f>
        <v>0</v>
      </c>
      <c r="Q167" s="354">
        <v>0.00109</v>
      </c>
      <c r="R167" s="354">
        <f>$Q$167*$H$167</f>
        <v>0.037714000000000004</v>
      </c>
      <c r="S167" s="354">
        <v>0</v>
      </c>
      <c r="T167" s="355">
        <f>$S$167*$H$167</f>
        <v>0</v>
      </c>
      <c r="AR167" s="409" t="s">
        <v>481</v>
      </c>
      <c r="AT167" s="409" t="s">
        <v>336</v>
      </c>
      <c r="AU167" s="409" t="s">
        <v>258</v>
      </c>
      <c r="AY167" s="406" t="s">
        <v>334</v>
      </c>
      <c r="BE167" s="356">
        <f>IF($N$167="základní",$J$167,0)</f>
        <v>0</v>
      </c>
      <c r="BF167" s="356">
        <f>IF($N$167="snížená",$J$167,0)</f>
        <v>0</v>
      </c>
      <c r="BG167" s="356">
        <f>IF($N$167="zákl. přenesená",$J$167,0)</f>
        <v>0</v>
      </c>
      <c r="BH167" s="356">
        <f>IF($N$167="sníž. přenesená",$J$167,0)</f>
        <v>0</v>
      </c>
      <c r="BI167" s="356">
        <f>IF($N$167="nulová",$J$167,0)</f>
        <v>0</v>
      </c>
      <c r="BJ167" s="409" t="s">
        <v>332</v>
      </c>
      <c r="BK167" s="356">
        <f>ROUND($I$167*$H$167,2)</f>
        <v>0</v>
      </c>
      <c r="BL167" s="409" t="s">
        <v>481</v>
      </c>
      <c r="BM167" s="409" t="s">
        <v>2709</v>
      </c>
    </row>
    <row r="168" spans="2:47" s="406" customFormat="1" ht="16.5" customHeight="1">
      <c r="B168" s="281"/>
      <c r="D168" s="357" t="s">
        <v>343</v>
      </c>
      <c r="F168" s="358" t="s">
        <v>2710</v>
      </c>
      <c r="L168" s="281"/>
      <c r="M168" s="359"/>
      <c r="T168" s="360"/>
      <c r="AT168" s="406" t="s">
        <v>343</v>
      </c>
      <c r="AU168" s="406" t="s">
        <v>258</v>
      </c>
    </row>
    <row r="169" spans="2:51" s="406" customFormat="1" ht="15.75" customHeight="1">
      <c r="B169" s="363"/>
      <c r="D169" s="361" t="s">
        <v>347</v>
      </c>
      <c r="E169" s="364"/>
      <c r="F169" s="365" t="s">
        <v>2623</v>
      </c>
      <c r="H169" s="364"/>
      <c r="L169" s="363"/>
      <c r="M169" s="366"/>
      <c r="T169" s="367"/>
      <c r="AT169" s="364" t="s">
        <v>347</v>
      </c>
      <c r="AU169" s="364" t="s">
        <v>258</v>
      </c>
      <c r="AV169" s="364" t="s">
        <v>332</v>
      </c>
      <c r="AW169" s="364" t="s">
        <v>299</v>
      </c>
      <c r="AX169" s="364" t="s">
        <v>333</v>
      </c>
      <c r="AY169" s="364" t="s">
        <v>334</v>
      </c>
    </row>
    <row r="170" spans="2:51" s="406" customFormat="1" ht="15.75" customHeight="1">
      <c r="B170" s="363"/>
      <c r="D170" s="361" t="s">
        <v>347</v>
      </c>
      <c r="E170" s="364"/>
      <c r="F170" s="365" t="s">
        <v>2636</v>
      </c>
      <c r="H170" s="364"/>
      <c r="L170" s="363"/>
      <c r="M170" s="366"/>
      <c r="T170" s="367"/>
      <c r="AT170" s="364" t="s">
        <v>347</v>
      </c>
      <c r="AU170" s="364" t="s">
        <v>258</v>
      </c>
      <c r="AV170" s="364" t="s">
        <v>332</v>
      </c>
      <c r="AW170" s="364" t="s">
        <v>299</v>
      </c>
      <c r="AX170" s="364" t="s">
        <v>333</v>
      </c>
      <c r="AY170" s="364" t="s">
        <v>334</v>
      </c>
    </row>
    <row r="171" spans="2:51" s="406" customFormat="1" ht="15.75" customHeight="1">
      <c r="B171" s="363"/>
      <c r="D171" s="361" t="s">
        <v>347</v>
      </c>
      <c r="E171" s="364"/>
      <c r="F171" s="365" t="s">
        <v>2162</v>
      </c>
      <c r="H171" s="364"/>
      <c r="L171" s="363"/>
      <c r="M171" s="366"/>
      <c r="T171" s="367"/>
      <c r="AT171" s="364" t="s">
        <v>347</v>
      </c>
      <c r="AU171" s="364" t="s">
        <v>258</v>
      </c>
      <c r="AV171" s="364" t="s">
        <v>332</v>
      </c>
      <c r="AW171" s="364" t="s">
        <v>299</v>
      </c>
      <c r="AX171" s="364" t="s">
        <v>333</v>
      </c>
      <c r="AY171" s="364" t="s">
        <v>334</v>
      </c>
    </row>
    <row r="172" spans="2:51" s="406" customFormat="1" ht="15.75" customHeight="1">
      <c r="B172" s="363"/>
      <c r="D172" s="361" t="s">
        <v>347</v>
      </c>
      <c r="E172" s="364"/>
      <c r="F172" s="365" t="s">
        <v>2711</v>
      </c>
      <c r="H172" s="364"/>
      <c r="L172" s="363"/>
      <c r="M172" s="366"/>
      <c r="T172" s="367"/>
      <c r="AT172" s="364" t="s">
        <v>347</v>
      </c>
      <c r="AU172" s="364" t="s">
        <v>258</v>
      </c>
      <c r="AV172" s="364" t="s">
        <v>332</v>
      </c>
      <c r="AW172" s="364" t="s">
        <v>299</v>
      </c>
      <c r="AX172" s="364" t="s">
        <v>333</v>
      </c>
      <c r="AY172" s="364" t="s">
        <v>334</v>
      </c>
    </row>
    <row r="173" spans="2:51" s="406" customFormat="1" ht="15.75" customHeight="1">
      <c r="B173" s="368"/>
      <c r="D173" s="361" t="s">
        <v>347</v>
      </c>
      <c r="E173" s="369"/>
      <c r="F173" s="370" t="s">
        <v>2691</v>
      </c>
      <c r="H173" s="371">
        <v>34.6</v>
      </c>
      <c r="L173" s="368"/>
      <c r="M173" s="372"/>
      <c r="T173" s="373"/>
      <c r="AT173" s="369" t="s">
        <v>347</v>
      </c>
      <c r="AU173" s="369" t="s">
        <v>258</v>
      </c>
      <c r="AV173" s="369" t="s">
        <v>258</v>
      </c>
      <c r="AW173" s="369" t="s">
        <v>299</v>
      </c>
      <c r="AX173" s="369" t="s">
        <v>333</v>
      </c>
      <c r="AY173" s="369" t="s">
        <v>334</v>
      </c>
    </row>
    <row r="174" spans="2:51" s="406" customFormat="1" ht="15.75" customHeight="1">
      <c r="B174" s="374"/>
      <c r="D174" s="361" t="s">
        <v>347</v>
      </c>
      <c r="E174" s="375"/>
      <c r="F174" s="376" t="s">
        <v>352</v>
      </c>
      <c r="H174" s="377">
        <v>34.6</v>
      </c>
      <c r="L174" s="374"/>
      <c r="M174" s="378"/>
      <c r="T174" s="379"/>
      <c r="AT174" s="375" t="s">
        <v>347</v>
      </c>
      <c r="AU174" s="375" t="s">
        <v>258</v>
      </c>
      <c r="AV174" s="375" t="s">
        <v>341</v>
      </c>
      <c r="AW174" s="375" t="s">
        <v>299</v>
      </c>
      <c r="AX174" s="375" t="s">
        <v>332</v>
      </c>
      <c r="AY174" s="375" t="s">
        <v>334</v>
      </c>
    </row>
    <row r="175" spans="2:65" s="406" customFormat="1" ht="15.75" customHeight="1">
      <c r="B175" s="281"/>
      <c r="C175" s="347" t="s">
        <v>452</v>
      </c>
      <c r="D175" s="347" t="s">
        <v>336</v>
      </c>
      <c r="E175" s="348" t="s">
        <v>2712</v>
      </c>
      <c r="F175" s="349" t="s">
        <v>2713</v>
      </c>
      <c r="G175" s="350" t="s">
        <v>578</v>
      </c>
      <c r="H175" s="351">
        <v>0.038</v>
      </c>
      <c r="I175" s="424"/>
      <c r="J175" s="352">
        <f>ROUND($I$175*$H$175,2)</f>
        <v>0</v>
      </c>
      <c r="K175" s="349" t="s">
        <v>340</v>
      </c>
      <c r="L175" s="281"/>
      <c r="M175" s="423"/>
      <c r="N175" s="353" t="s">
        <v>287</v>
      </c>
      <c r="P175" s="354">
        <f>$O$175*$H$175</f>
        <v>0</v>
      </c>
      <c r="Q175" s="354">
        <v>0</v>
      </c>
      <c r="R175" s="354">
        <f>$Q$175*$H$175</f>
        <v>0</v>
      </c>
      <c r="S175" s="354">
        <v>0</v>
      </c>
      <c r="T175" s="355">
        <f>$S$175*$H$175</f>
        <v>0</v>
      </c>
      <c r="AR175" s="409" t="s">
        <v>481</v>
      </c>
      <c r="AT175" s="409" t="s">
        <v>336</v>
      </c>
      <c r="AU175" s="409" t="s">
        <v>258</v>
      </c>
      <c r="AY175" s="406" t="s">
        <v>334</v>
      </c>
      <c r="BE175" s="356">
        <f>IF($N$175="základní",$J$175,0)</f>
        <v>0</v>
      </c>
      <c r="BF175" s="356">
        <f>IF($N$175="snížená",$J$175,0)</f>
        <v>0</v>
      </c>
      <c r="BG175" s="356">
        <f>IF($N$175="zákl. přenesená",$J$175,0)</f>
        <v>0</v>
      </c>
      <c r="BH175" s="356">
        <f>IF($N$175="sníž. přenesená",$J$175,0)</f>
        <v>0</v>
      </c>
      <c r="BI175" s="356">
        <f>IF($N$175="nulová",$J$175,0)</f>
        <v>0</v>
      </c>
      <c r="BJ175" s="409" t="s">
        <v>332</v>
      </c>
      <c r="BK175" s="356">
        <f>ROUND($I$175*$H$175,2)</f>
        <v>0</v>
      </c>
      <c r="BL175" s="409" t="s">
        <v>481</v>
      </c>
      <c r="BM175" s="409" t="s">
        <v>2714</v>
      </c>
    </row>
    <row r="176" spans="2:47" s="406" customFormat="1" ht="27" customHeight="1">
      <c r="B176" s="281"/>
      <c r="D176" s="357" t="s">
        <v>343</v>
      </c>
      <c r="F176" s="358" t="s">
        <v>2715</v>
      </c>
      <c r="L176" s="281"/>
      <c r="M176" s="359"/>
      <c r="T176" s="360"/>
      <c r="AT176" s="406" t="s">
        <v>343</v>
      </c>
      <c r="AU176" s="406" t="s">
        <v>258</v>
      </c>
    </row>
    <row r="177" spans="2:47" s="406" customFormat="1" ht="98.25" customHeight="1">
      <c r="B177" s="281"/>
      <c r="D177" s="361" t="s">
        <v>345</v>
      </c>
      <c r="F177" s="362" t="s">
        <v>1619</v>
      </c>
      <c r="L177" s="281"/>
      <c r="M177" s="400"/>
      <c r="N177" s="401"/>
      <c r="O177" s="401"/>
      <c r="P177" s="401"/>
      <c r="Q177" s="401"/>
      <c r="R177" s="401"/>
      <c r="S177" s="401"/>
      <c r="T177" s="402"/>
      <c r="AT177" s="406" t="s">
        <v>345</v>
      </c>
      <c r="AU177" s="406" t="s">
        <v>258</v>
      </c>
    </row>
    <row r="178" spans="2:12" s="406" customFormat="1" ht="7.5" customHeight="1">
      <c r="B178" s="302"/>
      <c r="C178" s="303"/>
      <c r="D178" s="303"/>
      <c r="E178" s="303"/>
      <c r="F178" s="303"/>
      <c r="G178" s="303"/>
      <c r="H178" s="303"/>
      <c r="I178" s="303"/>
      <c r="J178" s="303"/>
      <c r="K178" s="303"/>
      <c r="L178" s="281"/>
    </row>
    <row r="2912" s="407" customFormat="1" ht="14.25" customHeight="1"/>
  </sheetData>
  <autoFilter ref="C87:K177"/>
  <mergeCells count="12">
    <mergeCell ref="E78:H78"/>
    <mergeCell ref="E80:H80"/>
    <mergeCell ref="E24:H24"/>
    <mergeCell ref="E45:H45"/>
    <mergeCell ref="E47:H47"/>
    <mergeCell ref="E49:H49"/>
    <mergeCell ref="E76:H76"/>
    <mergeCell ref="G1:H1"/>
    <mergeCell ref="L2:V2"/>
    <mergeCell ref="E7:H7"/>
    <mergeCell ref="E9:H9"/>
    <mergeCell ref="E11:H11"/>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83"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Zeros="0" view="pageBreakPreview" zoomScaleSheetLayoutView="100" workbookViewId="0" topLeftCell="A1">
      <selection activeCell="A1" sqref="A1:C1"/>
    </sheetView>
  </sheetViews>
  <sheetFormatPr defaultColWidth="9.140625" defaultRowHeight="15"/>
  <cols>
    <col min="1" max="1" width="10.7109375" style="29" customWidth="1"/>
    <col min="2" max="2" width="50.7109375" style="27" customWidth="1"/>
    <col min="3" max="3" width="10.7109375" style="27" customWidth="1"/>
    <col min="4" max="4" width="12.7109375" style="25" customWidth="1"/>
    <col min="5" max="5" width="12.7109375" style="28" customWidth="1"/>
    <col min="6" max="6" width="12.7109375" style="27" customWidth="1"/>
    <col min="7" max="8" width="12.7109375" style="26" customWidth="1"/>
    <col min="9" max="10" width="13.140625" style="26" bestFit="1" customWidth="1"/>
    <col min="11" max="16384" width="9.140625" style="25" customWidth="1"/>
  </cols>
  <sheetData>
    <row r="1" spans="1:8" ht="50.1" customHeight="1">
      <c r="A1" s="669" t="s">
        <v>2979</v>
      </c>
      <c r="B1" s="670"/>
      <c r="C1" s="670"/>
      <c r="D1" s="69" t="s">
        <v>2978</v>
      </c>
      <c r="E1" s="672" t="s">
        <v>197</v>
      </c>
      <c r="F1" s="672"/>
      <c r="G1" s="672"/>
      <c r="H1" s="672"/>
    </row>
    <row r="2" spans="1:8" ht="18">
      <c r="A2" s="64" t="s">
        <v>198</v>
      </c>
      <c r="B2" s="410"/>
      <c r="C2" s="66"/>
      <c r="D2" s="41"/>
      <c r="E2" s="67"/>
      <c r="F2" s="67"/>
      <c r="G2" s="67"/>
      <c r="H2" s="67"/>
    </row>
    <row r="3" spans="1:8" ht="18.75" thickBot="1">
      <c r="A3" s="64"/>
      <c r="B3" s="66"/>
      <c r="C3" s="66"/>
      <c r="D3" s="41"/>
      <c r="E3" s="67"/>
      <c r="F3" s="67"/>
      <c r="G3" s="67"/>
      <c r="H3" s="67"/>
    </row>
    <row r="4" spans="1:8" ht="15">
      <c r="A4" s="57" t="s">
        <v>192</v>
      </c>
      <c r="B4" s="40" t="s">
        <v>196</v>
      </c>
      <c r="C4" s="40" t="s">
        <v>142</v>
      </c>
      <c r="D4" s="40" t="s">
        <v>188</v>
      </c>
      <c r="E4" s="55" t="s">
        <v>143</v>
      </c>
      <c r="F4" s="55" t="s">
        <v>144</v>
      </c>
      <c r="G4" s="55" t="s">
        <v>143</v>
      </c>
      <c r="H4" s="55" t="s">
        <v>144</v>
      </c>
    </row>
    <row r="5" spans="1:9" ht="13.5" thickBot="1">
      <c r="A5" s="39"/>
      <c r="B5" s="38"/>
      <c r="C5" s="37"/>
      <c r="D5" s="37"/>
      <c r="E5" s="56" t="s">
        <v>189</v>
      </c>
      <c r="F5" s="56" t="s">
        <v>189</v>
      </c>
      <c r="G5" s="56" t="s">
        <v>190</v>
      </c>
      <c r="H5" s="56" t="s">
        <v>190</v>
      </c>
      <c r="I5" s="25"/>
    </row>
    <row r="6" spans="1:9" ht="15">
      <c r="A6" s="104" t="s">
        <v>145</v>
      </c>
      <c r="B6" s="47" t="s">
        <v>150</v>
      </c>
      <c r="C6" s="46" t="s">
        <v>114</v>
      </c>
      <c r="D6" s="117">
        <v>120</v>
      </c>
      <c r="E6" s="411"/>
      <c r="F6" s="411"/>
      <c r="G6" s="49">
        <f aca="true" t="shared" si="0" ref="G6:G21">D6*E6</f>
        <v>0</v>
      </c>
      <c r="H6" s="50">
        <f aca="true" t="shared" si="1" ref="H6:H21">D6*F6</f>
        <v>0</v>
      </c>
      <c r="I6" s="25"/>
    </row>
    <row r="7" spans="1:9" ht="15">
      <c r="A7" s="105" t="s">
        <v>172</v>
      </c>
      <c r="B7" s="44" t="s">
        <v>151</v>
      </c>
      <c r="C7" s="43" t="s">
        <v>187</v>
      </c>
      <c r="D7" s="118">
        <v>20</v>
      </c>
      <c r="E7" s="412"/>
      <c r="F7" s="412"/>
      <c r="G7" s="51">
        <f t="shared" si="0"/>
        <v>0</v>
      </c>
      <c r="H7" s="52">
        <f t="shared" si="1"/>
        <v>0</v>
      </c>
      <c r="I7" s="25"/>
    </row>
    <row r="8" spans="1:9" ht="15">
      <c r="A8" s="105" t="s">
        <v>170</v>
      </c>
      <c r="B8" s="44" t="s">
        <v>152</v>
      </c>
      <c r="C8" s="43" t="s">
        <v>114</v>
      </c>
      <c r="D8" s="118">
        <v>430</v>
      </c>
      <c r="E8" s="412"/>
      <c r="F8" s="412"/>
      <c r="G8" s="51">
        <f t="shared" si="0"/>
        <v>0</v>
      </c>
      <c r="H8" s="52">
        <f t="shared" si="1"/>
        <v>0</v>
      </c>
      <c r="I8" s="25"/>
    </row>
    <row r="9" spans="1:9" ht="15">
      <c r="A9" s="105" t="s">
        <v>168</v>
      </c>
      <c r="B9" s="45" t="s">
        <v>191</v>
      </c>
      <c r="C9" s="43" t="s">
        <v>187</v>
      </c>
      <c r="D9" s="118">
        <v>10</v>
      </c>
      <c r="E9" s="412"/>
      <c r="F9" s="412"/>
      <c r="G9" s="51">
        <f t="shared" si="0"/>
        <v>0</v>
      </c>
      <c r="H9" s="52">
        <f t="shared" si="1"/>
        <v>0</v>
      </c>
      <c r="I9" s="25"/>
    </row>
    <row r="10" spans="1:9" ht="15">
      <c r="A10" s="105" t="s">
        <v>167</v>
      </c>
      <c r="B10" s="44" t="s">
        <v>153</v>
      </c>
      <c r="C10" s="43" t="s">
        <v>187</v>
      </c>
      <c r="D10" s="118">
        <v>10</v>
      </c>
      <c r="E10" s="412"/>
      <c r="F10" s="412"/>
      <c r="G10" s="51">
        <f t="shared" si="0"/>
        <v>0</v>
      </c>
      <c r="H10" s="52">
        <f t="shared" si="1"/>
        <v>0</v>
      </c>
      <c r="I10" s="25"/>
    </row>
    <row r="11" spans="1:9" ht="15">
      <c r="A11" s="105" t="s">
        <v>166</v>
      </c>
      <c r="B11" s="44" t="s">
        <v>154</v>
      </c>
      <c r="C11" s="43" t="s">
        <v>187</v>
      </c>
      <c r="D11" s="118">
        <f>10*21*2+240</f>
        <v>660</v>
      </c>
      <c r="E11" s="412"/>
      <c r="F11" s="412"/>
      <c r="G11" s="51">
        <f t="shared" si="0"/>
        <v>0</v>
      </c>
      <c r="H11" s="52">
        <f t="shared" si="1"/>
        <v>0</v>
      </c>
      <c r="I11" s="25"/>
    </row>
    <row r="12" spans="1:9" ht="15">
      <c r="A12" s="105" t="s">
        <v>165</v>
      </c>
      <c r="B12" s="44" t="s">
        <v>148</v>
      </c>
      <c r="C12" s="43" t="s">
        <v>114</v>
      </c>
      <c r="D12" s="118">
        <v>150</v>
      </c>
      <c r="E12" s="412"/>
      <c r="F12" s="412"/>
      <c r="G12" s="51">
        <f t="shared" si="0"/>
        <v>0</v>
      </c>
      <c r="H12" s="52">
        <f t="shared" si="1"/>
        <v>0</v>
      </c>
      <c r="I12" s="25"/>
    </row>
    <row r="13" spans="1:9" ht="15">
      <c r="A13" s="105" t="s">
        <v>164</v>
      </c>
      <c r="B13" s="44" t="s">
        <v>155</v>
      </c>
      <c r="C13" s="43" t="s">
        <v>114</v>
      </c>
      <c r="D13" s="118">
        <v>150</v>
      </c>
      <c r="E13" s="412"/>
      <c r="F13" s="412"/>
      <c r="G13" s="51">
        <f t="shared" si="0"/>
        <v>0</v>
      </c>
      <c r="H13" s="52">
        <f t="shared" si="1"/>
        <v>0</v>
      </c>
      <c r="I13" s="25"/>
    </row>
    <row r="14" spans="1:9" ht="15">
      <c r="A14" s="105" t="s">
        <v>182</v>
      </c>
      <c r="B14" s="44" t="s">
        <v>156</v>
      </c>
      <c r="C14" s="43" t="s">
        <v>187</v>
      </c>
      <c r="D14" s="118">
        <v>2</v>
      </c>
      <c r="E14" s="412"/>
      <c r="F14" s="412"/>
      <c r="G14" s="51">
        <f t="shared" si="0"/>
        <v>0</v>
      </c>
      <c r="H14" s="52">
        <f t="shared" si="1"/>
        <v>0</v>
      </c>
      <c r="I14" s="25"/>
    </row>
    <row r="15" spans="1:9" ht="15">
      <c r="A15" s="105" t="s">
        <v>181</v>
      </c>
      <c r="B15" s="44" t="s">
        <v>193</v>
      </c>
      <c r="C15" s="43" t="s">
        <v>187</v>
      </c>
      <c r="D15" s="118">
        <v>1</v>
      </c>
      <c r="E15" s="412"/>
      <c r="F15" s="412"/>
      <c r="G15" s="51">
        <f t="shared" si="0"/>
        <v>0</v>
      </c>
      <c r="H15" s="52">
        <f t="shared" si="1"/>
        <v>0</v>
      </c>
      <c r="I15" s="25"/>
    </row>
    <row r="16" spans="1:9" ht="15">
      <c r="A16" s="105" t="s">
        <v>180</v>
      </c>
      <c r="B16" s="44" t="s">
        <v>195</v>
      </c>
      <c r="C16" s="43" t="s">
        <v>187</v>
      </c>
      <c r="D16" s="118">
        <v>1</v>
      </c>
      <c r="E16" s="412"/>
      <c r="F16" s="412"/>
      <c r="G16" s="51">
        <f t="shared" si="0"/>
        <v>0</v>
      </c>
      <c r="H16" s="52">
        <f t="shared" si="1"/>
        <v>0</v>
      </c>
      <c r="I16" s="25"/>
    </row>
    <row r="17" spans="1:9" ht="15">
      <c r="A17" s="105" t="s">
        <v>179</v>
      </c>
      <c r="B17" s="44" t="s">
        <v>194</v>
      </c>
      <c r="C17" s="43" t="s">
        <v>187</v>
      </c>
      <c r="D17" s="118">
        <v>1</v>
      </c>
      <c r="E17" s="412"/>
      <c r="F17" s="412"/>
      <c r="G17" s="51">
        <f t="shared" si="0"/>
        <v>0</v>
      </c>
      <c r="H17" s="52">
        <f t="shared" si="1"/>
        <v>0</v>
      </c>
      <c r="I17" s="25"/>
    </row>
    <row r="18" spans="1:9" ht="15">
      <c r="A18" s="105" t="s">
        <v>178</v>
      </c>
      <c r="B18" s="44" t="s">
        <v>157</v>
      </c>
      <c r="C18" s="43" t="s">
        <v>114</v>
      </c>
      <c r="D18" s="118">
        <v>30</v>
      </c>
      <c r="E18" s="412"/>
      <c r="F18" s="412"/>
      <c r="G18" s="51">
        <f t="shared" si="0"/>
        <v>0</v>
      </c>
      <c r="H18" s="52">
        <f t="shared" si="1"/>
        <v>0</v>
      </c>
      <c r="I18" s="25"/>
    </row>
    <row r="19" spans="1:10" ht="15">
      <c r="A19" s="105" t="s">
        <v>177</v>
      </c>
      <c r="B19" s="44" t="s">
        <v>159</v>
      </c>
      <c r="C19" s="43" t="s">
        <v>114</v>
      </c>
      <c r="D19" s="118">
        <v>25</v>
      </c>
      <c r="E19" s="412"/>
      <c r="F19" s="412"/>
      <c r="G19" s="51">
        <f t="shared" si="0"/>
        <v>0</v>
      </c>
      <c r="H19" s="52">
        <f t="shared" si="1"/>
        <v>0</v>
      </c>
      <c r="I19" s="25"/>
      <c r="J19" s="63"/>
    </row>
    <row r="20" spans="1:9" ht="15">
      <c r="A20" s="105" t="s">
        <v>176</v>
      </c>
      <c r="B20" s="44" t="s">
        <v>160</v>
      </c>
      <c r="C20" s="43" t="s">
        <v>114</v>
      </c>
      <c r="D20" s="118">
        <v>25</v>
      </c>
      <c r="E20" s="412"/>
      <c r="F20" s="412"/>
      <c r="G20" s="51">
        <f t="shared" si="0"/>
        <v>0</v>
      </c>
      <c r="H20" s="52">
        <f t="shared" si="1"/>
        <v>0</v>
      </c>
      <c r="I20" s="25"/>
    </row>
    <row r="21" spans="1:9" ht="13.5" thickBot="1">
      <c r="A21" s="106" t="s">
        <v>175</v>
      </c>
      <c r="B21" s="59" t="s">
        <v>185</v>
      </c>
      <c r="C21" s="60" t="s">
        <v>184</v>
      </c>
      <c r="D21" s="119">
        <v>1</v>
      </c>
      <c r="E21" s="413"/>
      <c r="F21" s="413"/>
      <c r="G21" s="61">
        <f t="shared" si="0"/>
        <v>0</v>
      </c>
      <c r="H21" s="62">
        <f t="shared" si="1"/>
        <v>0</v>
      </c>
      <c r="I21" s="25"/>
    </row>
    <row r="22" spans="1:8" ht="15.75" customHeight="1" thickBot="1">
      <c r="A22" s="675" t="s">
        <v>183</v>
      </c>
      <c r="B22" s="676"/>
      <c r="C22" s="676"/>
      <c r="D22" s="676"/>
      <c r="E22" s="676"/>
      <c r="F22" s="677"/>
      <c r="G22" s="58">
        <f>SUM(G6:G21)</f>
        <v>0</v>
      </c>
      <c r="H22" s="58">
        <f>SUM(H6:H21)</f>
        <v>0</v>
      </c>
    </row>
    <row r="23" spans="1:8" ht="15" customHeight="1" thickBot="1">
      <c r="A23" s="673" t="s">
        <v>120</v>
      </c>
      <c r="B23" s="674"/>
      <c r="C23" s="674"/>
      <c r="D23" s="674"/>
      <c r="E23" s="674"/>
      <c r="F23" s="674"/>
      <c r="G23" s="674"/>
      <c r="H23" s="54">
        <f>SUM(G22+H22)</f>
        <v>0</v>
      </c>
    </row>
    <row r="24" spans="5:7" ht="15">
      <c r="E24" s="671"/>
      <c r="F24" s="671"/>
      <c r="G24" s="671"/>
    </row>
  </sheetData>
  <mergeCells count="5">
    <mergeCell ref="A1:C1"/>
    <mergeCell ref="E24:G24"/>
    <mergeCell ref="E1:H1"/>
    <mergeCell ref="A23:G23"/>
    <mergeCell ref="A22:F22"/>
  </mergeCells>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Footer>&amp;L&amp;A&amp;CStránka &amp;P z &amp;N&amp;Rčerven 2015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0"/>
  <sheetViews>
    <sheetView showZeros="0" view="pageBreakPreview" zoomScaleSheetLayoutView="100" workbookViewId="0" topLeftCell="A1">
      <selection activeCell="A1" sqref="A1:B1"/>
    </sheetView>
  </sheetViews>
  <sheetFormatPr defaultColWidth="9.140625" defaultRowHeight="15"/>
  <cols>
    <col min="1" max="1" width="6.7109375" style="18" customWidth="1"/>
    <col min="2" max="2" width="100.7109375" style="18" customWidth="1"/>
    <col min="3" max="3" width="5.7109375" style="134" customWidth="1"/>
    <col min="4" max="4" width="10.7109375" style="12" customWidth="1"/>
    <col min="5" max="6" width="10.7109375" style="15" customWidth="1"/>
    <col min="7" max="7" width="10.8515625" style="15" customWidth="1"/>
    <col min="8" max="8" width="10.7109375" style="15" customWidth="1"/>
    <col min="9" max="16384" width="9.140625" style="1" customWidth="1"/>
  </cols>
  <sheetData>
    <row r="1" spans="1:8" ht="39" customHeight="1">
      <c r="A1" s="669" t="s">
        <v>2771</v>
      </c>
      <c r="B1" s="669"/>
      <c r="C1" s="678" t="s">
        <v>2978</v>
      </c>
      <c r="D1" s="678"/>
      <c r="E1" s="672" t="s">
        <v>197</v>
      </c>
      <c r="F1" s="672"/>
      <c r="G1" s="672"/>
      <c r="H1" s="672"/>
    </row>
    <row r="2" spans="1:8" ht="18">
      <c r="A2" s="64" t="s">
        <v>200</v>
      </c>
      <c r="B2" s="65"/>
      <c r="C2" s="69"/>
      <c r="D2" s="69"/>
      <c r="E2" s="67"/>
      <c r="F2" s="67"/>
      <c r="G2" s="67"/>
      <c r="H2" s="67"/>
    </row>
    <row r="3" ht="15">
      <c r="A3" s="1"/>
    </row>
    <row r="4" ht="18">
      <c r="A4" s="64" t="s">
        <v>199</v>
      </c>
    </row>
    <row r="5" ht="15.75" thickBot="1"/>
    <row r="6" spans="1:8" s="5" customFormat="1" ht="45.75" thickBot="1">
      <c r="A6" s="20" t="s">
        <v>192</v>
      </c>
      <c r="B6" s="16" t="s">
        <v>196</v>
      </c>
      <c r="C6" s="3" t="s">
        <v>142</v>
      </c>
      <c r="D6" s="2" t="s">
        <v>188</v>
      </c>
      <c r="E6" s="4" t="s">
        <v>201</v>
      </c>
      <c r="F6" s="4" t="s">
        <v>202</v>
      </c>
      <c r="G6" s="4" t="s">
        <v>203</v>
      </c>
      <c r="H6" s="4" t="s">
        <v>204</v>
      </c>
    </row>
    <row r="7" spans="1:8" ht="30" customHeight="1" thickBot="1">
      <c r="A7" s="679" t="s">
        <v>209</v>
      </c>
      <c r="B7" s="680"/>
      <c r="C7" s="680"/>
      <c r="D7" s="680"/>
      <c r="E7" s="680"/>
      <c r="F7" s="680"/>
      <c r="G7" s="680"/>
      <c r="H7" s="681"/>
    </row>
    <row r="8" spans="1:8" ht="13.5" customHeight="1" thickBot="1">
      <c r="A8" s="197" t="s">
        <v>123</v>
      </c>
      <c r="B8" s="17" t="s">
        <v>0</v>
      </c>
      <c r="C8" s="22" t="s">
        <v>113</v>
      </c>
      <c r="D8" s="167">
        <v>1</v>
      </c>
      <c r="E8" s="414"/>
      <c r="F8" s="414"/>
      <c r="G8" s="168">
        <f>D8*E8</f>
        <v>0</v>
      </c>
      <c r="H8" s="168">
        <f>D8*F8</f>
        <v>0</v>
      </c>
    </row>
    <row r="9" spans="1:8" ht="13.5" customHeight="1">
      <c r="A9" s="682"/>
      <c r="B9" s="70" t="s">
        <v>1</v>
      </c>
      <c r="C9" s="135"/>
      <c r="D9" s="178"/>
      <c r="E9" s="178"/>
      <c r="F9" s="178"/>
      <c r="G9" s="178"/>
      <c r="H9" s="166"/>
    </row>
    <row r="10" spans="1:8" ht="13.5" customHeight="1">
      <c r="A10" s="682"/>
      <c r="B10" s="70" t="s">
        <v>2</v>
      </c>
      <c r="C10" s="135"/>
      <c r="D10" s="178"/>
      <c r="E10" s="178"/>
      <c r="F10" s="178"/>
      <c r="G10" s="178"/>
      <c r="H10" s="166"/>
    </row>
    <row r="11" spans="1:8" ht="13.5" customHeight="1">
      <c r="A11" s="682"/>
      <c r="B11" s="70" t="s">
        <v>3</v>
      </c>
      <c r="C11" s="135"/>
      <c r="D11" s="178"/>
      <c r="E11" s="178"/>
      <c r="F11" s="178"/>
      <c r="G11" s="178"/>
      <c r="H11" s="166"/>
    </row>
    <row r="12" spans="1:8" ht="13.5" customHeight="1">
      <c r="A12" s="682"/>
      <c r="B12" s="70" t="s">
        <v>4</v>
      </c>
      <c r="C12" s="135"/>
      <c r="D12" s="178"/>
      <c r="E12" s="178"/>
      <c r="F12" s="178"/>
      <c r="G12" s="178"/>
      <c r="H12" s="166"/>
    </row>
    <row r="13" spans="1:8" ht="13.5" customHeight="1">
      <c r="A13" s="682"/>
      <c r="B13" s="70" t="s">
        <v>5</v>
      </c>
      <c r="C13" s="135"/>
      <c r="D13" s="178"/>
      <c r="E13" s="178"/>
      <c r="F13" s="178"/>
      <c r="G13" s="178"/>
      <c r="H13" s="166"/>
    </row>
    <row r="14" spans="1:8" ht="30">
      <c r="A14" s="682"/>
      <c r="B14" s="70" t="s">
        <v>6</v>
      </c>
      <c r="C14" s="135"/>
      <c r="D14" s="178"/>
      <c r="E14" s="178"/>
      <c r="F14" s="178"/>
      <c r="G14" s="178"/>
      <c r="H14" s="166"/>
    </row>
    <row r="15" spans="1:8" ht="13.5" customHeight="1">
      <c r="A15" s="682"/>
      <c r="B15" s="70" t="s">
        <v>246</v>
      </c>
      <c r="C15" s="135"/>
      <c r="D15" s="178"/>
      <c r="E15" s="178"/>
      <c r="F15" s="178"/>
      <c r="G15" s="178"/>
      <c r="H15" s="166"/>
    </row>
    <row r="16" spans="1:8" ht="13.5" customHeight="1">
      <c r="A16" s="682"/>
      <c r="B16" s="70" t="s">
        <v>7</v>
      </c>
      <c r="C16" s="135"/>
      <c r="D16" s="178"/>
      <c r="E16" s="178"/>
      <c r="F16" s="178"/>
      <c r="G16" s="178"/>
      <c r="H16" s="166"/>
    </row>
    <row r="17" spans="1:8" ht="13.5" customHeight="1">
      <c r="A17" s="682"/>
      <c r="B17" s="70"/>
      <c r="C17" s="135"/>
      <c r="D17" s="178"/>
      <c r="E17" s="178"/>
      <c r="F17" s="178"/>
      <c r="G17" s="178"/>
      <c r="H17" s="166"/>
    </row>
    <row r="18" spans="1:8" ht="13.5" customHeight="1">
      <c r="A18" s="682"/>
      <c r="B18" s="70" t="s">
        <v>8</v>
      </c>
      <c r="C18" s="135"/>
      <c r="D18" s="178"/>
      <c r="E18" s="178"/>
      <c r="F18" s="178"/>
      <c r="G18" s="178"/>
      <c r="H18" s="166"/>
    </row>
    <row r="19" spans="1:8" ht="13.5" customHeight="1">
      <c r="A19" s="682"/>
      <c r="B19" s="70" t="s">
        <v>9</v>
      </c>
      <c r="C19" s="135"/>
      <c r="D19" s="178"/>
      <c r="E19" s="178"/>
      <c r="F19" s="178"/>
      <c r="G19" s="178"/>
      <c r="H19" s="166"/>
    </row>
    <row r="20" spans="1:8" ht="13.5" customHeight="1">
      <c r="A20" s="682"/>
      <c r="B20" s="71"/>
      <c r="C20" s="135"/>
      <c r="D20" s="178"/>
      <c r="E20" s="178"/>
      <c r="F20" s="178"/>
      <c r="G20" s="178"/>
      <c r="H20" s="166"/>
    </row>
    <row r="21" spans="1:8" ht="13.5" customHeight="1">
      <c r="A21" s="682"/>
      <c r="B21" s="70" t="s">
        <v>116</v>
      </c>
      <c r="C21" s="135"/>
      <c r="D21" s="178"/>
      <c r="E21" s="178"/>
      <c r="F21" s="178"/>
      <c r="G21" s="178"/>
      <c r="H21" s="166"/>
    </row>
    <row r="22" spans="1:8" ht="13.5" customHeight="1">
      <c r="A22" s="682"/>
      <c r="B22" s="70" t="s">
        <v>10</v>
      </c>
      <c r="C22" s="135"/>
      <c r="D22" s="178"/>
      <c r="E22" s="178"/>
      <c r="F22" s="178"/>
      <c r="G22" s="178"/>
      <c r="H22" s="166"/>
    </row>
    <row r="23" spans="1:8" ht="13.5" customHeight="1">
      <c r="A23" s="682"/>
      <c r="B23" s="70" t="s">
        <v>162</v>
      </c>
      <c r="C23" s="135"/>
      <c r="D23" s="178"/>
      <c r="E23" s="178"/>
      <c r="F23" s="178"/>
      <c r="G23" s="178"/>
      <c r="H23" s="166"/>
    </row>
    <row r="24" spans="1:8" ht="13.5" customHeight="1">
      <c r="A24" s="682"/>
      <c r="B24" s="70"/>
      <c r="C24" s="135"/>
      <c r="D24" s="178"/>
      <c r="E24" s="178"/>
      <c r="F24" s="178"/>
      <c r="G24" s="178"/>
      <c r="H24" s="166"/>
    </row>
    <row r="25" spans="1:8" ht="13.5" customHeight="1">
      <c r="A25" s="682"/>
      <c r="B25" s="72" t="s">
        <v>11</v>
      </c>
      <c r="C25" s="135"/>
      <c r="D25" s="178"/>
      <c r="E25" s="178"/>
      <c r="F25" s="178"/>
      <c r="G25" s="178"/>
      <c r="H25" s="166"/>
    </row>
    <row r="26" spans="1:8" ht="13.5" customHeight="1">
      <c r="A26" s="682"/>
      <c r="B26" s="73" t="s">
        <v>12</v>
      </c>
      <c r="C26" s="135"/>
      <c r="D26" s="178"/>
      <c r="E26" s="178"/>
      <c r="F26" s="178"/>
      <c r="G26" s="178"/>
      <c r="H26" s="166"/>
    </row>
    <row r="27" spans="1:8" ht="13.5" customHeight="1" thickBot="1">
      <c r="A27" s="683"/>
      <c r="B27" s="74"/>
      <c r="C27" s="136"/>
      <c r="D27" s="179"/>
      <c r="E27" s="179"/>
      <c r="F27" s="179"/>
      <c r="G27" s="179"/>
      <c r="H27" s="168"/>
    </row>
    <row r="28" spans="1:8" ht="13.5" customHeight="1" thickBot="1">
      <c r="A28" s="197" t="s">
        <v>124</v>
      </c>
      <c r="B28" s="17" t="s">
        <v>13</v>
      </c>
      <c r="C28" s="22" t="s">
        <v>113</v>
      </c>
      <c r="D28" s="167">
        <v>1</v>
      </c>
      <c r="E28" s="414"/>
      <c r="F28" s="414"/>
      <c r="G28" s="168">
        <f>D28*E28</f>
        <v>0</v>
      </c>
      <c r="H28" s="168">
        <f>D28*F28</f>
        <v>0</v>
      </c>
    </row>
    <row r="29" spans="1:8" ht="13.5" customHeight="1">
      <c r="A29" s="684"/>
      <c r="B29" s="98" t="s">
        <v>14</v>
      </c>
      <c r="C29" s="137"/>
      <c r="D29" s="174"/>
      <c r="E29" s="174"/>
      <c r="F29" s="174"/>
      <c r="G29" s="174"/>
      <c r="H29" s="175"/>
    </row>
    <row r="30" spans="1:8" ht="13.5" customHeight="1">
      <c r="A30" s="682"/>
      <c r="B30" s="73" t="s">
        <v>15</v>
      </c>
      <c r="C30" s="135"/>
      <c r="D30" s="178"/>
      <c r="E30" s="178"/>
      <c r="F30" s="178"/>
      <c r="G30" s="178"/>
      <c r="H30" s="166"/>
    </row>
    <row r="31" spans="1:8" ht="13.5" customHeight="1">
      <c r="A31" s="682"/>
      <c r="B31" s="73" t="s">
        <v>16</v>
      </c>
      <c r="C31" s="135"/>
      <c r="D31" s="178"/>
      <c r="E31" s="178"/>
      <c r="F31" s="178"/>
      <c r="G31" s="178"/>
      <c r="H31" s="166"/>
    </row>
    <row r="32" spans="1:8" ht="13.5" customHeight="1">
      <c r="A32" s="682"/>
      <c r="B32" s="73" t="s">
        <v>17</v>
      </c>
      <c r="C32" s="135"/>
      <c r="D32" s="178"/>
      <c r="E32" s="178"/>
      <c r="F32" s="178"/>
      <c r="G32" s="178"/>
      <c r="H32" s="166"/>
    </row>
    <row r="33" spans="1:8" ht="13.5" customHeight="1">
      <c r="A33" s="682"/>
      <c r="B33" s="72" t="s">
        <v>18</v>
      </c>
      <c r="C33" s="135"/>
      <c r="D33" s="178"/>
      <c r="E33" s="178"/>
      <c r="F33" s="178"/>
      <c r="G33" s="178"/>
      <c r="H33" s="166"/>
    </row>
    <row r="34" spans="1:8" ht="13.5" customHeight="1">
      <c r="A34" s="682"/>
      <c r="B34" s="70" t="s">
        <v>19</v>
      </c>
      <c r="C34" s="135"/>
      <c r="D34" s="178"/>
      <c r="E34" s="178"/>
      <c r="F34" s="178"/>
      <c r="G34" s="178"/>
      <c r="H34" s="166"/>
    </row>
    <row r="35" spans="1:8" ht="13.5" customHeight="1">
      <c r="A35" s="682"/>
      <c r="B35" s="70" t="s">
        <v>20</v>
      </c>
      <c r="C35" s="135"/>
      <c r="D35" s="178"/>
      <c r="E35" s="178"/>
      <c r="F35" s="178"/>
      <c r="G35" s="178"/>
      <c r="H35" s="166"/>
    </row>
    <row r="36" spans="1:8" ht="13.5" customHeight="1">
      <c r="A36" s="682"/>
      <c r="B36" s="70" t="s">
        <v>122</v>
      </c>
      <c r="C36" s="135"/>
      <c r="D36" s="178"/>
      <c r="E36" s="178"/>
      <c r="F36" s="178"/>
      <c r="G36" s="178"/>
      <c r="H36" s="166"/>
    </row>
    <row r="37" spans="1:8" ht="13.5" customHeight="1">
      <c r="A37" s="682"/>
      <c r="B37" s="70" t="s">
        <v>21</v>
      </c>
      <c r="C37" s="135"/>
      <c r="D37" s="178"/>
      <c r="E37" s="178"/>
      <c r="F37" s="178"/>
      <c r="G37" s="178"/>
      <c r="H37" s="166"/>
    </row>
    <row r="38" spans="1:8" ht="13.5" customHeight="1">
      <c r="A38" s="682"/>
      <c r="B38" s="70" t="s">
        <v>22</v>
      </c>
      <c r="C38" s="135"/>
      <c r="D38" s="178"/>
      <c r="E38" s="178"/>
      <c r="F38" s="178"/>
      <c r="G38" s="178"/>
      <c r="H38" s="166"/>
    </row>
    <row r="39" spans="1:8" ht="13.5" customHeight="1">
      <c r="A39" s="682"/>
      <c r="B39" s="70" t="s">
        <v>23</v>
      </c>
      <c r="C39" s="135"/>
      <c r="D39" s="178"/>
      <c r="E39" s="178"/>
      <c r="F39" s="178"/>
      <c r="G39" s="178"/>
      <c r="H39" s="166"/>
    </row>
    <row r="40" spans="1:8" ht="13.5" customHeight="1">
      <c r="A40" s="682"/>
      <c r="B40" s="70" t="s">
        <v>24</v>
      </c>
      <c r="C40" s="135"/>
      <c r="D40" s="178"/>
      <c r="E40" s="178"/>
      <c r="F40" s="178"/>
      <c r="G40" s="178"/>
      <c r="H40" s="166"/>
    </row>
    <row r="41" spans="1:8" ht="13.5" customHeight="1">
      <c r="A41" s="682"/>
      <c r="B41" s="70" t="s">
        <v>25</v>
      </c>
      <c r="C41" s="135"/>
      <c r="D41" s="178"/>
      <c r="E41" s="178"/>
      <c r="F41" s="178"/>
      <c r="G41" s="178"/>
      <c r="H41" s="166"/>
    </row>
    <row r="42" spans="1:8" ht="13.5" customHeight="1" thickBot="1">
      <c r="A42" s="683"/>
      <c r="B42" s="81"/>
      <c r="C42" s="136"/>
      <c r="D42" s="179"/>
      <c r="E42" s="179"/>
      <c r="F42" s="179"/>
      <c r="G42" s="179"/>
      <c r="H42" s="168"/>
    </row>
    <row r="43" spans="1:8" ht="13.5" customHeight="1" thickBot="1">
      <c r="A43" s="197" t="s">
        <v>125</v>
      </c>
      <c r="B43" s="17" t="s">
        <v>117</v>
      </c>
      <c r="C43" s="22" t="s">
        <v>113</v>
      </c>
      <c r="D43" s="167">
        <v>1</v>
      </c>
      <c r="E43" s="414"/>
      <c r="F43" s="414"/>
      <c r="G43" s="168">
        <f>D43*E43</f>
        <v>0</v>
      </c>
      <c r="H43" s="168">
        <f>D43*F43</f>
        <v>0</v>
      </c>
    </row>
    <row r="44" spans="1:8" ht="30">
      <c r="A44" s="684"/>
      <c r="B44" s="97" t="s">
        <v>26</v>
      </c>
      <c r="C44" s="137"/>
      <c r="D44" s="174"/>
      <c r="E44" s="174"/>
      <c r="F44" s="174"/>
      <c r="G44" s="174"/>
      <c r="H44" s="175"/>
    </row>
    <row r="45" spans="1:8" ht="13.5" customHeight="1">
      <c r="A45" s="682"/>
      <c r="B45" s="70" t="s">
        <v>27</v>
      </c>
      <c r="C45" s="135"/>
      <c r="D45" s="178"/>
      <c r="E45" s="178"/>
      <c r="F45" s="178"/>
      <c r="G45" s="178"/>
      <c r="H45" s="166"/>
    </row>
    <row r="46" spans="1:8" ht="13.5" customHeight="1">
      <c r="A46" s="682"/>
      <c r="B46" s="70" t="s">
        <v>28</v>
      </c>
      <c r="C46" s="135"/>
      <c r="D46" s="178"/>
      <c r="E46" s="178"/>
      <c r="F46" s="178"/>
      <c r="G46" s="178"/>
      <c r="H46" s="166"/>
    </row>
    <row r="47" spans="1:8" ht="13.5" customHeight="1">
      <c r="A47" s="682"/>
      <c r="B47" s="70" t="s">
        <v>29</v>
      </c>
      <c r="C47" s="135"/>
      <c r="D47" s="178"/>
      <c r="E47" s="178"/>
      <c r="F47" s="178"/>
      <c r="G47" s="178"/>
      <c r="H47" s="166"/>
    </row>
    <row r="48" spans="1:8" ht="13.5" customHeight="1">
      <c r="A48" s="682"/>
      <c r="B48" s="70" t="s">
        <v>30</v>
      </c>
      <c r="C48" s="135"/>
      <c r="D48" s="178"/>
      <c r="E48" s="178"/>
      <c r="F48" s="178"/>
      <c r="G48" s="178"/>
      <c r="H48" s="166"/>
    </row>
    <row r="49" spans="1:8" ht="13.5" customHeight="1">
      <c r="A49" s="682"/>
      <c r="B49" s="70" t="s">
        <v>31</v>
      </c>
      <c r="C49" s="135"/>
      <c r="D49" s="178"/>
      <c r="E49" s="178"/>
      <c r="F49" s="178"/>
      <c r="G49" s="178"/>
      <c r="H49" s="166"/>
    </row>
    <row r="50" spans="1:8" ht="13.5" customHeight="1">
      <c r="A50" s="682"/>
      <c r="B50" s="70" t="s">
        <v>32</v>
      </c>
      <c r="C50" s="135"/>
      <c r="D50" s="178"/>
      <c r="E50" s="178"/>
      <c r="F50" s="178"/>
      <c r="G50" s="178"/>
      <c r="H50" s="166"/>
    </row>
    <row r="51" spans="1:8" ht="13.5" customHeight="1">
      <c r="A51" s="682"/>
      <c r="B51" s="70" t="s">
        <v>33</v>
      </c>
      <c r="C51" s="135"/>
      <c r="D51" s="178"/>
      <c r="E51" s="178"/>
      <c r="F51" s="178"/>
      <c r="G51" s="178"/>
      <c r="H51" s="166"/>
    </row>
    <row r="52" spans="1:8" ht="13.5" customHeight="1">
      <c r="A52" s="682"/>
      <c r="B52" s="72" t="s">
        <v>34</v>
      </c>
      <c r="C52" s="135"/>
      <c r="D52" s="178"/>
      <c r="E52" s="178"/>
      <c r="F52" s="178"/>
      <c r="G52" s="178"/>
      <c r="H52" s="166"/>
    </row>
    <row r="53" spans="1:8" ht="13.5" customHeight="1">
      <c r="A53" s="682"/>
      <c r="B53" s="70" t="s">
        <v>35</v>
      </c>
      <c r="C53" s="135"/>
      <c r="D53" s="178"/>
      <c r="E53" s="178"/>
      <c r="F53" s="178"/>
      <c r="G53" s="178"/>
      <c r="H53" s="166"/>
    </row>
    <row r="54" spans="1:8" ht="13.5" customHeight="1">
      <c r="A54" s="682"/>
      <c r="B54" s="70" t="s">
        <v>36</v>
      </c>
      <c r="C54" s="135"/>
      <c r="D54" s="178"/>
      <c r="E54" s="178"/>
      <c r="F54" s="178"/>
      <c r="G54" s="178"/>
      <c r="H54" s="166"/>
    </row>
    <row r="55" spans="1:8" ht="13.5" customHeight="1">
      <c r="A55" s="682"/>
      <c r="B55" s="70"/>
      <c r="C55" s="135"/>
      <c r="D55" s="178"/>
      <c r="E55" s="178"/>
      <c r="F55" s="178"/>
      <c r="G55" s="178"/>
      <c r="H55" s="166"/>
    </row>
    <row r="56" spans="1:8" ht="13.5" customHeight="1">
      <c r="A56" s="682"/>
      <c r="B56" s="70" t="s">
        <v>37</v>
      </c>
      <c r="C56" s="135"/>
      <c r="D56" s="178"/>
      <c r="E56" s="178"/>
      <c r="F56" s="178"/>
      <c r="G56" s="178"/>
      <c r="H56" s="166"/>
    </row>
    <row r="57" spans="1:8" ht="13.5" customHeight="1">
      <c r="A57" s="682"/>
      <c r="B57" s="70" t="s">
        <v>38</v>
      </c>
      <c r="C57" s="135"/>
      <c r="D57" s="178"/>
      <c r="E57" s="178"/>
      <c r="F57" s="178"/>
      <c r="G57" s="178"/>
      <c r="H57" s="166"/>
    </row>
    <row r="58" spans="1:8" ht="13.5" customHeight="1">
      <c r="A58" s="682"/>
      <c r="B58" s="70" t="s">
        <v>39</v>
      </c>
      <c r="C58" s="135"/>
      <c r="D58" s="178"/>
      <c r="E58" s="178"/>
      <c r="F58" s="178"/>
      <c r="G58" s="178"/>
      <c r="H58" s="166"/>
    </row>
    <row r="59" spans="1:8" ht="13.5" customHeight="1">
      <c r="A59" s="682"/>
      <c r="B59" s="70" t="s">
        <v>40</v>
      </c>
      <c r="C59" s="135"/>
      <c r="D59" s="178"/>
      <c r="E59" s="178"/>
      <c r="F59" s="178"/>
      <c r="G59" s="178"/>
      <c r="H59" s="166"/>
    </row>
    <row r="60" spans="1:8" ht="13.5" customHeight="1">
      <c r="A60" s="682"/>
      <c r="B60" s="70" t="s">
        <v>41</v>
      </c>
      <c r="C60" s="135"/>
      <c r="D60" s="178"/>
      <c r="E60" s="178"/>
      <c r="F60" s="178"/>
      <c r="G60" s="178"/>
      <c r="H60" s="166"/>
    </row>
    <row r="61" spans="1:8" ht="13.5" customHeight="1">
      <c r="A61" s="682"/>
      <c r="B61" s="70" t="s">
        <v>42</v>
      </c>
      <c r="C61" s="135"/>
      <c r="D61" s="178"/>
      <c r="E61" s="178"/>
      <c r="F61" s="178"/>
      <c r="G61" s="178"/>
      <c r="H61" s="166"/>
    </row>
    <row r="62" spans="1:8" ht="13.5" customHeight="1">
      <c r="A62" s="682"/>
      <c r="B62" s="70" t="s">
        <v>43</v>
      </c>
      <c r="C62" s="135"/>
      <c r="D62" s="178"/>
      <c r="E62" s="178"/>
      <c r="F62" s="178"/>
      <c r="G62" s="178"/>
      <c r="H62" s="166"/>
    </row>
    <row r="63" spans="1:8" ht="13.5" customHeight="1" thickBot="1">
      <c r="A63" s="682"/>
      <c r="B63" s="1"/>
      <c r="C63" s="135"/>
      <c r="D63" s="178"/>
      <c r="E63" s="178"/>
      <c r="F63" s="178"/>
      <c r="G63" s="178"/>
      <c r="H63" s="166"/>
    </row>
    <row r="64" spans="1:8" ht="13.5" customHeight="1" thickBot="1">
      <c r="A64" s="198" t="s">
        <v>126</v>
      </c>
      <c r="B64" s="151" t="s">
        <v>44</v>
      </c>
      <c r="C64" s="152" t="s">
        <v>113</v>
      </c>
      <c r="D64" s="193">
        <v>1</v>
      </c>
      <c r="E64" s="208">
        <v>0</v>
      </c>
      <c r="F64" s="415"/>
      <c r="G64" s="208">
        <f>D64*E64</f>
        <v>0</v>
      </c>
      <c r="H64" s="194">
        <f>D64*F64</f>
        <v>0</v>
      </c>
    </row>
    <row r="65" spans="1:8" ht="13.5" customHeight="1">
      <c r="A65" s="684"/>
      <c r="B65" s="98" t="s">
        <v>45</v>
      </c>
      <c r="C65" s="137"/>
      <c r="D65" s="174"/>
      <c r="E65" s="174"/>
      <c r="F65" s="174"/>
      <c r="G65" s="174"/>
      <c r="H65" s="175"/>
    </row>
    <row r="66" spans="1:8" ht="13.5" customHeight="1">
      <c r="A66" s="682"/>
      <c r="B66" s="70" t="s">
        <v>46</v>
      </c>
      <c r="C66" s="135"/>
      <c r="D66" s="178"/>
      <c r="E66" s="178"/>
      <c r="F66" s="178"/>
      <c r="G66" s="178"/>
      <c r="H66" s="166"/>
    </row>
    <row r="67" spans="1:8" ht="13.5" customHeight="1">
      <c r="A67" s="682"/>
      <c r="B67" s="73" t="s">
        <v>47</v>
      </c>
      <c r="C67" s="135"/>
      <c r="D67" s="178"/>
      <c r="E67" s="178"/>
      <c r="F67" s="178"/>
      <c r="G67" s="178"/>
      <c r="H67" s="166"/>
    </row>
    <row r="68" spans="1:8" ht="13.5" customHeight="1" thickBot="1">
      <c r="A68" s="683"/>
      <c r="B68" s="81" t="s">
        <v>48</v>
      </c>
      <c r="C68" s="136"/>
      <c r="D68" s="179"/>
      <c r="E68" s="179"/>
      <c r="F68" s="179"/>
      <c r="G68" s="179"/>
      <c r="H68" s="168"/>
    </row>
    <row r="69" spans="1:8" ht="13.5" customHeight="1" thickBot="1">
      <c r="A69" s="197" t="s">
        <v>127</v>
      </c>
      <c r="B69" s="17" t="s">
        <v>49</v>
      </c>
      <c r="C69" s="22" t="s">
        <v>113</v>
      </c>
      <c r="D69" s="167">
        <v>1</v>
      </c>
      <c r="E69" s="414"/>
      <c r="F69" s="414"/>
      <c r="G69" s="168">
        <f>D69*E69</f>
        <v>0</v>
      </c>
      <c r="H69" s="168">
        <f>D69*F69</f>
        <v>0</v>
      </c>
    </row>
    <row r="70" spans="1:8" ht="13.5" customHeight="1">
      <c r="A70" s="685"/>
      <c r="B70" s="97" t="s">
        <v>50</v>
      </c>
      <c r="C70" s="137"/>
      <c r="D70" s="75"/>
      <c r="E70" s="76"/>
      <c r="F70" s="76"/>
      <c r="G70" s="76"/>
      <c r="H70" s="9"/>
    </row>
    <row r="71" spans="1:8" ht="13.5" customHeight="1">
      <c r="A71" s="686"/>
      <c r="B71" s="72" t="s">
        <v>51</v>
      </c>
      <c r="C71" s="135"/>
      <c r="D71" s="77"/>
      <c r="E71" s="78"/>
      <c r="F71" s="78"/>
      <c r="G71" s="78"/>
      <c r="H71" s="7"/>
    </row>
    <row r="72" spans="1:8" ht="13.5" customHeight="1">
      <c r="A72" s="686"/>
      <c r="B72" s="70" t="s">
        <v>118</v>
      </c>
      <c r="C72" s="135"/>
      <c r="D72" s="77"/>
      <c r="E72" s="78"/>
      <c r="F72" s="78"/>
      <c r="G72" s="78"/>
      <c r="H72" s="7"/>
    </row>
    <row r="73" spans="1:8" ht="13.5" customHeight="1">
      <c r="A73" s="686"/>
      <c r="B73" s="82" t="s">
        <v>52</v>
      </c>
      <c r="C73" s="135"/>
      <c r="D73" s="77"/>
      <c r="E73" s="78"/>
      <c r="F73" s="78"/>
      <c r="G73" s="78"/>
      <c r="H73" s="7"/>
    </row>
    <row r="74" spans="1:8" ht="13.5" customHeight="1">
      <c r="A74" s="686"/>
      <c r="B74" s="82" t="s">
        <v>53</v>
      </c>
      <c r="C74" s="135"/>
      <c r="D74" s="77"/>
      <c r="E74" s="78"/>
      <c r="F74" s="78"/>
      <c r="G74" s="78"/>
      <c r="H74" s="7"/>
    </row>
    <row r="75" spans="1:8" ht="13.5" customHeight="1">
      <c r="A75" s="686"/>
      <c r="B75" s="82" t="s">
        <v>54</v>
      </c>
      <c r="C75" s="135"/>
      <c r="D75" s="77"/>
      <c r="E75" s="78"/>
      <c r="F75" s="78"/>
      <c r="G75" s="78"/>
      <c r="H75" s="7"/>
    </row>
    <row r="76" spans="1:8" ht="13.5" customHeight="1">
      <c r="A76" s="686"/>
      <c r="B76" s="82" t="s">
        <v>55</v>
      </c>
      <c r="C76" s="135"/>
      <c r="D76" s="77"/>
      <c r="E76" s="78"/>
      <c r="F76" s="78"/>
      <c r="G76" s="78"/>
      <c r="H76" s="7"/>
    </row>
    <row r="77" spans="1:8" ht="13.5" customHeight="1">
      <c r="A77" s="686"/>
      <c r="B77" s="82" t="s">
        <v>56</v>
      </c>
      <c r="C77" s="135"/>
      <c r="D77" s="77"/>
      <c r="E77" s="78"/>
      <c r="F77" s="78"/>
      <c r="G77" s="78"/>
      <c r="H77" s="7"/>
    </row>
    <row r="78" spans="1:8" ht="13.5" customHeight="1">
      <c r="A78" s="686"/>
      <c r="B78" s="82" t="s">
        <v>57</v>
      </c>
      <c r="C78" s="135"/>
      <c r="D78" s="77"/>
      <c r="E78" s="78"/>
      <c r="F78" s="78"/>
      <c r="G78" s="78"/>
      <c r="H78" s="7"/>
    </row>
    <row r="79" spans="1:8" ht="13.5" customHeight="1">
      <c r="A79" s="686"/>
      <c r="B79" s="82" t="s">
        <v>58</v>
      </c>
      <c r="C79" s="135"/>
      <c r="D79" s="77"/>
      <c r="E79" s="78"/>
      <c r="F79" s="78"/>
      <c r="G79" s="78"/>
      <c r="H79" s="7"/>
    </row>
    <row r="80" spans="1:8" ht="13.5" customHeight="1">
      <c r="A80" s="686"/>
      <c r="B80" s="82" t="s">
        <v>59</v>
      </c>
      <c r="C80" s="135"/>
      <c r="D80" s="77"/>
      <c r="E80" s="78"/>
      <c r="F80" s="78"/>
      <c r="G80" s="78"/>
      <c r="H80" s="7"/>
    </row>
    <row r="81" spans="1:8" ht="13.5" customHeight="1">
      <c r="A81" s="686"/>
      <c r="B81" s="82" t="s">
        <v>60</v>
      </c>
      <c r="C81" s="135"/>
      <c r="D81" s="77"/>
      <c r="E81" s="78"/>
      <c r="F81" s="78"/>
      <c r="G81" s="78"/>
      <c r="H81" s="7"/>
    </row>
    <row r="82" spans="1:8" ht="30">
      <c r="A82" s="686"/>
      <c r="B82" s="82" t="s">
        <v>61</v>
      </c>
      <c r="C82" s="135"/>
      <c r="D82" s="77"/>
      <c r="E82" s="78"/>
      <c r="F82" s="78"/>
      <c r="G82" s="78"/>
      <c r="H82" s="7"/>
    </row>
    <row r="83" spans="1:8" ht="13.5" customHeight="1">
      <c r="A83" s="686"/>
      <c r="B83" s="70" t="s">
        <v>119</v>
      </c>
      <c r="C83" s="135"/>
      <c r="D83" s="77"/>
      <c r="E83" s="78"/>
      <c r="F83" s="78"/>
      <c r="G83" s="78"/>
      <c r="H83" s="7"/>
    </row>
    <row r="84" spans="1:8" ht="13.5" customHeight="1">
      <c r="A84" s="686"/>
      <c r="B84" s="1"/>
      <c r="C84" s="135"/>
      <c r="D84" s="77"/>
      <c r="E84" s="78"/>
      <c r="F84" s="78"/>
      <c r="G84" s="78"/>
      <c r="H84" s="7"/>
    </row>
    <row r="85" spans="1:8" ht="13.5" customHeight="1" thickBot="1">
      <c r="A85" s="87"/>
      <c r="B85" s="70"/>
      <c r="C85" s="135"/>
      <c r="D85" s="77"/>
      <c r="E85" s="78"/>
      <c r="F85" s="78"/>
      <c r="G85" s="78"/>
      <c r="H85" s="7"/>
    </row>
    <row r="86" spans="1:8" ht="30" customHeight="1" thickBot="1">
      <c r="A86" s="679" t="s">
        <v>210</v>
      </c>
      <c r="B86" s="680" t="s">
        <v>62</v>
      </c>
      <c r="C86" s="680"/>
      <c r="D86" s="680"/>
      <c r="E86" s="680"/>
      <c r="F86" s="680"/>
      <c r="G86" s="680"/>
      <c r="H86" s="681"/>
    </row>
    <row r="87" spans="1:8" ht="13.5" customHeight="1" thickBot="1">
      <c r="A87" s="198" t="s">
        <v>128</v>
      </c>
      <c r="B87" s="132" t="s">
        <v>63</v>
      </c>
      <c r="C87" s="138" t="s">
        <v>113</v>
      </c>
      <c r="D87" s="169">
        <v>1</v>
      </c>
      <c r="E87" s="416"/>
      <c r="F87" s="416"/>
      <c r="G87" s="170">
        <f>D87*E87</f>
        <v>0</v>
      </c>
      <c r="H87" s="171">
        <f>D87*F87</f>
        <v>0</v>
      </c>
    </row>
    <row r="88" spans="1:8" ht="13.5" customHeight="1">
      <c r="A88" s="682"/>
      <c r="B88" s="131" t="s">
        <v>64</v>
      </c>
      <c r="C88" s="139" t="s">
        <v>187</v>
      </c>
      <c r="D88" s="172">
        <v>1</v>
      </c>
      <c r="E88" s="173"/>
      <c r="F88" s="174"/>
      <c r="G88" s="174"/>
      <c r="H88" s="175"/>
    </row>
    <row r="89" spans="1:8" ht="13.5" customHeight="1">
      <c r="A89" s="682"/>
      <c r="B89" s="99" t="s">
        <v>65</v>
      </c>
      <c r="C89" s="140"/>
      <c r="D89" s="176"/>
      <c r="E89" s="177"/>
      <c r="F89" s="178"/>
      <c r="G89" s="178"/>
      <c r="H89" s="166"/>
    </row>
    <row r="90" spans="1:8" ht="13.5" customHeight="1">
      <c r="A90" s="199"/>
      <c r="B90" s="88" t="s">
        <v>66</v>
      </c>
      <c r="C90" s="140" t="s">
        <v>114</v>
      </c>
      <c r="D90" s="176">
        <v>1.5</v>
      </c>
      <c r="E90" s="177"/>
      <c r="F90" s="178"/>
      <c r="G90" s="178"/>
      <c r="H90" s="166"/>
    </row>
    <row r="91" spans="1:8" ht="13.5" customHeight="1">
      <c r="A91" s="199"/>
      <c r="B91" s="88" t="s">
        <v>67</v>
      </c>
      <c r="C91" s="140" t="s">
        <v>114</v>
      </c>
      <c r="D91" s="176">
        <v>1.5</v>
      </c>
      <c r="E91" s="177"/>
      <c r="F91" s="178"/>
      <c r="G91" s="178"/>
      <c r="H91" s="166"/>
    </row>
    <row r="92" spans="1:8" ht="13.5" customHeight="1">
      <c r="A92" s="199"/>
      <c r="B92" s="88" t="s">
        <v>68</v>
      </c>
      <c r="C92" s="140" t="s">
        <v>114</v>
      </c>
      <c r="D92" s="176">
        <v>18</v>
      </c>
      <c r="E92" s="177"/>
      <c r="F92" s="178"/>
      <c r="G92" s="178"/>
      <c r="H92" s="166"/>
    </row>
    <row r="93" spans="1:8" ht="13.5" customHeight="1">
      <c r="A93" s="199"/>
      <c r="B93" s="99" t="s">
        <v>69</v>
      </c>
      <c r="C93" s="140" t="s">
        <v>187</v>
      </c>
      <c r="D93" s="176">
        <v>4</v>
      </c>
      <c r="E93" s="177"/>
      <c r="F93" s="178"/>
      <c r="G93" s="178"/>
      <c r="H93" s="166"/>
    </row>
    <row r="94" spans="1:8" ht="13.5" customHeight="1">
      <c r="A94" s="199"/>
      <c r="B94" s="88" t="s">
        <v>70</v>
      </c>
      <c r="C94" s="140" t="s">
        <v>113</v>
      </c>
      <c r="D94" s="176">
        <v>1</v>
      </c>
      <c r="E94" s="177"/>
      <c r="F94" s="178"/>
      <c r="G94" s="178"/>
      <c r="H94" s="166"/>
    </row>
    <row r="95" spans="1:8" ht="13.5" customHeight="1">
      <c r="A95" s="682"/>
      <c r="B95" s="70" t="s">
        <v>71</v>
      </c>
      <c r="C95" s="135"/>
      <c r="D95" s="178"/>
      <c r="E95" s="178"/>
      <c r="F95" s="178"/>
      <c r="G95" s="178"/>
      <c r="H95" s="166"/>
    </row>
    <row r="96" spans="1:8" ht="13.5" customHeight="1">
      <c r="A96" s="682"/>
      <c r="B96" s="70" t="s">
        <v>72</v>
      </c>
      <c r="C96" s="135"/>
      <c r="D96" s="178"/>
      <c r="E96" s="178"/>
      <c r="F96" s="178"/>
      <c r="G96" s="178"/>
      <c r="H96" s="166"/>
    </row>
    <row r="97" spans="1:8" ht="13.5" customHeight="1">
      <c r="A97" s="682"/>
      <c r="B97" s="70" t="s">
        <v>73</v>
      </c>
      <c r="C97" s="135"/>
      <c r="D97" s="178"/>
      <c r="E97" s="178"/>
      <c r="F97" s="178"/>
      <c r="G97" s="178"/>
      <c r="H97" s="166"/>
    </row>
    <row r="98" spans="1:8" ht="13.5" customHeight="1">
      <c r="A98" s="682"/>
      <c r="B98" s="70" t="s">
        <v>74</v>
      </c>
      <c r="C98" s="135"/>
      <c r="D98" s="178"/>
      <c r="E98" s="178"/>
      <c r="F98" s="178"/>
      <c r="G98" s="178"/>
      <c r="H98" s="166"/>
    </row>
    <row r="99" spans="1:8" ht="13.5" customHeight="1">
      <c r="A99" s="682"/>
      <c r="B99" s="70" t="s">
        <v>75</v>
      </c>
      <c r="C99" s="135"/>
      <c r="D99" s="178"/>
      <c r="E99" s="178"/>
      <c r="F99" s="178"/>
      <c r="G99" s="178"/>
      <c r="H99" s="166"/>
    </row>
    <row r="100" spans="1:8" ht="13.5" customHeight="1">
      <c r="A100" s="682"/>
      <c r="B100" s="70" t="s">
        <v>76</v>
      </c>
      <c r="C100" s="135"/>
      <c r="D100" s="178"/>
      <c r="E100" s="178"/>
      <c r="F100" s="178"/>
      <c r="G100" s="178"/>
      <c r="H100" s="166"/>
    </row>
    <row r="101" spans="1:8" ht="13.5" customHeight="1">
      <c r="A101" s="682"/>
      <c r="B101" s="70" t="s">
        <v>77</v>
      </c>
      <c r="C101" s="135"/>
      <c r="D101" s="178"/>
      <c r="E101" s="178"/>
      <c r="F101" s="178"/>
      <c r="G101" s="178"/>
      <c r="H101" s="166"/>
    </row>
    <row r="102" spans="1:8" ht="13.5" customHeight="1">
      <c r="A102" s="199"/>
      <c r="B102" s="88" t="s">
        <v>78</v>
      </c>
      <c r="C102" s="140" t="s">
        <v>113</v>
      </c>
      <c r="D102" s="176">
        <v>1</v>
      </c>
      <c r="E102" s="178"/>
      <c r="F102" s="178"/>
      <c r="G102" s="178"/>
      <c r="H102" s="166"/>
    </row>
    <row r="103" spans="1:8" ht="13.5" customHeight="1">
      <c r="A103" s="682"/>
      <c r="B103" s="70" t="s">
        <v>71</v>
      </c>
      <c r="C103" s="135"/>
      <c r="D103" s="178"/>
      <c r="E103" s="178"/>
      <c r="F103" s="178"/>
      <c r="G103" s="178"/>
      <c r="H103" s="166"/>
    </row>
    <row r="104" spans="1:8" ht="13.5" customHeight="1">
      <c r="A104" s="682"/>
      <c r="B104" s="70" t="s">
        <v>72</v>
      </c>
      <c r="C104" s="135"/>
      <c r="D104" s="178"/>
      <c r="E104" s="178"/>
      <c r="F104" s="178"/>
      <c r="G104" s="178"/>
      <c r="H104" s="166"/>
    </row>
    <row r="105" spans="1:8" ht="13.5" customHeight="1">
      <c r="A105" s="682"/>
      <c r="B105" s="70" t="s">
        <v>79</v>
      </c>
      <c r="C105" s="135"/>
      <c r="D105" s="178"/>
      <c r="E105" s="178"/>
      <c r="F105" s="178"/>
      <c r="G105" s="178"/>
      <c r="H105" s="166"/>
    </row>
    <row r="106" spans="1:8" ht="13.5" customHeight="1">
      <c r="A106" s="682"/>
      <c r="B106" s="70" t="s">
        <v>74</v>
      </c>
      <c r="C106" s="135"/>
      <c r="D106" s="178"/>
      <c r="E106" s="178"/>
      <c r="F106" s="178"/>
      <c r="G106" s="178"/>
      <c r="H106" s="166"/>
    </row>
    <row r="107" spans="1:8" ht="13.5" customHeight="1">
      <c r="A107" s="682"/>
      <c r="B107" s="70" t="s">
        <v>75</v>
      </c>
      <c r="C107" s="135"/>
      <c r="D107" s="178"/>
      <c r="E107" s="178"/>
      <c r="F107" s="178"/>
      <c r="G107" s="178"/>
      <c r="H107" s="166"/>
    </row>
    <row r="108" spans="1:8" ht="13.5" customHeight="1">
      <c r="A108" s="682"/>
      <c r="B108" s="70" t="s">
        <v>76</v>
      </c>
      <c r="C108" s="135"/>
      <c r="D108" s="178"/>
      <c r="E108" s="178"/>
      <c r="F108" s="178"/>
      <c r="G108" s="178"/>
      <c r="H108" s="166"/>
    </row>
    <row r="109" spans="1:8" ht="13.5" customHeight="1" thickBot="1">
      <c r="A109" s="683"/>
      <c r="B109" s="81" t="s">
        <v>77</v>
      </c>
      <c r="C109" s="136"/>
      <c r="D109" s="179"/>
      <c r="E109" s="179"/>
      <c r="F109" s="179"/>
      <c r="G109" s="179"/>
      <c r="H109" s="168"/>
    </row>
    <row r="110" spans="1:8" ht="13.5" customHeight="1" thickBot="1">
      <c r="A110" s="200" t="s">
        <v>129</v>
      </c>
      <c r="B110" s="132" t="s">
        <v>80</v>
      </c>
      <c r="C110" s="138" t="s">
        <v>113</v>
      </c>
      <c r="D110" s="169">
        <v>1</v>
      </c>
      <c r="E110" s="416"/>
      <c r="F110" s="416"/>
      <c r="G110" s="170">
        <f aca="true" t="shared" si="0" ref="G110">D110*E110</f>
        <v>0</v>
      </c>
      <c r="H110" s="171">
        <f aca="true" t="shared" si="1" ref="H110">D110*F110</f>
        <v>0</v>
      </c>
    </row>
    <row r="111" spans="1:8" ht="13.5" customHeight="1">
      <c r="A111" s="201"/>
      <c r="B111" s="143" t="s">
        <v>81</v>
      </c>
      <c r="C111" s="144" t="s">
        <v>114</v>
      </c>
      <c r="D111" s="180">
        <v>8</v>
      </c>
      <c r="E111" s="174"/>
      <c r="F111" s="174"/>
      <c r="G111" s="174"/>
      <c r="H111" s="175"/>
    </row>
    <row r="112" spans="1:8" ht="13.5" customHeight="1" thickBot="1">
      <c r="A112" s="199"/>
      <c r="B112" s="100" t="s">
        <v>82</v>
      </c>
      <c r="C112" s="95" t="s">
        <v>187</v>
      </c>
      <c r="D112" s="181">
        <v>2</v>
      </c>
      <c r="E112" s="182"/>
      <c r="F112" s="179"/>
      <c r="G112" s="179"/>
      <c r="H112" s="168"/>
    </row>
    <row r="113" spans="1:8" ht="13.5" customHeight="1" thickBot="1">
      <c r="A113" s="198" t="s">
        <v>130</v>
      </c>
      <c r="B113" s="133" t="s">
        <v>83</v>
      </c>
      <c r="C113" s="138" t="s">
        <v>113</v>
      </c>
      <c r="D113" s="169">
        <v>1</v>
      </c>
      <c r="E113" s="416"/>
      <c r="F113" s="416"/>
      <c r="G113" s="170">
        <f aca="true" t="shared" si="2" ref="G113:G126">D113*E113</f>
        <v>0</v>
      </c>
      <c r="H113" s="171">
        <f aca="true" t="shared" si="3" ref="H113:H126">D113*F113</f>
        <v>0</v>
      </c>
    </row>
    <row r="114" spans="1:8" ht="13.5" customHeight="1">
      <c r="A114" s="201"/>
      <c r="B114" s="143" t="s">
        <v>84</v>
      </c>
      <c r="C114" s="144" t="s">
        <v>114</v>
      </c>
      <c r="D114" s="180">
        <v>3</v>
      </c>
      <c r="E114" s="173"/>
      <c r="F114" s="174"/>
      <c r="G114" s="174"/>
      <c r="H114" s="175"/>
    </row>
    <row r="115" spans="1:8" ht="13.5" customHeight="1">
      <c r="A115" s="199"/>
      <c r="B115" s="88" t="s">
        <v>85</v>
      </c>
      <c r="C115" s="140" t="s">
        <v>187</v>
      </c>
      <c r="D115" s="176">
        <v>2</v>
      </c>
      <c r="E115" s="177"/>
      <c r="F115" s="178"/>
      <c r="G115" s="178"/>
      <c r="H115" s="166"/>
    </row>
    <row r="116" spans="1:8" ht="13.5" customHeight="1">
      <c r="A116" s="199"/>
      <c r="B116" s="88" t="s">
        <v>86</v>
      </c>
      <c r="C116" s="140" t="s">
        <v>114</v>
      </c>
      <c r="D116" s="176">
        <v>0.5</v>
      </c>
      <c r="E116" s="177"/>
      <c r="F116" s="178"/>
      <c r="G116" s="178"/>
      <c r="H116" s="166"/>
    </row>
    <row r="117" spans="1:8" ht="13.5" customHeight="1">
      <c r="A117" s="199"/>
      <c r="B117" s="88" t="s">
        <v>87</v>
      </c>
      <c r="C117" s="140" t="s">
        <v>187</v>
      </c>
      <c r="D117" s="176">
        <v>6</v>
      </c>
      <c r="E117" s="177"/>
      <c r="F117" s="178"/>
      <c r="G117" s="178"/>
      <c r="H117" s="166"/>
    </row>
    <row r="118" spans="1:8" ht="13.5" customHeight="1" thickBot="1">
      <c r="A118" s="202"/>
      <c r="B118" s="100" t="s">
        <v>88</v>
      </c>
      <c r="C118" s="95" t="s">
        <v>187</v>
      </c>
      <c r="D118" s="181">
        <v>4</v>
      </c>
      <c r="E118" s="182"/>
      <c r="F118" s="179"/>
      <c r="G118" s="179"/>
      <c r="H118" s="168"/>
    </row>
    <row r="119" spans="1:8" ht="13.5" customHeight="1" thickBot="1">
      <c r="A119" s="200" t="s">
        <v>131</v>
      </c>
      <c r="B119" s="133" t="s">
        <v>89</v>
      </c>
      <c r="C119" s="138" t="s">
        <v>113</v>
      </c>
      <c r="D119" s="169">
        <v>1</v>
      </c>
      <c r="E119" s="416"/>
      <c r="F119" s="416"/>
      <c r="G119" s="170">
        <f t="shared" si="2"/>
        <v>0</v>
      </c>
      <c r="H119" s="171">
        <f t="shared" si="3"/>
        <v>0</v>
      </c>
    </row>
    <row r="120" spans="1:8" ht="13.5" customHeight="1">
      <c r="A120" s="201"/>
      <c r="B120" s="143" t="s">
        <v>90</v>
      </c>
      <c r="C120" s="139" t="s">
        <v>114</v>
      </c>
      <c r="D120" s="172">
        <v>3</v>
      </c>
      <c r="E120" s="173"/>
      <c r="F120" s="174"/>
      <c r="G120" s="174"/>
      <c r="H120" s="175"/>
    </row>
    <row r="121" spans="1:8" ht="13.5" customHeight="1">
      <c r="A121" s="199"/>
      <c r="B121" s="88" t="s">
        <v>91</v>
      </c>
      <c r="C121" s="140" t="s">
        <v>187</v>
      </c>
      <c r="D121" s="176">
        <v>1</v>
      </c>
      <c r="E121" s="177"/>
      <c r="F121" s="178"/>
      <c r="G121" s="178"/>
      <c r="H121" s="166"/>
    </row>
    <row r="122" spans="1:8" ht="13.5" customHeight="1" thickBot="1">
      <c r="A122" s="202"/>
      <c r="B122" s="100" t="s">
        <v>92</v>
      </c>
      <c r="C122" s="103" t="s">
        <v>114</v>
      </c>
      <c r="D122" s="183">
        <v>3</v>
      </c>
      <c r="E122" s="182"/>
      <c r="F122" s="179"/>
      <c r="G122" s="179"/>
      <c r="H122" s="168"/>
    </row>
    <row r="123" spans="1:8" ht="13.5" customHeight="1" thickBot="1">
      <c r="A123" s="200" t="s">
        <v>132</v>
      </c>
      <c r="B123" s="132" t="s">
        <v>93</v>
      </c>
      <c r="C123" s="138" t="s">
        <v>113</v>
      </c>
      <c r="D123" s="169">
        <v>1</v>
      </c>
      <c r="E123" s="416"/>
      <c r="F123" s="416"/>
      <c r="G123" s="170">
        <f t="shared" si="2"/>
        <v>0</v>
      </c>
      <c r="H123" s="171">
        <f t="shared" si="3"/>
        <v>0</v>
      </c>
    </row>
    <row r="124" spans="1:8" ht="13.5" customHeight="1" thickBot="1">
      <c r="A124" s="84"/>
      <c r="B124" s="85"/>
      <c r="C124" s="141"/>
      <c r="D124" s="86"/>
      <c r="E124" s="76"/>
      <c r="F124" s="76"/>
      <c r="G124" s="76"/>
      <c r="H124" s="9"/>
    </row>
    <row r="125" spans="1:8" ht="30" customHeight="1" thickBot="1">
      <c r="A125" s="679" t="s">
        <v>211</v>
      </c>
      <c r="B125" s="680" t="s">
        <v>94</v>
      </c>
      <c r="C125" s="680"/>
      <c r="D125" s="680"/>
      <c r="E125" s="680"/>
      <c r="F125" s="680"/>
      <c r="G125" s="680"/>
      <c r="H125" s="681"/>
    </row>
    <row r="126" spans="1:8" ht="13.5" customHeight="1" thickBot="1">
      <c r="A126" s="197" t="s">
        <v>133</v>
      </c>
      <c r="B126" s="17" t="s">
        <v>95</v>
      </c>
      <c r="C126" s="22" t="s">
        <v>113</v>
      </c>
      <c r="D126" s="167">
        <v>1</v>
      </c>
      <c r="E126" s="209">
        <v>0</v>
      </c>
      <c r="F126" s="414"/>
      <c r="G126" s="209">
        <f t="shared" si="2"/>
        <v>0</v>
      </c>
      <c r="H126" s="168">
        <f t="shared" si="3"/>
        <v>0</v>
      </c>
    </row>
    <row r="127" spans="1:8" ht="13.5" customHeight="1">
      <c r="A127" s="685"/>
      <c r="B127" s="98" t="s">
        <v>96</v>
      </c>
      <c r="C127" s="137"/>
      <c r="D127" s="75"/>
      <c r="E127" s="76"/>
      <c r="F127" s="76"/>
      <c r="G127" s="76"/>
      <c r="H127" s="9"/>
    </row>
    <row r="128" spans="1:8" ht="30">
      <c r="A128" s="686"/>
      <c r="B128" s="73" t="s">
        <v>245</v>
      </c>
      <c r="C128" s="135"/>
      <c r="D128" s="77"/>
      <c r="E128" s="78"/>
      <c r="F128" s="78"/>
      <c r="G128" s="78"/>
      <c r="H128" s="7"/>
    </row>
    <row r="129" spans="1:8" ht="13.5" customHeight="1">
      <c r="A129" s="686"/>
      <c r="B129" s="73" t="s">
        <v>97</v>
      </c>
      <c r="C129" s="135"/>
      <c r="D129" s="77"/>
      <c r="E129" s="78"/>
      <c r="F129" s="78"/>
      <c r="G129" s="78"/>
      <c r="H129" s="7"/>
    </row>
    <row r="130" spans="1:8" ht="13.5" customHeight="1">
      <c r="A130" s="686"/>
      <c r="B130" s="73" t="s">
        <v>121</v>
      </c>
      <c r="C130" s="135"/>
      <c r="D130" s="77"/>
      <c r="E130" s="78"/>
      <c r="F130" s="78"/>
      <c r="G130" s="78"/>
      <c r="H130" s="7"/>
    </row>
    <row r="131" spans="1:8" ht="13.5" customHeight="1">
      <c r="A131" s="686"/>
      <c r="B131" s="73" t="s">
        <v>98</v>
      </c>
      <c r="C131" s="135"/>
      <c r="D131" s="77"/>
      <c r="E131" s="78"/>
      <c r="F131" s="78"/>
      <c r="G131" s="78"/>
      <c r="H131" s="7"/>
    </row>
    <row r="132" spans="1:8" ht="13.5" customHeight="1">
      <c r="A132" s="686"/>
      <c r="B132" s="73" t="s">
        <v>99</v>
      </c>
      <c r="C132" s="135"/>
      <c r="D132" s="77"/>
      <c r="E132" s="78"/>
      <c r="F132" s="78"/>
      <c r="G132" s="78"/>
      <c r="H132" s="7"/>
    </row>
    <row r="133" spans="1:8" ht="13.5" customHeight="1" thickBot="1">
      <c r="A133" s="691"/>
      <c r="B133" s="83"/>
      <c r="C133" s="136"/>
      <c r="D133" s="79"/>
      <c r="E133" s="80"/>
      <c r="F133" s="80"/>
      <c r="G133" s="80"/>
      <c r="H133" s="6"/>
    </row>
    <row r="134" spans="1:8" ht="13.5" customHeight="1">
      <c r="A134" s="692" t="s">
        <v>134</v>
      </c>
      <c r="B134" s="687" t="s">
        <v>100</v>
      </c>
      <c r="C134" s="23" t="s">
        <v>113</v>
      </c>
      <c r="D134" s="165">
        <v>1</v>
      </c>
      <c r="E134" s="210">
        <v>0</v>
      </c>
      <c r="F134" s="417"/>
      <c r="G134" s="213">
        <f aca="true" t="shared" si="4" ref="G134">D134*E134</f>
        <v>0</v>
      </c>
      <c r="H134" s="166">
        <f aca="true" t="shared" si="5" ref="H134">D134*F134</f>
        <v>0</v>
      </c>
    </row>
    <row r="135" spans="1:8" ht="13.5" customHeight="1" thickBot="1">
      <c r="A135" s="693"/>
      <c r="B135" s="688"/>
      <c r="C135" s="24"/>
      <c r="D135" s="11"/>
      <c r="E135" s="8"/>
      <c r="F135" s="8"/>
      <c r="G135" s="8"/>
      <c r="H135" s="6"/>
    </row>
    <row r="136" spans="1:8" ht="13.5" customHeight="1">
      <c r="A136" s="685"/>
      <c r="B136" s="98" t="s">
        <v>101</v>
      </c>
      <c r="C136" s="137"/>
      <c r="D136" s="75"/>
      <c r="E136" s="76"/>
      <c r="F136" s="76"/>
      <c r="G136" s="76"/>
      <c r="H136" s="9"/>
    </row>
    <row r="137" spans="1:8" ht="30">
      <c r="A137" s="686"/>
      <c r="B137" s="73" t="s">
        <v>102</v>
      </c>
      <c r="C137" s="135"/>
      <c r="D137" s="77"/>
      <c r="E137" s="78"/>
      <c r="F137" s="78"/>
      <c r="G137" s="78"/>
      <c r="H137" s="7"/>
    </row>
    <row r="138" spans="1:8" ht="13.5" customHeight="1">
      <c r="A138" s="686"/>
      <c r="B138" s="73" t="s">
        <v>103</v>
      </c>
      <c r="C138" s="135"/>
      <c r="D138" s="77"/>
      <c r="E138" s="78"/>
      <c r="F138" s="78"/>
      <c r="G138" s="78"/>
      <c r="H138" s="7"/>
    </row>
    <row r="139" spans="1:8" ht="13.5" customHeight="1">
      <c r="A139" s="686"/>
      <c r="B139" s="73" t="s">
        <v>104</v>
      </c>
      <c r="C139" s="135"/>
      <c r="D139" s="77"/>
      <c r="E139" s="78"/>
      <c r="F139" s="78"/>
      <c r="G139" s="78"/>
      <c r="H139" s="7"/>
    </row>
    <row r="140" spans="1:8" ht="30.75" thickBot="1">
      <c r="A140" s="691"/>
      <c r="B140" s="83" t="s">
        <v>105</v>
      </c>
      <c r="C140" s="136"/>
      <c r="D140" s="79"/>
      <c r="E140" s="80"/>
      <c r="F140" s="80"/>
      <c r="G140" s="80"/>
      <c r="H140" s="6"/>
    </row>
    <row r="141" spans="1:8" ht="30" customHeight="1" thickBot="1">
      <c r="A141" s="694" t="s">
        <v>212</v>
      </c>
      <c r="B141" s="695" t="s">
        <v>106</v>
      </c>
      <c r="C141" s="695"/>
      <c r="D141" s="695"/>
      <c r="E141" s="695"/>
      <c r="F141" s="695"/>
      <c r="G141" s="695"/>
      <c r="H141" s="696"/>
    </row>
    <row r="142" spans="1:8" ht="13.5" customHeight="1">
      <c r="A142" s="195" t="s">
        <v>135</v>
      </c>
      <c r="B142" s="149" t="s">
        <v>107</v>
      </c>
      <c r="C142" s="93" t="s">
        <v>113</v>
      </c>
      <c r="D142" s="163">
        <v>1</v>
      </c>
      <c r="E142" s="216">
        <v>0</v>
      </c>
      <c r="F142" s="418"/>
      <c r="G142" s="216">
        <f aca="true" t="shared" si="6" ref="G142">D142*E142</f>
        <v>0</v>
      </c>
      <c r="H142" s="158">
        <f aca="true" t="shared" si="7" ref="H142">D142*F142</f>
        <v>0</v>
      </c>
    </row>
    <row r="143" spans="1:8" ht="13.5" customHeight="1">
      <c r="A143" s="196" t="s">
        <v>136</v>
      </c>
      <c r="B143" s="89" t="s">
        <v>108</v>
      </c>
      <c r="C143" s="94" t="s">
        <v>113</v>
      </c>
      <c r="D143" s="164">
        <v>1</v>
      </c>
      <c r="E143" s="215">
        <v>0</v>
      </c>
      <c r="F143" s="419"/>
      <c r="G143" s="215">
        <f aca="true" t="shared" si="8" ref="G143">D143*E143</f>
        <v>0</v>
      </c>
      <c r="H143" s="160">
        <f aca="true" t="shared" si="9" ref="H143">D143*F143</f>
        <v>0</v>
      </c>
    </row>
    <row r="144" spans="1:8" ht="13.5" customHeight="1">
      <c r="A144" s="196" t="s">
        <v>137</v>
      </c>
      <c r="B144" s="89" t="s">
        <v>109</v>
      </c>
      <c r="C144" s="94" t="s">
        <v>113</v>
      </c>
      <c r="D144" s="164">
        <v>1</v>
      </c>
      <c r="E144" s="215">
        <v>0</v>
      </c>
      <c r="F144" s="419"/>
      <c r="G144" s="215">
        <f aca="true" t="shared" si="10" ref="G144:G146">D144*E144</f>
        <v>0</v>
      </c>
      <c r="H144" s="160">
        <f aca="true" t="shared" si="11" ref="H144:H146">D144*F144</f>
        <v>0</v>
      </c>
    </row>
    <row r="145" spans="1:8" ht="13.5" customHeight="1">
      <c r="A145" s="196" t="s">
        <v>138</v>
      </c>
      <c r="B145" s="89" t="s">
        <v>186</v>
      </c>
      <c r="C145" s="94" t="s">
        <v>113</v>
      </c>
      <c r="D145" s="164">
        <v>1</v>
      </c>
      <c r="E145" s="215">
        <v>0</v>
      </c>
      <c r="F145" s="419"/>
      <c r="G145" s="215">
        <f t="shared" si="10"/>
        <v>0</v>
      </c>
      <c r="H145" s="160">
        <f t="shared" si="11"/>
        <v>0</v>
      </c>
    </row>
    <row r="146" spans="1:8" ht="13.5" customHeight="1">
      <c r="A146" s="196" t="s">
        <v>139</v>
      </c>
      <c r="B146" s="89" t="s">
        <v>111</v>
      </c>
      <c r="C146" s="94" t="s">
        <v>113</v>
      </c>
      <c r="D146" s="164">
        <v>1</v>
      </c>
      <c r="E146" s="215">
        <v>0</v>
      </c>
      <c r="F146" s="419"/>
      <c r="G146" s="215">
        <f t="shared" si="10"/>
        <v>0</v>
      </c>
      <c r="H146" s="160">
        <f t="shared" si="11"/>
        <v>0</v>
      </c>
    </row>
    <row r="147" spans="1:8" ht="13.5" customHeight="1">
      <c r="A147" s="689" t="s">
        <v>140</v>
      </c>
      <c r="B147" s="89" t="s">
        <v>112</v>
      </c>
      <c r="C147" s="94" t="s">
        <v>113</v>
      </c>
      <c r="D147" s="164">
        <v>1</v>
      </c>
      <c r="E147" s="419"/>
      <c r="F147" s="215">
        <v>0</v>
      </c>
      <c r="G147" s="159">
        <f aca="true" t="shared" si="12" ref="G147">D147*E147</f>
        <v>0</v>
      </c>
      <c r="H147" s="217">
        <f aca="true" t="shared" si="13" ref="H147">D147*F147</f>
        <v>0</v>
      </c>
    </row>
    <row r="148" spans="1:8" ht="13.5" customHeight="1" thickBot="1">
      <c r="A148" s="690"/>
      <c r="B148" s="150" t="s">
        <v>141</v>
      </c>
      <c r="C148" s="95"/>
      <c r="D148" s="92"/>
      <c r="E148" s="90"/>
      <c r="F148" s="96"/>
      <c r="G148" s="90"/>
      <c r="H148" s="91"/>
    </row>
    <row r="149" spans="1:8" s="10" customFormat="1" ht="15.75" thickBot="1">
      <c r="A149" s="101"/>
      <c r="B149" s="102" t="s">
        <v>115</v>
      </c>
      <c r="C149" s="145"/>
      <c r="D149" s="146"/>
      <c r="E149" s="147"/>
      <c r="F149" s="148"/>
      <c r="G149" s="161">
        <f>SUM(G8:G148)</f>
        <v>0</v>
      </c>
      <c r="H149" s="161">
        <f>SUM(H8:H148)</f>
        <v>0</v>
      </c>
    </row>
    <row r="150" spans="1:8" s="10" customFormat="1" ht="15.75" thickBot="1">
      <c r="A150" s="21"/>
      <c r="B150" s="19" t="s">
        <v>120</v>
      </c>
      <c r="C150" s="142"/>
      <c r="D150" s="13"/>
      <c r="E150" s="14"/>
      <c r="F150" s="14"/>
      <c r="G150" s="162"/>
      <c r="H150" s="162">
        <f>G149+H149</f>
        <v>0</v>
      </c>
    </row>
  </sheetData>
  <mergeCells count="20">
    <mergeCell ref="A147:A148"/>
    <mergeCell ref="A136:A140"/>
    <mergeCell ref="A127:A133"/>
    <mergeCell ref="A134:A135"/>
    <mergeCell ref="A141:H141"/>
    <mergeCell ref="A29:A42"/>
    <mergeCell ref="A70:A84"/>
    <mergeCell ref="B134:B135"/>
    <mergeCell ref="A95:A101"/>
    <mergeCell ref="A103:A109"/>
    <mergeCell ref="A88:A89"/>
    <mergeCell ref="A44:A63"/>
    <mergeCell ref="A65:A68"/>
    <mergeCell ref="A86:H86"/>
    <mergeCell ref="A125:H125"/>
    <mergeCell ref="E1:H1"/>
    <mergeCell ref="C1:D1"/>
    <mergeCell ref="A1:B1"/>
    <mergeCell ref="A7:H7"/>
    <mergeCell ref="A9:A27"/>
  </mergeCells>
  <printOptions/>
  <pageMargins left="0.7086614173228347" right="0.7086614173228347" top="0.7874015748031497" bottom="0.7874015748031497" header="0.31496062992125984" footer="0.31496062992125984"/>
  <pageSetup horizontalDpi="600" verticalDpi="600" orientation="landscape" paperSize="9" scale="75" r:id="rId3"/>
  <headerFooter>
    <oddHeader>&amp;C&amp;"-,Kurzíva"Mladá Boleslav ČOV II, rekonstrukce VN</oddHeader>
    <oddFooter>&amp;L&amp;A&amp;CStránka &amp;P z &amp;N&amp;R&amp;"-,Kurzíva"červen 2015</oddFooter>
  </headerFooter>
  <rowBreaks count="1" manualBreakCount="1">
    <brk id="12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Zeros="0" view="pageBreakPreview" zoomScaleSheetLayoutView="100" workbookViewId="0" topLeftCell="A1">
      <selection activeCell="A1" sqref="A1:C1"/>
    </sheetView>
  </sheetViews>
  <sheetFormatPr defaultColWidth="9.140625" defaultRowHeight="15"/>
  <cols>
    <col min="1" max="1" width="10.7109375" style="29" customWidth="1"/>
    <col min="2" max="2" width="50.7109375" style="27" customWidth="1"/>
    <col min="3" max="3" width="10.7109375" style="27" customWidth="1"/>
    <col min="4" max="4" width="12.7109375" style="25" customWidth="1"/>
    <col min="5" max="5" width="12.7109375" style="28" customWidth="1"/>
    <col min="6" max="6" width="12.7109375" style="27" customWidth="1"/>
    <col min="7" max="8" width="12.7109375" style="26" customWidth="1"/>
    <col min="9" max="10" width="13.140625" style="26" bestFit="1" customWidth="1"/>
    <col min="11" max="16384" width="9.140625" style="25" customWidth="1"/>
  </cols>
  <sheetData>
    <row r="1" spans="1:8" ht="50.1" customHeight="1">
      <c r="A1" s="669" t="s">
        <v>2771</v>
      </c>
      <c r="B1" s="670"/>
      <c r="C1" s="670"/>
      <c r="D1" s="69" t="s">
        <v>2978</v>
      </c>
      <c r="E1" s="672" t="s">
        <v>197</v>
      </c>
      <c r="F1" s="672"/>
      <c r="G1" s="672"/>
      <c r="H1" s="672"/>
    </row>
    <row r="2" spans="1:8" ht="18">
      <c r="A2" s="64" t="s">
        <v>200</v>
      </c>
      <c r="B2" s="66"/>
      <c r="C2" s="66"/>
      <c r="D2" s="69"/>
      <c r="E2" s="67"/>
      <c r="F2" s="67"/>
      <c r="G2" s="67"/>
      <c r="H2" s="67"/>
    </row>
    <row r="3" spans="1:8" ht="15.75">
      <c r="A3" s="65"/>
      <c r="B3" s="66"/>
      <c r="C3" s="66"/>
      <c r="D3" s="69"/>
      <c r="E3" s="67"/>
      <c r="F3" s="67"/>
      <c r="G3" s="67"/>
      <c r="H3" s="67"/>
    </row>
    <row r="4" spans="1:8" ht="18">
      <c r="A4" s="64" t="s">
        <v>205</v>
      </c>
      <c r="B4" s="66"/>
      <c r="C4" s="66"/>
      <c r="D4" s="41"/>
      <c r="E4" s="67"/>
      <c r="F4" s="67"/>
      <c r="G4" s="67"/>
      <c r="H4" s="67"/>
    </row>
    <row r="5" spans="1:8" ht="18.75" thickBot="1">
      <c r="A5" s="64"/>
      <c r="B5" s="66"/>
      <c r="C5" s="66"/>
      <c r="D5" s="41"/>
      <c r="E5" s="67"/>
      <c r="F5" s="67"/>
      <c r="G5" s="67"/>
      <c r="H5" s="67"/>
    </row>
    <row r="6" spans="1:8" ht="15">
      <c r="A6" s="57" t="s">
        <v>192</v>
      </c>
      <c r="B6" s="40" t="s">
        <v>196</v>
      </c>
      <c r="C6" s="40" t="s">
        <v>142</v>
      </c>
      <c r="D6" s="40" t="s">
        <v>188</v>
      </c>
      <c r="E6" s="55" t="s">
        <v>143</v>
      </c>
      <c r="F6" s="55" t="s">
        <v>144</v>
      </c>
      <c r="G6" s="55" t="s">
        <v>143</v>
      </c>
      <c r="H6" s="55" t="s">
        <v>144</v>
      </c>
    </row>
    <row r="7" spans="1:9" ht="13.5" thickBot="1">
      <c r="A7" s="107"/>
      <c r="B7" s="108"/>
      <c r="C7" s="109"/>
      <c r="D7" s="109"/>
      <c r="E7" s="110" t="s">
        <v>189</v>
      </c>
      <c r="F7" s="110" t="s">
        <v>189</v>
      </c>
      <c r="G7" s="110" t="s">
        <v>190</v>
      </c>
      <c r="H7" s="110" t="s">
        <v>190</v>
      </c>
      <c r="I7" s="25"/>
    </row>
    <row r="8" spans="1:8" ht="15">
      <c r="A8" s="104" t="s">
        <v>145</v>
      </c>
      <c r="B8" s="114" t="s">
        <v>174</v>
      </c>
      <c r="C8" s="46" t="s">
        <v>187</v>
      </c>
      <c r="D8" s="120">
        <v>4</v>
      </c>
      <c r="E8" s="218">
        <v>0</v>
      </c>
      <c r="F8" s="411"/>
      <c r="G8" s="218">
        <v>0</v>
      </c>
      <c r="H8" s="50">
        <f>D8*F8</f>
        <v>0</v>
      </c>
    </row>
    <row r="9" spans="1:8" ht="15">
      <c r="A9" s="105" t="s">
        <v>172</v>
      </c>
      <c r="B9" s="112" t="s">
        <v>173</v>
      </c>
      <c r="C9" s="43" t="s">
        <v>187</v>
      </c>
      <c r="D9" s="121">
        <v>4</v>
      </c>
      <c r="E9" s="219">
        <v>0</v>
      </c>
      <c r="F9" s="412"/>
      <c r="G9" s="219">
        <v>0</v>
      </c>
      <c r="H9" s="52">
        <f>D9*F9</f>
        <v>0</v>
      </c>
    </row>
    <row r="10" spans="1:8" ht="15">
      <c r="A10" s="105" t="s">
        <v>170</v>
      </c>
      <c r="B10" s="113" t="s">
        <v>149</v>
      </c>
      <c r="C10" s="43" t="s">
        <v>114</v>
      </c>
      <c r="D10" s="122">
        <v>500</v>
      </c>
      <c r="E10" s="412"/>
      <c r="F10" s="412"/>
      <c r="G10" s="51">
        <f>D10*E10</f>
        <v>0</v>
      </c>
      <c r="H10" s="52">
        <f>D10*F10</f>
        <v>0</v>
      </c>
    </row>
    <row r="11" spans="1:8" ht="15">
      <c r="A11" s="105" t="s">
        <v>168</v>
      </c>
      <c r="B11" s="113" t="s">
        <v>158</v>
      </c>
      <c r="C11" s="43" t="s">
        <v>114</v>
      </c>
      <c r="D11" s="122">
        <v>10</v>
      </c>
      <c r="E11" s="412"/>
      <c r="F11" s="412"/>
      <c r="G11" s="51">
        <f>D11*E11</f>
        <v>0</v>
      </c>
      <c r="H11" s="52">
        <f>D11*F11</f>
        <v>0</v>
      </c>
    </row>
    <row r="12" spans="1:8" ht="13.5" thickBot="1">
      <c r="A12" s="115" t="s">
        <v>167</v>
      </c>
      <c r="B12" s="116" t="s">
        <v>163</v>
      </c>
      <c r="C12" s="48" t="s">
        <v>184</v>
      </c>
      <c r="D12" s="123">
        <v>1</v>
      </c>
      <c r="E12" s="220">
        <v>0</v>
      </c>
      <c r="F12" s="420"/>
      <c r="G12" s="220">
        <v>0</v>
      </c>
      <c r="H12" s="53">
        <f>D12*F12</f>
        <v>0</v>
      </c>
    </row>
    <row r="13" spans="1:8" ht="15.75" customHeight="1" thickBot="1">
      <c r="A13" s="697" t="s">
        <v>183</v>
      </c>
      <c r="B13" s="698"/>
      <c r="C13" s="698"/>
      <c r="D13" s="698"/>
      <c r="E13" s="698"/>
      <c r="F13" s="699"/>
      <c r="G13" s="111">
        <f>SUM(G8:G12)</f>
        <v>0</v>
      </c>
      <c r="H13" s="111">
        <f>SUM(H8:H12)</f>
        <v>0</v>
      </c>
    </row>
    <row r="14" spans="1:8" ht="15" customHeight="1" thickBot="1">
      <c r="A14" s="673" t="s">
        <v>120</v>
      </c>
      <c r="B14" s="674"/>
      <c r="C14" s="674"/>
      <c r="D14" s="674"/>
      <c r="E14" s="674"/>
      <c r="F14" s="674"/>
      <c r="G14" s="674"/>
      <c r="H14" s="54">
        <f>SUM(G13+H13)</f>
        <v>0</v>
      </c>
    </row>
    <row r="18" spans="1:10" ht="15">
      <c r="A18" s="25"/>
      <c r="B18" s="25"/>
      <c r="C18" s="25"/>
      <c r="E18" s="31"/>
      <c r="F18" s="30"/>
      <c r="G18" s="25"/>
      <c r="H18" s="25"/>
      <c r="I18" s="25"/>
      <c r="J18" s="25"/>
    </row>
    <row r="19" spans="1:10" ht="15">
      <c r="A19" s="25"/>
      <c r="B19" s="25"/>
      <c r="C19" s="25"/>
      <c r="E19" s="31"/>
      <c r="F19" s="30"/>
      <c r="G19" s="25"/>
      <c r="H19" s="25"/>
      <c r="I19" s="25"/>
      <c r="J19" s="25"/>
    </row>
    <row r="20" spans="1:10" ht="15">
      <c r="A20" s="25"/>
      <c r="B20" s="25"/>
      <c r="C20" s="25"/>
      <c r="F20" s="30"/>
      <c r="G20" s="25"/>
      <c r="H20" s="25"/>
      <c r="I20" s="25"/>
      <c r="J20" s="25"/>
    </row>
    <row r="21" spans="1:10" ht="15">
      <c r="A21" s="25"/>
      <c r="B21" s="25"/>
      <c r="C21" s="25"/>
      <c r="F21" s="30"/>
      <c r="G21" s="25"/>
      <c r="H21" s="25"/>
      <c r="I21" s="25"/>
      <c r="J21" s="25"/>
    </row>
    <row r="22" spans="1:10" ht="15">
      <c r="A22" s="25"/>
      <c r="B22" s="25"/>
      <c r="C22" s="25"/>
      <c r="E22" s="31"/>
      <c r="F22" s="30"/>
      <c r="G22" s="25"/>
      <c r="H22" s="25"/>
      <c r="I22" s="25"/>
      <c r="J22" s="25"/>
    </row>
    <row r="24" spans="8:10" ht="15">
      <c r="H24" s="42"/>
      <c r="I24" s="42"/>
      <c r="J24" s="42"/>
    </row>
  </sheetData>
  <mergeCells count="4">
    <mergeCell ref="A1:C1"/>
    <mergeCell ref="E1:H1"/>
    <mergeCell ref="A13:F13"/>
    <mergeCell ref="A14:G14"/>
  </mergeCells>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Footer>&amp;L
&amp;A&amp;CStránka &amp;P z &amp;N&amp;Rčerven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view="pageBreakPreview" zoomScaleSheetLayoutView="100" workbookViewId="0" topLeftCell="A1">
      <selection activeCell="A1" sqref="A1:C1"/>
    </sheetView>
  </sheetViews>
  <sheetFormatPr defaultColWidth="9.140625" defaultRowHeight="15"/>
  <cols>
    <col min="1" max="1" width="10.7109375" style="29" customWidth="1"/>
    <col min="2" max="2" width="50.7109375" style="27" customWidth="1"/>
    <col min="3" max="3" width="10.7109375" style="27" customWidth="1"/>
    <col min="4" max="4" width="12.7109375" style="25" customWidth="1"/>
    <col min="5" max="5" width="12.7109375" style="28" customWidth="1"/>
    <col min="6" max="6" width="12.7109375" style="27" customWidth="1"/>
    <col min="7" max="8" width="12.7109375" style="26" customWidth="1"/>
    <col min="9" max="10" width="13.140625" style="26" bestFit="1" customWidth="1"/>
    <col min="11" max="16384" width="9.140625" style="25" customWidth="1"/>
  </cols>
  <sheetData>
    <row r="1" spans="1:8" ht="50.1" customHeight="1">
      <c r="A1" s="669" t="s">
        <v>2771</v>
      </c>
      <c r="B1" s="670"/>
      <c r="C1" s="670"/>
      <c r="D1" s="69" t="s">
        <v>2978</v>
      </c>
      <c r="E1" s="672" t="s">
        <v>197</v>
      </c>
      <c r="F1" s="672"/>
      <c r="G1" s="672"/>
      <c r="H1" s="672"/>
    </row>
    <row r="2" spans="1:8" ht="18">
      <c r="A2" s="64" t="s">
        <v>200</v>
      </c>
      <c r="B2" s="66"/>
      <c r="C2" s="66"/>
      <c r="D2" s="69"/>
      <c r="E2" s="67"/>
      <c r="F2" s="67"/>
      <c r="G2" s="67"/>
      <c r="H2" s="67"/>
    </row>
    <row r="3" spans="1:8" ht="15.75">
      <c r="A3" s="65"/>
      <c r="B3" s="66"/>
      <c r="C3" s="66"/>
      <c r="D3" s="69"/>
      <c r="E3" s="67"/>
      <c r="F3" s="67"/>
      <c r="G3" s="67"/>
      <c r="H3" s="67"/>
    </row>
    <row r="4" spans="1:8" ht="18">
      <c r="A4" s="64" t="s">
        <v>206</v>
      </c>
      <c r="B4" s="66"/>
      <c r="C4" s="66"/>
      <c r="D4" s="41"/>
      <c r="E4" s="67"/>
      <c r="F4" s="67"/>
      <c r="G4" s="67"/>
      <c r="H4" s="67"/>
    </row>
    <row r="5" spans="1:8" ht="18.75" thickBot="1">
      <c r="A5" s="64"/>
      <c r="B5" s="66"/>
      <c r="C5" s="66"/>
      <c r="D5" s="41"/>
      <c r="E5" s="67"/>
      <c r="F5" s="67"/>
      <c r="G5" s="67"/>
      <c r="H5" s="67"/>
    </row>
    <row r="6" spans="1:8" ht="13.5" thickBot="1">
      <c r="A6" s="124" t="s">
        <v>192</v>
      </c>
      <c r="B6" s="125" t="s">
        <v>196</v>
      </c>
      <c r="C6" s="125" t="s">
        <v>142</v>
      </c>
      <c r="D6" s="125" t="s">
        <v>188</v>
      </c>
      <c r="E6" s="126" t="s">
        <v>143</v>
      </c>
      <c r="F6" s="126" t="s">
        <v>144</v>
      </c>
      <c r="G6" s="126" t="s">
        <v>143</v>
      </c>
      <c r="H6" s="126" t="s">
        <v>144</v>
      </c>
    </row>
    <row r="7" spans="1:9" ht="13.5" thickBot="1">
      <c r="A7" s="127"/>
      <c r="B7" s="128"/>
      <c r="C7" s="125"/>
      <c r="D7" s="125"/>
      <c r="E7" s="126" t="s">
        <v>189</v>
      </c>
      <c r="F7" s="126" t="s">
        <v>189</v>
      </c>
      <c r="G7" s="126" t="s">
        <v>190</v>
      </c>
      <c r="H7" s="126" t="s">
        <v>190</v>
      </c>
      <c r="I7" s="25"/>
    </row>
    <row r="8" spans="1:8" ht="63.75">
      <c r="A8" s="104" t="s">
        <v>145</v>
      </c>
      <c r="B8" s="114" t="s">
        <v>215</v>
      </c>
      <c r="C8" s="46" t="s">
        <v>187</v>
      </c>
      <c r="D8" s="120">
        <v>1</v>
      </c>
      <c r="E8" s="411"/>
      <c r="F8" s="411"/>
      <c r="G8" s="49">
        <f>E8</f>
        <v>0</v>
      </c>
      <c r="H8" s="50">
        <f aca="true" t="shared" si="0" ref="H8:H15">D8*F8</f>
        <v>0</v>
      </c>
    </row>
    <row r="9" spans="1:8" ht="15">
      <c r="A9" s="105" t="s">
        <v>172</v>
      </c>
      <c r="B9" s="113" t="s">
        <v>171</v>
      </c>
      <c r="C9" s="129" t="s">
        <v>184</v>
      </c>
      <c r="D9" s="130">
        <v>4</v>
      </c>
      <c r="E9" s="219">
        <v>0</v>
      </c>
      <c r="F9" s="412"/>
      <c r="G9" s="219">
        <v>0</v>
      </c>
      <c r="H9" s="52">
        <f t="shared" si="0"/>
        <v>0</v>
      </c>
    </row>
    <row r="10" spans="1:8" ht="15">
      <c r="A10" s="105" t="s">
        <v>170</v>
      </c>
      <c r="B10" s="113" t="s">
        <v>169</v>
      </c>
      <c r="C10" s="129" t="s">
        <v>184</v>
      </c>
      <c r="D10" s="130">
        <v>4</v>
      </c>
      <c r="E10" s="219">
        <v>0</v>
      </c>
      <c r="F10" s="412"/>
      <c r="G10" s="219">
        <v>0</v>
      </c>
      <c r="H10" s="52">
        <f t="shared" si="0"/>
        <v>0</v>
      </c>
    </row>
    <row r="11" spans="1:8" ht="15">
      <c r="A11" s="105" t="s">
        <v>168</v>
      </c>
      <c r="B11" s="112" t="s">
        <v>146</v>
      </c>
      <c r="C11" s="43" t="s">
        <v>114</v>
      </c>
      <c r="D11" s="121">
        <v>75</v>
      </c>
      <c r="E11" s="412"/>
      <c r="F11" s="412"/>
      <c r="G11" s="51">
        <f>D11*E11</f>
        <v>0</v>
      </c>
      <c r="H11" s="52">
        <f t="shared" si="0"/>
        <v>0</v>
      </c>
    </row>
    <row r="12" spans="1:8" ht="15">
      <c r="A12" s="105" t="s">
        <v>167</v>
      </c>
      <c r="B12" s="112" t="s">
        <v>147</v>
      </c>
      <c r="C12" s="43" t="s">
        <v>114</v>
      </c>
      <c r="D12" s="122">
        <v>75</v>
      </c>
      <c r="E12" s="412"/>
      <c r="F12" s="412"/>
      <c r="G12" s="51">
        <f>D12*E12</f>
        <v>0</v>
      </c>
      <c r="H12" s="52">
        <f t="shared" si="0"/>
        <v>0</v>
      </c>
    </row>
    <row r="13" spans="1:8" ht="15">
      <c r="A13" s="105" t="s">
        <v>166</v>
      </c>
      <c r="B13" s="113" t="s">
        <v>148</v>
      </c>
      <c r="C13" s="43" t="s">
        <v>114</v>
      </c>
      <c r="D13" s="122">
        <v>40</v>
      </c>
      <c r="E13" s="412"/>
      <c r="F13" s="412"/>
      <c r="G13" s="51">
        <f>D13*E13</f>
        <v>0</v>
      </c>
      <c r="H13" s="52">
        <f t="shared" si="0"/>
        <v>0</v>
      </c>
    </row>
    <row r="14" spans="1:10" ht="15">
      <c r="A14" s="105" t="s">
        <v>165</v>
      </c>
      <c r="B14" s="113" t="s">
        <v>161</v>
      </c>
      <c r="C14" s="43" t="s">
        <v>114</v>
      </c>
      <c r="D14" s="122">
        <v>25</v>
      </c>
      <c r="E14" s="412"/>
      <c r="F14" s="412"/>
      <c r="G14" s="51">
        <f>D14*E14</f>
        <v>0</v>
      </c>
      <c r="H14" s="52">
        <f t="shared" si="0"/>
        <v>0</v>
      </c>
      <c r="I14" s="25"/>
      <c r="J14" s="25"/>
    </row>
    <row r="15" spans="1:10" ht="13.5" thickBot="1">
      <c r="A15" s="115" t="s">
        <v>164</v>
      </c>
      <c r="B15" s="116" t="s">
        <v>163</v>
      </c>
      <c r="C15" s="48" t="s">
        <v>184</v>
      </c>
      <c r="D15" s="123">
        <v>1</v>
      </c>
      <c r="E15" s="220">
        <v>0</v>
      </c>
      <c r="F15" s="420"/>
      <c r="G15" s="220">
        <f>D15*E15</f>
        <v>0</v>
      </c>
      <c r="H15" s="53">
        <f t="shared" si="0"/>
        <v>0</v>
      </c>
      <c r="I15" s="25"/>
      <c r="J15" s="25"/>
    </row>
    <row r="16" spans="1:10" ht="13.5" thickBot="1">
      <c r="A16" s="697" t="s">
        <v>183</v>
      </c>
      <c r="B16" s="698"/>
      <c r="C16" s="698"/>
      <c r="D16" s="698"/>
      <c r="E16" s="698"/>
      <c r="F16" s="699"/>
      <c r="G16" s="111">
        <f>SUM(G8:G15)</f>
        <v>0</v>
      </c>
      <c r="H16" s="111">
        <f>SUM(H8:H15)</f>
        <v>0</v>
      </c>
      <c r="I16" s="25"/>
      <c r="J16" s="25"/>
    </row>
    <row r="17" spans="1:10" ht="15.75" thickBot="1">
      <c r="A17" s="673" t="s">
        <v>120</v>
      </c>
      <c r="B17" s="674"/>
      <c r="C17" s="674"/>
      <c r="D17" s="674"/>
      <c r="E17" s="674"/>
      <c r="F17" s="674"/>
      <c r="G17" s="674"/>
      <c r="H17" s="54">
        <f>SUM(G16+H16)</f>
        <v>0</v>
      </c>
      <c r="I17" s="25"/>
      <c r="J17" s="25"/>
    </row>
    <row r="18" spans="1:10" ht="15">
      <c r="A18" s="25"/>
      <c r="B18" s="25"/>
      <c r="C18" s="25"/>
      <c r="E18" s="25"/>
      <c r="F18" s="25"/>
      <c r="G18" s="25"/>
      <c r="H18" s="25"/>
      <c r="I18" s="25"/>
      <c r="J18" s="25"/>
    </row>
    <row r="19" spans="1:10" ht="15">
      <c r="A19" s="25"/>
      <c r="B19" s="25"/>
      <c r="C19" s="25"/>
      <c r="E19" s="25"/>
      <c r="F19" s="25"/>
      <c r="G19" s="25"/>
      <c r="H19" s="25"/>
      <c r="I19" s="25"/>
      <c r="J19" s="25"/>
    </row>
    <row r="20" spans="1:10" ht="15">
      <c r="A20" s="25"/>
      <c r="B20" s="25"/>
      <c r="C20" s="25"/>
      <c r="E20" s="25"/>
      <c r="F20" s="25"/>
      <c r="G20" s="25"/>
      <c r="H20" s="25"/>
      <c r="I20" s="25"/>
      <c r="J20" s="25"/>
    </row>
    <row r="21" spans="1:10" ht="15">
      <c r="A21" s="25"/>
      <c r="B21" s="25"/>
      <c r="C21" s="25"/>
      <c r="E21" s="25"/>
      <c r="F21" s="25"/>
      <c r="G21" s="25"/>
      <c r="H21" s="25"/>
      <c r="I21" s="25"/>
      <c r="J21" s="25"/>
    </row>
    <row r="22" spans="2:10" ht="15">
      <c r="B22" s="25"/>
      <c r="C22" s="25"/>
      <c r="E22" s="25"/>
      <c r="F22" s="25"/>
      <c r="G22" s="25"/>
      <c r="H22" s="25"/>
      <c r="I22" s="25"/>
      <c r="J22" s="25"/>
    </row>
    <row r="23" spans="2:10" ht="15">
      <c r="B23" s="25"/>
      <c r="C23" s="25"/>
      <c r="E23" s="31"/>
      <c r="F23" s="30"/>
      <c r="G23" s="25"/>
      <c r="H23" s="25"/>
      <c r="I23" s="25"/>
      <c r="J23" s="25"/>
    </row>
    <row r="24" spans="2:10" ht="15">
      <c r="B24" s="25"/>
      <c r="C24" s="25"/>
      <c r="G24" s="25"/>
      <c r="H24" s="25"/>
      <c r="I24" s="25"/>
      <c r="J24" s="25"/>
    </row>
    <row r="25" spans="2:10" ht="15">
      <c r="B25" s="25"/>
      <c r="C25" s="25"/>
      <c r="G25" s="25"/>
      <c r="H25" s="25"/>
      <c r="I25" s="25"/>
      <c r="J25" s="25"/>
    </row>
    <row r="26" spans="2:10" ht="15">
      <c r="B26" s="25"/>
      <c r="C26" s="25"/>
      <c r="E26" s="31"/>
      <c r="F26" s="30"/>
      <c r="G26" s="25"/>
      <c r="H26" s="25"/>
      <c r="I26" s="25"/>
      <c r="J26" s="25"/>
    </row>
    <row r="27" spans="2:10" ht="15">
      <c r="B27" s="25"/>
      <c r="C27" s="25"/>
      <c r="F27" s="30"/>
      <c r="G27" s="25"/>
      <c r="H27" s="25"/>
      <c r="I27" s="25"/>
      <c r="J27" s="25"/>
    </row>
    <row r="28" spans="2:10" ht="15">
      <c r="B28" s="25"/>
      <c r="C28" s="25"/>
      <c r="F28" s="30"/>
      <c r="G28" s="25"/>
      <c r="H28" s="25"/>
      <c r="I28" s="25"/>
      <c r="J28" s="25"/>
    </row>
    <row r="29" ht="15">
      <c r="F29" s="30"/>
    </row>
    <row r="30" spans="2:10" ht="15">
      <c r="B30" s="25"/>
      <c r="C30" s="25"/>
      <c r="E30" s="31"/>
      <c r="F30" s="30"/>
      <c r="G30" s="25"/>
      <c r="H30" s="25"/>
      <c r="I30" s="25"/>
      <c r="J30" s="25"/>
    </row>
  </sheetData>
  <mergeCells count="4">
    <mergeCell ref="A1:C1"/>
    <mergeCell ref="E1:H1"/>
    <mergeCell ref="A16:F16"/>
    <mergeCell ref="A17:G17"/>
  </mergeCells>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Footer>&amp;L
&amp;A&amp;CStránka &amp;P z &amp;N&amp;Rčerven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Kunst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 Prokopová</dc:creator>
  <cp:keywords/>
  <dc:description/>
  <cp:lastModifiedBy>SHDP</cp:lastModifiedBy>
  <cp:lastPrinted>2015-06-12T11:04:36Z</cp:lastPrinted>
  <dcterms:created xsi:type="dcterms:W3CDTF">2015-06-05T07:22:20Z</dcterms:created>
  <dcterms:modified xsi:type="dcterms:W3CDTF">2015-07-01T06:49:43Z</dcterms:modified>
  <cp:category/>
  <cp:version/>
  <cp:contentType/>
  <cp:contentStatus/>
</cp:coreProperties>
</file>