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/>
  <bookViews>
    <workbookView xWindow="0" yWindow="0" windowWidth="25200" windowHeight="11775" activeTab="0"/>
  </bookViews>
  <sheets>
    <sheet name="Rekapitulace stavby" sheetId="1" r:id="rId1"/>
    <sheet name="01 - Oprava vodovodu" sheetId="2" r:id="rId2"/>
    <sheet name="01.1 - SO 01.1 Vodovodní ..." sheetId="3" r:id="rId3"/>
    <sheet name="901 - VON" sheetId="4" r:id="rId4"/>
  </sheets>
  <definedNames>
    <definedName name="_xlnm._FilterDatabase" localSheetId="1" hidden="1">'01 - Oprava vodovodu'!$C$126:$K$803</definedName>
    <definedName name="_xlnm._FilterDatabase" localSheetId="2" hidden="1">'01.1 - SO 01.1 Vodovodní ...'!$C$123:$K$339</definedName>
    <definedName name="_xlnm._FilterDatabase" localSheetId="3" hidden="1">'901 - VON'!$C$116:$K$133</definedName>
    <definedName name="_xlnm.Print_Area" localSheetId="1">'01 - Oprava vodovodu'!$B$81:$J$804</definedName>
    <definedName name="_xlnm.Print_Area" localSheetId="2">'01.1 - SO 01.1 Vodovodní ...'!$B$81:$J$340</definedName>
    <definedName name="_xlnm.Print_Area" localSheetId="3">'901 - VON'!$B$81:$J$134</definedName>
    <definedName name="_xlnm.Print_Area" localSheetId="0">'Rekapitulace stavby'!$B$81:$AP$99</definedName>
    <definedName name="_xlnm.Print_Titles" localSheetId="0">'Rekapitulace stavby'!$92:$92</definedName>
    <definedName name="_xlnm.Print_Titles" localSheetId="1">'01 - Oprava vodovodu'!$126:$126</definedName>
    <definedName name="_xlnm.Print_Titles" localSheetId="2">'01.1 - SO 01.1 Vodovodní ...'!$123:$123</definedName>
    <definedName name="_xlnm.Print_Titles" localSheetId="3">'901 - VON'!$116:$116</definedName>
  </definedNames>
  <calcPr calcId="191029"/>
</workbook>
</file>

<file path=xl/sharedStrings.xml><?xml version="1.0" encoding="utf-8"?>
<sst xmlns="http://schemas.openxmlformats.org/spreadsheetml/2006/main" count="10026" uniqueCount="1414">
  <si>
    <t>Export Komplet</t>
  </si>
  <si>
    <t/>
  </si>
  <si>
    <t>2.0</t>
  </si>
  <si>
    <t>False</t>
  </si>
  <si>
    <t>{a5e92703-0db9-4e4d-82f2-e3d849f56a5e}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</si>
  <si>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</si>
  <si>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</si>
  <si>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</si>
  <si>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</si>
  <si>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</si>
  <si>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</si>
  <si>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</si>
  <si>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</si>
  <si>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</si>
  <si>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</si>
  <si>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</si>
  <si>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</si>
  <si>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Horky nad Jizerou - oprava vodovodu při stavbě KNL</t>
  </si>
  <si>
    <t>KSO:</t>
  </si>
  <si>
    <t>CC-CZ:</t>
  </si>
  <si>
    <t>Místo:</t>
  </si>
  <si>
    <t xml:space="preserve"> </t>
  </si>
  <si>
    <t>Datum:</t>
  </si>
  <si>
    <t>3. 6. 2021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</si>
  <si>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</si>
  <si>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</si>
  <si>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</si>
  <si>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</si>
  <si>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</si>
  <si>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</si>
  <si>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</si>
  <si>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</si>
  <si>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</si>
  <si>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</si>
  <si>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</si>
  <si>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</si>
  <si>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</si>
  <si>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</si>
  <si>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</si>
  <si>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</si>
  <si>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</si>
  <si>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</si>
  <si>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</si>
  <si>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</si>
  <si>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</si>
  <si>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</si>
  <si>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</si>
  <si>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</si>
  <si>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</si>
  <si>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</si>
  <si>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</si>
  <si>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</si>
  <si>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</si>
  <si>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</si>
  <si>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</si>
  <si>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</si>
  <si>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</si>
  <si>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</si>
  <si>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</si>
  <si>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</si>
  <si>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</si>
  <si>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</si>
  <si>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</si>
  <si>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</si>
  <si>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</si>
  <si>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</si>
  <si>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</si>
  <si>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</si>
  <si>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</si>
  <si>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</si>
  <si>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</si>
  <si>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</si>
  <si>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</si>
  <si>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</si>
  <si>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</si>
  <si>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</si>
  <si>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</si>
  <si>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</si>
  <si>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</si>
  <si>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vodovodu</t>
  </si>
  <si>
    <t>STA</t>
  </si>
  <si>
    <t>1</t>
  </si>
  <si>
    <t>{b7bf32b0-2dd1-4471-9d79-6c94911f0c00}</t>
  </si>
  <si>
    <t>2</t>
  </si>
  <si>
    <t>01.1</t>
  </si>
  <si>
    <t>SO 01.1 Vodovodní přípojky</t>
  </si>
  <si>
    <t>{6b21376c-af94-4127-9398-622d7b00067a}</t>
  </si>
  <si>
    <t>901</t>
  </si>
  <si>
    <t>VON</t>
  </si>
  <si>
    <t>{8fdf45b7-0c9e-4994-9b9d-8b890f6f3581}</t>
  </si>
  <si>
    <t>KRYCÍ LIST SOUPISU PRACÍ</t>
  </si>
  <si>
    <t>Objekt:</t>
  </si>
  <si>
    <t>01 - Oprava vodovodu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</si>
  <si>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</si>
  <si>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</si>
  <si>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</si>
  <si>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</si>
  <si>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</si>
  <si>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</si>
  <si>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</si>
  <si>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</si>
  <si>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</si>
  <si>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</si>
  <si>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</si>
  <si>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</si>
  <si>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</si>
  <si>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</si>
  <si>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</si>
  <si>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</si>
  <si>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</si>
  <si>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</si>
  <si>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</si>
  <si>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</si>
  <si>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</si>
  <si>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</si>
  <si>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</si>
  <si>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</si>
  <si>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</si>
  <si>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</si>
  <si>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</si>
  <si>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</si>
  <si>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</si>
  <si>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</si>
  <si>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</si>
  <si>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</si>
  <si>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</si>
  <si>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</si>
  <si>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113106187</t>
  </si>
  <si>
    <t>Rozebrání dlažeb vozovek ze zámkové dlažby s ložem z kameniva strojně pl do 50 m2</t>
  </si>
  <si>
    <t>m2</t>
  </si>
  <si>
    <t>4</t>
  </si>
  <si>
    <t>709421795</t>
  </si>
  <si>
    <t>VV</t>
  </si>
  <si>
    <t>"zámková dlažba" (1,0*36)</t>
  </si>
  <si>
    <t>Součet</t>
  </si>
  <si>
    <t>113106241</t>
  </si>
  <si>
    <t>Rozebrání vozovek ze silničních dílců se spárami zalitými živicí strojně pl přes 200 m2</t>
  </si>
  <si>
    <t>221817747</t>
  </si>
  <si>
    <t>"panely" (3,0*263,9)</t>
  </si>
  <si>
    <t>3</t>
  </si>
  <si>
    <t>113107212</t>
  </si>
  <si>
    <t>Odstranění podkladu z kameniva těženého tl 200 mm strojně pl přes 200 m2</t>
  </si>
  <si>
    <t>574346625</t>
  </si>
  <si>
    <t>"asfalt. komunikace SÚS" (1,0*458,6)</t>
  </si>
  <si>
    <t>113107223</t>
  </si>
  <si>
    <t>Odstranění podkladu z kameniva drceného tl 300 mm strojně pl přes 200 m2</t>
  </si>
  <si>
    <t>-497709810</t>
  </si>
  <si>
    <t>"MK asfalt" (1,0*440,9)</t>
  </si>
  <si>
    <t>5</t>
  </si>
  <si>
    <t>113107242</t>
  </si>
  <si>
    <t>Odstranění podkladu živičného tl 100 mm strojně pl přes 200 m2</t>
  </si>
  <si>
    <t>-1159062306</t>
  </si>
  <si>
    <t>"viz TZ a PD"</t>
  </si>
  <si>
    <t>"provizorní komunikace" 1163,4</t>
  </si>
  <si>
    <t>6</t>
  </si>
  <si>
    <t>113107322</t>
  </si>
  <si>
    <t>Odstranění podkladu z kameniva drceného tl 200 mm strojně pl do 50 m2</t>
  </si>
  <si>
    <t>569623373</t>
  </si>
  <si>
    <t>7</t>
  </si>
  <si>
    <t>113154332</t>
  </si>
  <si>
    <t>Frézování živičného krytu tl 40 mm pruh š 2 m pl do 10000 m2 bez překážek v trase</t>
  </si>
  <si>
    <t>-1201247037</t>
  </si>
  <si>
    <t>"MK asfalt" (1,6*440,9)</t>
  </si>
  <si>
    <t>8</t>
  </si>
  <si>
    <t>-796640955</t>
  </si>
  <si>
    <t>9</t>
  </si>
  <si>
    <t>115101201</t>
  </si>
  <si>
    <t>Čerpání vody na dopravní výšku do 10 m průměrný přítok do 500 l/min</t>
  </si>
  <si>
    <t>hod</t>
  </si>
  <si>
    <t>-798372585</t>
  </si>
  <si>
    <t>10</t>
  </si>
  <si>
    <t>115101301</t>
  </si>
  <si>
    <t>Pohotovost čerpací soupravy pro dopravní výšku do 10 m přítok do 500 l/min</t>
  </si>
  <si>
    <t>den</t>
  </si>
  <si>
    <t>-1886642248</t>
  </si>
  <si>
    <t>11</t>
  </si>
  <si>
    <t>119001401</t>
  </si>
  <si>
    <t>Dočasné zajištění potrubí ocelového nebo litinového DN do 200 mm</t>
  </si>
  <si>
    <t>m</t>
  </si>
  <si>
    <t>1471046053</t>
  </si>
  <si>
    <t>(1,0*46)</t>
  </si>
  <si>
    <t>12</t>
  </si>
  <si>
    <t>119001421</t>
  </si>
  <si>
    <t>Dočasné zajištění kabelů a kabelových tratí ze 3 volně ložených kabelů</t>
  </si>
  <si>
    <t>1261290824</t>
  </si>
  <si>
    <t>(1,0*58)</t>
  </si>
  <si>
    <t>13</t>
  </si>
  <si>
    <t>121151113</t>
  </si>
  <si>
    <t>Sejmutí ornice plochy do 500 m2 tl vrstvy do 200 mm strojně</t>
  </si>
  <si>
    <t>-767720706</t>
  </si>
  <si>
    <t>"zatravnění" (1,0*156,0)+(2,0*2,0*4)+(8,0*2,0*4)</t>
  </si>
  <si>
    <t>14</t>
  </si>
  <si>
    <t>131251201A</t>
  </si>
  <si>
    <t>Hloubení jam zapažených v hornině třídy těžitelnosti I, skupiny 3 objem do 20 m3</t>
  </si>
  <si>
    <t>m3</t>
  </si>
  <si>
    <t>-1844519523</t>
  </si>
  <si>
    <t>"cílové jámy protlaku"</t>
  </si>
  <si>
    <t>"řad A " (2,0*2,0*2,7)</t>
  </si>
  <si>
    <t>"řad B" (2,0*2,0)*(3,9+2,3+2,3)</t>
  </si>
  <si>
    <t>"odpočet povrchů" -(2,0*2,0*0,2*4)</t>
  </si>
  <si>
    <t>"hor 3 40%" 41,6*0,4</t>
  </si>
  <si>
    <t>131251202A</t>
  </si>
  <si>
    <t xml:space="preserve">Hloubení jam zapažených v hornině třídy těžitelnosti I, skupiny 3 objem do 50 m3 </t>
  </si>
  <si>
    <t>-2075693680</t>
  </si>
  <si>
    <t>"startovací jámy protlaku"</t>
  </si>
  <si>
    <t>"řad A " (8,0*2,0*2,7)</t>
  </si>
  <si>
    <t>"řad B" (8,0*2,0)*(3,9+2,3+2,3)</t>
  </si>
  <si>
    <t>"odpočet povrchů" -(8,0*2,0*0,2*4)</t>
  </si>
  <si>
    <t>"hor 3 40%" 166,4*0,4</t>
  </si>
  <si>
    <t>16</t>
  </si>
  <si>
    <t>131351201A</t>
  </si>
  <si>
    <t xml:space="preserve">Hloubení jam zapažených v hornině třídy těžitelnosti II, skupiny 4 objem do 20 m3 </t>
  </si>
  <si>
    <t>444823966</t>
  </si>
  <si>
    <t>"hor 4 40%" 41,6*0,4</t>
  </si>
  <si>
    <t>17</t>
  </si>
  <si>
    <t>131351202A</t>
  </si>
  <si>
    <t>Hloubení jam zapažených v hornině třídy těžitelnosti II, skupiny 4 objem do 50 m3</t>
  </si>
  <si>
    <t>281819320</t>
  </si>
  <si>
    <t>"hor 4 40%" 166,4*0,4</t>
  </si>
  <si>
    <t>18</t>
  </si>
  <si>
    <t>131451201A</t>
  </si>
  <si>
    <t>Hloubení jam zapažených v hornině třídy těžitelnosti II, skupiny 5 objem do 20 m3</t>
  </si>
  <si>
    <t>-719049151</t>
  </si>
  <si>
    <t>"hor 5 20%" 41,6*0,2</t>
  </si>
  <si>
    <t>19</t>
  </si>
  <si>
    <t>131451202A</t>
  </si>
  <si>
    <t xml:space="preserve">Hloubení jam zapažených v hornině třídy těžitelnosti II, skupiny 5 objem do 50 m3 </t>
  </si>
  <si>
    <t>-1531502419</t>
  </si>
  <si>
    <t>"hor 5 20%" 166,4*0,2</t>
  </si>
  <si>
    <t>20</t>
  </si>
  <si>
    <t>132254206</t>
  </si>
  <si>
    <t>Hloubení zapažených rýh š do 2000 mm v hornině třídy těžitelnosti I, skupiny 3 objem do 5000 m3</t>
  </si>
  <si>
    <t>1178837034</t>
  </si>
  <si>
    <t>"řad A" (1,0*1,55*50)+(1,0*1,7*81,2)</t>
  </si>
  <si>
    <t>"řad A1" (1,0*1,7*34,3)</t>
  </si>
  <si>
    <t>"řad A2" (1,0*1,6*6,0)</t>
  </si>
  <si>
    <t>"řad B" (1,0*1,75*874,4)</t>
  </si>
  <si>
    <t>"řad B1" (1,0*2,6*20,7)</t>
  </si>
  <si>
    <t>"řad B2" (1,0*1,8*35,8)</t>
  </si>
  <si>
    <t>"přeložka A12" (1,0*1,75*29,8)</t>
  </si>
  <si>
    <t>"řad B3" (1,0*1,85*21,5)</t>
  </si>
  <si>
    <t>"řad B4" (1,0*1,7*93,3)</t>
  </si>
  <si>
    <t>"odpočet povrchů" -((1,0*0,6*458,6)+(1,0*0,36*440,9)+(1,0*0,4*263,9)+(1,0*0,25*36))</t>
  </si>
  <si>
    <t>"hor 3 40%" 1634,001*0,4</t>
  </si>
  <si>
    <t>132354206</t>
  </si>
  <si>
    <t>Hloubení zapažených rýh š do 2000 mm v hornině třídy těžitelnosti II, skupiny 4 objem do 5000 m3</t>
  </si>
  <si>
    <t>26329316</t>
  </si>
  <si>
    <t>"hor 4 40%" 1634,001*0,4</t>
  </si>
  <si>
    <t>22</t>
  </si>
  <si>
    <t>132454206</t>
  </si>
  <si>
    <t>Hloubení zapažených rýh š do 2000 mm v hornině třídy těžitelnosti II, skupiny 5 objem do 5000 m3</t>
  </si>
  <si>
    <t>-853364118</t>
  </si>
  <si>
    <t>"hor 5 20%" 1634,0011*0,2</t>
  </si>
  <si>
    <t>23</t>
  </si>
  <si>
    <t>1331120R4</t>
  </si>
  <si>
    <t xml:space="preserve">Kopané sondy </t>
  </si>
  <si>
    <t>kus</t>
  </si>
  <si>
    <t>-878106025</t>
  </si>
  <si>
    <t>24</t>
  </si>
  <si>
    <t>139001101</t>
  </si>
  <si>
    <t>Příplatek za ztížení vykopávky v blízkosti podzemního vedení</t>
  </si>
  <si>
    <t>-295792692</t>
  </si>
  <si>
    <t>(1,1*1,6*46)+(1,3*1,8*58)</t>
  </si>
  <si>
    <t>25</t>
  </si>
  <si>
    <t>139951121</t>
  </si>
  <si>
    <t>Bourání kcí v hloubených vykopávkách ze zdiva z betonu prostého strojně</t>
  </si>
  <si>
    <t>106926284</t>
  </si>
  <si>
    <t>"zrušení části šachet A3, A4, A6, A14, A21, A22" 5,26</t>
  </si>
  <si>
    <t>"bourání šachty v zahradnictví u skleníku" 2,16</t>
  </si>
  <si>
    <t>26</t>
  </si>
  <si>
    <t>141721216</t>
  </si>
  <si>
    <t>Řízený zemní protlak délky do 50 m hloubky do 6 m s protlačením potrubí vnějšího průměru vrtu do 250 mm v hornině třídy těžitelnosti I a II, skupiny 1 až 4</t>
  </si>
  <si>
    <t>1266589686</t>
  </si>
  <si>
    <t>"řad B" 4,5</t>
  </si>
  <si>
    <t>27</t>
  </si>
  <si>
    <t>M</t>
  </si>
  <si>
    <t>14011106R</t>
  </si>
  <si>
    <t>trubka ocelová 219x4mm</t>
  </si>
  <si>
    <t>1143146766</t>
  </si>
  <si>
    <t>4,5*1,01 'Přepočtené koeficientem množství</t>
  </si>
  <si>
    <t>28</t>
  </si>
  <si>
    <t>141721217</t>
  </si>
  <si>
    <t>Řízený zemní protlak délky do 50 m hloubky do 6 m s protlačením potrubí vnějšího průměru vrtu do 280 mm v hornině třídy těžitelnosti I a II, skupiny 1 až 4</t>
  </si>
  <si>
    <t>-1415975196</t>
  </si>
  <si>
    <t>"řad A" 3,0</t>
  </si>
  <si>
    <t>"řad B" 2,0</t>
  </si>
  <si>
    <t>29</t>
  </si>
  <si>
    <t>28613181</t>
  </si>
  <si>
    <t>trubka vodovodní PE100 PN 16 SDR11 225x20,5mm</t>
  </si>
  <si>
    <t>-1155145734</t>
  </si>
  <si>
    <t>5*1,01 'Přepočtené koeficientem množství</t>
  </si>
  <si>
    <t>30</t>
  </si>
  <si>
    <t>141721219</t>
  </si>
  <si>
    <t>Řízený zemní protlak délky do 50 m hloubky do 6 m s protlačením potrubí vnějšího průměru vrtu do 355 mm v hornině třídy těžitelnosti I a II, skupiny 1 až 4</t>
  </si>
  <si>
    <t>-2130891225</t>
  </si>
  <si>
    <t>"řad B" 8,1</t>
  </si>
  <si>
    <t>31</t>
  </si>
  <si>
    <t>14011112R</t>
  </si>
  <si>
    <t>trubka ocelová  323x7,1mm</t>
  </si>
  <si>
    <t>-1087491345</t>
  </si>
  <si>
    <t>8,1*1,01 'Přepočtené koeficientem množství</t>
  </si>
  <si>
    <t>32</t>
  </si>
  <si>
    <t>151101101</t>
  </si>
  <si>
    <t>Zřízení příložného pažení a rozepření stěn rýh hl do 2 m</t>
  </si>
  <si>
    <t>-1030303281</t>
  </si>
  <si>
    <t>"řad A" (2*1,55*50)+(2*1,7*81,2)</t>
  </si>
  <si>
    <t>"řad A1" (2*1,7*34,3)</t>
  </si>
  <si>
    <t>"řad A2" (2*1,6*6,0)</t>
  </si>
  <si>
    <t>"řad B" (2*1,75*874,4)</t>
  </si>
  <si>
    <t>"řad B2" (2*1,8*35,8)</t>
  </si>
  <si>
    <t>"přeložka A12" (2*1,75*29,8)</t>
  </si>
  <si>
    <t>"řad B3" (2*1,85*21,5)</t>
  </si>
  <si>
    <t>"řad B4" (2*1,7*93,3)</t>
  </si>
  <si>
    <t>33</t>
  </si>
  <si>
    <t>151101102</t>
  </si>
  <si>
    <t>Zřízení příložného pažení a rozepření stěn rýh hl do 4 m</t>
  </si>
  <si>
    <t>-1649587609</t>
  </si>
  <si>
    <t>"řad B1" (2*2,6*20,7)</t>
  </si>
  <si>
    <t>34</t>
  </si>
  <si>
    <t>151101111</t>
  </si>
  <si>
    <t>Odstranění příložného pažení a rozepření stěn rýh hl do 2 m</t>
  </si>
  <si>
    <t>862006730</t>
  </si>
  <si>
    <t>35</t>
  </si>
  <si>
    <t>151101112</t>
  </si>
  <si>
    <t>Odstranění příložného pažení a rozepření stěn rýh hl do 4 m</t>
  </si>
  <si>
    <t>2023847703</t>
  </si>
  <si>
    <t>36</t>
  </si>
  <si>
    <t>151101201</t>
  </si>
  <si>
    <t>Zřízení příložného pažení stěn výkopu hl do 4 m</t>
  </si>
  <si>
    <t>-1417955085</t>
  </si>
  <si>
    <t>"řad A " ((2,0+2,0)*2*2,7)</t>
  </si>
  <si>
    <t>"řad B" ((2,0+2,0)*2)*(3,9+2,3+2,3)</t>
  </si>
  <si>
    <t>"řad A " ((8,0+2,0)*2*2,7)</t>
  </si>
  <si>
    <t>"řad B" ((8,0+2,0)*2)*(3,9+2,3+2,3)</t>
  </si>
  <si>
    <t>37</t>
  </si>
  <si>
    <t>151101211</t>
  </si>
  <si>
    <t>Odstranění příložného pažení stěn hl do 4 m</t>
  </si>
  <si>
    <t>-412295281</t>
  </si>
  <si>
    <t>38</t>
  </si>
  <si>
    <t>151101301</t>
  </si>
  <si>
    <t>Zřízení rozepření stěn při pažení příložném hl do 4 m</t>
  </si>
  <si>
    <t>-2009565761</t>
  </si>
  <si>
    <t>39</t>
  </si>
  <si>
    <t>151101311</t>
  </si>
  <si>
    <t>Odstranění rozepření stěn při pažení příložném hl do 4 m</t>
  </si>
  <si>
    <t>789008433</t>
  </si>
  <si>
    <t>40</t>
  </si>
  <si>
    <t>162351103A</t>
  </si>
  <si>
    <t>Vodorovné přemístění  výkopku/sypaniny z horniny třídy těžitelnosti I, skupiny 1 až 3 na mezideponii dodavatele</t>
  </si>
  <si>
    <t>-50242494</t>
  </si>
  <si>
    <t>"zásyp zeminou na mezideponii a zpět" 973,099*0,15*2</t>
  </si>
  <si>
    <t>"ornice na mezideponii a zpět" 236,0*2</t>
  </si>
  <si>
    <t>41</t>
  </si>
  <si>
    <t>162751117A</t>
  </si>
  <si>
    <t>Vodorovné přemístění výkopku/sypaniny z horniny třídy těžitelnosti I, skupiny 1 až 3 na skládku zajištěnou dodavatelem</t>
  </si>
  <si>
    <t>1763977187</t>
  </si>
  <si>
    <t>"přebytečný výkopek na skládku"</t>
  </si>
  <si>
    <t>((16,64+66,56)+(653,6))-(973,099*0,15)</t>
  </si>
  <si>
    <t>42</t>
  </si>
  <si>
    <t>162751137A</t>
  </si>
  <si>
    <t>Vodorovné přemístění  výkopku/sypaniny z horniny třídy těžitelnosti II, skupiny 4 a 5 na skládku zajištěnou dodavatelem</t>
  </si>
  <si>
    <t>1186548161</t>
  </si>
  <si>
    <t>(16,64+66,56+8,32+33,28)+(653,6+326,8)</t>
  </si>
  <si>
    <t>43</t>
  </si>
  <si>
    <t>162751157A</t>
  </si>
  <si>
    <t>-809702131</t>
  </si>
  <si>
    <t>44</t>
  </si>
  <si>
    <t>167151111</t>
  </si>
  <si>
    <t>Nakládání výkopku z hornin třídy těžitelnosti I, skupiny 1 až 3 přes 100 m3</t>
  </si>
  <si>
    <t>-1115275869</t>
  </si>
  <si>
    <t>"zásyp zeminou " 973,099*0,15</t>
  </si>
  <si>
    <t>45</t>
  </si>
  <si>
    <t>171201231</t>
  </si>
  <si>
    <t>Poplatek za uložení zeminy a kamení na recyklační skládce (skládkovné) kód odpadu 17 05 04</t>
  </si>
  <si>
    <t>t</t>
  </si>
  <si>
    <t>-484917092</t>
  </si>
  <si>
    <t>46</t>
  </si>
  <si>
    <t>997013861A</t>
  </si>
  <si>
    <t>Poplatek za uložení stavebního odpadu na recyklační skládce (skládkovné) z betonové suti</t>
  </si>
  <si>
    <t>1702274346</t>
  </si>
  <si>
    <t>7,24*2,2</t>
  </si>
  <si>
    <t>47</t>
  </si>
  <si>
    <t>174151101</t>
  </si>
  <si>
    <t>Zásyp jam, šachet rýh nebo kolem objektů sypaninou se zhutněním</t>
  </si>
  <si>
    <t>-1133358993</t>
  </si>
  <si>
    <t>"hloubení rýh" 1159,401+204,6</t>
  </si>
  <si>
    <t>"odpočet vytlačená kubatura" -((1,0*0,43*58,0)+(1,0*0,44*158,3)+(1,0*0,45*834,2)+(1,0*0,475*299,2))</t>
  </si>
  <si>
    <t>"hloubení startovacích a cílových jam" 41,6+166,4</t>
  </si>
  <si>
    <t>"zásyp rušených AŠ" (2,2*6)</t>
  </si>
  <si>
    <t>48</t>
  </si>
  <si>
    <t>58337344</t>
  </si>
  <si>
    <t>štěrkopísek frakce 0/32</t>
  </si>
  <si>
    <t>1485016157</t>
  </si>
  <si>
    <t>"85%" 973,099*0,85*1,67*1,23</t>
  </si>
  <si>
    <t>"odpočet kameniva z bouraných komunikací" -(744,28)</t>
  </si>
  <si>
    <t>49</t>
  </si>
  <si>
    <t>175151101</t>
  </si>
  <si>
    <t>Obsypání potrubí strojně sypaninou bez prohození, uloženou do 3 m</t>
  </si>
  <si>
    <t>859094854</t>
  </si>
  <si>
    <t>"DN 63" (1,0*0,33*58)</t>
  </si>
  <si>
    <t>"DN 80" (1,0*0,34*158,3)</t>
  </si>
  <si>
    <t>"DN 100" (1,0*0,35*834,2)</t>
  </si>
  <si>
    <t>"DN 150" 1,0*0,375*299,5</t>
  </si>
  <si>
    <t>50</t>
  </si>
  <si>
    <t>58337310</t>
  </si>
  <si>
    <t>štěrkopísek frakce 0/4</t>
  </si>
  <si>
    <t>-681143618</t>
  </si>
  <si>
    <t>477,245*1,67*1,23</t>
  </si>
  <si>
    <t>51</t>
  </si>
  <si>
    <t>181351103</t>
  </si>
  <si>
    <t>Rozprostření ornice tl vrstvy do 200 mm pl do 500 m2 v rovině nebo ve svahu do 1:5 strojně</t>
  </si>
  <si>
    <t>-360885026</t>
  </si>
  <si>
    <t>52</t>
  </si>
  <si>
    <t>181411121</t>
  </si>
  <si>
    <t>Založení lučního trávníku výsevem plochy do 1000 m2 v rovině a ve svahu do 1:5</t>
  </si>
  <si>
    <t>-227894893</t>
  </si>
  <si>
    <t>53</t>
  </si>
  <si>
    <t>00572470</t>
  </si>
  <si>
    <t>osivo směs travní univerzál</t>
  </si>
  <si>
    <t>kg</t>
  </si>
  <si>
    <t>-1873913137</t>
  </si>
  <si>
    <t>236*0,015 'Přepočtené koeficientem množství</t>
  </si>
  <si>
    <t>54</t>
  </si>
  <si>
    <t>181951111</t>
  </si>
  <si>
    <t>Úprava pláně v hornině třídy těžitelnosti I, skupiny 1 až 3 bez zhutnění strojně</t>
  </si>
  <si>
    <t>-1119594728</t>
  </si>
  <si>
    <t>55</t>
  </si>
  <si>
    <t>181951112</t>
  </si>
  <si>
    <t>Úprava pláně v hornině třídy těžitelnosti I, skupiny 1 až 3 se zhutněním strojně</t>
  </si>
  <si>
    <t>-2088939697</t>
  </si>
  <si>
    <t>Zakládání</t>
  </si>
  <si>
    <t>56</t>
  </si>
  <si>
    <t>57</t>
  </si>
  <si>
    <t>291211111</t>
  </si>
  <si>
    <t>Zřízení plochy ze silničních panelů do lože tl 50 mm z kameniva</t>
  </si>
  <si>
    <t>-672563652</t>
  </si>
  <si>
    <t>"panely - použity stávající" (3,0*263,9)</t>
  </si>
  <si>
    <t>Vodorovné konstrukce</t>
  </si>
  <si>
    <t>58</t>
  </si>
  <si>
    <t>451573111</t>
  </si>
  <si>
    <t>Lože pod potrubí otevřený výkop ze štěrkopísku frakce 0-4 mm</t>
  </si>
  <si>
    <t>176730831</t>
  </si>
  <si>
    <t>"DN 63" (1,0*0,1*58)</t>
  </si>
  <si>
    <t>"DN 80" (1,0*0,1*158,3)</t>
  </si>
  <si>
    <t>"DN 100" (1,0*0,1*834,2)</t>
  </si>
  <si>
    <t>"DN 150" 1,0*0,1*299,5</t>
  </si>
  <si>
    <t>"VŠ v zahradnictví u skleníku" (3,14*0,75*0,75*0,1)</t>
  </si>
  <si>
    <t>59</t>
  </si>
  <si>
    <t>452313141</t>
  </si>
  <si>
    <t>Podkladní bloky z betonu prostého tř. C 16/20 otevřený výkop</t>
  </si>
  <si>
    <t>1088235881</t>
  </si>
  <si>
    <t xml:space="preserve">"podkladní bloky pod lomové body a tvarovky" </t>
  </si>
  <si>
    <t>0,3*0,3*0,05*30</t>
  </si>
  <si>
    <t>"VŠ v zahradnictví u skleníku" (3,14*0,75*0,75*0,1)+(3,14*0,5*0,5*0,1)</t>
  </si>
  <si>
    <t>60</t>
  </si>
  <si>
    <t>452353101</t>
  </si>
  <si>
    <t>Bednění podkladních bloků otevřený výkop</t>
  </si>
  <si>
    <t>-469746740</t>
  </si>
  <si>
    <t>0,3*4*0,05*30</t>
  </si>
  <si>
    <t>"VŠ v zahradnictví u skleníku" (6,28*0,75*0,1)</t>
  </si>
  <si>
    <t>Komunikace pozemní</t>
  </si>
  <si>
    <t>61</t>
  </si>
  <si>
    <t>564251111</t>
  </si>
  <si>
    <t>Podklad nebo podsyp ze štěrkopísku ŠP tl 150 mm</t>
  </si>
  <si>
    <t>142471645</t>
  </si>
  <si>
    <t>62</t>
  </si>
  <si>
    <t>564851111</t>
  </si>
  <si>
    <t>Podklad ze štěrkodrtě ŠD tl 150 mm</t>
  </si>
  <si>
    <t>803908296</t>
  </si>
  <si>
    <t>63</t>
  </si>
  <si>
    <t>564871111</t>
  </si>
  <si>
    <t>Podklad ze štěrkodrtě ŠD tl 250 mm</t>
  </si>
  <si>
    <t>-1465491004</t>
  </si>
  <si>
    <t>"panely" (1,0*263,9)</t>
  </si>
  <si>
    <t>64</t>
  </si>
  <si>
    <t>564871116</t>
  </si>
  <si>
    <t>Podklad ze štěrkodrtě ŠD tl. 300 mm</t>
  </si>
  <si>
    <t>-1976808871</t>
  </si>
  <si>
    <t>65</t>
  </si>
  <si>
    <t>564931412</t>
  </si>
  <si>
    <t>Podklad z asfaltového recyklátu tl 100 mm</t>
  </si>
  <si>
    <t>-1859316067</t>
  </si>
  <si>
    <t>"provizorní komunikace"</t>
  </si>
  <si>
    <t>66</t>
  </si>
  <si>
    <t>573111112</t>
  </si>
  <si>
    <t>Postřik živičný infiltrační s posypem z asfaltu množství 1 kg/m2</t>
  </si>
  <si>
    <t>-2070484301</t>
  </si>
  <si>
    <t>67</t>
  </si>
  <si>
    <t>573231108</t>
  </si>
  <si>
    <t>Postřik živičný spojovací ze silniční emulze v množství 0,50 kg/m2</t>
  </si>
  <si>
    <t>494285399</t>
  </si>
  <si>
    <t>68</t>
  </si>
  <si>
    <t>577134111</t>
  </si>
  <si>
    <t>Asfaltový beton vrstva obrusná ACO 11 (ABS) tř. I tl 40 mm</t>
  </si>
  <si>
    <t>1752052281</t>
  </si>
  <si>
    <t>69</t>
  </si>
  <si>
    <t>577144111</t>
  </si>
  <si>
    <t>Asfaltový beton vrstva obrusná ACO 11 (ABS) tř. I tl 50 mm</t>
  </si>
  <si>
    <t>-1214862625</t>
  </si>
  <si>
    <t>70</t>
  </si>
  <si>
    <t>577146111</t>
  </si>
  <si>
    <t>Asfaltový beton vrstva ložní ACL 22 (ABVH) tl 50 mm š do 3 m z nemodifikovaného asfaltu</t>
  </si>
  <si>
    <t>-800360464</t>
  </si>
  <si>
    <t>"asfalt. komunikace SÚS 2 vrstvy" (1,0*458,6)*2</t>
  </si>
  <si>
    <t>71</t>
  </si>
  <si>
    <t>577165111</t>
  </si>
  <si>
    <t xml:space="preserve">Asfaltový beton vrstva obrusná ACO 16 (ABH) tl 70 mm </t>
  </si>
  <si>
    <t>-279731221</t>
  </si>
  <si>
    <t>72</t>
  </si>
  <si>
    <t>596212212</t>
  </si>
  <si>
    <t>Kladení zámkové dlažby pozemních komunikací tl 80 mm skupiny A pl do 300 m2</t>
  </si>
  <si>
    <t>-975415096</t>
  </si>
  <si>
    <t>"zámková dlažba - použita stávající" (1,0*36)</t>
  </si>
  <si>
    <t xml:space="preserve"> Trubní vedení</t>
  </si>
  <si>
    <t>73</t>
  </si>
  <si>
    <t>85036R01</t>
  </si>
  <si>
    <t>demontáž a likvidace stávajícího potrubí</t>
  </si>
  <si>
    <t>kpl</t>
  </si>
  <si>
    <t>-655007930</t>
  </si>
  <si>
    <t>74</t>
  </si>
  <si>
    <t>851241131</t>
  </si>
  <si>
    <t>Montáž potrubí z trub litinových hrdlových s integrovaným těsněním otevřený výkop DN 80</t>
  </si>
  <si>
    <t>-1928566968</t>
  </si>
  <si>
    <t>"řad A1" 34,3</t>
  </si>
  <si>
    <t>"řad A2" 6,0</t>
  </si>
  <si>
    <t>"řad B2" 2,7</t>
  </si>
  <si>
    <t>"řad B3" 21,5</t>
  </si>
  <si>
    <t>"řad B4" 93,3</t>
  </si>
  <si>
    <t>75</t>
  </si>
  <si>
    <t>55254080</t>
  </si>
  <si>
    <t>trouba vodovodní litinová hrdlová hrdlová Zn+Al  DN 80</t>
  </si>
  <si>
    <t>607095674</t>
  </si>
  <si>
    <t>157,8*1,01 'Přepočtené koeficientem množství</t>
  </si>
  <si>
    <t>76</t>
  </si>
  <si>
    <t>851261131</t>
  </si>
  <si>
    <t>Montáž potrubí z trub litinových hrdlových s integrovaným těsněním otevřený výkop DN 100</t>
  </si>
  <si>
    <t>-329712157</t>
  </si>
  <si>
    <t>"řad A" 144,2</t>
  </si>
  <si>
    <t>"řad B" 674,3</t>
  </si>
  <si>
    <t>"řad B1" 20,7</t>
  </si>
  <si>
    <t>77</t>
  </si>
  <si>
    <t>55254081</t>
  </si>
  <si>
    <t>trouba vodovodní litinová hrdlová hrdlová Zn+Al  DN 100</t>
  </si>
  <si>
    <t>-769380751</t>
  </si>
  <si>
    <t>839,2*1,01 'Přepočtené koeficientem množství</t>
  </si>
  <si>
    <t>78</t>
  </si>
  <si>
    <t>851311131</t>
  </si>
  <si>
    <t>Montáž potrubí z trub litinových hrdlových s integrovaným těsněním otevřený výkop DN 150</t>
  </si>
  <si>
    <t>1237092766</t>
  </si>
  <si>
    <t>"viz PD a TZ"</t>
  </si>
  <si>
    <t>"řad B" 244,7</t>
  </si>
  <si>
    <t>"řad B2" 33,1</t>
  </si>
  <si>
    <t>"přeložka A-12" 29,8</t>
  </si>
  <si>
    <t>79</t>
  </si>
  <si>
    <t>55254083</t>
  </si>
  <si>
    <t>trouba vodovodní litinová hrdlová hrdlová Zn+Al DN 150</t>
  </si>
  <si>
    <t>-842010346</t>
  </si>
  <si>
    <t>307,6*1,01 'Přepočtené koeficientem množství</t>
  </si>
  <si>
    <t>80</t>
  </si>
  <si>
    <t>857241131</t>
  </si>
  <si>
    <t>Montáž litinových tvarovek jednoosých hrdlových otevřený výkop s integrovaným těsněním DN 80</t>
  </si>
  <si>
    <t>2013549672</t>
  </si>
  <si>
    <t>"viz TZ a PD" 3+1+7+1+1+1+3+1</t>
  </si>
  <si>
    <t>81</t>
  </si>
  <si>
    <t>5525R811</t>
  </si>
  <si>
    <t xml:space="preserve">litinové koleno hrdlové s jedním hrdlem MK DN 80-11° </t>
  </si>
  <si>
    <t>-1857340074</t>
  </si>
  <si>
    <t>3*1,01 'Přepočtené koeficientem množství</t>
  </si>
  <si>
    <t>82</t>
  </si>
  <si>
    <t>5525R822</t>
  </si>
  <si>
    <t xml:space="preserve">litinové koleno hrdlové s jedním hrdlem MK DN 80-22° </t>
  </si>
  <si>
    <t>441854639</t>
  </si>
  <si>
    <t>1*1,01 'Přepočtené koeficientem množství</t>
  </si>
  <si>
    <t>83</t>
  </si>
  <si>
    <t>5525R845</t>
  </si>
  <si>
    <t xml:space="preserve">litinové koleno hrdlové s jedním hrdlem MK DN 80-45° </t>
  </si>
  <si>
    <t>430854233</t>
  </si>
  <si>
    <t>7*1,01 'Přepočtené koeficientem množství</t>
  </si>
  <si>
    <t>84</t>
  </si>
  <si>
    <t>5526R050</t>
  </si>
  <si>
    <t>WAGA spojka jednohrdlová UW DN 50 s podpůrnou vložkou</t>
  </si>
  <si>
    <t>-764099402</t>
  </si>
  <si>
    <t>85</t>
  </si>
  <si>
    <t>5526R051</t>
  </si>
  <si>
    <t>WAGA spojka jednohrdlová EW DN 50 s podpůrnou vložkou</t>
  </si>
  <si>
    <t>997398366</t>
  </si>
  <si>
    <t>86</t>
  </si>
  <si>
    <t>5526R080</t>
  </si>
  <si>
    <t>WAGA spojka dvouhrdlová UW DN 80 s podpůrnou vložkou</t>
  </si>
  <si>
    <t>881363531</t>
  </si>
  <si>
    <t>87</t>
  </si>
  <si>
    <t>5526R082</t>
  </si>
  <si>
    <t>WAGA spojka jednohrdlová EW DN 80 s podpůrnou vložkou</t>
  </si>
  <si>
    <t>271167152</t>
  </si>
  <si>
    <t>88</t>
  </si>
  <si>
    <t>5526R081</t>
  </si>
  <si>
    <t>WAGA spojka dvouhrdlová UW DN 80</t>
  </si>
  <si>
    <t>222168295</t>
  </si>
  <si>
    <t>89</t>
  </si>
  <si>
    <t>857242122</t>
  </si>
  <si>
    <t>Montáž litinových tvarovek jednoosých přírubových otevřený výkop DN 80</t>
  </si>
  <si>
    <t>2100080918</t>
  </si>
  <si>
    <t>"viz TZ a PD" 1+1+1+1+1+1+1+3+5+1+2</t>
  </si>
  <si>
    <t>90</t>
  </si>
  <si>
    <t>55253233</t>
  </si>
  <si>
    <t>trouba přírubová litinová vodovodní  PN10/16 DN 80 dl 100mm</t>
  </si>
  <si>
    <t>1021383826</t>
  </si>
  <si>
    <t>91</t>
  </si>
  <si>
    <t>55253235</t>
  </si>
  <si>
    <t>trouba přírubová litinová vodovodní  PN10/16 DN 80 dl 200mm</t>
  </si>
  <si>
    <t>1497881651</t>
  </si>
  <si>
    <t>92</t>
  </si>
  <si>
    <t>55253237</t>
  </si>
  <si>
    <t>trouba přírubová litinová vodovodní  PN10/16 DN 80 dl 300mm</t>
  </si>
  <si>
    <t>-862512525</t>
  </si>
  <si>
    <t>93</t>
  </si>
  <si>
    <t>55253246</t>
  </si>
  <si>
    <t>trouba přírubová litinová vodovodní  PN10/16 DN 80 dl 900mm</t>
  </si>
  <si>
    <t>662298592</t>
  </si>
  <si>
    <t>94</t>
  </si>
  <si>
    <t>55253245</t>
  </si>
  <si>
    <t>trouba přírubová litinová vodovodní  PN10/16 DN 80 dl 800mm</t>
  </si>
  <si>
    <t>-270177381</t>
  </si>
  <si>
    <t>95</t>
  </si>
  <si>
    <t>552532R15</t>
  </si>
  <si>
    <t>trouba přírubová litinová vodovodní  PN10/16 DN 80 dl 1500mm</t>
  </si>
  <si>
    <t>-1789156820</t>
  </si>
  <si>
    <t>96</t>
  </si>
  <si>
    <t>55259982</t>
  </si>
  <si>
    <t>koleno přírubové Q tvárná litina DN 80-90°</t>
  </si>
  <si>
    <t>-559886101</t>
  </si>
  <si>
    <t>97</t>
  </si>
  <si>
    <t>55253892R</t>
  </si>
  <si>
    <t>tvarovka přírubová s hrdlem z tvárné litiny E-kus dl 130mm DN 80</t>
  </si>
  <si>
    <t>-1491899685</t>
  </si>
  <si>
    <t>98</t>
  </si>
  <si>
    <t>55253489R</t>
  </si>
  <si>
    <t>tvarovka přírubová litinová s hladkým koncem  F-kus DN 80</t>
  </si>
  <si>
    <t>1531359933</t>
  </si>
  <si>
    <t>99</t>
  </si>
  <si>
    <t>55254011R</t>
  </si>
  <si>
    <t>koleno přírubové z tvárné litiny FFK-kus DN 80- 45°</t>
  </si>
  <si>
    <t>-1746645627</t>
  </si>
  <si>
    <t>100</t>
  </si>
  <si>
    <t>55259811</t>
  </si>
  <si>
    <t xml:space="preserve">přechod přírubový (FFR) tvárná litina DN 80/50 </t>
  </si>
  <si>
    <t>-103156756</t>
  </si>
  <si>
    <t>2*1,01 'Přepočtené koeficientem množství</t>
  </si>
  <si>
    <t>101</t>
  </si>
  <si>
    <t>857261131</t>
  </si>
  <si>
    <t>Montáž litinových tvarovek jednoosých hrdlových otevřený výkop s integrovaným těsněním DN 100</t>
  </si>
  <si>
    <t>-870563937</t>
  </si>
  <si>
    <t>"viz TZ a PD" 13+7+15+6+5+6+1</t>
  </si>
  <si>
    <t>102</t>
  </si>
  <si>
    <t>5525R1011</t>
  </si>
  <si>
    <t>litinové koleno hrdlové s jedním hrdlem MK  DN 100-11°</t>
  </si>
  <si>
    <t>1951556807</t>
  </si>
  <si>
    <t>13*1,01 'Přepočtené koeficientem množství</t>
  </si>
  <si>
    <t>103</t>
  </si>
  <si>
    <t>5525R1022</t>
  </si>
  <si>
    <t>litinové koleno hrdlové s jedním hrdlem MK  DN 100-22°</t>
  </si>
  <si>
    <t>1422286134</t>
  </si>
  <si>
    <t>104</t>
  </si>
  <si>
    <t>5525R1045</t>
  </si>
  <si>
    <t>litinové koleno hrdlové s jedním hrdlem MK  DN 100-45°</t>
  </si>
  <si>
    <t>-470954138</t>
  </si>
  <si>
    <t>15*1,01 'Přepočtené koeficientem množství</t>
  </si>
  <si>
    <t>105</t>
  </si>
  <si>
    <t>5525R1511</t>
  </si>
  <si>
    <t>litinové koleno hrdlové s jedním hrdlem MK DN 150-11°</t>
  </si>
  <si>
    <t>-841411129</t>
  </si>
  <si>
    <t>6*1,01 'Přepočtené koeficientem množství</t>
  </si>
  <si>
    <t>106</t>
  </si>
  <si>
    <t>5525R1522</t>
  </si>
  <si>
    <t>litinové koleno hrdlové s jedním hrdlem MK DN 150-22°</t>
  </si>
  <si>
    <t>1768129515</t>
  </si>
  <si>
    <t>107</t>
  </si>
  <si>
    <t>5525R1545</t>
  </si>
  <si>
    <t>litinové koleno hrdlové s jedním hrdlem MK DN 150-45°</t>
  </si>
  <si>
    <t>1405315935</t>
  </si>
  <si>
    <t>108</t>
  </si>
  <si>
    <t>5526R100</t>
  </si>
  <si>
    <t>WAGA spojka jednohrdlová EW DN 100</t>
  </si>
  <si>
    <t>1801184460</t>
  </si>
  <si>
    <t>109</t>
  </si>
  <si>
    <t>857262122</t>
  </si>
  <si>
    <t>Montáž litinových tvarovek jednoosých přírubových otevřený výkop DN 100</t>
  </si>
  <si>
    <t>-1151270538</t>
  </si>
  <si>
    <t>"viz TZ a PD" 3+5+5+12+12+8</t>
  </si>
  <si>
    <t>110</t>
  </si>
  <si>
    <t>55252242</t>
  </si>
  <si>
    <t>trouba přírubová TT PN10/16 DN 100 dl 1000mm</t>
  </si>
  <si>
    <t>-1259849525</t>
  </si>
  <si>
    <t>111</t>
  </si>
  <si>
    <t>552522R15</t>
  </si>
  <si>
    <t>trouba přírubová TT PN10/16 DN 100 dl 1500mm</t>
  </si>
  <si>
    <t>1340265592</t>
  </si>
  <si>
    <t>112</t>
  </si>
  <si>
    <t>552522R20</t>
  </si>
  <si>
    <t>trouba přírubová TT PN10/16 DN 100 dl 2000mm</t>
  </si>
  <si>
    <t>-76795777</t>
  </si>
  <si>
    <t>113</t>
  </si>
  <si>
    <t>55253893R</t>
  </si>
  <si>
    <t>tvarovka přírubová s hrdlem z tvárné litiny E-kus DN 100</t>
  </si>
  <si>
    <t>1563781544</t>
  </si>
  <si>
    <t>12*1,01 'Přepočtené koeficientem množství</t>
  </si>
  <si>
    <t>114</t>
  </si>
  <si>
    <t>55253490R</t>
  </si>
  <si>
    <t>tvarovka přírubová litinová s hladkým koncem  F-kus DN 100</t>
  </si>
  <si>
    <t>-374206595</t>
  </si>
  <si>
    <t>115</t>
  </si>
  <si>
    <t>55253612R</t>
  </si>
  <si>
    <t>přechod přírubový FFR-kus litinový DN 100/80</t>
  </si>
  <si>
    <t>-628257238</t>
  </si>
  <si>
    <t>8*1,01 'Přepočtené koeficientem množství</t>
  </si>
  <si>
    <t>116</t>
  </si>
  <si>
    <t>857264122</t>
  </si>
  <si>
    <t>Montáž litinových tvarovek odbočných přírubových otevřený výkop DN 100</t>
  </si>
  <si>
    <t>200083572</t>
  </si>
  <si>
    <t>"viz TZ a PD" 4+4</t>
  </si>
  <si>
    <t>117</t>
  </si>
  <si>
    <t>55253516</t>
  </si>
  <si>
    <t>tvarovka přírubová litinová vodovodní s přírubovou odbočkou PN10/16 T-kus DN 100/100</t>
  </si>
  <si>
    <t>-1430536618</t>
  </si>
  <si>
    <t>4*1,01 'Přepočtené koeficientem množství</t>
  </si>
  <si>
    <t>118</t>
  </si>
  <si>
    <t>55253517R</t>
  </si>
  <si>
    <t>tvarovka přírubová litinová vodovodní s přírubovou odbočkou PN10/16 T-kus DN 100/80</t>
  </si>
  <si>
    <t>-1726517773</t>
  </si>
  <si>
    <t>119</t>
  </si>
  <si>
    <t>857311131</t>
  </si>
  <si>
    <t>Montáž litinových tvarovek jednoosých hrdlových otevřený výkop s integrovaným těsněním DN 150</t>
  </si>
  <si>
    <t>1743981047</t>
  </si>
  <si>
    <t>"viz TZ a PD" 1</t>
  </si>
  <si>
    <t>120</t>
  </si>
  <si>
    <t>5526R150</t>
  </si>
  <si>
    <t>WAGA spojka jednohrdlová EW DN 150</t>
  </si>
  <si>
    <t>-1469730870</t>
  </si>
  <si>
    <t>121</t>
  </si>
  <si>
    <t>857312122</t>
  </si>
  <si>
    <t>Montáž litinových tvarovek jednoosých přírubových otevřený výkop DN 150</t>
  </si>
  <si>
    <t>-99195327</t>
  </si>
  <si>
    <t>"viz PD a TZ" 6+6+3+2</t>
  </si>
  <si>
    <t>122</t>
  </si>
  <si>
    <t>55253895R</t>
  </si>
  <si>
    <t>tvarovka přírubová s hrdlem z tvárné litiny E kus DN 150</t>
  </si>
  <si>
    <t>-1212735494</t>
  </si>
  <si>
    <t>123</t>
  </si>
  <si>
    <t>55253492R</t>
  </si>
  <si>
    <t>tvarovka přírubová litinová s hladkým koncemvF-kus DN 150</t>
  </si>
  <si>
    <t>-1315543094</t>
  </si>
  <si>
    <t>124</t>
  </si>
  <si>
    <t>55254014R</t>
  </si>
  <si>
    <t>koleno přírubové z tvárné litiny FFK-kus DN 150- 45°</t>
  </si>
  <si>
    <t>-830396290</t>
  </si>
  <si>
    <t>125</t>
  </si>
  <si>
    <t>55253618R</t>
  </si>
  <si>
    <t>přechod přírubový FFR-kus litinový DN 150/100</t>
  </si>
  <si>
    <t>500907097</t>
  </si>
  <si>
    <t>126</t>
  </si>
  <si>
    <t>857314122</t>
  </si>
  <si>
    <t>Montáž litinových tvarovek odbočných přírubových otevřený výkop DN 150</t>
  </si>
  <si>
    <t>602942698</t>
  </si>
  <si>
    <t>"viz TZ a PD" 2+1+2+1</t>
  </si>
  <si>
    <t>127</t>
  </si>
  <si>
    <t>55253530</t>
  </si>
  <si>
    <t>tvarovka přírubová litinová vodovodní s přírubovou odbočkou PN10/16 T-kus DN 150/150</t>
  </si>
  <si>
    <t>-183124776</t>
  </si>
  <si>
    <t>128</t>
  </si>
  <si>
    <t>55253531R</t>
  </si>
  <si>
    <t>tvarovka přírubová litinová vodovodní s přírubovou odbočkou PN10/16 T-kus DN 150/100</t>
  </si>
  <si>
    <t>188514918</t>
  </si>
  <si>
    <t>129</t>
  </si>
  <si>
    <t>55253532R</t>
  </si>
  <si>
    <t>tvarovka přírubová litinová vodovodní s přírubovou odbočkou PN10/16 T-kus DN 150/80</t>
  </si>
  <si>
    <t>1736609062</t>
  </si>
  <si>
    <t>130</t>
  </si>
  <si>
    <t>55253533R</t>
  </si>
  <si>
    <t>tvarovka přírubová litinová vodovodní s přírubovou odbočkou PN10/16 T-kus DN 150/50</t>
  </si>
  <si>
    <t>704353907</t>
  </si>
  <si>
    <t>131</t>
  </si>
  <si>
    <t>85790R001</t>
  </si>
  <si>
    <t>spojovací  materiál z nerezu pro přírubové spoje, bandáže přírubových  spojů a navrtávacích pasů</t>
  </si>
  <si>
    <t>1803432502</t>
  </si>
  <si>
    <t>132</t>
  </si>
  <si>
    <t>85790R002</t>
  </si>
  <si>
    <t>-1042221141</t>
  </si>
  <si>
    <t>133</t>
  </si>
  <si>
    <t>871161211R</t>
  </si>
  <si>
    <t xml:space="preserve"> Montáž potrubí z PE100 SDR 11  svařovaných elektrotvarovkou D 32 x 3,0 mm na ochozech v AŠ</t>
  </si>
  <si>
    <t>1349617654</t>
  </si>
  <si>
    <t>"AŠ A5, A10" 1+1</t>
  </si>
  <si>
    <t>134</t>
  </si>
  <si>
    <t>28613850</t>
  </si>
  <si>
    <t>trubka vodovodní PE100 PN 16 SDR11 s ochranným pláštěm z PP 32x3,0mm</t>
  </si>
  <si>
    <t>1927893331</t>
  </si>
  <si>
    <t>2*1,015 'Přepočtené koeficientem množství</t>
  </si>
  <si>
    <t>135</t>
  </si>
  <si>
    <t>871211211</t>
  </si>
  <si>
    <t>Montáž potrubí z PE100 SDR 11 otevřený výkop svařovaných elektrotvarovkou D 63 x 5,8 mm</t>
  </si>
  <si>
    <t>1005008026</t>
  </si>
  <si>
    <t>"řad B" 1</t>
  </si>
  <si>
    <t>"řad B3" 57</t>
  </si>
  <si>
    <t>136</t>
  </si>
  <si>
    <t>28613853</t>
  </si>
  <si>
    <t>trubka vodovodní PE100 PN 16 SDR11 s ochranným pláštěm z PP 63x5,8mm</t>
  </si>
  <si>
    <t>272364439</t>
  </si>
  <si>
    <t>58*1,015 'Přepočtené koeficientem množství</t>
  </si>
  <si>
    <t>137</t>
  </si>
  <si>
    <t>871211R100</t>
  </si>
  <si>
    <t>-732311062</t>
  </si>
  <si>
    <t>"viz TZ a PD" 840</t>
  </si>
  <si>
    <t>138</t>
  </si>
  <si>
    <t>871211R150</t>
  </si>
  <si>
    <t>-820145464</t>
  </si>
  <si>
    <t>"viz TZ a PD" 308</t>
  </si>
  <si>
    <t>139</t>
  </si>
  <si>
    <t>871211R63</t>
  </si>
  <si>
    <t>-1727904489</t>
  </si>
  <si>
    <t>"viz TZ a PD" 58</t>
  </si>
  <si>
    <t>140</t>
  </si>
  <si>
    <t>871211R80</t>
  </si>
  <si>
    <t>-1794511135</t>
  </si>
  <si>
    <t>"viz TZ a PD" 158</t>
  </si>
  <si>
    <t>141</t>
  </si>
  <si>
    <t>877161112R</t>
  </si>
  <si>
    <t>Montáž elektrokolen  na vodovodním potrubí z PE trub d 32</t>
  </si>
  <si>
    <t>-1199175885</t>
  </si>
  <si>
    <t>"viz TZ a PD" 4</t>
  </si>
  <si>
    <t>142</t>
  </si>
  <si>
    <t>28654318R</t>
  </si>
  <si>
    <t>koleno 90° PE DN 25</t>
  </si>
  <si>
    <t>-565785534</t>
  </si>
  <si>
    <t>143</t>
  </si>
  <si>
    <t>877241112</t>
  </si>
  <si>
    <t>Montáž elektrokolen na vodovodním potrubí z PE trub d 90</t>
  </si>
  <si>
    <t>866275866</t>
  </si>
  <si>
    <t>"viz TZ a PD" 3+7+4</t>
  </si>
  <si>
    <t>144</t>
  </si>
  <si>
    <t>28653R11</t>
  </si>
  <si>
    <t>Koleno přírubové prodloužené s patkou  PE 90° DN 80</t>
  </si>
  <si>
    <t>1269281096</t>
  </si>
  <si>
    <t>145</t>
  </si>
  <si>
    <t>28653R12</t>
  </si>
  <si>
    <t>Koleno přírubové  s patkou  PP 90° DN 80</t>
  </si>
  <si>
    <t>1473025476</t>
  </si>
  <si>
    <t>146</t>
  </si>
  <si>
    <t>891211112</t>
  </si>
  <si>
    <t>Montáž vodovodních šoupátek otevřený výkop DN 50</t>
  </si>
  <si>
    <t>897758391</t>
  </si>
  <si>
    <t>147</t>
  </si>
  <si>
    <t>42221114R</t>
  </si>
  <si>
    <t>šoupátko přírubové vodovodní  DN 50 PN 10-16</t>
  </si>
  <si>
    <t>449709434</t>
  </si>
  <si>
    <t>148</t>
  </si>
  <si>
    <t>42291078R</t>
  </si>
  <si>
    <t>souprava zemní pro šoupátka DN 40-50mm</t>
  </si>
  <si>
    <t>-881714389</t>
  </si>
  <si>
    <t>149</t>
  </si>
  <si>
    <t>891239111</t>
  </si>
  <si>
    <t>Montáž navrtávacích pasů na potrubí z jakýchkoli trub DN 65</t>
  </si>
  <si>
    <t>-1588453029</t>
  </si>
  <si>
    <t>"viz TZ a PD" 3</t>
  </si>
  <si>
    <t>150</t>
  </si>
  <si>
    <t>42271411</t>
  </si>
  <si>
    <t>pás navrtávací z tvárné litiny DN 65, pro litinové a ocelové potrubí, se závitovým výstupem 1",5/4",6/4",2"</t>
  </si>
  <si>
    <t>-472554836</t>
  </si>
  <si>
    <t>151</t>
  </si>
  <si>
    <t>891241112</t>
  </si>
  <si>
    <t>Montáž vodovodních šoupátek otevřený výkop DN 80</t>
  </si>
  <si>
    <t>-2069396877</t>
  </si>
  <si>
    <t>"na řadu" 10</t>
  </si>
  <si>
    <t>"v AŠ" 1</t>
  </si>
  <si>
    <t>152</t>
  </si>
  <si>
    <t>42221116R</t>
  </si>
  <si>
    <t>šoupátko přírubové vodovodní  DN 80 PN 10-16</t>
  </si>
  <si>
    <t>-1941648179</t>
  </si>
  <si>
    <t>153</t>
  </si>
  <si>
    <t>42291079R</t>
  </si>
  <si>
    <t>souprava zemní pro šoupátka DN 65-80 mm</t>
  </si>
  <si>
    <t>887826988</t>
  </si>
  <si>
    <t>154</t>
  </si>
  <si>
    <t>891243321</t>
  </si>
  <si>
    <t>Montáž ventilů odvzdušňovacích přírubových DN 80</t>
  </si>
  <si>
    <t>910355308</t>
  </si>
  <si>
    <t>155</t>
  </si>
  <si>
    <t>422130R1</t>
  </si>
  <si>
    <t>automatický ventil odvzdušňovací/zavzdušňovací přírubový PN 16, pitná voda DN 80</t>
  </si>
  <si>
    <t>68324529</t>
  </si>
  <si>
    <t>156</t>
  </si>
  <si>
    <t>891247111</t>
  </si>
  <si>
    <t>Montáž hydrantů podzemních DN 80</t>
  </si>
  <si>
    <t>-2039199222</t>
  </si>
  <si>
    <t>"viz TZ a PD" 4+2</t>
  </si>
  <si>
    <t>157</t>
  </si>
  <si>
    <t>422735R11</t>
  </si>
  <si>
    <t>hydrant podzemní DN 80 PN 16  krycí v 1250mm - kalník</t>
  </si>
  <si>
    <t>801642778</t>
  </si>
  <si>
    <t>158</t>
  </si>
  <si>
    <t>422735R12</t>
  </si>
  <si>
    <t>hydrant podzemní DN 80 PN 16  krycí v 1250mm - vzdušník</t>
  </si>
  <si>
    <t>-1382557748</t>
  </si>
  <si>
    <t>159</t>
  </si>
  <si>
    <t>891249111</t>
  </si>
  <si>
    <t>Montáž navrtávacích pasů na potrubí z jakýchkoli trub DN 80</t>
  </si>
  <si>
    <t>-716977081</t>
  </si>
  <si>
    <t>"viz TZ a PD" 9+1</t>
  </si>
  <si>
    <t>160</t>
  </si>
  <si>
    <t>42271412</t>
  </si>
  <si>
    <t>pás navrtávací z tvárné litiny DN 80, pro litinové a ocelové potrubí, se závitovým výstupem 1",5/4",6/4",2"</t>
  </si>
  <si>
    <t>-2026895412</t>
  </si>
  <si>
    <t>161</t>
  </si>
  <si>
    <t>891261112</t>
  </si>
  <si>
    <t>Montáž vodovodních šoupátek otevřený výkop DN 100</t>
  </si>
  <si>
    <t>1141488351</t>
  </si>
  <si>
    <t>"viz TZ a PD" 11</t>
  </si>
  <si>
    <t>162</t>
  </si>
  <si>
    <t>42221117R</t>
  </si>
  <si>
    <t>šoupátko přírubové vodovodní  DN 100 PN 10-16</t>
  </si>
  <si>
    <t>-1887546470</t>
  </si>
  <si>
    <t>163</t>
  </si>
  <si>
    <t>42291080R</t>
  </si>
  <si>
    <t>souprava zemní pro šoupátka DN 100-150 mm</t>
  </si>
  <si>
    <t>836247669</t>
  </si>
  <si>
    <t>164</t>
  </si>
  <si>
    <t>891269111</t>
  </si>
  <si>
    <t>Montáž navrtávacích pasů na potrubí z jakýchkoli trub DN 100</t>
  </si>
  <si>
    <t>581803048</t>
  </si>
  <si>
    <t>"viz TZ a PD" 49+2</t>
  </si>
  <si>
    <t>165</t>
  </si>
  <si>
    <t>42271414</t>
  </si>
  <si>
    <t>pás navrtávací z tvárné litiny DN 100, pro litinové a ocelové potrubí, se závitovým výstupem 1",5/4",6/4",2"</t>
  </si>
  <si>
    <t>312653972</t>
  </si>
  <si>
    <t>166</t>
  </si>
  <si>
    <t>891311112</t>
  </si>
  <si>
    <t>Montáž vodovodních šoupátek otevřený výkop DN 150</t>
  </si>
  <si>
    <t>109265640</t>
  </si>
  <si>
    <t>"viz TZ a PD" 7</t>
  </si>
  <si>
    <t>167</t>
  </si>
  <si>
    <t>42221119R</t>
  </si>
  <si>
    <t>šoupátko přírubové vodovodní  DN 150 PN 10-16</t>
  </si>
  <si>
    <t>-252693738</t>
  </si>
  <si>
    <t>168</t>
  </si>
  <si>
    <t>205353700</t>
  </si>
  <si>
    <t>169</t>
  </si>
  <si>
    <t>891319111</t>
  </si>
  <si>
    <t>Montáž navrtávacích pasů na potrubí z jakýchkoli trub DN 150</t>
  </si>
  <si>
    <t>2121210693</t>
  </si>
  <si>
    <t>"viz TZ a PD" 17</t>
  </si>
  <si>
    <t>170</t>
  </si>
  <si>
    <t>42271415</t>
  </si>
  <si>
    <t>pás navrtávací z tvárné litiny DN 150, pro litinové a ocelové potrubí, se závitovým výstupem 1",5/4",6/4",2"</t>
  </si>
  <si>
    <t>2110487123</t>
  </si>
  <si>
    <t>171</t>
  </si>
  <si>
    <t>892233122</t>
  </si>
  <si>
    <t>Proplach a dezinfekce vodovodního potrubí DN od 40 do 70</t>
  </si>
  <si>
    <t>-1830334242</t>
  </si>
  <si>
    <t>"DN 63" 58,0</t>
  </si>
  <si>
    <t>172</t>
  </si>
  <si>
    <t>89223R101</t>
  </si>
  <si>
    <t>Zkouška průchodnosti potrubí volným nástrojem</t>
  </si>
  <si>
    <t>412392823</t>
  </si>
  <si>
    <t>"DN 80" 157,8</t>
  </si>
  <si>
    <t>"DN 100" 839,2</t>
  </si>
  <si>
    <t>"DN 150" 307,6</t>
  </si>
  <si>
    <t>173</t>
  </si>
  <si>
    <t>892241111</t>
  </si>
  <si>
    <t>Tlaková zkouška vodou potrubí do 80</t>
  </si>
  <si>
    <t>336980180</t>
  </si>
  <si>
    <t>174</t>
  </si>
  <si>
    <t>892271111</t>
  </si>
  <si>
    <t>Tlaková zkouška vodou potrubí DN 100 nebo 125</t>
  </si>
  <si>
    <t>909153258</t>
  </si>
  <si>
    <t xml:space="preserve">"viz TZ a PD" </t>
  </si>
  <si>
    <t>175</t>
  </si>
  <si>
    <t>892273122</t>
  </si>
  <si>
    <t>Proplach a dezinfekce vodovodního potrubí DN od 80 do 125</t>
  </si>
  <si>
    <t>-903797689</t>
  </si>
  <si>
    <t>176</t>
  </si>
  <si>
    <t>892351111</t>
  </si>
  <si>
    <t>Tlaková zkouška vodou potrubí DN 150 nebo 200</t>
  </si>
  <si>
    <t>-961135614</t>
  </si>
  <si>
    <t>177</t>
  </si>
  <si>
    <t>892353122</t>
  </si>
  <si>
    <t>Proplach a dezinfekce vodovodního potrubí DN 150 nebo 200</t>
  </si>
  <si>
    <t>710477148</t>
  </si>
  <si>
    <t>178</t>
  </si>
  <si>
    <t>892372111</t>
  </si>
  <si>
    <t>Zabezpečení konců potrubí DN do 300 při tlakových zkouškách vodou</t>
  </si>
  <si>
    <t>-661771175</t>
  </si>
  <si>
    <t>"řady" 10*2</t>
  </si>
  <si>
    <t>179</t>
  </si>
  <si>
    <t>89255R001</t>
  </si>
  <si>
    <t>1374526027</t>
  </si>
  <si>
    <t>180</t>
  </si>
  <si>
    <t>89341R01</t>
  </si>
  <si>
    <t>Kruhová vodoměrná šachta plastovásamonosná DN 1200 mm v. 1500 mm vč. plastového žebříku a prostupů potrubí - dodávka a montáž</t>
  </si>
  <si>
    <t>1319892521</t>
  </si>
  <si>
    <t>"VŠ v zahradnictví u skleníku" 1</t>
  </si>
  <si>
    <t>181</t>
  </si>
  <si>
    <t>894302141</t>
  </si>
  <si>
    <t>Stěny šachet tl nad 200 mm ze ŽB bez zvýšených nároků na prostředí tř. C 16/20</t>
  </si>
  <si>
    <t>1882702623</t>
  </si>
  <si>
    <t>"VŠ v zahradnictví u skleníku" 6,28*0,75*1,5*0,15</t>
  </si>
  <si>
    <t>182</t>
  </si>
  <si>
    <t>894302241</t>
  </si>
  <si>
    <t>Strop šachet ze ŽB bez zvýšených nároků na prostředí tř. C 16/20</t>
  </si>
  <si>
    <t>1338577049</t>
  </si>
  <si>
    <t>"VŠ v zahradnictví u skleníku" (3,15*0,75*0,75*0,15)-(0,3*0,3*3,14*0,15)</t>
  </si>
  <si>
    <t>183</t>
  </si>
  <si>
    <t>894502301</t>
  </si>
  <si>
    <t>Bednění stěn šachet kruhových jednostranné</t>
  </si>
  <si>
    <t>-779489899</t>
  </si>
  <si>
    <t>"VŠ v zahradnictví u skleníku" 6,28*0,75*1,5</t>
  </si>
  <si>
    <t>184</t>
  </si>
  <si>
    <t>894503111</t>
  </si>
  <si>
    <t>Bednění deskových stropů šachet</t>
  </si>
  <si>
    <t>1822266652</t>
  </si>
  <si>
    <t>"VŠ v zahradnictví u skleníku" ((3,15*0,75*0,75)-(0,3*0,3*3,14))+(6,28*0,75*0,15)</t>
  </si>
  <si>
    <t>185</t>
  </si>
  <si>
    <t>894608211</t>
  </si>
  <si>
    <t>Výztuž šachet ze svařovaných sítí typu Kari</t>
  </si>
  <si>
    <t>-1217094584</t>
  </si>
  <si>
    <t xml:space="preserve">"VŠ v zahradnictví u skleníku" </t>
  </si>
  <si>
    <t>"stěny" 6,28*0,75*1,5*0,0078</t>
  </si>
  <si>
    <t xml:space="preserve">"strop" </t>
  </si>
  <si>
    <t>"strop" (((3,15*0,75*0,75)-(0,3*0,3*3,14))+(6,28*0,75*0,15))*0,0078</t>
  </si>
  <si>
    <t>186</t>
  </si>
  <si>
    <t>895R50001</t>
  </si>
  <si>
    <t>Oprava stávajícíh šachet</t>
  </si>
  <si>
    <t>1697807638</t>
  </si>
  <si>
    <t>"šachty A5, A9, A10, A11"</t>
  </si>
  <si>
    <t>demontáž vodoměrů a armatur, vyčištění, oprava šachet</t>
  </si>
  <si>
    <t>187</t>
  </si>
  <si>
    <t>8981330R</t>
  </si>
  <si>
    <t>Zatažení potrubí HDPE DN 63 do stávajícího potrubí LT DN 100</t>
  </si>
  <si>
    <t>-1351452692</t>
  </si>
  <si>
    <t>188</t>
  </si>
  <si>
    <t>899104112</t>
  </si>
  <si>
    <t>Osazení poklopů litinových nebo ocelových včetně rámů pro třídu zatížení D400, E600</t>
  </si>
  <si>
    <t>2114839086</t>
  </si>
  <si>
    <t>189</t>
  </si>
  <si>
    <t>55241031R</t>
  </si>
  <si>
    <t>-258066618</t>
  </si>
  <si>
    <t>190</t>
  </si>
  <si>
    <t>899401112</t>
  </si>
  <si>
    <t>Osazení poklopů litinových šoupátkových</t>
  </si>
  <si>
    <t>-1774650878</t>
  </si>
  <si>
    <t>"viz TZ a PD" 11+12+7+1</t>
  </si>
  <si>
    <t>191</t>
  </si>
  <si>
    <t>42291352</t>
  </si>
  <si>
    <t>-1602063940</t>
  </si>
  <si>
    <t>192</t>
  </si>
  <si>
    <t>592R001</t>
  </si>
  <si>
    <t>deska podkladová  prefa uličního poklopu  šoupatového</t>
  </si>
  <si>
    <t>-1850258244</t>
  </si>
  <si>
    <t>193</t>
  </si>
  <si>
    <t>899401113</t>
  </si>
  <si>
    <t>Osazení poklopů litinových hydrantových</t>
  </si>
  <si>
    <t>1191206196</t>
  </si>
  <si>
    <t>"viz TZ a PD" 1+1</t>
  </si>
  <si>
    <t>194</t>
  </si>
  <si>
    <t>42291452</t>
  </si>
  <si>
    <t>poklop litinový hydrantový DN 80</t>
  </si>
  <si>
    <t>-1969842</t>
  </si>
  <si>
    <t>195</t>
  </si>
  <si>
    <t>56230638</t>
  </si>
  <si>
    <t>deska podkladová uličního poklopu plastového hydrantového</t>
  </si>
  <si>
    <t>-90816714</t>
  </si>
  <si>
    <t>196</t>
  </si>
  <si>
    <t>899722114</t>
  </si>
  <si>
    <t>Krytí potrubí z plastů výstražnou fólií z PVC 40 cm</t>
  </si>
  <si>
    <t>-1775243794</t>
  </si>
  <si>
    <t xml:space="preserve">"viz PD a TZ" </t>
  </si>
  <si>
    <t>"DN 80" 158,2</t>
  </si>
  <si>
    <t>197</t>
  </si>
  <si>
    <t>899911102R</t>
  </si>
  <si>
    <t>Kluzná objímka výšky 36 mm vnějšího průměru potrubí do 222 mm</t>
  </si>
  <si>
    <t>-1033198932</t>
  </si>
  <si>
    <t>"vit TZ a PD"</t>
  </si>
  <si>
    <t>198</t>
  </si>
  <si>
    <t>899911103R</t>
  </si>
  <si>
    <t>Kluzná objímka výšky 19 mm vnějšího průměru potrubí do 225 mm</t>
  </si>
  <si>
    <t>-1825557590</t>
  </si>
  <si>
    <t>199</t>
  </si>
  <si>
    <t>899911136R</t>
  </si>
  <si>
    <t>Kluzná objímka výšky 50 mm vnějšího průměru potrubí do 328 mm</t>
  </si>
  <si>
    <t>1705541031</t>
  </si>
  <si>
    <t>200</t>
  </si>
  <si>
    <t>899913143</t>
  </si>
  <si>
    <t>Uzavírací manžeta chráničky potrubí DN 100 x 250</t>
  </si>
  <si>
    <t>-1034028612</t>
  </si>
  <si>
    <t>201</t>
  </si>
  <si>
    <t>899913153</t>
  </si>
  <si>
    <t>Uzavírací manžeta chráničky potrubí DN 150 x 300</t>
  </si>
  <si>
    <t>-22578134</t>
  </si>
  <si>
    <t>Ostatní konstrukce a práce, bourání</t>
  </si>
  <si>
    <t>202</t>
  </si>
  <si>
    <t>919112212</t>
  </si>
  <si>
    <t>Řezání spár pro vytvoření komůrky š 10 mm hl 20 mm pro těsnící zálivku v živičném krytu</t>
  </si>
  <si>
    <t>-720713413</t>
  </si>
  <si>
    <t>"asfalt. komunikace SÚS" (2*458,6)</t>
  </si>
  <si>
    <t>"MK asfalt" (2*440,9)</t>
  </si>
  <si>
    <t>203</t>
  </si>
  <si>
    <t>919122111</t>
  </si>
  <si>
    <t>Těsnění spár zálivkou za tepla pro komůrky š 10 mm hl 20 mm s těsnicím profilem</t>
  </si>
  <si>
    <t>576788247</t>
  </si>
  <si>
    <t>204</t>
  </si>
  <si>
    <t>919735111</t>
  </si>
  <si>
    <t>Řezání stávajícího živičného krytu hl do 50 mm</t>
  </si>
  <si>
    <t>-825229840</t>
  </si>
  <si>
    <t>997</t>
  </si>
  <si>
    <t>Přesun sutě</t>
  </si>
  <si>
    <t>997221551A</t>
  </si>
  <si>
    <t>Vodorovná doprava suti ze sypkých materiálů na skládku zajištěnou dodavatelem</t>
  </si>
  <si>
    <t>"kamenivo" 137,58+744,128+10,44</t>
  </si>
  <si>
    <t>206</t>
  </si>
  <si>
    <t>997221561A</t>
  </si>
  <si>
    <t>Vodorovná doprava suti z kusových materiálů do na skládku zajištěnou dodavatelem</t>
  </si>
  <si>
    <t>1478362458</t>
  </si>
  <si>
    <t>"asfalt" 453,838</t>
  </si>
  <si>
    <t>207</t>
  </si>
  <si>
    <t>9972215R</t>
  </si>
  <si>
    <t>1472063218</t>
  </si>
  <si>
    <t>"panely" 323,014</t>
  </si>
  <si>
    <t>"zámková dlažba" 10,62</t>
  </si>
  <si>
    <t>208</t>
  </si>
  <si>
    <t>997221611R</t>
  </si>
  <si>
    <t>Nakládání  na dopravní prostředky pro vodorovnou dopravu</t>
  </si>
  <si>
    <t>838103954</t>
  </si>
  <si>
    <t>209</t>
  </si>
  <si>
    <t>997221875</t>
  </si>
  <si>
    <t>Poplatek za uložení stavebního odpadu na recyklační skládce (skládkovné) asfaltového bez obsahu dehtu zatříděného do Katalogu odpadů pod kódem 17 03 02</t>
  </si>
  <si>
    <t>722072420</t>
  </si>
  <si>
    <t>"frézování" 64,9+84,832</t>
  </si>
  <si>
    <t>210</t>
  </si>
  <si>
    <t>99722R551B</t>
  </si>
  <si>
    <t>Vodorovná doprava kameniva na mezideponii zajištěnou dodavatelem a zpět vč. naložení na mezideponi</t>
  </si>
  <si>
    <t>-410200168</t>
  </si>
  <si>
    <t>998</t>
  </si>
  <si>
    <t>Přesun hmot</t>
  </si>
  <si>
    <t>211</t>
  </si>
  <si>
    <t>998273102</t>
  </si>
  <si>
    <t>Přesun hmot pro trubní vedení z trub litinových otevřený výkop</t>
  </si>
  <si>
    <t>462821603</t>
  </si>
  <si>
    <t>Práce a dodávky M</t>
  </si>
  <si>
    <t>23-M</t>
  </si>
  <si>
    <t>Montáže potrubí</t>
  </si>
  <si>
    <t>212</t>
  </si>
  <si>
    <t>230200118</t>
  </si>
  <si>
    <t>Nasunutí potrubní sekce do ocelové chráničky DN 100</t>
  </si>
  <si>
    <t>1805843101</t>
  </si>
  <si>
    <t>3,0+2,0+4,5</t>
  </si>
  <si>
    <t>213</t>
  </si>
  <si>
    <t>230200120</t>
  </si>
  <si>
    <t>Nasunutí potrubní sekce do ocelové chráničky DN 150</t>
  </si>
  <si>
    <t>953933063</t>
  </si>
  <si>
    <t>8,1</t>
  </si>
  <si>
    <t>01.1 - SO 01.1 Vodovodní přípojky</t>
  </si>
  <si>
    <t>-708158749</t>
  </si>
  <si>
    <t>"MK asfalt" (0,8*15)</t>
  </si>
  <si>
    <t>1220251865</t>
  </si>
  <si>
    <t>-762710739</t>
  </si>
  <si>
    <t>"MK asfalt" (1,4*15)</t>
  </si>
  <si>
    <t>1434741700</t>
  </si>
  <si>
    <t>(0,8*20)</t>
  </si>
  <si>
    <t>960233103</t>
  </si>
  <si>
    <t>(0,8*40)</t>
  </si>
  <si>
    <t>-2060057934</t>
  </si>
  <si>
    <t>"pro č.p. 93 (OÚ)" (2,0*2,0*2,6)</t>
  </si>
  <si>
    <t>"hor 3 40%" 10,4*0,4</t>
  </si>
  <si>
    <t>Hloubení jam zapažených v hornině třídy těžitelnosti I, skupiny 3 objem do 50 m3</t>
  </si>
  <si>
    <t>-324470578</t>
  </si>
  <si>
    <t>"pro č.p. 93 (OÚ)" (8,0*2,0*2,6)</t>
  </si>
  <si>
    <t>Hloubení jam zapažených v hornině třídy těžitelnosti II, skupiny 4 objem do 20 m3</t>
  </si>
  <si>
    <t>770844623</t>
  </si>
  <si>
    <t>"hor 4 40%" 10,4*0,4</t>
  </si>
  <si>
    <t>-453504157</t>
  </si>
  <si>
    <t>-402418635</t>
  </si>
  <si>
    <t>"hor 5 20%" 10,4*0,2</t>
  </si>
  <si>
    <t>Hloubení jam zapažených v hornině třídy těžitelnosti II, skupiny 5 objem do 50 m3</t>
  </si>
  <si>
    <t>-741157289</t>
  </si>
  <si>
    <t>132254204</t>
  </si>
  <si>
    <t>Hloubení zapažených rýh š do 2000 mm v hornině třídy těžitelnosti I, skupiny 3 objem do 500 m3</t>
  </si>
  <si>
    <t>-583133773</t>
  </si>
  <si>
    <t>(0,8*1,6*122,8)</t>
  </si>
  <si>
    <t>"hor 3 40%" 157,1846*0,4</t>
  </si>
  <si>
    <t>132354204</t>
  </si>
  <si>
    <t>Hloubení zapažených rýh š do 2000 mm v hornině třídy těžitelnosti II, skupiny 4 objem do 500 m3</t>
  </si>
  <si>
    <t>-2138741635</t>
  </si>
  <si>
    <t>"hor 4 40%" 157,184*0,4</t>
  </si>
  <si>
    <t>132454203</t>
  </si>
  <si>
    <t>Hloubení zapažených rýh š do 2000 mm v hornině třídy těžitelnosti II, skupiny 5 objem do 100 m3</t>
  </si>
  <si>
    <t>-1354417676</t>
  </si>
  <si>
    <t>"hor 5 20%" 157,184*0,2</t>
  </si>
  <si>
    <t>1820122348</t>
  </si>
  <si>
    <t>(1,1*1,6*32)+(1,3*1,8*16)</t>
  </si>
  <si>
    <t>1500143521</t>
  </si>
  <si>
    <t>(2*1,6*122,8)</t>
  </si>
  <si>
    <t>205228380</t>
  </si>
  <si>
    <t>1093092097</t>
  </si>
  <si>
    <t>"pro č.p. 93 (OÚ)" ((2,0+2,0)*2*2,6)</t>
  </si>
  <si>
    <t>"pro č.p. 93 (OÚ)" ((8,0+2,0)*2*2,6)</t>
  </si>
  <si>
    <t>-231848146</t>
  </si>
  <si>
    <t>1252201216</t>
  </si>
  <si>
    <t>692029289</t>
  </si>
  <si>
    <t>Vodorovné přemístění výkopku/sypaniny z horniny třídy těžitelnosti I, skupiny 1 až 3 na mezideponii dodavatele</t>
  </si>
  <si>
    <t>-1536058154</t>
  </si>
  <si>
    <t>"zásyp zeminou na mezideponii a zpět" 169,718*0,15*2</t>
  </si>
  <si>
    <t>Vodorovné přemístění  výkopku/sypaniny z horniny třídy těžitelnosti I, skupiny 1 až 3 na skládku zajištěnou dodavatelem</t>
  </si>
  <si>
    <t>-713578801</t>
  </si>
  <si>
    <t>((4,16+16,64)+(92,874))-(169,718*0,15)</t>
  </si>
  <si>
    <t>619492956</t>
  </si>
  <si>
    <t>(2,08+8,32)+(62,874+31,437)</t>
  </si>
  <si>
    <t>742945595</t>
  </si>
  <si>
    <t>"zásyp zeminou" 169,718*0,15</t>
  </si>
  <si>
    <t>1247268720</t>
  </si>
  <si>
    <t>(88,216*1,6)+(104,711*1,8)</t>
  </si>
  <si>
    <t>1853274184</t>
  </si>
  <si>
    <t>"hloubení rýh" 157,84</t>
  </si>
  <si>
    <t>"odpočet vytlačená kubatura" -((0,8*0,35*122,4)+5,85)</t>
  </si>
  <si>
    <t>"hloubení startovacích a cílových jam" 10,4+41,6</t>
  </si>
  <si>
    <t>-1076333257</t>
  </si>
  <si>
    <t>"85%" 169,718*0,85*1,67*1,23</t>
  </si>
  <si>
    <t>"odpočet kameniva z bouraných komunikací" -(5,28)</t>
  </si>
  <si>
    <t>-1962313226</t>
  </si>
  <si>
    <t>"DN 32, 40" (0,8*0,25*122,8)</t>
  </si>
  <si>
    <t>-763794613</t>
  </si>
  <si>
    <t>24,56*1,67*1,23</t>
  </si>
  <si>
    <t>1297054604</t>
  </si>
  <si>
    <t>Lože pod potrubí otevřený výkop ze štěrkopísku</t>
  </si>
  <si>
    <t>1928877891</t>
  </si>
  <si>
    <t>"DN 32, 40" (0,8*0,1*122,8)</t>
  </si>
  <si>
    <t>265731855</t>
  </si>
  <si>
    <t>1437988432</t>
  </si>
  <si>
    <t>-1004131558</t>
  </si>
  <si>
    <t>1852809778</t>
  </si>
  <si>
    <t>37446394</t>
  </si>
  <si>
    <t>582449221</t>
  </si>
  <si>
    <t>871161211</t>
  </si>
  <si>
    <t>Montáž potrubí z PE100 SDR 11 otevřený výkop svařovaných elektrotvarovkou D 32 x 3,0 mm</t>
  </si>
  <si>
    <t>-1598777250</t>
  </si>
  <si>
    <t>"viz TZ a PD" 118,8</t>
  </si>
  <si>
    <t>28613170</t>
  </si>
  <si>
    <t>trubka vodovodní PE100 SDR11 se signalizační vrstvou 32x3,0mm</t>
  </si>
  <si>
    <t>1538144581</t>
  </si>
  <si>
    <t>118,8*1,015 'Přepočtené koeficientem množství</t>
  </si>
  <si>
    <t>871171211</t>
  </si>
  <si>
    <t>Montáž potrubí z PE100 SDR 11 otevřený výkop svařovaných elektrotvarovkou D 40 x 3,7 mm</t>
  </si>
  <si>
    <t>-864837657</t>
  </si>
  <si>
    <t>"viz TZ a PD" 15,6</t>
  </si>
  <si>
    <t>28613171</t>
  </si>
  <si>
    <t>trubka vodovodní PE100 SDR11 se signalizační vrstvou 40x3,7mm</t>
  </si>
  <si>
    <t>-1094277921</t>
  </si>
  <si>
    <t>15,6*1,015 'Přepočtené koeficientem množství</t>
  </si>
  <si>
    <t>877161101</t>
  </si>
  <si>
    <t>Montáž elektrospojek na vodovodním potrubí z PE trub d 32</t>
  </si>
  <si>
    <t>-659511573</t>
  </si>
  <si>
    <t>"viz TZ a PD" 75</t>
  </si>
  <si>
    <t>63126202R</t>
  </si>
  <si>
    <t>spojka ISIFLO pro PE potrubí d32</t>
  </si>
  <si>
    <t>-300240952</t>
  </si>
  <si>
    <t>75*1,015 'Přepočtené koeficientem množství</t>
  </si>
  <si>
    <t>877171101</t>
  </si>
  <si>
    <t>Montáž elektrospojek na vodovodním potrubí z PE trub d 40</t>
  </si>
  <si>
    <t>-514985842</t>
  </si>
  <si>
    <t>63126203R</t>
  </si>
  <si>
    <t>spojka ISIFLO  pro PE potrubí d40</t>
  </si>
  <si>
    <t>-588013313</t>
  </si>
  <si>
    <t>3*1,015 'Přepočtené koeficientem množství</t>
  </si>
  <si>
    <t>891181112</t>
  </si>
  <si>
    <t>Montáž vodovodních šoupátek otevřený výkop DN 40</t>
  </si>
  <si>
    <t>-1549158523</t>
  </si>
  <si>
    <t>"viz TZ a PD" 75+3</t>
  </si>
  <si>
    <t>42221R1</t>
  </si>
  <si>
    <t>šoupátko přípojkové DN 32</t>
  </si>
  <si>
    <t>1242596687</t>
  </si>
  <si>
    <t>42221R2</t>
  </si>
  <si>
    <t>šoupátko přípojkové DN 40</t>
  </si>
  <si>
    <t>-1003152043</t>
  </si>
  <si>
    <t>42291072R</t>
  </si>
  <si>
    <t>souprava zemní pro šoupátka DN 32-40</t>
  </si>
  <si>
    <t>-931891895</t>
  </si>
  <si>
    <t>-1556145129</t>
  </si>
  <si>
    <t>118,8+15,6</t>
  </si>
  <si>
    <t>-1776782972</t>
  </si>
  <si>
    <t>8981331R</t>
  </si>
  <si>
    <t>Zatažení potrubí HDPE DN 32 do stávajícího potrubí LT DN 100</t>
  </si>
  <si>
    <t>-134718755</t>
  </si>
  <si>
    <t>"pro č.p. 93 (OÚ)" 11,6</t>
  </si>
  <si>
    <t>536919348</t>
  </si>
  <si>
    <t>"viz TZ a PD" 78</t>
  </si>
  <si>
    <t>1132056021</t>
  </si>
  <si>
    <t>1367953622</t>
  </si>
  <si>
    <t>1991768980</t>
  </si>
  <si>
    <t>"viz PD a TZ" 118,8+15,6</t>
  </si>
  <si>
    <t>85036R51</t>
  </si>
  <si>
    <t>52684797</t>
  </si>
  <si>
    <t>-224385036</t>
  </si>
  <si>
    <t>1267682707</t>
  </si>
  <si>
    <t>1155474986</t>
  </si>
  <si>
    <t>"MK asfalt" (2*15)</t>
  </si>
  <si>
    <t>-804083345</t>
  </si>
  <si>
    <t>1416361952</t>
  </si>
  <si>
    <t>707082761</t>
  </si>
  <si>
    <t>"frézování" 1,932</t>
  </si>
  <si>
    <t>Vodorovná doprava suti z kusových materiálů na skládku zajištěnou dodavatelem</t>
  </si>
  <si>
    <t>-2021825898</t>
  </si>
  <si>
    <t>"asfalt" 2,64</t>
  </si>
  <si>
    <t>98680566</t>
  </si>
  <si>
    <t>941602167</t>
  </si>
  <si>
    <t>"kamenivo" 5,28</t>
  </si>
  <si>
    <t>998276101</t>
  </si>
  <si>
    <t>Přesun hmot pro trubní vedení z trub z plastických hmot otevřený výkop</t>
  </si>
  <si>
    <t>1322572328</t>
  </si>
  <si>
    <t>901 - VON</t>
  </si>
  <si>
    <t>VRN - Vedlejší rozpočtové náklady</t>
  </si>
  <si>
    <t>VRN</t>
  </si>
  <si>
    <t>Vedlejší rozpočtové náklady</t>
  </si>
  <si>
    <t>00001</t>
  </si>
  <si>
    <t>Zařízení staveniště</t>
  </si>
  <si>
    <t>-1006376926</t>
  </si>
  <si>
    <t>20001</t>
  </si>
  <si>
    <t xml:space="preserve">Statická hutnící zkouška - provedení akreditovaným subjektem se stanovením modulu přetvárnosti Edef2 a poměru Edef2/Edef1, včetně vypracování protokolu. Úprava povrchu terénu , provedení zkoušky na budoucí pláni opravované komunikace </t>
  </si>
  <si>
    <t>-914012590</t>
  </si>
  <si>
    <t>20002</t>
  </si>
  <si>
    <t xml:space="preserve">Zdokumentování stávajícího stavu okolních staveb. Pasport dotčených budov, plotů a přístupových tras ,včetně pořízení fotodokumentace a předání výsledků investorovi </t>
  </si>
  <si>
    <t>187453578</t>
  </si>
  <si>
    <t>20003</t>
  </si>
  <si>
    <t>Spolupráce při záchranném archeologickém dohledu spočívající v komunikaci s dohledem a účast při jeho návštěvách</t>
  </si>
  <si>
    <t>734736185</t>
  </si>
  <si>
    <t>20004</t>
  </si>
  <si>
    <t>Vytyčení stavby ( všech stavebních objektů ) oprávněným geodetem , ochrana geodetických bodů před poškozením</t>
  </si>
  <si>
    <t>520697042</t>
  </si>
  <si>
    <t>20005</t>
  </si>
  <si>
    <t>Vytyčení stávajících podzemních sítí, rizika a zvláštní opatření</t>
  </si>
  <si>
    <t>79728404</t>
  </si>
  <si>
    <t>20006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</si>
  <si>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</si>
  <si>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1242326742</t>
  </si>
  <si>
    <t>20007</t>
  </si>
  <si>
    <t>Dokumentace skutečného provedení stavby</t>
  </si>
  <si>
    <t>-298881273</t>
  </si>
  <si>
    <t>20009</t>
  </si>
  <si>
    <t>Zabezpečení staveniště oplocením</t>
  </si>
  <si>
    <t>-492375826</t>
  </si>
  <si>
    <t>20010</t>
  </si>
  <si>
    <t>Doklady k předání a převzetí díla</t>
  </si>
  <si>
    <t>-1228347975</t>
  </si>
  <si>
    <t>20011</t>
  </si>
  <si>
    <t>1932091609</t>
  </si>
  <si>
    <t>20012</t>
  </si>
  <si>
    <t>Fotofokumentace v průběhu provádění díla</t>
  </si>
  <si>
    <t>-868712483</t>
  </si>
  <si>
    <t>20013</t>
  </si>
  <si>
    <t xml:space="preserve">Ostatní náklady uvedené v PD a technických podmínkách zadavatele, např. spolupůsobení s obyvateli při provádění stavby. </t>
  </si>
  <si>
    <t>877134669</t>
  </si>
  <si>
    <t>20014</t>
  </si>
  <si>
    <t>Zvláštní požadavky a zhotovení - TP bo 1.17.</t>
  </si>
  <si>
    <t>-909561891</t>
  </si>
  <si>
    <t>Vodorovné přemístění betonové suti na skládku zajištěnou dodavatelem</t>
  </si>
  <si>
    <t>(590,835*1,6)+(1105,2*1,8)</t>
  </si>
  <si>
    <t>Vodorovná doprava na mezideponii zajištěnou dodavatelem  a zpět</t>
  </si>
  <si>
    <t>60 a</t>
  </si>
  <si>
    <t>452111111</t>
  </si>
  <si>
    <t>Osazení betonových dílců pražců pod potrubí v otevřeném výkopu, průřezové plochy do 25000 mm2</t>
  </si>
  <si>
    <t>demontáž poklopu na přípojkovém šoupěti, uskladnění, osazení jako provizorního poklopu do doby opravy asfaltové komunikace</t>
  </si>
  <si>
    <t>demontáž přípojkového šoupěte vč. Zemní soupravy</t>
  </si>
  <si>
    <t xml:space="preserve">33 a </t>
  </si>
  <si>
    <t>5922826620</t>
  </si>
  <si>
    <t>kostka betonová min. rozměr 200x200x50</t>
  </si>
  <si>
    <t xml:space="preserve">"podkladní bloky pod přípojková šoupata" </t>
  </si>
  <si>
    <t xml:space="preserve">196 a </t>
  </si>
  <si>
    <t>196 b</t>
  </si>
  <si>
    <t>demontáž poklopu na šoupěti, uskladnění, osazení jako provizorního poklopu do doby opravy asfaltové komunikace</t>
  </si>
  <si>
    <t>potrubí PE 90 délky 1 m pro ochranu zemních souprav šoupat a její výplň pískem</t>
  </si>
  <si>
    <t>60 b</t>
  </si>
  <si>
    <t>bandáže spojek ISIFLO</t>
  </si>
  <si>
    <t xml:space="preserve"> potrubí PE 90 délky 1 m pro ochranu zemních souprav šoupat a její výplň pískem</t>
  </si>
  <si>
    <t xml:space="preserve"> demontáž šoupat a ostatních armatur a jejich likvidace případně předání objednateli</t>
  </si>
  <si>
    <t xml:space="preserve">demontáž a likvidace stávajícího potrubí </t>
  </si>
  <si>
    <t>U-expres spojka  DN 100</t>
  </si>
  <si>
    <t>spojky pro propoje dokončených úseků</t>
  </si>
  <si>
    <t>U-expres spojka  DN 150</t>
  </si>
  <si>
    <t>108 a</t>
  </si>
  <si>
    <t>140 a</t>
  </si>
  <si>
    <t>ks</t>
  </si>
  <si>
    <t>napojení přípojek potrubím z PE 32 průměrné délky 5 m na provizorní vodovod z PE včetně napojení na původní přípojku spojkou ISIFLO - zřízení a odstranění</t>
  </si>
  <si>
    <t>provizorní vodovod PE DN 100 včetně uzávěrů pro přípojky, odboček a napojovacích armatur na původní řad a obsypu pískem - zřízení a odstranění</t>
  </si>
  <si>
    <t>provizorní vodovod PE DN 150 včetně uzávěrů pro přípojky, odboček a napojovacích armatur na původní řad a obsypu pískem - zřízení a odstranění</t>
  </si>
  <si>
    <t>provizorní vodovod PE DN 63 včetně uzávěrů pro přípojky, odboček a napojovacích armatur na původní řad a obsypu pískem - zřízení a odstranění</t>
  </si>
  <si>
    <t>provizorní vodovod PE DN80 včetně uzávěrů pro přípojky, odboček a napojovacích armatur na původní řad a obsypu pískem - zřízení a odstranění</t>
  </si>
  <si>
    <t>U spojka</t>
  </si>
  <si>
    <t>120 a</t>
  </si>
  <si>
    <t xml:space="preserve">Rozbor pitné vody dle vyhl.č.376/200 Sb., čl.2.1.3-TP v.1.9          </t>
  </si>
  <si>
    <t>174 a</t>
  </si>
  <si>
    <t>Proplach a dezinfekce vodovodního potrubí DN do 80</t>
  </si>
  <si>
    <t>provizorní vodovod  DN 80</t>
  </si>
  <si>
    <t>provizorní vodovod  DN 63</t>
  </si>
  <si>
    <t>provizorní vodovod  DN 100</t>
  </si>
  <si>
    <t>provizorní vodovod  DN 150</t>
  </si>
  <si>
    <t>poklop šachtový třída B125</t>
  </si>
  <si>
    <t>"asfalt. komunikace SÚS" (3,5*458,6)</t>
  </si>
  <si>
    <t>8*20</t>
  </si>
  <si>
    <t>Frézování živičného krytu tl 40 mm</t>
  </si>
  <si>
    <t xml:space="preserve">Frézování živičného krytu tl 50 mm </t>
  </si>
  <si>
    <t>"asfalt. komunikace SÚS" (458,6+6*3,5)</t>
  </si>
  <si>
    <t xml:space="preserve">71 a </t>
  </si>
  <si>
    <t>Vodorovné značení bílou barvou</t>
  </si>
  <si>
    <t>postranní čára, přechod pro chodce</t>
  </si>
  <si>
    <t>poklop litinový šoupátkový pro zemní soupravy osazení do terénu a do vozovky samonivelační</t>
  </si>
  <si>
    <t>Dopravně inženýrské opatření ( DIO ) – zpracování návrhů, projednání s dotčenými orgány státní správy</t>
  </si>
  <si>
    <t>Dopravně inženýrské opatření ( DIO ) – realizace ( osazení dopravnho značení, pronájem, odstranění dop.značení )</t>
  </si>
  <si>
    <t>20008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</si>
</sst>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4" fontId="23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4" fontId="36" fillId="0" borderId="21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67" fontId="23" fillId="0" borderId="21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36" fillId="0" borderId="21" xfId="0" applyFont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167" fontId="36" fillId="0" borderId="21" xfId="0" applyNumberFormat="1" applyFont="1" applyBorder="1" applyAlignment="1" applyProtection="1">
      <alignment vertical="center"/>
      <protection/>
    </xf>
    <xf numFmtId="4" fontId="36" fillId="0" borderId="21" xfId="0" applyNumberFormat="1" applyFont="1" applyBorder="1" applyAlignment="1" applyProtection="1">
      <alignment vertical="center"/>
      <protection/>
    </xf>
    <xf numFmtId="0" fontId="37" fillId="0" borderId="21" xfId="0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2" borderId="17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49" fontId="23" fillId="0" borderId="21" xfId="0" applyNumberFormat="1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67" fontId="23" fillId="0" borderId="21" xfId="0" applyNumberFormat="1" applyFont="1" applyBorder="1" applyAlignment="1" applyProtection="1">
      <alignment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5" borderId="21" xfId="0" applyFont="1" applyFill="1" applyBorder="1" applyAlignment="1" applyProtection="1">
      <alignment horizontal="left" vertical="center" wrapText="1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Fill="1" applyProtection="1">
      <protection/>
    </xf>
    <xf numFmtId="0" fontId="0" fillId="0" borderId="2" xfId="0" applyFill="1" applyBorder="1" applyProtection="1"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167" fontId="23" fillId="0" borderId="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 locked="0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2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4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64">
      <selection activeCell="B81" sqref="B81:AP9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5" customHeight="1">
      <c r="AR2" s="270" t="s">
        <v>5</v>
      </c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E4" s="15" t="s">
        <v>11</v>
      </c>
      <c r="BS4" s="9" t="s">
        <v>12</v>
      </c>
    </row>
    <row r="5" spans="2:71" s="1" customFormat="1" ht="12" customHeight="1">
      <c r="B5" s="12"/>
      <c r="D5" s="16" t="s">
        <v>13</v>
      </c>
      <c r="K5" s="301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R5" s="12"/>
      <c r="BE5" s="298" t="s">
        <v>15</v>
      </c>
      <c r="BS5" s="9" t="s">
        <v>6</v>
      </c>
    </row>
    <row r="6" spans="2:71" s="1" customFormat="1" ht="36.95" customHeight="1">
      <c r="B6" s="12"/>
      <c r="D6" s="18" t="s">
        <v>16</v>
      </c>
      <c r="K6" s="30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R6" s="12"/>
      <c r="BE6" s="299"/>
      <c r="BS6" s="9" t="s">
        <v>6</v>
      </c>
    </row>
    <row r="7" spans="2:71" s="1" customFormat="1" ht="12" customHeight="1">
      <c r="B7" s="12"/>
      <c r="D7" s="19" t="s">
        <v>18</v>
      </c>
      <c r="K7" s="17" t="s">
        <v>1</v>
      </c>
      <c r="AK7" s="19" t="s">
        <v>19</v>
      </c>
      <c r="AN7" s="17" t="s">
        <v>1</v>
      </c>
      <c r="AR7" s="12"/>
      <c r="BE7" s="299"/>
      <c r="BS7" s="9" t="s">
        <v>6</v>
      </c>
    </row>
    <row r="8" spans="2:71" s="1" customFormat="1" ht="12" customHeight="1">
      <c r="B8" s="12"/>
      <c r="D8" s="19" t="s">
        <v>20</v>
      </c>
      <c r="K8" s="17" t="s">
        <v>21</v>
      </c>
      <c r="AK8" s="19" t="s">
        <v>22</v>
      </c>
      <c r="AN8" s="20" t="s">
        <v>23</v>
      </c>
      <c r="AR8" s="12"/>
      <c r="BE8" s="299"/>
      <c r="BS8" s="9" t="s">
        <v>6</v>
      </c>
    </row>
    <row r="9" spans="2:71" s="1" customFormat="1" ht="14.45" customHeight="1">
      <c r="B9" s="12"/>
      <c r="AR9" s="12"/>
      <c r="BE9" s="299"/>
      <c r="BS9" s="9" t="s">
        <v>6</v>
      </c>
    </row>
    <row r="10" spans="2:71" s="1" customFormat="1" ht="12" customHeight="1">
      <c r="B10" s="12"/>
      <c r="D10" s="19" t="s">
        <v>24</v>
      </c>
      <c r="AK10" s="19" t="s">
        <v>25</v>
      </c>
      <c r="AN10" s="17" t="s">
        <v>1</v>
      </c>
      <c r="AR10" s="12"/>
      <c r="BE10" s="299"/>
      <c r="BS10" s="9" t="s">
        <v>6</v>
      </c>
    </row>
    <row r="11" spans="2:71" s="1" customFormat="1" ht="18.4" customHeight="1">
      <c r="B11" s="12"/>
      <c r="E11" s="17" t="s">
        <v>21</v>
      </c>
      <c r="AK11" s="19" t="s">
        <v>26</v>
      </c>
      <c r="AN11" s="17" t="s">
        <v>1</v>
      </c>
      <c r="AR11" s="12"/>
      <c r="BE11" s="299"/>
      <c r="BS11" s="9" t="s">
        <v>6</v>
      </c>
    </row>
    <row r="12" spans="2:71" s="1" customFormat="1" ht="6.95" customHeight="1">
      <c r="B12" s="12"/>
      <c r="AR12" s="12"/>
      <c r="BE12" s="299"/>
      <c r="BS12" s="9" t="s">
        <v>6</v>
      </c>
    </row>
    <row r="13" spans="2:71" s="1" customFormat="1" ht="12" customHeight="1">
      <c r="B13" s="12"/>
      <c r="D13" s="19" t="s">
        <v>27</v>
      </c>
      <c r="AK13" s="19" t="s">
        <v>25</v>
      </c>
      <c r="AN13" s="21" t="s">
        <v>28</v>
      </c>
      <c r="AR13" s="12"/>
      <c r="BE13" s="299"/>
      <c r="BS13" s="9" t="s">
        <v>6</v>
      </c>
    </row>
    <row r="14" spans="2:71" ht="12.75">
      <c r="B14" s="12"/>
      <c r="E14" s="303" t="s">
        <v>28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19" t="s">
        <v>26</v>
      </c>
      <c r="AN14" s="21" t="s">
        <v>28</v>
      </c>
      <c r="AR14" s="12"/>
      <c r="BE14" s="299"/>
      <c r="BS14" s="9" t="s">
        <v>6</v>
      </c>
    </row>
    <row r="15" spans="2:71" s="1" customFormat="1" ht="6.95" customHeight="1">
      <c r="B15" s="12"/>
      <c r="AR15" s="12"/>
      <c r="BE15" s="299"/>
      <c r="BS15" s="9" t="s">
        <v>3</v>
      </c>
    </row>
    <row r="16" spans="2:71" s="1" customFormat="1" ht="12" customHeight="1">
      <c r="B16" s="12"/>
      <c r="D16" s="19" t="s">
        <v>29</v>
      </c>
      <c r="AK16" s="19" t="s">
        <v>25</v>
      </c>
      <c r="AN16" s="17" t="s">
        <v>1</v>
      </c>
      <c r="AR16" s="12"/>
      <c r="BE16" s="299"/>
      <c r="BS16" s="9" t="s">
        <v>3</v>
      </c>
    </row>
    <row r="17" spans="2:71" s="1" customFormat="1" ht="18.4" customHeight="1">
      <c r="B17" s="12"/>
      <c r="E17" s="17" t="s">
        <v>21</v>
      </c>
      <c r="AK17" s="19" t="s">
        <v>26</v>
      </c>
      <c r="AN17" s="17" t="s">
        <v>1</v>
      </c>
      <c r="AR17" s="12"/>
      <c r="BE17" s="299"/>
      <c r="BS17" s="9" t="s">
        <v>30</v>
      </c>
    </row>
    <row r="18" spans="2:71" s="1" customFormat="1" ht="6.95" customHeight="1">
      <c r="B18" s="12"/>
      <c r="AR18" s="12"/>
      <c r="BE18" s="299"/>
      <c r="BS18" s="9" t="s">
        <v>6</v>
      </c>
    </row>
    <row r="19" spans="2:71" s="1" customFormat="1" ht="12" customHeight="1">
      <c r="B19" s="12"/>
      <c r="D19" s="19" t="s">
        <v>31</v>
      </c>
      <c r="AK19" s="19" t="s">
        <v>25</v>
      </c>
      <c r="AN19" s="17" t="s">
        <v>1</v>
      </c>
      <c r="AR19" s="12"/>
      <c r="BE19" s="299"/>
      <c r="BS19" s="9" t="s">
        <v>6</v>
      </c>
    </row>
    <row r="20" spans="2:71" s="1" customFormat="1" ht="18.4" customHeight="1">
      <c r="B20" s="12"/>
      <c r="E20" s="17" t="s">
        <v>21</v>
      </c>
      <c r="AK20" s="19" t="s">
        <v>26</v>
      </c>
      <c r="AN20" s="17" t="s">
        <v>1</v>
      </c>
      <c r="AR20" s="12"/>
      <c r="BE20" s="299"/>
      <c r="BS20" s="9" t="s">
        <v>30</v>
      </c>
    </row>
    <row r="21" spans="2:57" s="1" customFormat="1" ht="6.95" customHeight="1">
      <c r="B21" s="12"/>
      <c r="AR21" s="12"/>
      <c r="BE21" s="299"/>
    </row>
    <row r="22" spans="2:57" s="1" customFormat="1" ht="12" customHeight="1">
      <c r="B22" s="12"/>
      <c r="D22" s="19" t="s">
        <v>32</v>
      </c>
      <c r="AR22" s="12"/>
      <c r="BE22" s="299"/>
    </row>
    <row r="23" spans="2:57" s="1" customFormat="1" ht="16.5" customHeight="1">
      <c r="B23" s="12"/>
      <c r="E23" s="305" t="s">
        <v>1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R23" s="12"/>
      <c r="BE23" s="299"/>
    </row>
    <row r="24" spans="2:57" s="1" customFormat="1" ht="6.95" customHeight="1">
      <c r="B24" s="12"/>
      <c r="AR24" s="12"/>
      <c r="BE24" s="299"/>
    </row>
    <row r="25" spans="2:57" s="1" customFormat="1" ht="6.95" customHeight="1">
      <c r="B25" s="1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2"/>
      <c r="BE25" s="299"/>
    </row>
    <row r="26" spans="1:57" s="2" customFormat="1" ht="25.9" customHeight="1">
      <c r="A26" s="23"/>
      <c r="B26" s="24"/>
      <c r="C26" s="23"/>
      <c r="D26" s="25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306">
        <f>ROUND(AG94,2)</f>
        <v>0</v>
      </c>
      <c r="AL26" s="307"/>
      <c r="AM26" s="307"/>
      <c r="AN26" s="307"/>
      <c r="AO26" s="307"/>
      <c r="AP26" s="23"/>
      <c r="AQ26" s="23"/>
      <c r="AR26" s="24"/>
      <c r="BE26" s="299"/>
    </row>
    <row r="27" spans="1:57" s="2" customFormat="1" ht="6.95" customHeight="1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BE27" s="299"/>
    </row>
    <row r="28" spans="1:57" s="2" customFormat="1" ht="12.75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308" t="s">
        <v>34</v>
      </c>
      <c r="M28" s="308"/>
      <c r="N28" s="308"/>
      <c r="O28" s="308"/>
      <c r="P28" s="308"/>
      <c r="Q28" s="23"/>
      <c r="R28" s="23"/>
      <c r="S28" s="23"/>
      <c r="T28" s="23"/>
      <c r="U28" s="23"/>
      <c r="V28" s="23"/>
      <c r="W28" s="308" t="s">
        <v>35</v>
      </c>
      <c r="X28" s="308"/>
      <c r="Y28" s="308"/>
      <c r="Z28" s="308"/>
      <c r="AA28" s="308"/>
      <c r="AB28" s="308"/>
      <c r="AC28" s="308"/>
      <c r="AD28" s="308"/>
      <c r="AE28" s="308"/>
      <c r="AF28" s="23"/>
      <c r="AG28" s="23"/>
      <c r="AH28" s="23"/>
      <c r="AI28" s="23"/>
      <c r="AJ28" s="23"/>
      <c r="AK28" s="308" t="s">
        <v>36</v>
      </c>
      <c r="AL28" s="308"/>
      <c r="AM28" s="308"/>
      <c r="AN28" s="308"/>
      <c r="AO28" s="308"/>
      <c r="AP28" s="23"/>
      <c r="AQ28" s="23"/>
      <c r="AR28" s="24"/>
      <c r="BE28" s="299"/>
    </row>
    <row r="29" spans="2:57" s="3" customFormat="1" ht="14.45" customHeight="1">
      <c r="B29" s="27"/>
      <c r="D29" s="19" t="s">
        <v>37</v>
      </c>
      <c r="F29" s="19" t="s">
        <v>38</v>
      </c>
      <c r="L29" s="286">
        <v>0.21</v>
      </c>
      <c r="M29" s="285"/>
      <c r="N29" s="285"/>
      <c r="O29" s="285"/>
      <c r="P29" s="285"/>
      <c r="W29" s="284">
        <f>ROUND(AZ94,2)</f>
        <v>0</v>
      </c>
      <c r="X29" s="285"/>
      <c r="Y29" s="285"/>
      <c r="Z29" s="285"/>
      <c r="AA29" s="285"/>
      <c r="AB29" s="285"/>
      <c r="AC29" s="285"/>
      <c r="AD29" s="285"/>
      <c r="AE29" s="285"/>
      <c r="AK29" s="284">
        <f>ROUND(AV94,2)</f>
        <v>0</v>
      </c>
      <c r="AL29" s="285"/>
      <c r="AM29" s="285"/>
      <c r="AN29" s="285"/>
      <c r="AO29" s="285"/>
      <c r="AR29" s="27"/>
      <c r="BE29" s="300"/>
    </row>
    <row r="30" spans="2:57" s="3" customFormat="1" ht="14.45" customHeight="1">
      <c r="B30" s="27"/>
      <c r="F30" s="19" t="s">
        <v>39</v>
      </c>
      <c r="L30" s="286">
        <v>0.15</v>
      </c>
      <c r="M30" s="285"/>
      <c r="N30" s="285"/>
      <c r="O30" s="285"/>
      <c r="P30" s="285"/>
      <c r="W30" s="284">
        <f>ROUND(BA94,2)</f>
        <v>0</v>
      </c>
      <c r="X30" s="285"/>
      <c r="Y30" s="285"/>
      <c r="Z30" s="285"/>
      <c r="AA30" s="285"/>
      <c r="AB30" s="285"/>
      <c r="AC30" s="285"/>
      <c r="AD30" s="285"/>
      <c r="AE30" s="285"/>
      <c r="AK30" s="284">
        <f>ROUND(AW94,2)</f>
        <v>0</v>
      </c>
      <c r="AL30" s="285"/>
      <c r="AM30" s="285"/>
      <c r="AN30" s="285"/>
      <c r="AO30" s="285"/>
      <c r="AR30" s="27"/>
      <c r="BE30" s="300"/>
    </row>
    <row r="31" spans="2:57" s="3" customFormat="1" ht="14.45" customHeight="1" hidden="1">
      <c r="B31" s="27"/>
      <c r="F31" s="19" t="s">
        <v>40</v>
      </c>
      <c r="L31" s="286">
        <v>0.21</v>
      </c>
      <c r="M31" s="285"/>
      <c r="N31" s="285"/>
      <c r="O31" s="285"/>
      <c r="P31" s="285"/>
      <c r="W31" s="284">
        <f>ROUND(BB94,2)</f>
        <v>0</v>
      </c>
      <c r="X31" s="285"/>
      <c r="Y31" s="285"/>
      <c r="Z31" s="285"/>
      <c r="AA31" s="285"/>
      <c r="AB31" s="285"/>
      <c r="AC31" s="285"/>
      <c r="AD31" s="285"/>
      <c r="AE31" s="285"/>
      <c r="AK31" s="284">
        <v>0</v>
      </c>
      <c r="AL31" s="285"/>
      <c r="AM31" s="285"/>
      <c r="AN31" s="285"/>
      <c r="AO31" s="285"/>
      <c r="AR31" s="27"/>
      <c r="BE31" s="300"/>
    </row>
    <row r="32" spans="2:57" s="3" customFormat="1" ht="14.45" customHeight="1" hidden="1">
      <c r="B32" s="27"/>
      <c r="F32" s="19" t="s">
        <v>41</v>
      </c>
      <c r="L32" s="286">
        <v>0.15</v>
      </c>
      <c r="M32" s="285"/>
      <c r="N32" s="285"/>
      <c r="O32" s="285"/>
      <c r="P32" s="285"/>
      <c r="W32" s="284">
        <f>ROUND(BC94,2)</f>
        <v>0</v>
      </c>
      <c r="X32" s="285"/>
      <c r="Y32" s="285"/>
      <c r="Z32" s="285"/>
      <c r="AA32" s="285"/>
      <c r="AB32" s="285"/>
      <c r="AC32" s="285"/>
      <c r="AD32" s="285"/>
      <c r="AE32" s="285"/>
      <c r="AK32" s="284">
        <v>0</v>
      </c>
      <c r="AL32" s="285"/>
      <c r="AM32" s="285"/>
      <c r="AN32" s="285"/>
      <c r="AO32" s="285"/>
      <c r="AR32" s="27"/>
      <c r="BE32" s="300"/>
    </row>
    <row r="33" spans="2:57" s="3" customFormat="1" ht="14.45" customHeight="1" hidden="1">
      <c r="B33" s="27"/>
      <c r="F33" s="19" t="s">
        <v>42</v>
      </c>
      <c r="L33" s="286">
        <v>0</v>
      </c>
      <c r="M33" s="285"/>
      <c r="N33" s="285"/>
      <c r="O33" s="285"/>
      <c r="P33" s="285"/>
      <c r="W33" s="284">
        <f>ROUND(BD94,2)</f>
        <v>0</v>
      </c>
      <c r="X33" s="285"/>
      <c r="Y33" s="285"/>
      <c r="Z33" s="285"/>
      <c r="AA33" s="285"/>
      <c r="AB33" s="285"/>
      <c r="AC33" s="285"/>
      <c r="AD33" s="285"/>
      <c r="AE33" s="285"/>
      <c r="AK33" s="284">
        <v>0</v>
      </c>
      <c r="AL33" s="285"/>
      <c r="AM33" s="285"/>
      <c r="AN33" s="285"/>
      <c r="AO33" s="285"/>
      <c r="AR33" s="27"/>
      <c r="BE33" s="300"/>
    </row>
    <row r="34" spans="1:57" s="2" customFormat="1" ht="6.95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BE34" s="299"/>
    </row>
    <row r="35" spans="1:57" s="2" customFormat="1" ht="25.9" customHeight="1">
      <c r="A35" s="23"/>
      <c r="B35" s="24"/>
      <c r="C35" s="28"/>
      <c r="D35" s="29" t="s">
        <v>43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44</v>
      </c>
      <c r="U35" s="30"/>
      <c r="V35" s="30"/>
      <c r="W35" s="30"/>
      <c r="X35" s="287" t="s">
        <v>45</v>
      </c>
      <c r="Y35" s="288"/>
      <c r="Z35" s="288"/>
      <c r="AA35" s="288"/>
      <c r="AB35" s="288"/>
      <c r="AC35" s="30"/>
      <c r="AD35" s="30"/>
      <c r="AE35" s="30"/>
      <c r="AF35" s="30"/>
      <c r="AG35" s="30"/>
      <c r="AH35" s="30"/>
      <c r="AI35" s="30"/>
      <c r="AJ35" s="30"/>
      <c r="AK35" s="289">
        <f>SUM(AK26:AK33)</f>
        <v>0</v>
      </c>
      <c r="AL35" s="288"/>
      <c r="AM35" s="288"/>
      <c r="AN35" s="288"/>
      <c r="AO35" s="290"/>
      <c r="AP35" s="28"/>
      <c r="AQ35" s="28"/>
      <c r="AR35" s="24"/>
      <c r="BE35" s="23"/>
    </row>
    <row r="36" spans="1:57" s="2" customFormat="1" ht="6.95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  <c r="BE36" s="23"/>
    </row>
    <row r="37" spans="1:57" s="2" customFormat="1" ht="14.45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2:44" s="1" customFormat="1" ht="14.45" customHeight="1">
      <c r="B41" s="12"/>
      <c r="AR41" s="12"/>
    </row>
    <row r="42" spans="2:44" s="1" customFormat="1" ht="14.45" customHeight="1">
      <c r="B42" s="12"/>
      <c r="AR42" s="12"/>
    </row>
    <row r="43" spans="2:44" s="1" customFormat="1" ht="14.45" customHeight="1">
      <c r="B43" s="12"/>
      <c r="AR43" s="12"/>
    </row>
    <row r="44" spans="2:44" s="1" customFormat="1" ht="14.45" customHeight="1">
      <c r="B44" s="12"/>
      <c r="AR44" s="12"/>
    </row>
    <row r="45" spans="2:44" s="1" customFormat="1" ht="14.45" customHeight="1">
      <c r="B45" s="12"/>
      <c r="AR45" s="12"/>
    </row>
    <row r="46" spans="2:44" s="1" customFormat="1" ht="14.45" customHeight="1">
      <c r="B46" s="12"/>
      <c r="AR46" s="12"/>
    </row>
    <row r="47" spans="2:44" s="1" customFormat="1" ht="14.45" customHeight="1">
      <c r="B47" s="12"/>
      <c r="AR47" s="12"/>
    </row>
    <row r="48" spans="2:44" s="1" customFormat="1" ht="14.45" customHeight="1">
      <c r="B48" s="12"/>
      <c r="AR48" s="12"/>
    </row>
    <row r="49" spans="2:44" s="2" customFormat="1" ht="14.45" customHeight="1">
      <c r="B49" s="32"/>
      <c r="D49" s="33" t="s">
        <v>46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47</v>
      </c>
      <c r="AI49" s="34"/>
      <c r="AJ49" s="34"/>
      <c r="AK49" s="34"/>
      <c r="AL49" s="34"/>
      <c r="AM49" s="34"/>
      <c r="AN49" s="34"/>
      <c r="AO49" s="34"/>
      <c r="AR49" s="32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75">
      <c r="A60" s="23"/>
      <c r="B60" s="24"/>
      <c r="C60" s="23"/>
      <c r="D60" s="35" t="s">
        <v>48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49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48</v>
      </c>
      <c r="AI60" s="26"/>
      <c r="AJ60" s="26"/>
      <c r="AK60" s="26"/>
      <c r="AL60" s="26"/>
      <c r="AM60" s="35" t="s">
        <v>49</v>
      </c>
      <c r="AN60" s="26"/>
      <c r="AO60" s="26"/>
      <c r="AP60" s="23"/>
      <c r="AQ60" s="23"/>
      <c r="AR60" s="24"/>
      <c r="BE60" s="23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2.75">
      <c r="A64" s="23"/>
      <c r="B64" s="24"/>
      <c r="C64" s="23"/>
      <c r="D64" s="33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3" t="s">
        <v>51</v>
      </c>
      <c r="AI64" s="36"/>
      <c r="AJ64" s="36"/>
      <c r="AK64" s="36"/>
      <c r="AL64" s="36"/>
      <c r="AM64" s="36"/>
      <c r="AN64" s="36"/>
      <c r="AO64" s="36"/>
      <c r="AP64" s="23"/>
      <c r="AQ64" s="23"/>
      <c r="AR64" s="24"/>
      <c r="BE64" s="23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75">
      <c r="A75" s="23"/>
      <c r="B75" s="24"/>
      <c r="C75" s="23"/>
      <c r="D75" s="35" t="s">
        <v>48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49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48</v>
      </c>
      <c r="AI75" s="26"/>
      <c r="AJ75" s="26"/>
      <c r="AK75" s="26"/>
      <c r="AL75" s="26"/>
      <c r="AM75" s="35" t="s">
        <v>49</v>
      </c>
      <c r="AN75" s="26"/>
      <c r="AO75" s="26"/>
      <c r="AP75" s="23"/>
      <c r="AQ75" s="23"/>
      <c r="AR75" s="24"/>
      <c r="BE75" s="23"/>
    </row>
    <row r="76" spans="1:57" s="2" customFormat="1" ht="12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" customFormat="1" ht="6.95" customHeight="1">
      <c r="A77" s="23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4"/>
      <c r="BE77" s="23"/>
    </row>
    <row r="81" spans="1:57" s="2" customFormat="1" ht="6.95" customHeight="1">
      <c r="A81" s="23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4"/>
      <c r="BE81" s="23"/>
    </row>
    <row r="82" spans="1:57" s="2" customFormat="1" ht="24.95" customHeight="1">
      <c r="A82" s="23"/>
      <c r="B82" s="24"/>
      <c r="C82" s="13" t="s">
        <v>52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57" s="2" customFormat="1" ht="6.9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2:44" s="4" customFormat="1" ht="12" customHeight="1">
      <c r="B84" s="41"/>
      <c r="C84" s="19" t="s">
        <v>13</v>
      </c>
      <c r="L84" s="4" t="str">
        <f>K5</f>
        <v>04</v>
      </c>
      <c r="AR84" s="41"/>
    </row>
    <row r="85" spans="2:44" s="5" customFormat="1" ht="36.95" customHeight="1">
      <c r="B85" s="42"/>
      <c r="C85" s="43" t="s">
        <v>16</v>
      </c>
      <c r="L85" s="275" t="str">
        <f>K6</f>
        <v>Horky nad Jizerou - oprava vodovodu při stavbě KNL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R85" s="42"/>
    </row>
    <row r="86" spans="1:57" s="2" customFormat="1" ht="6.95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57" s="2" customFormat="1" ht="12" customHeight="1">
      <c r="A87" s="23"/>
      <c r="B87" s="24"/>
      <c r="C87" s="19" t="s">
        <v>20</v>
      </c>
      <c r="D87" s="23"/>
      <c r="E87" s="23"/>
      <c r="F87" s="23"/>
      <c r="G87" s="23"/>
      <c r="H87" s="23"/>
      <c r="I87" s="23"/>
      <c r="J87" s="23"/>
      <c r="K87" s="23"/>
      <c r="L87" s="44" t="str">
        <f>IF(K8="","",K8)</f>
        <v xml:space="preserve"> 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9" t="s">
        <v>22</v>
      </c>
      <c r="AJ87" s="23"/>
      <c r="AK87" s="23"/>
      <c r="AL87" s="23"/>
      <c r="AM87" s="277" t="str">
        <f>IF(AN8="","",AN8)</f>
        <v>3. 6. 2021</v>
      </c>
      <c r="AN87" s="277"/>
      <c r="AO87" s="23"/>
      <c r="AP87" s="23"/>
      <c r="AQ87" s="23"/>
      <c r="AR87" s="24"/>
      <c r="BE87" s="23"/>
    </row>
    <row r="88" spans="1:57" s="2" customFormat="1" ht="6.9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57" s="2" customFormat="1" ht="15.2" customHeight="1">
      <c r="A89" s="23"/>
      <c r="B89" s="24"/>
      <c r="C89" s="19" t="s">
        <v>24</v>
      </c>
      <c r="D89" s="23"/>
      <c r="E89" s="23"/>
      <c r="F89" s="23"/>
      <c r="G89" s="23"/>
      <c r="H89" s="23"/>
      <c r="I89" s="23"/>
      <c r="J89" s="23"/>
      <c r="K89" s="23"/>
      <c r="L89" s="4" t="str">
        <f>IF(E11="","",E11)</f>
        <v xml:space="preserve"> 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9" t="s">
        <v>29</v>
      </c>
      <c r="AJ89" s="23"/>
      <c r="AK89" s="23"/>
      <c r="AL89" s="23"/>
      <c r="AM89" s="278" t="str">
        <f>IF(E17="","",E17)</f>
        <v xml:space="preserve"> </v>
      </c>
      <c r="AN89" s="279"/>
      <c r="AO89" s="279"/>
      <c r="AP89" s="279"/>
      <c r="AQ89" s="23"/>
      <c r="AR89" s="24"/>
      <c r="AS89" s="280" t="s">
        <v>53</v>
      </c>
      <c r="AT89" s="281"/>
      <c r="AU89" s="45"/>
      <c r="AV89" s="45"/>
      <c r="AW89" s="45"/>
      <c r="AX89" s="45"/>
      <c r="AY89" s="45"/>
      <c r="AZ89" s="45"/>
      <c r="BA89" s="45"/>
      <c r="BB89" s="45"/>
      <c r="BC89" s="45"/>
      <c r="BD89" s="46"/>
      <c r="BE89" s="23"/>
    </row>
    <row r="90" spans="1:57" s="2" customFormat="1" ht="15.2" customHeight="1">
      <c r="A90" s="23"/>
      <c r="B90" s="24"/>
      <c r="C90" s="19" t="s">
        <v>27</v>
      </c>
      <c r="D90" s="23"/>
      <c r="E90" s="23"/>
      <c r="F90" s="23"/>
      <c r="G90" s="23"/>
      <c r="H90" s="23"/>
      <c r="I90" s="23"/>
      <c r="J90" s="23"/>
      <c r="K90" s="23"/>
      <c r="L90" s="4" t="str">
        <f>IF(E14="Vyplň údaj","",E14)</f>
        <v/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9" t="s">
        <v>31</v>
      </c>
      <c r="AJ90" s="23"/>
      <c r="AK90" s="23"/>
      <c r="AL90" s="23"/>
      <c r="AM90" s="278" t="str">
        <f>IF(E20="","",E20)</f>
        <v xml:space="preserve"> </v>
      </c>
      <c r="AN90" s="279"/>
      <c r="AO90" s="279"/>
      <c r="AP90" s="279"/>
      <c r="AQ90" s="23"/>
      <c r="AR90" s="24"/>
      <c r="AS90" s="282"/>
      <c r="AT90" s="283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23"/>
    </row>
    <row r="91" spans="1:57" s="2" customFormat="1" ht="10.9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282"/>
      <c r="AT91" s="283"/>
      <c r="AU91" s="47"/>
      <c r="AV91" s="47"/>
      <c r="AW91" s="47"/>
      <c r="AX91" s="47"/>
      <c r="AY91" s="47"/>
      <c r="AZ91" s="47"/>
      <c r="BA91" s="47"/>
      <c r="BB91" s="47"/>
      <c r="BC91" s="47"/>
      <c r="BD91" s="48"/>
      <c r="BE91" s="23"/>
    </row>
    <row r="92" spans="1:57" s="2" customFormat="1" ht="29.25" customHeight="1">
      <c r="A92" s="23"/>
      <c r="B92" s="24"/>
      <c r="C92" s="291" t="s">
        <v>54</v>
      </c>
      <c r="D92" s="292"/>
      <c r="E92" s="292"/>
      <c r="F92" s="292"/>
      <c r="G92" s="292"/>
      <c r="H92" s="49"/>
      <c r="I92" s="293" t="s">
        <v>55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4" t="s">
        <v>56</v>
      </c>
      <c r="AH92" s="292"/>
      <c r="AI92" s="292"/>
      <c r="AJ92" s="292"/>
      <c r="AK92" s="292"/>
      <c r="AL92" s="292"/>
      <c r="AM92" s="292"/>
      <c r="AN92" s="293" t="s">
        <v>57</v>
      </c>
      <c r="AO92" s="292"/>
      <c r="AP92" s="295"/>
      <c r="AQ92" s="50" t="s">
        <v>58</v>
      </c>
      <c r="AR92" s="24"/>
      <c r="AS92" s="51" t="s">
        <v>59</v>
      </c>
      <c r="AT92" s="52" t="s">
        <v>60</v>
      </c>
      <c r="AU92" s="52" t="s">
        <v>61</v>
      </c>
      <c r="AV92" s="52" t="s">
        <v>62</v>
      </c>
      <c r="AW92" s="52" t="s">
        <v>63</v>
      </c>
      <c r="AX92" s="52" t="s">
        <v>64</v>
      </c>
      <c r="AY92" s="52" t="s">
        <v>65</v>
      </c>
      <c r="AZ92" s="52" t="s">
        <v>66</v>
      </c>
      <c r="BA92" s="52" t="s">
        <v>67</v>
      </c>
      <c r="BB92" s="52" t="s">
        <v>68</v>
      </c>
      <c r="BC92" s="52" t="s">
        <v>69</v>
      </c>
      <c r="BD92" s="53" t="s">
        <v>70</v>
      </c>
      <c r="BE92" s="23"/>
    </row>
    <row r="93" spans="1:57" s="2" customFormat="1" ht="10.9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5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23"/>
    </row>
    <row r="94" spans="2:90" s="6" customFormat="1" ht="32.45" customHeight="1">
      <c r="B94" s="57"/>
      <c r="C94" s="58" t="s">
        <v>71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96">
        <f>ROUND(SUM(AG95:AG97),2)</f>
        <v>0</v>
      </c>
      <c r="AH94" s="296"/>
      <c r="AI94" s="296"/>
      <c r="AJ94" s="296"/>
      <c r="AK94" s="296"/>
      <c r="AL94" s="296"/>
      <c r="AM94" s="296"/>
      <c r="AN94" s="297">
        <f>SUM(AG94,AT94)</f>
        <v>0</v>
      </c>
      <c r="AO94" s="297"/>
      <c r="AP94" s="297"/>
      <c r="AQ94" s="60" t="s">
        <v>1</v>
      </c>
      <c r="AR94" s="57"/>
      <c r="AS94" s="61">
        <f>ROUND(SUM(AS95:AS97),2)</f>
        <v>0</v>
      </c>
      <c r="AT94" s="62">
        <f>ROUND(SUM(AV94:AW94),2)</f>
        <v>0</v>
      </c>
      <c r="AU94" s="63">
        <f>ROUND(SUM(AU95:AU97),5)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ROUND(SUM(AZ95:AZ97),2)</f>
        <v>0</v>
      </c>
      <c r="BA94" s="62">
        <f>ROUND(SUM(BA95:BA97),2)</f>
        <v>0</v>
      </c>
      <c r="BB94" s="62">
        <f>ROUND(SUM(BB95:BB97),2)</f>
        <v>0</v>
      </c>
      <c r="BC94" s="62">
        <f>ROUND(SUM(BC95:BC97),2)</f>
        <v>0</v>
      </c>
      <c r="BD94" s="64">
        <f>ROUND(SUM(BD95:BD97),2)</f>
        <v>0</v>
      </c>
      <c r="BS94" s="65" t="s">
        <v>72</v>
      </c>
      <c r="BT94" s="65" t="s">
        <v>73</v>
      </c>
      <c r="BU94" s="66" t="s">
        <v>74</v>
      </c>
      <c r="BV94" s="65" t="s">
        <v>75</v>
      </c>
      <c r="BW94" s="65" t="s">
        <v>4</v>
      </c>
      <c r="BX94" s="65" t="s">
        <v>76</v>
      </c>
      <c r="CL94" s="65" t="s">
        <v>1</v>
      </c>
    </row>
    <row r="95" spans="1:91" s="7" customFormat="1" ht="16.5" customHeight="1">
      <c r="A95" s="67" t="s">
        <v>77</v>
      </c>
      <c r="B95" s="68"/>
      <c r="C95" s="69"/>
      <c r="D95" s="274" t="s">
        <v>78</v>
      </c>
      <c r="E95" s="274"/>
      <c r="F95" s="274"/>
      <c r="G95" s="274"/>
      <c r="H95" s="274"/>
      <c r="I95" s="70"/>
      <c r="J95" s="274" t="s">
        <v>79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2">
        <f>'01 - Oprava vodovodu'!J30</f>
        <v>0</v>
      </c>
      <c r="AH95" s="273"/>
      <c r="AI95" s="273"/>
      <c r="AJ95" s="273"/>
      <c r="AK95" s="273"/>
      <c r="AL95" s="273"/>
      <c r="AM95" s="273"/>
      <c r="AN95" s="272">
        <f>SUM(AG95,AT95)</f>
        <v>0</v>
      </c>
      <c r="AO95" s="273"/>
      <c r="AP95" s="273"/>
      <c r="AQ95" s="71" t="s">
        <v>80</v>
      </c>
      <c r="AR95" s="68"/>
      <c r="AS95" s="72">
        <v>0</v>
      </c>
      <c r="AT95" s="73">
        <f>ROUND(SUM(AV95:AW95),2)</f>
        <v>0</v>
      </c>
      <c r="AU95" s="74">
        <f>'01 - Oprava vodovodu'!P127</f>
        <v>0</v>
      </c>
      <c r="AV95" s="73">
        <f>'01 - Oprava vodovodu'!J33</f>
        <v>0</v>
      </c>
      <c r="AW95" s="73">
        <f>'01 - Oprava vodovodu'!J34</f>
        <v>0</v>
      </c>
      <c r="AX95" s="73">
        <f>'01 - Oprava vodovodu'!J35</f>
        <v>0</v>
      </c>
      <c r="AY95" s="73">
        <f>'01 - Oprava vodovodu'!J36</f>
        <v>0</v>
      </c>
      <c r="AZ95" s="73">
        <f>'01 - Oprava vodovodu'!F33</f>
        <v>0</v>
      </c>
      <c r="BA95" s="73">
        <f>'01 - Oprava vodovodu'!F34</f>
        <v>0</v>
      </c>
      <c r="BB95" s="73">
        <f>'01 - Oprava vodovodu'!F35</f>
        <v>0</v>
      </c>
      <c r="BC95" s="73">
        <f>'01 - Oprava vodovodu'!F36</f>
        <v>0</v>
      </c>
      <c r="BD95" s="75">
        <f>'01 - Oprava vodovodu'!F37</f>
        <v>0</v>
      </c>
      <c r="BT95" s="76" t="s">
        <v>81</v>
      </c>
      <c r="BV95" s="76" t="s">
        <v>75</v>
      </c>
      <c r="BW95" s="76" t="s">
        <v>82</v>
      </c>
      <c r="BX95" s="76" t="s">
        <v>4</v>
      </c>
      <c r="CL95" s="76" t="s">
        <v>1</v>
      </c>
      <c r="CM95" s="76" t="s">
        <v>83</v>
      </c>
    </row>
    <row r="96" spans="1:91" s="7" customFormat="1" ht="16.5" customHeight="1">
      <c r="A96" s="67" t="s">
        <v>77</v>
      </c>
      <c r="B96" s="68"/>
      <c r="C96" s="69"/>
      <c r="D96" s="274" t="s">
        <v>84</v>
      </c>
      <c r="E96" s="274"/>
      <c r="F96" s="274"/>
      <c r="G96" s="274"/>
      <c r="H96" s="274"/>
      <c r="I96" s="70"/>
      <c r="J96" s="274" t="s">
        <v>85</v>
      </c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2">
        <f>'01.1 - SO 01.1 Vodovodní ...'!J30</f>
        <v>0</v>
      </c>
      <c r="AH96" s="273"/>
      <c r="AI96" s="273"/>
      <c r="AJ96" s="273"/>
      <c r="AK96" s="273"/>
      <c r="AL96" s="273"/>
      <c r="AM96" s="273"/>
      <c r="AN96" s="272">
        <f>SUM(AG96,AT96)</f>
        <v>0</v>
      </c>
      <c r="AO96" s="273"/>
      <c r="AP96" s="273"/>
      <c r="AQ96" s="71" t="s">
        <v>80</v>
      </c>
      <c r="AR96" s="68"/>
      <c r="AS96" s="72">
        <v>0</v>
      </c>
      <c r="AT96" s="73">
        <f>ROUND(SUM(AV96:AW96),2)</f>
        <v>0</v>
      </c>
      <c r="AU96" s="74">
        <f>'01.1 - SO 01.1 Vodovodní ...'!P124</f>
        <v>0</v>
      </c>
      <c r="AV96" s="73">
        <f>'01.1 - SO 01.1 Vodovodní ...'!J33</f>
        <v>0</v>
      </c>
      <c r="AW96" s="73">
        <f>'01.1 - SO 01.1 Vodovodní ...'!J34</f>
        <v>0</v>
      </c>
      <c r="AX96" s="73">
        <f>'01.1 - SO 01.1 Vodovodní ...'!J35</f>
        <v>0</v>
      </c>
      <c r="AY96" s="73">
        <f>'01.1 - SO 01.1 Vodovodní ...'!J36</f>
        <v>0</v>
      </c>
      <c r="AZ96" s="73">
        <f>'01.1 - SO 01.1 Vodovodní ...'!F33</f>
        <v>0</v>
      </c>
      <c r="BA96" s="73">
        <f>'01.1 - SO 01.1 Vodovodní ...'!F34</f>
        <v>0</v>
      </c>
      <c r="BB96" s="73">
        <f>'01.1 - SO 01.1 Vodovodní ...'!F35</f>
        <v>0</v>
      </c>
      <c r="BC96" s="73">
        <f>'01.1 - SO 01.1 Vodovodní ...'!F36</f>
        <v>0</v>
      </c>
      <c r="BD96" s="75">
        <f>'01.1 - SO 01.1 Vodovodní ...'!F37</f>
        <v>0</v>
      </c>
      <c r="BT96" s="76" t="s">
        <v>81</v>
      </c>
      <c r="BV96" s="76" t="s">
        <v>75</v>
      </c>
      <c r="BW96" s="76" t="s">
        <v>86</v>
      </c>
      <c r="BX96" s="76" t="s">
        <v>4</v>
      </c>
      <c r="CL96" s="76" t="s">
        <v>1</v>
      </c>
      <c r="CM96" s="76" t="s">
        <v>83</v>
      </c>
    </row>
    <row r="97" spans="1:91" s="7" customFormat="1" ht="16.5" customHeight="1">
      <c r="A97" s="67" t="s">
        <v>77</v>
      </c>
      <c r="B97" s="68"/>
      <c r="C97" s="69"/>
      <c r="D97" s="274" t="s">
        <v>87</v>
      </c>
      <c r="E97" s="274"/>
      <c r="F97" s="274"/>
      <c r="G97" s="274"/>
      <c r="H97" s="274"/>
      <c r="I97" s="70"/>
      <c r="J97" s="274" t="s">
        <v>88</v>
      </c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2">
        <f>'901 - VON'!J30</f>
        <v>0</v>
      </c>
      <c r="AH97" s="273"/>
      <c r="AI97" s="273"/>
      <c r="AJ97" s="273"/>
      <c r="AK97" s="273"/>
      <c r="AL97" s="273"/>
      <c r="AM97" s="273"/>
      <c r="AN97" s="272">
        <f>SUM(AG97,AT97)</f>
        <v>0</v>
      </c>
      <c r="AO97" s="273"/>
      <c r="AP97" s="273"/>
      <c r="AQ97" s="71" t="s">
        <v>88</v>
      </c>
      <c r="AR97" s="68"/>
      <c r="AS97" s="77">
        <v>0</v>
      </c>
      <c r="AT97" s="78">
        <f>ROUND(SUM(AV97:AW97),2)</f>
        <v>0</v>
      </c>
      <c r="AU97" s="79">
        <f>'901 - VON'!P117</f>
        <v>0</v>
      </c>
      <c r="AV97" s="78">
        <f>'901 - VON'!J33</f>
        <v>0</v>
      </c>
      <c r="AW97" s="78">
        <f>'901 - VON'!J34</f>
        <v>0</v>
      </c>
      <c r="AX97" s="78">
        <f>'901 - VON'!J35</f>
        <v>0</v>
      </c>
      <c r="AY97" s="78">
        <f>'901 - VON'!J36</f>
        <v>0</v>
      </c>
      <c r="AZ97" s="78">
        <f>'901 - VON'!F33</f>
        <v>0</v>
      </c>
      <c r="BA97" s="78">
        <f>'901 - VON'!F34</f>
        <v>0</v>
      </c>
      <c r="BB97" s="78">
        <f>'901 - VON'!F35</f>
        <v>0</v>
      </c>
      <c r="BC97" s="78">
        <f>'901 - VON'!F36</f>
        <v>0</v>
      </c>
      <c r="BD97" s="80">
        <f>'901 - VON'!F37</f>
        <v>0</v>
      </c>
      <c r="BT97" s="76" t="s">
        <v>81</v>
      </c>
      <c r="BV97" s="76" t="s">
        <v>75</v>
      </c>
      <c r="BW97" s="76" t="s">
        <v>89</v>
      </c>
      <c r="BX97" s="76" t="s">
        <v>4</v>
      </c>
      <c r="CL97" s="76" t="s">
        <v>1</v>
      </c>
      <c r="CM97" s="76" t="s">
        <v>83</v>
      </c>
    </row>
    <row r="98" spans="1:57" s="2" customFormat="1" ht="30" customHeight="1">
      <c r="A98" s="23"/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4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s="2" customFormat="1" ht="6.95" customHeight="1">
      <c r="A99" s="23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24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</sheetData>
  <sheetProtection password="FCE3" sheet="1" objects="1" scenarios="1"/>
  <mergeCells count="50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Oprava vodovodu'!C2" display="/"/>
    <hyperlink ref="A96" location="'01.1 - SO 01.1 Vodovodní ...'!C2" display="/"/>
    <hyperlink ref="A97" location="'9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04"/>
  <sheetViews>
    <sheetView showGridLines="0" workbookViewId="0" topLeftCell="A82">
      <selection activeCell="I130" sqref="I130"/>
    </sheetView>
  </sheetViews>
  <sheetFormatPr defaultColWidth="9.140625" defaultRowHeight="12"/>
  <cols>
    <col min="1" max="1" width="8.28125" style="90" customWidth="1"/>
    <col min="2" max="2" width="1.1484375" style="90" customWidth="1"/>
    <col min="3" max="3" width="6.421875" style="90" customWidth="1"/>
    <col min="4" max="4" width="4.28125" style="90" customWidth="1"/>
    <col min="5" max="5" width="17.140625" style="90" customWidth="1"/>
    <col min="6" max="6" width="50.8515625" style="90" customWidth="1"/>
    <col min="7" max="7" width="7.421875" style="90" customWidth="1"/>
    <col min="8" max="8" width="14.00390625" style="90" customWidth="1"/>
    <col min="9" max="9" width="15.8515625" style="242" customWidth="1"/>
    <col min="10" max="10" width="22.28125" style="90" customWidth="1"/>
    <col min="11" max="11" width="22.28125" style="90" hidden="1" customWidth="1"/>
    <col min="12" max="12" width="9.28125" style="90" customWidth="1"/>
    <col min="13" max="13" width="10.8515625" style="90" hidden="1" customWidth="1"/>
    <col min="14" max="14" width="9.28125" style="90" hidden="1" customWidth="1"/>
    <col min="15" max="20" width="14.140625" style="90" hidden="1" customWidth="1"/>
    <col min="21" max="21" width="16.28125" style="90" hidden="1" customWidth="1"/>
    <col min="22" max="22" width="12.28125" style="90" customWidth="1"/>
    <col min="23" max="23" width="16.28125" style="90" customWidth="1"/>
    <col min="24" max="24" width="12.28125" style="90" customWidth="1"/>
    <col min="25" max="25" width="15.00390625" style="90" customWidth="1"/>
    <col min="26" max="26" width="11.00390625" style="90" customWidth="1"/>
    <col min="27" max="27" width="15.00390625" style="90" customWidth="1"/>
    <col min="28" max="28" width="16.28125" style="90" customWidth="1"/>
    <col min="29" max="29" width="11.00390625" style="90" customWidth="1"/>
    <col min="30" max="30" width="15.00390625" style="90" customWidth="1"/>
    <col min="31" max="31" width="16.28125" style="90" customWidth="1"/>
    <col min="32" max="43" width="9.28125" style="90" customWidth="1"/>
    <col min="44" max="65" width="9.28125" style="90" hidden="1" customWidth="1"/>
    <col min="66" max="16384" width="9.28125" style="90" customWidth="1"/>
  </cols>
  <sheetData>
    <row r="1" ht="12"/>
    <row r="2" spans="12:46" ht="36.95" customHeight="1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91" t="s">
        <v>82</v>
      </c>
    </row>
    <row r="3" spans="2:46" ht="6.95" customHeight="1">
      <c r="B3" s="92"/>
      <c r="C3" s="93"/>
      <c r="D3" s="93"/>
      <c r="E3" s="93"/>
      <c r="F3" s="93"/>
      <c r="G3" s="93"/>
      <c r="H3" s="93"/>
      <c r="I3" s="243"/>
      <c r="J3" s="93"/>
      <c r="K3" s="93"/>
      <c r="L3" s="94"/>
      <c r="AT3" s="91" t="s">
        <v>83</v>
      </c>
    </row>
    <row r="4" spans="2:46" ht="24.95" customHeight="1">
      <c r="B4" s="94"/>
      <c r="D4" s="95" t="s">
        <v>90</v>
      </c>
      <c r="L4" s="94"/>
      <c r="M4" s="96" t="s">
        <v>10</v>
      </c>
      <c r="AT4" s="91" t="s">
        <v>3</v>
      </c>
    </row>
    <row r="5" spans="2:12" ht="6.95" customHeight="1">
      <c r="B5" s="94"/>
      <c r="L5" s="94"/>
    </row>
    <row r="6" spans="2:12" ht="12" customHeight="1">
      <c r="B6" s="94"/>
      <c r="D6" s="97" t="s">
        <v>16</v>
      </c>
      <c r="L6" s="94"/>
    </row>
    <row r="7" spans="2:12" ht="16.5" customHeight="1">
      <c r="B7" s="94"/>
      <c r="E7" s="311" t="str">
        <f>'Rekapitulace stavby'!K6</f>
        <v>Horky nad Jizerou - oprava vodovodu při stavbě KNL</v>
      </c>
      <c r="F7" s="312"/>
      <c r="G7" s="312"/>
      <c r="H7" s="312"/>
      <c r="L7" s="94"/>
    </row>
    <row r="8" spans="1:31" s="101" customFormat="1" ht="12" customHeight="1">
      <c r="A8" s="98"/>
      <c r="B8" s="99"/>
      <c r="C8" s="98"/>
      <c r="D8" s="97" t="s">
        <v>91</v>
      </c>
      <c r="E8" s="98"/>
      <c r="F8" s="98"/>
      <c r="G8" s="98"/>
      <c r="H8" s="98"/>
      <c r="I8" s="244"/>
      <c r="J8" s="98"/>
      <c r="K8" s="98"/>
      <c r="L8" s="100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s="101" customFormat="1" ht="16.5" customHeight="1">
      <c r="A9" s="98"/>
      <c r="B9" s="99"/>
      <c r="C9" s="98"/>
      <c r="D9" s="98"/>
      <c r="E9" s="309" t="s">
        <v>92</v>
      </c>
      <c r="F9" s="310"/>
      <c r="G9" s="310"/>
      <c r="H9" s="310"/>
      <c r="I9" s="244"/>
      <c r="J9" s="98"/>
      <c r="K9" s="98"/>
      <c r="L9" s="100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s="101" customFormat="1" ht="12">
      <c r="A10" s="98"/>
      <c r="B10" s="99"/>
      <c r="C10" s="98"/>
      <c r="D10" s="98"/>
      <c r="E10" s="98"/>
      <c r="F10" s="98"/>
      <c r="G10" s="98"/>
      <c r="H10" s="98"/>
      <c r="I10" s="244"/>
      <c r="J10" s="98"/>
      <c r="K10" s="98"/>
      <c r="L10" s="100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01" customFormat="1" ht="12" customHeight="1">
      <c r="A11" s="98"/>
      <c r="B11" s="99"/>
      <c r="C11" s="98"/>
      <c r="D11" s="97" t="s">
        <v>18</v>
      </c>
      <c r="E11" s="98"/>
      <c r="F11" s="103" t="s">
        <v>1</v>
      </c>
      <c r="G11" s="98"/>
      <c r="H11" s="98"/>
      <c r="I11" s="245" t="s">
        <v>19</v>
      </c>
      <c r="J11" s="103" t="s">
        <v>1</v>
      </c>
      <c r="K11" s="98"/>
      <c r="L11" s="100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01" customFormat="1" ht="12" customHeight="1">
      <c r="A12" s="98"/>
      <c r="B12" s="99"/>
      <c r="C12" s="98"/>
      <c r="D12" s="97" t="s">
        <v>20</v>
      </c>
      <c r="E12" s="98"/>
      <c r="F12" s="103" t="s">
        <v>21</v>
      </c>
      <c r="G12" s="98"/>
      <c r="H12" s="98"/>
      <c r="I12" s="245" t="s">
        <v>22</v>
      </c>
      <c r="J12" s="104" t="str">
        <f>'Rekapitulace stavby'!AN8</f>
        <v>3. 6. 2021</v>
      </c>
      <c r="K12" s="98"/>
      <c r="L12" s="100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s="101" customFormat="1" ht="10.9" customHeight="1">
      <c r="A13" s="98"/>
      <c r="B13" s="99"/>
      <c r="C13" s="98"/>
      <c r="D13" s="98"/>
      <c r="E13" s="98"/>
      <c r="F13" s="98"/>
      <c r="G13" s="98"/>
      <c r="H13" s="98"/>
      <c r="I13" s="244"/>
      <c r="J13" s="98"/>
      <c r="K13" s="98"/>
      <c r="L13" s="100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101" customFormat="1" ht="12" customHeight="1">
      <c r="A14" s="98"/>
      <c r="B14" s="99"/>
      <c r="C14" s="98"/>
      <c r="D14" s="97" t="s">
        <v>24</v>
      </c>
      <c r="E14" s="98"/>
      <c r="F14" s="98"/>
      <c r="G14" s="98"/>
      <c r="H14" s="98"/>
      <c r="I14" s="245" t="s">
        <v>25</v>
      </c>
      <c r="J14" s="103" t="str">
        <f>IF('Rekapitulace stavby'!AN10="","",'Rekapitulace stavby'!AN10)</f>
        <v/>
      </c>
      <c r="K14" s="98"/>
      <c r="L14" s="100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101" customFormat="1" ht="18" customHeight="1">
      <c r="A15" s="98"/>
      <c r="B15" s="99"/>
      <c r="C15" s="98"/>
      <c r="D15" s="98"/>
      <c r="E15" s="103" t="str">
        <f>IF('Rekapitulace stavby'!E11="","",'Rekapitulace stavby'!E11)</f>
        <v xml:space="preserve"> </v>
      </c>
      <c r="F15" s="98"/>
      <c r="G15" s="98"/>
      <c r="H15" s="98"/>
      <c r="I15" s="245" t="s">
        <v>26</v>
      </c>
      <c r="J15" s="103" t="str">
        <f>IF('Rekapitulace stavby'!AN11="","",'Rekapitulace stavby'!AN11)</f>
        <v/>
      </c>
      <c r="K15" s="98"/>
      <c r="L15" s="100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s="101" customFormat="1" ht="6.95" customHeight="1">
      <c r="A16" s="98"/>
      <c r="B16" s="99"/>
      <c r="C16" s="98"/>
      <c r="D16" s="98"/>
      <c r="E16" s="98"/>
      <c r="F16" s="98"/>
      <c r="G16" s="98"/>
      <c r="H16" s="98"/>
      <c r="I16" s="244"/>
      <c r="J16" s="98"/>
      <c r="K16" s="98"/>
      <c r="L16" s="100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101" customFormat="1" ht="12" customHeight="1">
      <c r="A17" s="98"/>
      <c r="B17" s="99"/>
      <c r="C17" s="98"/>
      <c r="D17" s="97" t="s">
        <v>27</v>
      </c>
      <c r="E17" s="98"/>
      <c r="F17" s="98"/>
      <c r="G17" s="98"/>
      <c r="H17" s="98"/>
      <c r="I17" s="245" t="s">
        <v>25</v>
      </c>
      <c r="J17" s="105" t="str">
        <f>'Rekapitulace stavby'!AN13</f>
        <v>Vyplň údaj</v>
      </c>
      <c r="K17" s="98"/>
      <c r="L17" s="100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s="101" customFormat="1" ht="18" customHeight="1">
      <c r="A18" s="98"/>
      <c r="B18" s="99"/>
      <c r="C18" s="98"/>
      <c r="D18" s="98"/>
      <c r="E18" s="315" t="str">
        <f>'Rekapitulace stavby'!E14</f>
        <v>Vyplň údaj</v>
      </c>
      <c r="F18" s="316"/>
      <c r="G18" s="316"/>
      <c r="H18" s="316"/>
      <c r="I18" s="245" t="s">
        <v>26</v>
      </c>
      <c r="J18" s="105" t="str">
        <f>'Rekapitulace stavby'!AN14</f>
        <v>Vyplň údaj</v>
      </c>
      <c r="K18" s="98"/>
      <c r="L18" s="100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s="101" customFormat="1" ht="6.95" customHeight="1">
      <c r="A19" s="98"/>
      <c r="B19" s="99"/>
      <c r="C19" s="98"/>
      <c r="D19" s="98"/>
      <c r="E19" s="98"/>
      <c r="F19" s="98"/>
      <c r="G19" s="98"/>
      <c r="H19" s="98"/>
      <c r="I19" s="244"/>
      <c r="J19" s="98"/>
      <c r="K19" s="98"/>
      <c r="L19" s="100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s="101" customFormat="1" ht="12" customHeight="1">
      <c r="A20" s="98"/>
      <c r="B20" s="99"/>
      <c r="C20" s="98"/>
      <c r="D20" s="97" t="s">
        <v>29</v>
      </c>
      <c r="E20" s="98"/>
      <c r="F20" s="98"/>
      <c r="G20" s="98"/>
      <c r="H20" s="98"/>
      <c r="I20" s="245" t="s">
        <v>25</v>
      </c>
      <c r="J20" s="103" t="str">
        <f>IF('Rekapitulace stavby'!AN16="","",'Rekapitulace stavby'!AN16)</f>
        <v/>
      </c>
      <c r="K20" s="98"/>
      <c r="L20" s="100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s="101" customFormat="1" ht="18" customHeight="1">
      <c r="A21" s="98"/>
      <c r="B21" s="99"/>
      <c r="C21" s="98"/>
      <c r="D21" s="98"/>
      <c r="E21" s="103" t="str">
        <f>IF('Rekapitulace stavby'!E17="","",'Rekapitulace stavby'!E17)</f>
        <v xml:space="preserve"> </v>
      </c>
      <c r="F21" s="98"/>
      <c r="G21" s="98"/>
      <c r="H21" s="98"/>
      <c r="I21" s="245" t="s">
        <v>26</v>
      </c>
      <c r="J21" s="103" t="str">
        <f>IF('Rekapitulace stavby'!AN17="","",'Rekapitulace stavby'!AN17)</f>
        <v/>
      </c>
      <c r="K21" s="98"/>
      <c r="L21" s="100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101" customFormat="1" ht="6.95" customHeight="1">
      <c r="A22" s="98"/>
      <c r="B22" s="99"/>
      <c r="C22" s="98"/>
      <c r="D22" s="98"/>
      <c r="E22" s="98"/>
      <c r="F22" s="98"/>
      <c r="G22" s="98"/>
      <c r="H22" s="98"/>
      <c r="I22" s="244"/>
      <c r="J22" s="98"/>
      <c r="K22" s="98"/>
      <c r="L22" s="100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s="101" customFormat="1" ht="12" customHeight="1">
      <c r="A23" s="98"/>
      <c r="B23" s="99"/>
      <c r="C23" s="98"/>
      <c r="D23" s="97" t="s">
        <v>31</v>
      </c>
      <c r="E23" s="98"/>
      <c r="F23" s="98"/>
      <c r="G23" s="98"/>
      <c r="H23" s="98"/>
      <c r="I23" s="245" t="s">
        <v>25</v>
      </c>
      <c r="J23" s="103" t="str">
        <f>IF('Rekapitulace stavby'!AN19="","",'Rekapitulace stavby'!AN19)</f>
        <v/>
      </c>
      <c r="K23" s="98"/>
      <c r="L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101" customFormat="1" ht="18" customHeight="1">
      <c r="A24" s="98"/>
      <c r="B24" s="99"/>
      <c r="C24" s="98"/>
      <c r="D24" s="98"/>
      <c r="E24" s="103" t="str">
        <f>IF('Rekapitulace stavby'!E20="","",'Rekapitulace stavby'!E20)</f>
        <v xml:space="preserve"> </v>
      </c>
      <c r="F24" s="98"/>
      <c r="G24" s="98"/>
      <c r="H24" s="98"/>
      <c r="I24" s="245" t="s">
        <v>26</v>
      </c>
      <c r="J24" s="103" t="str">
        <f>IF('Rekapitulace stavby'!AN20="","",'Rekapitulace stavby'!AN20)</f>
        <v/>
      </c>
      <c r="K24" s="98"/>
      <c r="L24" s="100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s="101" customFormat="1" ht="6.95" customHeight="1">
      <c r="A25" s="98"/>
      <c r="B25" s="99"/>
      <c r="C25" s="98"/>
      <c r="D25" s="98"/>
      <c r="E25" s="98"/>
      <c r="F25" s="98"/>
      <c r="G25" s="98"/>
      <c r="H25" s="98"/>
      <c r="I25" s="244"/>
      <c r="J25" s="98"/>
      <c r="K25" s="98"/>
      <c r="L25" s="100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101" customFormat="1" ht="12" customHeight="1">
      <c r="A26" s="98"/>
      <c r="B26" s="99"/>
      <c r="C26" s="98"/>
      <c r="D26" s="97" t="s">
        <v>32</v>
      </c>
      <c r="E26" s="98"/>
      <c r="F26" s="98"/>
      <c r="G26" s="98"/>
      <c r="H26" s="98"/>
      <c r="I26" s="244"/>
      <c r="J26" s="98"/>
      <c r="K26" s="98"/>
      <c r="L26" s="100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109" customFormat="1" ht="16.5" customHeight="1">
      <c r="A27" s="106"/>
      <c r="B27" s="107"/>
      <c r="C27" s="106"/>
      <c r="D27" s="106"/>
      <c r="E27" s="317" t="s">
        <v>1</v>
      </c>
      <c r="F27" s="317"/>
      <c r="G27" s="317"/>
      <c r="H27" s="317"/>
      <c r="I27" s="24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1" customFormat="1" ht="6.95" customHeight="1">
      <c r="A28" s="98"/>
      <c r="B28" s="99"/>
      <c r="C28" s="98"/>
      <c r="D28" s="98"/>
      <c r="E28" s="98"/>
      <c r="F28" s="98"/>
      <c r="G28" s="98"/>
      <c r="H28" s="98"/>
      <c r="I28" s="244"/>
      <c r="J28" s="98"/>
      <c r="K28" s="98"/>
      <c r="L28" s="100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s="101" customFormat="1" ht="6.95" customHeight="1">
      <c r="A29" s="98"/>
      <c r="B29" s="99"/>
      <c r="C29" s="98"/>
      <c r="D29" s="110"/>
      <c r="E29" s="110"/>
      <c r="F29" s="110"/>
      <c r="G29" s="110"/>
      <c r="H29" s="110"/>
      <c r="I29" s="247"/>
      <c r="J29" s="110"/>
      <c r="K29" s="110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101" customFormat="1" ht="25.35" customHeight="1">
      <c r="A30" s="98"/>
      <c r="B30" s="99"/>
      <c r="C30" s="98"/>
      <c r="D30" s="111" t="s">
        <v>33</v>
      </c>
      <c r="E30" s="98"/>
      <c r="F30" s="98"/>
      <c r="G30" s="98"/>
      <c r="H30" s="98"/>
      <c r="I30" s="244"/>
      <c r="J30" s="112">
        <f>ROUND(J127,2)</f>
        <v>0</v>
      </c>
      <c r="K30" s="98"/>
      <c r="L30" s="100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s="101" customFormat="1" ht="6.95" customHeight="1">
      <c r="A31" s="98"/>
      <c r="B31" s="99"/>
      <c r="C31" s="98"/>
      <c r="D31" s="110"/>
      <c r="E31" s="110"/>
      <c r="F31" s="110"/>
      <c r="G31" s="110"/>
      <c r="H31" s="110"/>
      <c r="I31" s="247"/>
      <c r="J31" s="110"/>
      <c r="K31" s="110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101" customFormat="1" ht="14.45" customHeight="1">
      <c r="A32" s="98"/>
      <c r="B32" s="99"/>
      <c r="C32" s="98"/>
      <c r="D32" s="98"/>
      <c r="E32" s="98"/>
      <c r="F32" s="113" t="s">
        <v>35</v>
      </c>
      <c r="G32" s="98"/>
      <c r="H32" s="98"/>
      <c r="I32" s="248" t="s">
        <v>34</v>
      </c>
      <c r="J32" s="113" t="s">
        <v>36</v>
      </c>
      <c r="K32" s="98"/>
      <c r="L32" s="100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s="101" customFormat="1" ht="14.45" customHeight="1">
      <c r="A33" s="98"/>
      <c r="B33" s="99"/>
      <c r="C33" s="98"/>
      <c r="D33" s="114" t="s">
        <v>37</v>
      </c>
      <c r="E33" s="97" t="s">
        <v>38</v>
      </c>
      <c r="F33" s="115">
        <f>ROUND((SUM(BE127:BE803)),2)</f>
        <v>0</v>
      </c>
      <c r="G33" s="98"/>
      <c r="H33" s="98"/>
      <c r="I33" s="249">
        <v>0.21</v>
      </c>
      <c r="J33" s="115">
        <f>ROUND(((SUM(BE127:BE803))*I33),2)</f>
        <v>0</v>
      </c>
      <c r="K33" s="98"/>
      <c r="L33" s="100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s="101" customFormat="1" ht="14.45" customHeight="1">
      <c r="A34" s="98"/>
      <c r="B34" s="99"/>
      <c r="C34" s="98"/>
      <c r="D34" s="98"/>
      <c r="E34" s="97" t="s">
        <v>39</v>
      </c>
      <c r="F34" s="115">
        <f>ROUND((SUM(BF127:BF803)),2)</f>
        <v>0</v>
      </c>
      <c r="G34" s="98"/>
      <c r="H34" s="98"/>
      <c r="I34" s="249">
        <v>0.15</v>
      </c>
      <c r="J34" s="115">
        <f>ROUND(((SUM(BF127:BF803))*I34),2)</f>
        <v>0</v>
      </c>
      <c r="K34" s="98"/>
      <c r="L34" s="100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s="101" customFormat="1" ht="14.45" customHeight="1" hidden="1">
      <c r="A35" s="98"/>
      <c r="B35" s="99"/>
      <c r="C35" s="98"/>
      <c r="D35" s="98"/>
      <c r="E35" s="97" t="s">
        <v>40</v>
      </c>
      <c r="F35" s="115">
        <f>ROUND((SUM(BG127:BG803)),2)</f>
        <v>0</v>
      </c>
      <c r="G35" s="98"/>
      <c r="H35" s="98"/>
      <c r="I35" s="249">
        <v>0.21</v>
      </c>
      <c r="J35" s="115">
        <f>0</f>
        <v>0</v>
      </c>
      <c r="K35" s="98"/>
      <c r="L35" s="100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s="101" customFormat="1" ht="14.45" customHeight="1" hidden="1">
      <c r="A36" s="98"/>
      <c r="B36" s="99"/>
      <c r="C36" s="98"/>
      <c r="D36" s="98"/>
      <c r="E36" s="97" t="s">
        <v>41</v>
      </c>
      <c r="F36" s="115">
        <f>ROUND((SUM(BH127:BH803)),2)</f>
        <v>0</v>
      </c>
      <c r="G36" s="98"/>
      <c r="H36" s="98"/>
      <c r="I36" s="249">
        <v>0.15</v>
      </c>
      <c r="J36" s="115">
        <f>0</f>
        <v>0</v>
      </c>
      <c r="K36" s="98"/>
      <c r="L36" s="100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101" customFormat="1" ht="14.45" customHeight="1" hidden="1">
      <c r="A37" s="98"/>
      <c r="B37" s="99"/>
      <c r="C37" s="98"/>
      <c r="D37" s="98"/>
      <c r="E37" s="97" t="s">
        <v>42</v>
      </c>
      <c r="F37" s="115">
        <f>ROUND((SUM(BI127:BI803)),2)</f>
        <v>0</v>
      </c>
      <c r="G37" s="98"/>
      <c r="H37" s="98"/>
      <c r="I37" s="249">
        <v>0</v>
      </c>
      <c r="J37" s="115">
        <f>0</f>
        <v>0</v>
      </c>
      <c r="K37" s="98"/>
      <c r="L37" s="100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s="101" customFormat="1" ht="6.95" customHeight="1">
      <c r="A38" s="98"/>
      <c r="B38" s="99"/>
      <c r="C38" s="98"/>
      <c r="D38" s="98"/>
      <c r="E38" s="98"/>
      <c r="F38" s="98"/>
      <c r="G38" s="98"/>
      <c r="H38" s="98"/>
      <c r="I38" s="244"/>
      <c r="J38" s="98"/>
      <c r="K38" s="98"/>
      <c r="L38" s="100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s="101" customFormat="1" ht="25.35" customHeight="1">
      <c r="A39" s="98"/>
      <c r="B39" s="99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250"/>
      <c r="J39" s="122">
        <f>SUM(J30:J37)</f>
        <v>0</v>
      </c>
      <c r="K39" s="123"/>
      <c r="L39" s="100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s="101" customFormat="1" ht="14.45" customHeight="1">
      <c r="A40" s="98"/>
      <c r="B40" s="99"/>
      <c r="C40" s="98"/>
      <c r="D40" s="98"/>
      <c r="E40" s="98"/>
      <c r="F40" s="98"/>
      <c r="G40" s="98"/>
      <c r="H40" s="98"/>
      <c r="I40" s="244"/>
      <c r="J40" s="98"/>
      <c r="K40" s="98"/>
      <c r="L40" s="100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2:12" ht="14.45" customHeight="1">
      <c r="B41" s="94"/>
      <c r="L41" s="94"/>
    </row>
    <row r="42" spans="2:12" ht="14.45" customHeight="1">
      <c r="B42" s="94"/>
      <c r="L42" s="94"/>
    </row>
    <row r="43" spans="2:12" ht="14.45" customHeight="1">
      <c r="B43" s="94"/>
      <c r="L43" s="94"/>
    </row>
    <row r="44" spans="2:12" ht="14.45" customHeight="1">
      <c r="B44" s="94"/>
      <c r="L44" s="94"/>
    </row>
    <row r="45" spans="2:12" ht="14.45" customHeight="1">
      <c r="B45" s="94"/>
      <c r="L45" s="94"/>
    </row>
    <row r="46" spans="2:12" ht="14.45" customHeight="1">
      <c r="B46" s="94"/>
      <c r="L46" s="94"/>
    </row>
    <row r="47" spans="2:12" ht="14.45" customHeight="1">
      <c r="B47" s="94"/>
      <c r="L47" s="94"/>
    </row>
    <row r="48" spans="2:12" ht="14.45" customHeight="1">
      <c r="B48" s="94"/>
      <c r="L48" s="94"/>
    </row>
    <row r="49" spans="2:12" ht="14.45" customHeight="1">
      <c r="B49" s="94"/>
      <c r="L49" s="94"/>
    </row>
    <row r="50" spans="2:12" s="101" customFormat="1" ht="14.45" customHeight="1">
      <c r="B50" s="100"/>
      <c r="D50" s="124" t="s">
        <v>46</v>
      </c>
      <c r="E50" s="125"/>
      <c r="F50" s="125"/>
      <c r="G50" s="124" t="s">
        <v>47</v>
      </c>
      <c r="H50" s="125"/>
      <c r="I50" s="251"/>
      <c r="J50" s="125"/>
      <c r="K50" s="125"/>
      <c r="L50" s="100"/>
    </row>
    <row r="51" spans="2:12" ht="12">
      <c r="B51" s="94"/>
      <c r="L51" s="94"/>
    </row>
    <row r="52" spans="2:12" ht="12">
      <c r="B52" s="94"/>
      <c r="L52" s="94"/>
    </row>
    <row r="53" spans="2:12" ht="12">
      <c r="B53" s="94"/>
      <c r="L53" s="94"/>
    </row>
    <row r="54" spans="2:12" ht="12">
      <c r="B54" s="94"/>
      <c r="L54" s="94"/>
    </row>
    <row r="55" spans="2:12" ht="12">
      <c r="B55" s="94"/>
      <c r="L55" s="94"/>
    </row>
    <row r="56" spans="2:12" ht="12">
      <c r="B56" s="94"/>
      <c r="L56" s="94"/>
    </row>
    <row r="57" spans="2:12" ht="12">
      <c r="B57" s="94"/>
      <c r="L57" s="94"/>
    </row>
    <row r="58" spans="2:12" ht="12">
      <c r="B58" s="94"/>
      <c r="L58" s="94"/>
    </row>
    <row r="59" spans="2:12" ht="12">
      <c r="B59" s="94"/>
      <c r="L59" s="94"/>
    </row>
    <row r="60" spans="2:12" ht="12">
      <c r="B60" s="94"/>
      <c r="L60" s="94"/>
    </row>
    <row r="61" spans="1:31" s="101" customFormat="1" ht="12.75">
      <c r="A61" s="98"/>
      <c r="B61" s="99"/>
      <c r="C61" s="98"/>
      <c r="D61" s="126" t="s">
        <v>48</v>
      </c>
      <c r="E61" s="127"/>
      <c r="F61" s="128" t="s">
        <v>49</v>
      </c>
      <c r="G61" s="126" t="s">
        <v>48</v>
      </c>
      <c r="H61" s="127"/>
      <c r="I61" s="252"/>
      <c r="J61" s="129" t="s">
        <v>49</v>
      </c>
      <c r="K61" s="127"/>
      <c r="L61" s="100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2:12" ht="12">
      <c r="B62" s="94"/>
      <c r="L62" s="94"/>
    </row>
    <row r="63" spans="2:12" ht="12">
      <c r="B63" s="94"/>
      <c r="L63" s="94"/>
    </row>
    <row r="64" spans="2:12" ht="12">
      <c r="B64" s="94"/>
      <c r="L64" s="94"/>
    </row>
    <row r="65" spans="1:31" s="101" customFormat="1" ht="12.75">
      <c r="A65" s="98"/>
      <c r="B65" s="99"/>
      <c r="C65" s="98"/>
      <c r="D65" s="124" t="s">
        <v>50</v>
      </c>
      <c r="E65" s="130"/>
      <c r="F65" s="130"/>
      <c r="G65" s="124" t="s">
        <v>51</v>
      </c>
      <c r="H65" s="130"/>
      <c r="I65" s="253"/>
      <c r="J65" s="130"/>
      <c r="K65" s="130"/>
      <c r="L65" s="100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</row>
    <row r="66" spans="2:12" ht="12">
      <c r="B66" s="94"/>
      <c r="L66" s="94"/>
    </row>
    <row r="67" spans="2:12" ht="12">
      <c r="B67" s="94"/>
      <c r="L67" s="94"/>
    </row>
    <row r="68" spans="2:12" ht="12">
      <c r="B68" s="94"/>
      <c r="L68" s="94"/>
    </row>
    <row r="69" spans="2:12" ht="12">
      <c r="B69" s="94"/>
      <c r="L69" s="94"/>
    </row>
    <row r="70" spans="2:12" ht="12">
      <c r="B70" s="94"/>
      <c r="L70" s="94"/>
    </row>
    <row r="71" spans="2:12" ht="12">
      <c r="B71" s="94"/>
      <c r="L71" s="94"/>
    </row>
    <row r="72" spans="2:12" ht="12">
      <c r="B72" s="94"/>
      <c r="L72" s="94"/>
    </row>
    <row r="73" spans="2:12" ht="12">
      <c r="B73" s="94"/>
      <c r="L73" s="94"/>
    </row>
    <row r="74" spans="2:12" ht="12">
      <c r="B74" s="94"/>
      <c r="L74" s="94"/>
    </row>
    <row r="75" spans="2:12" ht="12">
      <c r="B75" s="94"/>
      <c r="L75" s="94"/>
    </row>
    <row r="76" spans="1:31" s="101" customFormat="1" ht="12.75">
      <c r="A76" s="98"/>
      <c r="B76" s="99"/>
      <c r="C76" s="98"/>
      <c r="D76" s="126" t="s">
        <v>48</v>
      </c>
      <c r="E76" s="127"/>
      <c r="F76" s="128" t="s">
        <v>49</v>
      </c>
      <c r="G76" s="126" t="s">
        <v>48</v>
      </c>
      <c r="H76" s="127"/>
      <c r="I76" s="252"/>
      <c r="J76" s="129" t="s">
        <v>49</v>
      </c>
      <c r="K76" s="127"/>
      <c r="L76" s="100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1:31" s="101" customFormat="1" ht="14.45" customHeight="1">
      <c r="A77" s="98"/>
      <c r="B77" s="131"/>
      <c r="C77" s="132"/>
      <c r="D77" s="132"/>
      <c r="E77" s="132"/>
      <c r="F77" s="132"/>
      <c r="G77" s="132"/>
      <c r="H77" s="132"/>
      <c r="I77" s="241"/>
      <c r="J77" s="132"/>
      <c r="K77" s="132"/>
      <c r="L77" s="100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</row>
    <row r="81" spans="1:31" s="101" customFormat="1" ht="6.95" customHeight="1">
      <c r="A81" s="98"/>
      <c r="B81" s="133"/>
      <c r="C81" s="134"/>
      <c r="D81" s="134"/>
      <c r="E81" s="134"/>
      <c r="F81" s="134"/>
      <c r="G81" s="134"/>
      <c r="H81" s="134"/>
      <c r="I81" s="254"/>
      <c r="J81" s="134"/>
      <c r="K81" s="134"/>
      <c r="L81" s="100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1:31" s="101" customFormat="1" ht="24.95" customHeight="1">
      <c r="A82" s="98"/>
      <c r="B82" s="99"/>
      <c r="C82" s="95" t="s">
        <v>93</v>
      </c>
      <c r="D82" s="98"/>
      <c r="E82" s="98"/>
      <c r="F82" s="98"/>
      <c r="G82" s="98"/>
      <c r="H82" s="98"/>
      <c r="I82" s="244"/>
      <c r="J82" s="98"/>
      <c r="K82" s="98"/>
      <c r="L82" s="100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1:31" s="101" customFormat="1" ht="6.95" customHeight="1">
      <c r="A83" s="98"/>
      <c r="B83" s="99"/>
      <c r="C83" s="98"/>
      <c r="D83" s="98"/>
      <c r="E83" s="98"/>
      <c r="F83" s="98"/>
      <c r="G83" s="98"/>
      <c r="H83" s="98"/>
      <c r="I83" s="244"/>
      <c r="J83" s="98"/>
      <c r="K83" s="98"/>
      <c r="L83" s="100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1:31" s="101" customFormat="1" ht="12" customHeight="1">
      <c r="A84" s="98"/>
      <c r="B84" s="99"/>
      <c r="C84" s="97" t="s">
        <v>16</v>
      </c>
      <c r="D84" s="98"/>
      <c r="E84" s="98"/>
      <c r="F84" s="98"/>
      <c r="G84" s="98"/>
      <c r="H84" s="98"/>
      <c r="I84" s="244"/>
      <c r="J84" s="98"/>
      <c r="K84" s="98"/>
      <c r="L84" s="100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1:31" s="101" customFormat="1" ht="16.5" customHeight="1">
      <c r="A85" s="98"/>
      <c r="B85" s="99"/>
      <c r="C85" s="98"/>
      <c r="D85" s="98"/>
      <c r="E85" s="311" t="str">
        <f>E7</f>
        <v>Horky nad Jizerou - oprava vodovodu při stavbě KNL</v>
      </c>
      <c r="F85" s="312"/>
      <c r="G85" s="312"/>
      <c r="H85" s="312"/>
      <c r="I85" s="244"/>
      <c r="J85" s="98"/>
      <c r="K85" s="98"/>
      <c r="L85" s="100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1:31" s="101" customFormat="1" ht="12" customHeight="1">
      <c r="A86" s="98"/>
      <c r="B86" s="99"/>
      <c r="C86" s="97" t="s">
        <v>91</v>
      </c>
      <c r="D86" s="98"/>
      <c r="E86" s="98"/>
      <c r="F86" s="98"/>
      <c r="G86" s="98"/>
      <c r="H86" s="98"/>
      <c r="I86" s="244"/>
      <c r="J86" s="98"/>
      <c r="K86" s="98"/>
      <c r="L86" s="100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1:31" s="101" customFormat="1" ht="16.5" customHeight="1">
      <c r="A87" s="98"/>
      <c r="B87" s="99"/>
      <c r="C87" s="98"/>
      <c r="D87" s="98"/>
      <c r="E87" s="309" t="str">
        <f>E9</f>
        <v>01 - Oprava vodovodu</v>
      </c>
      <c r="F87" s="310"/>
      <c r="G87" s="310"/>
      <c r="H87" s="310"/>
      <c r="I87" s="244"/>
      <c r="J87" s="98"/>
      <c r="K87" s="98"/>
      <c r="L87" s="100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1:31" s="101" customFormat="1" ht="6.95" customHeight="1">
      <c r="A88" s="98"/>
      <c r="B88" s="99"/>
      <c r="C88" s="98"/>
      <c r="D88" s="98"/>
      <c r="E88" s="98"/>
      <c r="F88" s="98"/>
      <c r="G88" s="98"/>
      <c r="H88" s="98"/>
      <c r="I88" s="244"/>
      <c r="J88" s="98"/>
      <c r="K88" s="98"/>
      <c r="L88" s="100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1:31" s="101" customFormat="1" ht="12" customHeight="1">
      <c r="A89" s="98"/>
      <c r="B89" s="99"/>
      <c r="C89" s="97" t="s">
        <v>20</v>
      </c>
      <c r="D89" s="98"/>
      <c r="E89" s="98"/>
      <c r="F89" s="103" t="str">
        <f>F12</f>
        <v xml:space="preserve"> </v>
      </c>
      <c r="G89" s="98"/>
      <c r="H89" s="98"/>
      <c r="I89" s="245" t="s">
        <v>22</v>
      </c>
      <c r="J89" s="104" t="str">
        <f>IF(J12="","",J12)</f>
        <v>3. 6. 2021</v>
      </c>
      <c r="K89" s="98"/>
      <c r="L89" s="100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1:31" s="101" customFormat="1" ht="6.95" customHeight="1">
      <c r="A90" s="98"/>
      <c r="B90" s="99"/>
      <c r="C90" s="98"/>
      <c r="D90" s="98"/>
      <c r="E90" s="98"/>
      <c r="F90" s="98"/>
      <c r="G90" s="98"/>
      <c r="H90" s="98"/>
      <c r="I90" s="244"/>
      <c r="J90" s="98"/>
      <c r="K90" s="98"/>
      <c r="L90" s="100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1:31" s="101" customFormat="1" ht="15.2" customHeight="1">
      <c r="A91" s="98"/>
      <c r="B91" s="99"/>
      <c r="C91" s="97" t="s">
        <v>24</v>
      </c>
      <c r="D91" s="98"/>
      <c r="E91" s="98"/>
      <c r="F91" s="103" t="str">
        <f>E15</f>
        <v xml:space="preserve"> </v>
      </c>
      <c r="G91" s="98"/>
      <c r="H91" s="98"/>
      <c r="I91" s="245" t="s">
        <v>29</v>
      </c>
      <c r="J91" s="135" t="str">
        <f>E21</f>
        <v xml:space="preserve"> </v>
      </c>
      <c r="K91" s="98"/>
      <c r="L91" s="100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s="101" customFormat="1" ht="15.2" customHeight="1">
      <c r="A92" s="98"/>
      <c r="B92" s="99"/>
      <c r="C92" s="97" t="s">
        <v>27</v>
      </c>
      <c r="D92" s="98"/>
      <c r="E92" s="98"/>
      <c r="F92" s="103" t="str">
        <f>IF(E18="","",E18)</f>
        <v>Vyplň údaj</v>
      </c>
      <c r="G92" s="98"/>
      <c r="H92" s="98"/>
      <c r="I92" s="245" t="s">
        <v>31</v>
      </c>
      <c r="J92" s="135" t="str">
        <f>E24</f>
        <v xml:space="preserve"> </v>
      </c>
      <c r="K92" s="98"/>
      <c r="L92" s="100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1:31" s="101" customFormat="1" ht="10.35" customHeight="1">
      <c r="A93" s="98"/>
      <c r="B93" s="99"/>
      <c r="C93" s="98"/>
      <c r="D93" s="98"/>
      <c r="E93" s="98"/>
      <c r="F93" s="98"/>
      <c r="G93" s="98"/>
      <c r="H93" s="98"/>
      <c r="I93" s="244"/>
      <c r="J93" s="98"/>
      <c r="K93" s="98"/>
      <c r="L93" s="100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1:31" s="101" customFormat="1" ht="29.25" customHeight="1">
      <c r="A94" s="98"/>
      <c r="B94" s="99"/>
      <c r="C94" s="136" t="s">
        <v>94</v>
      </c>
      <c r="D94" s="117"/>
      <c r="E94" s="117"/>
      <c r="F94" s="117"/>
      <c r="G94" s="117"/>
      <c r="H94" s="117"/>
      <c r="I94" s="244"/>
      <c r="J94" s="137" t="s">
        <v>95</v>
      </c>
      <c r="K94" s="117"/>
      <c r="L94" s="100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</row>
    <row r="95" spans="1:31" s="101" customFormat="1" ht="10.35" customHeight="1">
      <c r="A95" s="98"/>
      <c r="B95" s="99"/>
      <c r="C95" s="98"/>
      <c r="D95" s="98"/>
      <c r="E95" s="98"/>
      <c r="F95" s="98"/>
      <c r="G95" s="98"/>
      <c r="H95" s="98"/>
      <c r="I95" s="244"/>
      <c r="J95" s="98"/>
      <c r="K95" s="98"/>
      <c r="L95" s="100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</row>
    <row r="96" spans="1:47" s="101" customFormat="1" ht="22.9" customHeight="1">
      <c r="A96" s="98"/>
      <c r="B96" s="99"/>
      <c r="C96" s="138" t="s">
        <v>96</v>
      </c>
      <c r="D96" s="98"/>
      <c r="E96" s="98"/>
      <c r="F96" s="98"/>
      <c r="G96" s="98"/>
      <c r="H96" s="98"/>
      <c r="I96" s="244"/>
      <c r="J96" s="112">
        <f>J127</f>
        <v>0</v>
      </c>
      <c r="K96" s="98"/>
      <c r="L96" s="100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U96" s="91" t="s">
        <v>97</v>
      </c>
    </row>
    <row r="97" spans="2:12" s="139" customFormat="1" ht="24.95" customHeight="1">
      <c r="B97" s="140"/>
      <c r="D97" s="141" t="s">
        <v>98</v>
      </c>
      <c r="E97" s="142"/>
      <c r="F97" s="142"/>
      <c r="G97" s="142"/>
      <c r="H97" s="142"/>
      <c r="I97" s="255"/>
      <c r="J97" s="143">
        <f>J128</f>
        <v>0</v>
      </c>
      <c r="L97" s="140"/>
    </row>
    <row r="98" spans="2:12" s="144" customFormat="1" ht="19.9" customHeight="1">
      <c r="B98" s="145"/>
      <c r="D98" s="146" t="s">
        <v>99</v>
      </c>
      <c r="E98" s="147"/>
      <c r="F98" s="147"/>
      <c r="G98" s="147"/>
      <c r="H98" s="147"/>
      <c r="I98" s="256"/>
      <c r="J98" s="148">
        <f>J129</f>
        <v>0</v>
      </c>
      <c r="L98" s="145"/>
    </row>
    <row r="99" spans="2:12" s="144" customFormat="1" ht="19.9" customHeight="1">
      <c r="B99" s="145"/>
      <c r="D99" s="146" t="s">
        <v>100</v>
      </c>
      <c r="E99" s="147"/>
      <c r="F99" s="147"/>
      <c r="G99" s="147"/>
      <c r="H99" s="147"/>
      <c r="I99" s="256"/>
      <c r="J99" s="148">
        <f>J353</f>
        <v>0</v>
      </c>
      <c r="L99" s="145"/>
    </row>
    <row r="100" spans="2:12" s="144" customFormat="1" ht="19.9" customHeight="1">
      <c r="B100" s="145"/>
      <c r="D100" s="146" t="s">
        <v>101</v>
      </c>
      <c r="E100" s="147"/>
      <c r="F100" s="147"/>
      <c r="G100" s="147"/>
      <c r="H100" s="147"/>
      <c r="I100" s="256"/>
      <c r="J100" s="148">
        <f>J357</f>
        <v>0</v>
      </c>
      <c r="L100" s="145"/>
    </row>
    <row r="101" spans="2:12" s="144" customFormat="1" ht="19.9" customHeight="1">
      <c r="B101" s="145"/>
      <c r="D101" s="146" t="s">
        <v>102</v>
      </c>
      <c r="E101" s="147"/>
      <c r="F101" s="147"/>
      <c r="G101" s="147"/>
      <c r="H101" s="147"/>
      <c r="I101" s="256"/>
      <c r="J101" s="148">
        <f>J375</f>
        <v>0</v>
      </c>
      <c r="L101" s="145"/>
    </row>
    <row r="102" spans="2:12" s="144" customFormat="1" ht="19.9" customHeight="1">
      <c r="B102" s="145"/>
      <c r="D102" s="146" t="s">
        <v>103</v>
      </c>
      <c r="E102" s="147"/>
      <c r="F102" s="147"/>
      <c r="G102" s="147"/>
      <c r="H102" s="147"/>
      <c r="I102" s="256"/>
      <c r="J102" s="148">
        <f>J421</f>
        <v>0</v>
      </c>
      <c r="L102" s="145"/>
    </row>
    <row r="103" spans="2:12" s="144" customFormat="1" ht="19.9" customHeight="1">
      <c r="B103" s="145"/>
      <c r="D103" s="146" t="s">
        <v>104</v>
      </c>
      <c r="E103" s="147"/>
      <c r="F103" s="147"/>
      <c r="G103" s="147"/>
      <c r="H103" s="147"/>
      <c r="I103" s="256"/>
      <c r="J103" s="148">
        <f>J760</f>
        <v>0</v>
      </c>
      <c r="L103" s="145"/>
    </row>
    <row r="104" spans="2:12" s="144" customFormat="1" ht="19.9" customHeight="1">
      <c r="B104" s="145"/>
      <c r="D104" s="146" t="s">
        <v>105</v>
      </c>
      <c r="E104" s="147"/>
      <c r="F104" s="147"/>
      <c r="G104" s="147"/>
      <c r="H104" s="147"/>
      <c r="I104" s="256"/>
      <c r="J104" s="148">
        <f>J773</f>
        <v>0</v>
      </c>
      <c r="L104" s="145"/>
    </row>
    <row r="105" spans="2:12" s="144" customFormat="1" ht="19.9" customHeight="1">
      <c r="B105" s="145"/>
      <c r="D105" s="146" t="s">
        <v>106</v>
      </c>
      <c r="E105" s="147"/>
      <c r="F105" s="147"/>
      <c r="G105" s="147"/>
      <c r="H105" s="147"/>
      <c r="I105" s="256"/>
      <c r="J105" s="148">
        <f>J792</f>
        <v>0</v>
      </c>
      <c r="L105" s="145"/>
    </row>
    <row r="106" spans="2:12" s="139" customFormat="1" ht="24.95" customHeight="1">
      <c r="B106" s="140"/>
      <c r="D106" s="141" t="s">
        <v>107</v>
      </c>
      <c r="E106" s="142"/>
      <c r="F106" s="142"/>
      <c r="G106" s="142"/>
      <c r="H106" s="142"/>
      <c r="I106" s="255"/>
      <c r="J106" s="143">
        <f>J794</f>
        <v>0</v>
      </c>
      <c r="L106" s="140"/>
    </row>
    <row r="107" spans="2:12" s="144" customFormat="1" ht="19.9" customHeight="1">
      <c r="B107" s="145"/>
      <c r="D107" s="146" t="s">
        <v>108</v>
      </c>
      <c r="E107" s="147"/>
      <c r="F107" s="147"/>
      <c r="G107" s="147"/>
      <c r="H107" s="147"/>
      <c r="I107" s="256"/>
      <c r="J107" s="148">
        <f>J795</f>
        <v>0</v>
      </c>
      <c r="L107" s="145"/>
    </row>
    <row r="108" spans="1:31" s="101" customFormat="1" ht="21.75" customHeight="1">
      <c r="A108" s="98"/>
      <c r="B108" s="99"/>
      <c r="C108" s="98"/>
      <c r="D108" s="98"/>
      <c r="E108" s="98"/>
      <c r="F108" s="98"/>
      <c r="G108" s="98"/>
      <c r="H108" s="98"/>
      <c r="I108" s="244"/>
      <c r="J108" s="98"/>
      <c r="K108" s="98"/>
      <c r="L108" s="100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</row>
    <row r="109" spans="1:31" s="101" customFormat="1" ht="6.95" customHeight="1">
      <c r="A109" s="98"/>
      <c r="B109" s="131"/>
      <c r="C109" s="132"/>
      <c r="D109" s="132"/>
      <c r="E109" s="132"/>
      <c r="F109" s="132"/>
      <c r="G109" s="132"/>
      <c r="H109" s="132"/>
      <c r="I109" s="241"/>
      <c r="J109" s="132"/>
      <c r="K109" s="132"/>
      <c r="L109" s="100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</row>
    <row r="113" spans="1:31" s="101" customFormat="1" ht="6.95" customHeight="1">
      <c r="A113" s="98"/>
      <c r="B113" s="133"/>
      <c r="C113" s="134"/>
      <c r="D113" s="134"/>
      <c r="E113" s="134"/>
      <c r="F113" s="134"/>
      <c r="G113" s="134"/>
      <c r="H113" s="134"/>
      <c r="I113" s="254"/>
      <c r="J113" s="134"/>
      <c r="K113" s="134"/>
      <c r="L113" s="100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</row>
    <row r="114" spans="1:31" s="101" customFormat="1" ht="24.95" customHeight="1">
      <c r="A114" s="98"/>
      <c r="B114" s="99"/>
      <c r="C114" s="95" t="s">
        <v>109</v>
      </c>
      <c r="D114" s="98"/>
      <c r="E114" s="98"/>
      <c r="F114" s="98"/>
      <c r="G114" s="98"/>
      <c r="H114" s="98"/>
      <c r="I114" s="244"/>
      <c r="J114" s="98"/>
      <c r="K114" s="98"/>
      <c r="L114" s="100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</row>
    <row r="115" spans="1:31" s="101" customFormat="1" ht="6.95" customHeight="1">
      <c r="A115" s="98"/>
      <c r="B115" s="99"/>
      <c r="C115" s="98"/>
      <c r="D115" s="98"/>
      <c r="E115" s="98"/>
      <c r="F115" s="98"/>
      <c r="G115" s="98"/>
      <c r="H115" s="98"/>
      <c r="I115" s="244"/>
      <c r="J115" s="98"/>
      <c r="K115" s="98"/>
      <c r="L115" s="100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s="101" customFormat="1" ht="12" customHeight="1">
      <c r="A116" s="98"/>
      <c r="B116" s="99"/>
      <c r="C116" s="97" t="s">
        <v>16</v>
      </c>
      <c r="D116" s="98"/>
      <c r="E116" s="98"/>
      <c r="F116" s="98"/>
      <c r="G116" s="98"/>
      <c r="H116" s="98"/>
      <c r="I116" s="244"/>
      <c r="J116" s="98"/>
      <c r="K116" s="98"/>
      <c r="L116" s="100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</row>
    <row r="117" spans="1:31" s="101" customFormat="1" ht="16.5" customHeight="1">
      <c r="A117" s="98"/>
      <c r="B117" s="99"/>
      <c r="C117" s="98"/>
      <c r="D117" s="98"/>
      <c r="E117" s="311" t="str">
        <f>E7</f>
        <v>Horky nad Jizerou - oprava vodovodu při stavbě KNL</v>
      </c>
      <c r="F117" s="312"/>
      <c r="G117" s="312"/>
      <c r="H117" s="312"/>
      <c r="I117" s="244"/>
      <c r="J117" s="98"/>
      <c r="K117" s="98"/>
      <c r="L117" s="100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</row>
    <row r="118" spans="1:31" s="101" customFormat="1" ht="12" customHeight="1">
      <c r="A118" s="98"/>
      <c r="B118" s="99"/>
      <c r="C118" s="97" t="s">
        <v>91</v>
      </c>
      <c r="D118" s="98"/>
      <c r="E118" s="98"/>
      <c r="F118" s="98"/>
      <c r="G118" s="98"/>
      <c r="H118" s="98"/>
      <c r="I118" s="244"/>
      <c r="J118" s="98"/>
      <c r="K118" s="98"/>
      <c r="L118" s="100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</row>
    <row r="119" spans="1:31" s="101" customFormat="1" ht="16.5" customHeight="1">
      <c r="A119" s="98"/>
      <c r="B119" s="99"/>
      <c r="C119" s="98"/>
      <c r="D119" s="98"/>
      <c r="E119" s="309" t="str">
        <f>E9</f>
        <v>01 - Oprava vodovodu</v>
      </c>
      <c r="F119" s="310"/>
      <c r="G119" s="310"/>
      <c r="H119" s="310"/>
      <c r="I119" s="244"/>
      <c r="J119" s="98"/>
      <c r="K119" s="98"/>
      <c r="L119" s="100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</row>
    <row r="120" spans="1:31" s="101" customFormat="1" ht="6.95" customHeight="1">
      <c r="A120" s="98"/>
      <c r="B120" s="99"/>
      <c r="C120" s="98"/>
      <c r="D120" s="98"/>
      <c r="E120" s="98"/>
      <c r="F120" s="98"/>
      <c r="G120" s="98"/>
      <c r="H120" s="98"/>
      <c r="I120" s="244"/>
      <c r="J120" s="98"/>
      <c r="K120" s="98"/>
      <c r="L120" s="100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</row>
    <row r="121" spans="1:31" s="101" customFormat="1" ht="12" customHeight="1">
      <c r="A121" s="98"/>
      <c r="B121" s="99"/>
      <c r="C121" s="97" t="s">
        <v>20</v>
      </c>
      <c r="D121" s="98"/>
      <c r="E121" s="98"/>
      <c r="F121" s="103" t="str">
        <f>F12</f>
        <v xml:space="preserve"> </v>
      </c>
      <c r="G121" s="98"/>
      <c r="H121" s="98"/>
      <c r="I121" s="245" t="s">
        <v>22</v>
      </c>
      <c r="J121" s="104" t="str">
        <f>IF(J12="","",J12)</f>
        <v>3. 6. 2021</v>
      </c>
      <c r="K121" s="98"/>
      <c r="L121" s="100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</row>
    <row r="122" spans="1:31" s="101" customFormat="1" ht="6.95" customHeight="1">
      <c r="A122" s="98"/>
      <c r="B122" s="99"/>
      <c r="C122" s="98"/>
      <c r="D122" s="98"/>
      <c r="E122" s="98"/>
      <c r="F122" s="98"/>
      <c r="G122" s="98"/>
      <c r="H122" s="98"/>
      <c r="I122" s="244"/>
      <c r="J122" s="98"/>
      <c r="K122" s="98"/>
      <c r="L122" s="100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</row>
    <row r="123" spans="1:31" s="101" customFormat="1" ht="15.2" customHeight="1">
      <c r="A123" s="98"/>
      <c r="B123" s="99"/>
      <c r="C123" s="97" t="s">
        <v>24</v>
      </c>
      <c r="D123" s="98"/>
      <c r="E123" s="98"/>
      <c r="F123" s="103" t="str">
        <f>E15</f>
        <v xml:space="preserve"> </v>
      </c>
      <c r="G123" s="98"/>
      <c r="H123" s="98"/>
      <c r="I123" s="245" t="s">
        <v>29</v>
      </c>
      <c r="J123" s="135" t="str">
        <f>E21</f>
        <v xml:space="preserve"> </v>
      </c>
      <c r="K123" s="98"/>
      <c r="L123" s="100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</row>
    <row r="124" spans="1:31" s="101" customFormat="1" ht="15.2" customHeight="1">
      <c r="A124" s="98"/>
      <c r="B124" s="99"/>
      <c r="C124" s="97" t="s">
        <v>27</v>
      </c>
      <c r="D124" s="98"/>
      <c r="E124" s="98"/>
      <c r="F124" s="103" t="str">
        <f>IF(E18="","",E18)</f>
        <v>Vyplň údaj</v>
      </c>
      <c r="G124" s="98"/>
      <c r="H124" s="98"/>
      <c r="I124" s="245" t="s">
        <v>31</v>
      </c>
      <c r="J124" s="135" t="str">
        <f>E24</f>
        <v xml:space="preserve"> </v>
      </c>
      <c r="K124" s="98"/>
      <c r="L124" s="100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</row>
    <row r="125" spans="1:31" s="101" customFormat="1" ht="10.35" customHeight="1">
      <c r="A125" s="98"/>
      <c r="B125" s="99"/>
      <c r="C125" s="98"/>
      <c r="D125" s="98"/>
      <c r="E125" s="98"/>
      <c r="F125" s="98"/>
      <c r="G125" s="98"/>
      <c r="H125" s="98"/>
      <c r="I125" s="244"/>
      <c r="J125" s="98"/>
      <c r="K125" s="98"/>
      <c r="L125" s="100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</row>
    <row r="126" spans="1:31" s="159" customFormat="1" ht="29.25" customHeight="1">
      <c r="A126" s="149"/>
      <c r="B126" s="150"/>
      <c r="C126" s="151" t="s">
        <v>110</v>
      </c>
      <c r="D126" s="152" t="s">
        <v>58</v>
      </c>
      <c r="E126" s="152" t="s">
        <v>54</v>
      </c>
      <c r="F126" s="152" t="s">
        <v>55</v>
      </c>
      <c r="G126" s="152" t="s">
        <v>111</v>
      </c>
      <c r="H126" s="152" t="s">
        <v>112</v>
      </c>
      <c r="I126" s="257" t="s">
        <v>113</v>
      </c>
      <c r="J126" s="153" t="s">
        <v>95</v>
      </c>
      <c r="K126" s="154" t="s">
        <v>114</v>
      </c>
      <c r="L126" s="155"/>
      <c r="M126" s="156" t="s">
        <v>1</v>
      </c>
      <c r="N126" s="157" t="s">
        <v>37</v>
      </c>
      <c r="O126" s="157" t="s">
        <v>115</v>
      </c>
      <c r="P126" s="157" t="s">
        <v>116</v>
      </c>
      <c r="Q126" s="157" t="s">
        <v>117</v>
      </c>
      <c r="R126" s="157" t="s">
        <v>118</v>
      </c>
      <c r="S126" s="157" t="s">
        <v>119</v>
      </c>
      <c r="T126" s="158" t="s">
        <v>120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63" s="101" customFormat="1" ht="22.9" customHeight="1">
      <c r="A127" s="98"/>
      <c r="B127" s="99"/>
      <c r="C127" s="160" t="s">
        <v>121</v>
      </c>
      <c r="D127" s="98"/>
      <c r="E127" s="98"/>
      <c r="F127" s="98"/>
      <c r="G127" s="98"/>
      <c r="H127" s="98"/>
      <c r="I127" s="244"/>
      <c r="J127" s="161">
        <f>BK127</f>
        <v>0</v>
      </c>
      <c r="K127" s="98"/>
      <c r="L127" s="99"/>
      <c r="M127" s="162"/>
      <c r="N127" s="163"/>
      <c r="O127" s="110"/>
      <c r="P127" s="164">
        <f>P128+P794</f>
        <v>0</v>
      </c>
      <c r="Q127" s="110"/>
      <c r="R127" s="164">
        <f>R128+R794</f>
        <v>142.50562688</v>
      </c>
      <c r="S127" s="110"/>
      <c r="T127" s="165">
        <f>T128+T794</f>
        <v>1929.1065800000003</v>
      </c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T127" s="91" t="s">
        <v>72</v>
      </c>
      <c r="AU127" s="91" t="s">
        <v>97</v>
      </c>
      <c r="BK127" s="166">
        <f>BK128+BK794</f>
        <v>0</v>
      </c>
    </row>
    <row r="128" spans="2:63" s="167" customFormat="1" ht="25.9" customHeight="1">
      <c r="B128" s="168"/>
      <c r="D128" s="169" t="s">
        <v>72</v>
      </c>
      <c r="E128" s="170" t="s">
        <v>122</v>
      </c>
      <c r="F128" s="170" t="s">
        <v>123</v>
      </c>
      <c r="I128" s="228"/>
      <c r="J128" s="171">
        <f>BK128</f>
        <v>0</v>
      </c>
      <c r="L128" s="168"/>
      <c r="M128" s="172"/>
      <c r="N128" s="173"/>
      <c r="O128" s="173"/>
      <c r="P128" s="174">
        <f>P129+P353+P357+P375+P421+P760+P773+P792</f>
        <v>0</v>
      </c>
      <c r="Q128" s="173"/>
      <c r="R128" s="174">
        <f>R129+R353+R357+R375+R421+R760+R773+R792</f>
        <v>142.41735888</v>
      </c>
      <c r="S128" s="173"/>
      <c r="T128" s="175">
        <f>T129+T353+T357+T375+T421+T760+T773+T792</f>
        <v>1929.1065800000003</v>
      </c>
      <c r="AR128" s="169" t="s">
        <v>81</v>
      </c>
      <c r="AT128" s="176" t="s">
        <v>72</v>
      </c>
      <c r="AU128" s="176" t="s">
        <v>73</v>
      </c>
      <c r="AY128" s="169" t="s">
        <v>124</v>
      </c>
      <c r="BK128" s="177">
        <f>BK129+BK353+BK357+BK375+BK421+BK760+BK773+BK792</f>
        <v>0</v>
      </c>
    </row>
    <row r="129" spans="2:63" s="167" customFormat="1" ht="22.9" customHeight="1">
      <c r="B129" s="168"/>
      <c r="D129" s="169" t="s">
        <v>72</v>
      </c>
      <c r="E129" s="178" t="s">
        <v>81</v>
      </c>
      <c r="F129" s="178" t="s">
        <v>125</v>
      </c>
      <c r="I129" s="228"/>
      <c r="J129" s="179">
        <f>BK129</f>
        <v>0</v>
      </c>
      <c r="L129" s="168"/>
      <c r="M129" s="172"/>
      <c r="N129" s="173"/>
      <c r="O129" s="173"/>
      <c r="P129" s="174">
        <f>SUM(P130:P352)</f>
        <v>0</v>
      </c>
      <c r="Q129" s="173"/>
      <c r="R129" s="174">
        <f>SUM(R130:R352)</f>
        <v>7.512237300000002</v>
      </c>
      <c r="S129" s="173"/>
      <c r="T129" s="175">
        <f>SUM(T130:T352)</f>
        <v>1929.1065800000003</v>
      </c>
      <c r="AR129" s="169" t="s">
        <v>81</v>
      </c>
      <c r="AT129" s="176" t="s">
        <v>72</v>
      </c>
      <c r="AU129" s="176" t="s">
        <v>81</v>
      </c>
      <c r="AY129" s="169" t="s">
        <v>124</v>
      </c>
      <c r="BK129" s="177">
        <f>SUM(BK130:BK352)</f>
        <v>0</v>
      </c>
    </row>
    <row r="130" spans="1:65" s="101" customFormat="1" ht="21.75" customHeight="1">
      <c r="A130" s="98"/>
      <c r="B130" s="99"/>
      <c r="C130" s="180" t="s">
        <v>81</v>
      </c>
      <c r="D130" s="180" t="s">
        <v>126</v>
      </c>
      <c r="E130" s="181" t="s">
        <v>127</v>
      </c>
      <c r="F130" s="182" t="s">
        <v>128</v>
      </c>
      <c r="G130" s="183" t="s">
        <v>129</v>
      </c>
      <c r="H130" s="184">
        <v>36</v>
      </c>
      <c r="I130" s="84"/>
      <c r="J130" s="185">
        <f>ROUND(I130*H130,2)</f>
        <v>0</v>
      </c>
      <c r="K130" s="186"/>
      <c r="L130" s="99"/>
      <c r="M130" s="187" t="s">
        <v>1</v>
      </c>
      <c r="N130" s="188" t="s">
        <v>38</v>
      </c>
      <c r="O130" s="189"/>
      <c r="P130" s="190">
        <f>O130*H130</f>
        <v>0</v>
      </c>
      <c r="Q130" s="190">
        <v>0</v>
      </c>
      <c r="R130" s="190">
        <f>Q130*H130</f>
        <v>0</v>
      </c>
      <c r="S130" s="190">
        <v>0.295</v>
      </c>
      <c r="T130" s="191">
        <f>S130*H130</f>
        <v>10.62</v>
      </c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R130" s="192" t="s">
        <v>130</v>
      </c>
      <c r="AT130" s="192" t="s">
        <v>126</v>
      </c>
      <c r="AU130" s="192" t="s">
        <v>83</v>
      </c>
      <c r="AY130" s="91" t="s">
        <v>124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91" t="s">
        <v>81</v>
      </c>
      <c r="BK130" s="193">
        <f>ROUND(I130*H130,2)</f>
        <v>0</v>
      </c>
      <c r="BL130" s="91" t="s">
        <v>130</v>
      </c>
      <c r="BM130" s="192" t="s">
        <v>131</v>
      </c>
    </row>
    <row r="131" spans="2:51" s="194" customFormat="1" ht="12">
      <c r="B131" s="195"/>
      <c r="D131" s="196" t="s">
        <v>132</v>
      </c>
      <c r="E131" s="197" t="s">
        <v>1</v>
      </c>
      <c r="F131" s="198" t="s">
        <v>133</v>
      </c>
      <c r="H131" s="199">
        <v>36</v>
      </c>
      <c r="I131" s="85"/>
      <c r="L131" s="195"/>
      <c r="M131" s="200"/>
      <c r="N131" s="201"/>
      <c r="O131" s="201"/>
      <c r="P131" s="201"/>
      <c r="Q131" s="201"/>
      <c r="R131" s="201"/>
      <c r="S131" s="201"/>
      <c r="T131" s="202"/>
      <c r="AT131" s="197" t="s">
        <v>132</v>
      </c>
      <c r="AU131" s="197" t="s">
        <v>83</v>
      </c>
      <c r="AV131" s="194" t="s">
        <v>83</v>
      </c>
      <c r="AW131" s="194" t="s">
        <v>30</v>
      </c>
      <c r="AX131" s="194" t="s">
        <v>73</v>
      </c>
      <c r="AY131" s="197" t="s">
        <v>124</v>
      </c>
    </row>
    <row r="132" spans="2:51" s="203" customFormat="1" ht="12">
      <c r="B132" s="204"/>
      <c r="D132" s="196" t="s">
        <v>132</v>
      </c>
      <c r="E132" s="205" t="s">
        <v>1</v>
      </c>
      <c r="F132" s="206" t="s">
        <v>134</v>
      </c>
      <c r="H132" s="207">
        <v>36</v>
      </c>
      <c r="I132" s="86"/>
      <c r="L132" s="204"/>
      <c r="M132" s="208"/>
      <c r="N132" s="209"/>
      <c r="O132" s="209"/>
      <c r="P132" s="209"/>
      <c r="Q132" s="209"/>
      <c r="R132" s="209"/>
      <c r="S132" s="209"/>
      <c r="T132" s="210"/>
      <c r="AT132" s="205" t="s">
        <v>132</v>
      </c>
      <c r="AU132" s="205" t="s">
        <v>83</v>
      </c>
      <c r="AV132" s="203" t="s">
        <v>130</v>
      </c>
      <c r="AW132" s="203" t="s">
        <v>30</v>
      </c>
      <c r="AX132" s="203" t="s">
        <v>81</v>
      </c>
      <c r="AY132" s="205" t="s">
        <v>124</v>
      </c>
    </row>
    <row r="133" spans="1:65" s="101" customFormat="1" ht="21.75" customHeight="1">
      <c r="A133" s="98"/>
      <c r="B133" s="99"/>
      <c r="C133" s="180" t="s">
        <v>83</v>
      </c>
      <c r="D133" s="180" t="s">
        <v>126</v>
      </c>
      <c r="E133" s="181" t="s">
        <v>135</v>
      </c>
      <c r="F133" s="182" t="s">
        <v>136</v>
      </c>
      <c r="G133" s="183" t="s">
        <v>129</v>
      </c>
      <c r="H133" s="184">
        <v>791.7</v>
      </c>
      <c r="I133" s="84"/>
      <c r="J133" s="185">
        <f>ROUND(I133*H133,2)</f>
        <v>0</v>
      </c>
      <c r="K133" s="186"/>
      <c r="L133" s="99"/>
      <c r="M133" s="187" t="s">
        <v>1</v>
      </c>
      <c r="N133" s="188" t="s">
        <v>38</v>
      </c>
      <c r="O133" s="189"/>
      <c r="P133" s="190">
        <f>O133*H133</f>
        <v>0</v>
      </c>
      <c r="Q133" s="190">
        <v>0</v>
      </c>
      <c r="R133" s="190">
        <f>Q133*H133</f>
        <v>0</v>
      </c>
      <c r="S133" s="190">
        <v>0.408</v>
      </c>
      <c r="T133" s="191">
        <f>S133*H133</f>
        <v>323.0136</v>
      </c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R133" s="192" t="s">
        <v>130</v>
      </c>
      <c r="AT133" s="192" t="s">
        <v>126</v>
      </c>
      <c r="AU133" s="192" t="s">
        <v>83</v>
      </c>
      <c r="AY133" s="91" t="s">
        <v>124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91" t="s">
        <v>81</v>
      </c>
      <c r="BK133" s="193">
        <f>ROUND(I133*H133,2)</f>
        <v>0</v>
      </c>
      <c r="BL133" s="91" t="s">
        <v>130</v>
      </c>
      <c r="BM133" s="192" t="s">
        <v>137</v>
      </c>
    </row>
    <row r="134" spans="2:51" s="194" customFormat="1" ht="12">
      <c r="B134" s="195"/>
      <c r="D134" s="196" t="s">
        <v>132</v>
      </c>
      <c r="E134" s="197" t="s">
        <v>1</v>
      </c>
      <c r="F134" s="198" t="s">
        <v>138</v>
      </c>
      <c r="H134" s="199">
        <v>791.7</v>
      </c>
      <c r="I134" s="85"/>
      <c r="L134" s="195"/>
      <c r="M134" s="200"/>
      <c r="N134" s="201"/>
      <c r="O134" s="201"/>
      <c r="P134" s="201"/>
      <c r="Q134" s="201"/>
      <c r="R134" s="201"/>
      <c r="S134" s="201"/>
      <c r="T134" s="202"/>
      <c r="AT134" s="197" t="s">
        <v>132</v>
      </c>
      <c r="AU134" s="197" t="s">
        <v>83</v>
      </c>
      <c r="AV134" s="194" t="s">
        <v>83</v>
      </c>
      <c r="AW134" s="194" t="s">
        <v>30</v>
      </c>
      <c r="AX134" s="194" t="s">
        <v>73</v>
      </c>
      <c r="AY134" s="197" t="s">
        <v>124</v>
      </c>
    </row>
    <row r="135" spans="2:51" s="203" customFormat="1" ht="12">
      <c r="B135" s="204"/>
      <c r="D135" s="196" t="s">
        <v>132</v>
      </c>
      <c r="E135" s="205" t="s">
        <v>1</v>
      </c>
      <c r="F135" s="206" t="s">
        <v>134</v>
      </c>
      <c r="H135" s="207">
        <v>791.7</v>
      </c>
      <c r="I135" s="86"/>
      <c r="L135" s="204"/>
      <c r="M135" s="208"/>
      <c r="N135" s="209"/>
      <c r="O135" s="209"/>
      <c r="P135" s="209"/>
      <c r="Q135" s="209"/>
      <c r="R135" s="209"/>
      <c r="S135" s="209"/>
      <c r="T135" s="210"/>
      <c r="AT135" s="205" t="s">
        <v>132</v>
      </c>
      <c r="AU135" s="205" t="s">
        <v>83</v>
      </c>
      <c r="AV135" s="203" t="s">
        <v>130</v>
      </c>
      <c r="AW135" s="203" t="s">
        <v>30</v>
      </c>
      <c r="AX135" s="203" t="s">
        <v>81</v>
      </c>
      <c r="AY135" s="205" t="s">
        <v>124</v>
      </c>
    </row>
    <row r="136" spans="1:65" s="101" customFormat="1" ht="21.75" customHeight="1">
      <c r="A136" s="98"/>
      <c r="B136" s="99"/>
      <c r="C136" s="180" t="s">
        <v>139</v>
      </c>
      <c r="D136" s="180" t="s">
        <v>126</v>
      </c>
      <c r="E136" s="181" t="s">
        <v>140</v>
      </c>
      <c r="F136" s="182" t="s">
        <v>141</v>
      </c>
      <c r="G136" s="183" t="s">
        <v>129</v>
      </c>
      <c r="H136" s="184">
        <v>458.6</v>
      </c>
      <c r="I136" s="84"/>
      <c r="J136" s="185">
        <f>ROUND(I136*H136,2)</f>
        <v>0</v>
      </c>
      <c r="K136" s="186"/>
      <c r="L136" s="99"/>
      <c r="M136" s="187" t="s">
        <v>1</v>
      </c>
      <c r="N136" s="188" t="s">
        <v>38</v>
      </c>
      <c r="O136" s="189"/>
      <c r="P136" s="190">
        <f>O136*H136</f>
        <v>0</v>
      </c>
      <c r="Q136" s="190">
        <v>0</v>
      </c>
      <c r="R136" s="190">
        <f>Q136*H136</f>
        <v>0</v>
      </c>
      <c r="S136" s="190">
        <v>0.3</v>
      </c>
      <c r="T136" s="191">
        <f>S136*H136</f>
        <v>137.58</v>
      </c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R136" s="192" t="s">
        <v>130</v>
      </c>
      <c r="AT136" s="192" t="s">
        <v>126</v>
      </c>
      <c r="AU136" s="192" t="s">
        <v>83</v>
      </c>
      <c r="AY136" s="91" t="s">
        <v>124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91" t="s">
        <v>81</v>
      </c>
      <c r="BK136" s="193">
        <f>ROUND(I136*H136,2)</f>
        <v>0</v>
      </c>
      <c r="BL136" s="91" t="s">
        <v>130</v>
      </c>
      <c r="BM136" s="192" t="s">
        <v>142</v>
      </c>
    </row>
    <row r="137" spans="2:51" s="194" customFormat="1" ht="12">
      <c r="B137" s="195"/>
      <c r="D137" s="196" t="s">
        <v>132</v>
      </c>
      <c r="E137" s="197" t="s">
        <v>1</v>
      </c>
      <c r="F137" s="198" t="s">
        <v>143</v>
      </c>
      <c r="H137" s="199">
        <v>458.6</v>
      </c>
      <c r="I137" s="85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7" t="s">
        <v>132</v>
      </c>
      <c r="AU137" s="197" t="s">
        <v>83</v>
      </c>
      <c r="AV137" s="194" t="s">
        <v>83</v>
      </c>
      <c r="AW137" s="194" t="s">
        <v>30</v>
      </c>
      <c r="AX137" s="194" t="s">
        <v>73</v>
      </c>
      <c r="AY137" s="197" t="s">
        <v>124</v>
      </c>
    </row>
    <row r="138" spans="2:51" s="203" customFormat="1" ht="12">
      <c r="B138" s="204"/>
      <c r="D138" s="196" t="s">
        <v>132</v>
      </c>
      <c r="E138" s="205" t="s">
        <v>1</v>
      </c>
      <c r="F138" s="206" t="s">
        <v>134</v>
      </c>
      <c r="H138" s="207">
        <v>458.6</v>
      </c>
      <c r="I138" s="86"/>
      <c r="L138" s="204"/>
      <c r="M138" s="208"/>
      <c r="N138" s="209"/>
      <c r="O138" s="209"/>
      <c r="P138" s="209"/>
      <c r="Q138" s="209"/>
      <c r="R138" s="209"/>
      <c r="S138" s="209"/>
      <c r="T138" s="210"/>
      <c r="AT138" s="205" t="s">
        <v>132</v>
      </c>
      <c r="AU138" s="205" t="s">
        <v>83</v>
      </c>
      <c r="AV138" s="203" t="s">
        <v>130</v>
      </c>
      <c r="AW138" s="203" t="s">
        <v>30</v>
      </c>
      <c r="AX138" s="203" t="s">
        <v>81</v>
      </c>
      <c r="AY138" s="205" t="s">
        <v>124</v>
      </c>
    </row>
    <row r="139" spans="1:65" s="101" customFormat="1" ht="21.75" customHeight="1">
      <c r="A139" s="98"/>
      <c r="B139" s="99"/>
      <c r="C139" s="180" t="s">
        <v>130</v>
      </c>
      <c r="D139" s="180" t="s">
        <v>126</v>
      </c>
      <c r="E139" s="181" t="s">
        <v>144</v>
      </c>
      <c r="F139" s="182" t="s">
        <v>145</v>
      </c>
      <c r="G139" s="183" t="s">
        <v>129</v>
      </c>
      <c r="H139" s="184">
        <v>1691.2</v>
      </c>
      <c r="I139" s="84"/>
      <c r="J139" s="185">
        <f>ROUND(I139*H139,2)</f>
        <v>0</v>
      </c>
      <c r="K139" s="186"/>
      <c r="L139" s="99"/>
      <c r="M139" s="187" t="s">
        <v>1</v>
      </c>
      <c r="N139" s="188" t="s">
        <v>38</v>
      </c>
      <c r="O139" s="189"/>
      <c r="P139" s="190">
        <f>O139*H139</f>
        <v>0</v>
      </c>
      <c r="Q139" s="190">
        <v>0</v>
      </c>
      <c r="R139" s="190">
        <f>Q139*H139</f>
        <v>0</v>
      </c>
      <c r="S139" s="190">
        <v>0.44</v>
      </c>
      <c r="T139" s="191">
        <f>S139*H139</f>
        <v>744.128</v>
      </c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R139" s="192" t="s">
        <v>130</v>
      </c>
      <c r="AT139" s="192" t="s">
        <v>126</v>
      </c>
      <c r="AU139" s="192" t="s">
        <v>83</v>
      </c>
      <c r="AY139" s="91" t="s">
        <v>124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91" t="s">
        <v>81</v>
      </c>
      <c r="BK139" s="193">
        <f>ROUND(I139*H139,2)</f>
        <v>0</v>
      </c>
      <c r="BL139" s="91" t="s">
        <v>130</v>
      </c>
      <c r="BM139" s="192" t="s">
        <v>146</v>
      </c>
    </row>
    <row r="140" spans="2:51" s="194" customFormat="1" ht="12">
      <c r="B140" s="195"/>
      <c r="D140" s="196" t="s">
        <v>132</v>
      </c>
      <c r="E140" s="197" t="s">
        <v>1</v>
      </c>
      <c r="F140" s="198" t="s">
        <v>138</v>
      </c>
      <c r="H140" s="199">
        <v>791.7</v>
      </c>
      <c r="I140" s="85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7" t="s">
        <v>132</v>
      </c>
      <c r="AU140" s="197" t="s">
        <v>83</v>
      </c>
      <c r="AV140" s="194" t="s">
        <v>83</v>
      </c>
      <c r="AW140" s="194" t="s">
        <v>30</v>
      </c>
      <c r="AX140" s="194" t="s">
        <v>73</v>
      </c>
      <c r="AY140" s="197" t="s">
        <v>124</v>
      </c>
    </row>
    <row r="141" spans="2:51" s="194" customFormat="1" ht="12">
      <c r="B141" s="195"/>
      <c r="D141" s="196" t="s">
        <v>132</v>
      </c>
      <c r="E141" s="197" t="s">
        <v>1</v>
      </c>
      <c r="F141" s="198" t="s">
        <v>143</v>
      </c>
      <c r="H141" s="199">
        <v>458.6</v>
      </c>
      <c r="I141" s="85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7" t="s">
        <v>132</v>
      </c>
      <c r="AU141" s="197" t="s">
        <v>83</v>
      </c>
      <c r="AV141" s="194" t="s">
        <v>83</v>
      </c>
      <c r="AW141" s="194" t="s">
        <v>30</v>
      </c>
      <c r="AX141" s="194" t="s">
        <v>73</v>
      </c>
      <c r="AY141" s="197" t="s">
        <v>124</v>
      </c>
    </row>
    <row r="142" spans="2:51" s="194" customFormat="1" ht="12">
      <c r="B142" s="195"/>
      <c r="D142" s="196" t="s">
        <v>132</v>
      </c>
      <c r="E142" s="197" t="s">
        <v>1</v>
      </c>
      <c r="F142" s="198" t="s">
        <v>147</v>
      </c>
      <c r="H142" s="199">
        <v>440.9</v>
      </c>
      <c r="I142" s="85"/>
      <c r="L142" s="195"/>
      <c r="M142" s="200"/>
      <c r="N142" s="201"/>
      <c r="O142" s="201"/>
      <c r="P142" s="201"/>
      <c r="Q142" s="201"/>
      <c r="R142" s="201"/>
      <c r="S142" s="201"/>
      <c r="T142" s="202"/>
      <c r="AT142" s="197" t="s">
        <v>132</v>
      </c>
      <c r="AU142" s="197" t="s">
        <v>83</v>
      </c>
      <c r="AV142" s="194" t="s">
        <v>83</v>
      </c>
      <c r="AW142" s="194" t="s">
        <v>30</v>
      </c>
      <c r="AX142" s="194" t="s">
        <v>73</v>
      </c>
      <c r="AY142" s="197" t="s">
        <v>124</v>
      </c>
    </row>
    <row r="143" spans="2:51" s="203" customFormat="1" ht="12">
      <c r="B143" s="204"/>
      <c r="D143" s="196" t="s">
        <v>132</v>
      </c>
      <c r="E143" s="205" t="s">
        <v>1</v>
      </c>
      <c r="F143" s="206" t="s">
        <v>134</v>
      </c>
      <c r="H143" s="207">
        <v>1691.2</v>
      </c>
      <c r="I143" s="86"/>
      <c r="L143" s="204"/>
      <c r="M143" s="208"/>
      <c r="N143" s="209"/>
      <c r="O143" s="209"/>
      <c r="P143" s="209"/>
      <c r="Q143" s="209"/>
      <c r="R143" s="209"/>
      <c r="S143" s="209"/>
      <c r="T143" s="210"/>
      <c r="AT143" s="205" t="s">
        <v>132</v>
      </c>
      <c r="AU143" s="205" t="s">
        <v>83</v>
      </c>
      <c r="AV143" s="203" t="s">
        <v>130</v>
      </c>
      <c r="AW143" s="203" t="s">
        <v>30</v>
      </c>
      <c r="AX143" s="203" t="s">
        <v>81</v>
      </c>
      <c r="AY143" s="205" t="s">
        <v>124</v>
      </c>
    </row>
    <row r="144" spans="1:65" s="101" customFormat="1" ht="21.75" customHeight="1">
      <c r="A144" s="98"/>
      <c r="B144" s="99"/>
      <c r="C144" s="180" t="s">
        <v>148</v>
      </c>
      <c r="D144" s="180" t="s">
        <v>126</v>
      </c>
      <c r="E144" s="181" t="s">
        <v>149</v>
      </c>
      <c r="F144" s="182" t="s">
        <v>150</v>
      </c>
      <c r="G144" s="183" t="s">
        <v>129</v>
      </c>
      <c r="H144" s="184">
        <v>2062.9</v>
      </c>
      <c r="I144" s="84"/>
      <c r="J144" s="185">
        <f>ROUND(I144*H144,2)</f>
        <v>0</v>
      </c>
      <c r="K144" s="186"/>
      <c r="L144" s="99"/>
      <c r="M144" s="187" t="s">
        <v>1</v>
      </c>
      <c r="N144" s="188" t="s">
        <v>38</v>
      </c>
      <c r="O144" s="189"/>
      <c r="P144" s="190">
        <f>O144*H144</f>
        <v>0</v>
      </c>
      <c r="Q144" s="190">
        <v>0</v>
      </c>
      <c r="R144" s="190">
        <f>Q144*H144</f>
        <v>0</v>
      </c>
      <c r="S144" s="190">
        <v>0.22</v>
      </c>
      <c r="T144" s="191">
        <f>S144*H144</f>
        <v>453.838</v>
      </c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R144" s="192" t="s">
        <v>130</v>
      </c>
      <c r="AT144" s="192" t="s">
        <v>126</v>
      </c>
      <c r="AU144" s="192" t="s">
        <v>83</v>
      </c>
      <c r="AY144" s="91" t="s">
        <v>124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91" t="s">
        <v>81</v>
      </c>
      <c r="BK144" s="193">
        <f>ROUND(I144*H144,2)</f>
        <v>0</v>
      </c>
      <c r="BL144" s="91" t="s">
        <v>130</v>
      </c>
      <c r="BM144" s="192" t="s">
        <v>151</v>
      </c>
    </row>
    <row r="145" spans="2:51" s="211" customFormat="1" ht="12">
      <c r="B145" s="212"/>
      <c r="D145" s="196" t="s">
        <v>132</v>
      </c>
      <c r="E145" s="213" t="s">
        <v>1</v>
      </c>
      <c r="F145" s="214" t="s">
        <v>152</v>
      </c>
      <c r="H145" s="213" t="s">
        <v>1</v>
      </c>
      <c r="I145" s="87"/>
      <c r="L145" s="212"/>
      <c r="M145" s="215"/>
      <c r="N145" s="216"/>
      <c r="O145" s="216"/>
      <c r="P145" s="216"/>
      <c r="Q145" s="216"/>
      <c r="R145" s="216"/>
      <c r="S145" s="216"/>
      <c r="T145" s="217"/>
      <c r="AT145" s="213" t="s">
        <v>132</v>
      </c>
      <c r="AU145" s="213" t="s">
        <v>83</v>
      </c>
      <c r="AV145" s="211" t="s">
        <v>81</v>
      </c>
      <c r="AW145" s="211" t="s">
        <v>30</v>
      </c>
      <c r="AX145" s="211" t="s">
        <v>73</v>
      </c>
      <c r="AY145" s="213" t="s">
        <v>124</v>
      </c>
    </row>
    <row r="146" spans="2:51" s="194" customFormat="1" ht="12">
      <c r="B146" s="195"/>
      <c r="D146" s="196" t="s">
        <v>132</v>
      </c>
      <c r="E146" s="197" t="s">
        <v>1</v>
      </c>
      <c r="F146" s="198" t="s">
        <v>143</v>
      </c>
      <c r="H146" s="199">
        <v>458.6</v>
      </c>
      <c r="I146" s="85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7" t="s">
        <v>132</v>
      </c>
      <c r="AU146" s="197" t="s">
        <v>83</v>
      </c>
      <c r="AV146" s="194" t="s">
        <v>83</v>
      </c>
      <c r="AW146" s="194" t="s">
        <v>30</v>
      </c>
      <c r="AX146" s="194" t="s">
        <v>73</v>
      </c>
      <c r="AY146" s="197" t="s">
        <v>124</v>
      </c>
    </row>
    <row r="147" spans="2:51" s="194" customFormat="1" ht="12">
      <c r="B147" s="195"/>
      <c r="D147" s="196" t="s">
        <v>132</v>
      </c>
      <c r="E147" s="197" t="s">
        <v>1</v>
      </c>
      <c r="F147" s="198" t="s">
        <v>147</v>
      </c>
      <c r="H147" s="199">
        <v>440.9</v>
      </c>
      <c r="I147" s="85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7" t="s">
        <v>132</v>
      </c>
      <c r="AU147" s="197" t="s">
        <v>83</v>
      </c>
      <c r="AV147" s="194" t="s">
        <v>83</v>
      </c>
      <c r="AW147" s="194" t="s">
        <v>30</v>
      </c>
      <c r="AX147" s="194" t="s">
        <v>73</v>
      </c>
      <c r="AY147" s="197" t="s">
        <v>124</v>
      </c>
    </row>
    <row r="148" spans="2:51" s="194" customFormat="1" ht="12">
      <c r="B148" s="195"/>
      <c r="D148" s="196" t="s">
        <v>132</v>
      </c>
      <c r="E148" s="197" t="s">
        <v>1</v>
      </c>
      <c r="F148" s="198" t="s">
        <v>153</v>
      </c>
      <c r="H148" s="199">
        <v>1163.4</v>
      </c>
      <c r="I148" s="85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7" t="s">
        <v>132</v>
      </c>
      <c r="AU148" s="197" t="s">
        <v>83</v>
      </c>
      <c r="AV148" s="194" t="s">
        <v>83</v>
      </c>
      <c r="AW148" s="194" t="s">
        <v>30</v>
      </c>
      <c r="AX148" s="194" t="s">
        <v>73</v>
      </c>
      <c r="AY148" s="197" t="s">
        <v>124</v>
      </c>
    </row>
    <row r="149" spans="2:51" s="203" customFormat="1" ht="12">
      <c r="B149" s="204"/>
      <c r="D149" s="196" t="s">
        <v>132</v>
      </c>
      <c r="E149" s="205" t="s">
        <v>1</v>
      </c>
      <c r="F149" s="206" t="s">
        <v>134</v>
      </c>
      <c r="H149" s="207">
        <v>2062.9</v>
      </c>
      <c r="I149" s="86"/>
      <c r="L149" s="204"/>
      <c r="M149" s="208"/>
      <c r="N149" s="209"/>
      <c r="O149" s="209"/>
      <c r="P149" s="209"/>
      <c r="Q149" s="209"/>
      <c r="R149" s="209"/>
      <c r="S149" s="209"/>
      <c r="T149" s="210"/>
      <c r="AT149" s="205" t="s">
        <v>132</v>
      </c>
      <c r="AU149" s="205" t="s">
        <v>83</v>
      </c>
      <c r="AV149" s="203" t="s">
        <v>130</v>
      </c>
      <c r="AW149" s="203" t="s">
        <v>30</v>
      </c>
      <c r="AX149" s="203" t="s">
        <v>81</v>
      </c>
      <c r="AY149" s="205" t="s">
        <v>124</v>
      </c>
    </row>
    <row r="150" spans="1:65" s="101" customFormat="1" ht="21.75" customHeight="1">
      <c r="A150" s="98"/>
      <c r="B150" s="99"/>
      <c r="C150" s="180" t="s">
        <v>154</v>
      </c>
      <c r="D150" s="180" t="s">
        <v>126</v>
      </c>
      <c r="E150" s="181" t="s">
        <v>155</v>
      </c>
      <c r="F150" s="182" t="s">
        <v>156</v>
      </c>
      <c r="G150" s="183" t="s">
        <v>129</v>
      </c>
      <c r="H150" s="184">
        <v>36</v>
      </c>
      <c r="I150" s="84"/>
      <c r="J150" s="185">
        <f>ROUND(I150*H150,2)</f>
        <v>0</v>
      </c>
      <c r="K150" s="186"/>
      <c r="L150" s="99"/>
      <c r="M150" s="187" t="s">
        <v>1</v>
      </c>
      <c r="N150" s="188" t="s">
        <v>38</v>
      </c>
      <c r="O150" s="189"/>
      <c r="P150" s="190">
        <f>O150*H150</f>
        <v>0</v>
      </c>
      <c r="Q150" s="190">
        <v>0</v>
      </c>
      <c r="R150" s="190">
        <f>Q150*H150</f>
        <v>0</v>
      </c>
      <c r="S150" s="190">
        <v>0.29</v>
      </c>
      <c r="T150" s="191">
        <f>S150*H150</f>
        <v>10.44</v>
      </c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R150" s="192" t="s">
        <v>130</v>
      </c>
      <c r="AT150" s="192" t="s">
        <v>126</v>
      </c>
      <c r="AU150" s="192" t="s">
        <v>83</v>
      </c>
      <c r="AY150" s="91" t="s">
        <v>124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91" t="s">
        <v>81</v>
      </c>
      <c r="BK150" s="193">
        <f>ROUND(I150*H150,2)</f>
        <v>0</v>
      </c>
      <c r="BL150" s="91" t="s">
        <v>130</v>
      </c>
      <c r="BM150" s="192" t="s">
        <v>157</v>
      </c>
    </row>
    <row r="151" spans="2:51" s="194" customFormat="1" ht="12">
      <c r="B151" s="195"/>
      <c r="D151" s="196" t="s">
        <v>132</v>
      </c>
      <c r="E151" s="197" t="s">
        <v>1</v>
      </c>
      <c r="F151" s="198" t="s">
        <v>133</v>
      </c>
      <c r="H151" s="199">
        <v>36</v>
      </c>
      <c r="I151" s="85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7" t="s">
        <v>132</v>
      </c>
      <c r="AU151" s="197" t="s">
        <v>83</v>
      </c>
      <c r="AV151" s="194" t="s">
        <v>83</v>
      </c>
      <c r="AW151" s="194" t="s">
        <v>30</v>
      </c>
      <c r="AX151" s="194" t="s">
        <v>73</v>
      </c>
      <c r="AY151" s="197" t="s">
        <v>124</v>
      </c>
    </row>
    <row r="152" spans="2:51" s="203" customFormat="1" ht="12">
      <c r="B152" s="204"/>
      <c r="D152" s="196" t="s">
        <v>132</v>
      </c>
      <c r="E152" s="205" t="s">
        <v>1</v>
      </c>
      <c r="F152" s="206" t="s">
        <v>134</v>
      </c>
      <c r="H152" s="207">
        <v>36</v>
      </c>
      <c r="I152" s="86"/>
      <c r="L152" s="204"/>
      <c r="M152" s="208"/>
      <c r="N152" s="209"/>
      <c r="O152" s="209"/>
      <c r="P152" s="209"/>
      <c r="Q152" s="209"/>
      <c r="R152" s="209"/>
      <c r="S152" s="209"/>
      <c r="T152" s="210"/>
      <c r="AT152" s="205" t="s">
        <v>132</v>
      </c>
      <c r="AU152" s="205" t="s">
        <v>83</v>
      </c>
      <c r="AV152" s="203" t="s">
        <v>130</v>
      </c>
      <c r="AW152" s="203" t="s">
        <v>30</v>
      </c>
      <c r="AX152" s="203" t="s">
        <v>81</v>
      </c>
      <c r="AY152" s="205" t="s">
        <v>124</v>
      </c>
    </row>
    <row r="153" spans="1:65" s="101" customFormat="1" ht="21.75" customHeight="1">
      <c r="A153" s="98"/>
      <c r="B153" s="99"/>
      <c r="C153" s="180" t="s">
        <v>158</v>
      </c>
      <c r="D153" s="180" t="s">
        <v>126</v>
      </c>
      <c r="E153" s="181"/>
      <c r="F153" s="182" t="s">
        <v>1404</v>
      </c>
      <c r="G153" s="183" t="s">
        <v>129</v>
      </c>
      <c r="H153" s="184">
        <v>705.44</v>
      </c>
      <c r="I153" s="84"/>
      <c r="J153" s="185">
        <f>ROUND(I153*H153,2)</f>
        <v>0</v>
      </c>
      <c r="K153" s="186"/>
      <c r="L153" s="99"/>
      <c r="M153" s="187" t="s">
        <v>1</v>
      </c>
      <c r="N153" s="188" t="s">
        <v>38</v>
      </c>
      <c r="O153" s="189"/>
      <c r="P153" s="190">
        <f>O153*H153</f>
        <v>0</v>
      </c>
      <c r="Q153" s="190">
        <v>6E-05</v>
      </c>
      <c r="R153" s="190">
        <f>Q153*H153</f>
        <v>0.04232640000000001</v>
      </c>
      <c r="S153" s="190">
        <v>0.092</v>
      </c>
      <c r="T153" s="191">
        <f>S153*H153</f>
        <v>64.90048</v>
      </c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R153" s="192" t="s">
        <v>130</v>
      </c>
      <c r="AT153" s="192" t="s">
        <v>126</v>
      </c>
      <c r="AU153" s="192" t="s">
        <v>83</v>
      </c>
      <c r="AY153" s="91" t="s">
        <v>124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91" t="s">
        <v>81</v>
      </c>
      <c r="BK153" s="193">
        <f>ROUND(I153*H153,2)</f>
        <v>0</v>
      </c>
      <c r="BL153" s="91" t="s">
        <v>130</v>
      </c>
      <c r="BM153" s="192" t="s">
        <v>161</v>
      </c>
    </row>
    <row r="154" spans="2:51" s="194" customFormat="1" ht="12">
      <c r="B154" s="195"/>
      <c r="D154" s="196" t="s">
        <v>132</v>
      </c>
      <c r="E154" s="197"/>
      <c r="F154" s="198" t="s">
        <v>162</v>
      </c>
      <c r="H154" s="199">
        <v>705.44</v>
      </c>
      <c r="I154" s="85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7" t="s">
        <v>132</v>
      </c>
      <c r="AU154" s="197" t="s">
        <v>83</v>
      </c>
      <c r="AV154" s="194" t="s">
        <v>83</v>
      </c>
      <c r="AW154" s="194" t="s">
        <v>30</v>
      </c>
      <c r="AX154" s="194" t="s">
        <v>73</v>
      </c>
      <c r="AY154" s="197" t="s">
        <v>124</v>
      </c>
    </row>
    <row r="155" spans="2:51" s="203" customFormat="1" ht="12">
      <c r="B155" s="204"/>
      <c r="D155" s="196" t="s">
        <v>132</v>
      </c>
      <c r="E155" s="205"/>
      <c r="F155" s="206" t="s">
        <v>134</v>
      </c>
      <c r="H155" s="207">
        <v>705.44</v>
      </c>
      <c r="I155" s="86"/>
      <c r="L155" s="204"/>
      <c r="M155" s="208"/>
      <c r="N155" s="209"/>
      <c r="O155" s="209"/>
      <c r="P155" s="209"/>
      <c r="Q155" s="209"/>
      <c r="R155" s="209"/>
      <c r="S155" s="209"/>
      <c r="T155" s="210"/>
      <c r="AT155" s="205" t="s">
        <v>132</v>
      </c>
      <c r="AU155" s="205" t="s">
        <v>83</v>
      </c>
      <c r="AV155" s="203" t="s">
        <v>130</v>
      </c>
      <c r="AW155" s="203" t="s">
        <v>30</v>
      </c>
      <c r="AX155" s="203" t="s">
        <v>81</v>
      </c>
      <c r="AY155" s="205" t="s">
        <v>124</v>
      </c>
    </row>
    <row r="156" spans="1:65" s="101" customFormat="1" ht="21.75" customHeight="1">
      <c r="A156" s="98"/>
      <c r="B156" s="99"/>
      <c r="C156" s="180" t="s">
        <v>163</v>
      </c>
      <c r="D156" s="180" t="s">
        <v>126</v>
      </c>
      <c r="E156" s="181"/>
      <c r="F156" s="182" t="s">
        <v>1405</v>
      </c>
      <c r="G156" s="183" t="s">
        <v>129</v>
      </c>
      <c r="H156" s="184">
        <f>H159</f>
        <v>1605.1000000000001</v>
      </c>
      <c r="I156" s="84"/>
      <c r="J156" s="185">
        <f>ROUND(I156*H156,2)</f>
        <v>0</v>
      </c>
      <c r="K156" s="186"/>
      <c r="L156" s="99"/>
      <c r="M156" s="187" t="s">
        <v>1</v>
      </c>
      <c r="N156" s="188" t="s">
        <v>38</v>
      </c>
      <c r="O156" s="189"/>
      <c r="P156" s="190">
        <f>O156*H156</f>
        <v>0</v>
      </c>
      <c r="Q156" s="190">
        <v>7E-05</v>
      </c>
      <c r="R156" s="190">
        <f>Q156*H156</f>
        <v>0.112357</v>
      </c>
      <c r="S156" s="190">
        <v>0.115</v>
      </c>
      <c r="T156" s="191">
        <f>S156*H156</f>
        <v>184.58650000000003</v>
      </c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R156" s="192" t="s">
        <v>130</v>
      </c>
      <c r="AT156" s="192" t="s">
        <v>126</v>
      </c>
      <c r="AU156" s="192" t="s">
        <v>83</v>
      </c>
      <c r="AY156" s="91" t="s">
        <v>124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91" t="s">
        <v>81</v>
      </c>
      <c r="BK156" s="193">
        <f>ROUND(I156*H156,2)</f>
        <v>0</v>
      </c>
      <c r="BL156" s="91" t="s">
        <v>130</v>
      </c>
      <c r="BM156" s="192" t="s">
        <v>164</v>
      </c>
    </row>
    <row r="157" spans="2:51" s="211" customFormat="1" ht="12">
      <c r="B157" s="212"/>
      <c r="D157" s="196" t="s">
        <v>132</v>
      </c>
      <c r="E157" s="213" t="s">
        <v>1</v>
      </c>
      <c r="F157" s="214" t="s">
        <v>152</v>
      </c>
      <c r="H157" s="213" t="s">
        <v>1</v>
      </c>
      <c r="I157" s="87"/>
      <c r="L157" s="212"/>
      <c r="M157" s="215"/>
      <c r="N157" s="216"/>
      <c r="O157" s="216"/>
      <c r="P157" s="216"/>
      <c r="Q157" s="216"/>
      <c r="R157" s="216"/>
      <c r="S157" s="216"/>
      <c r="T157" s="217"/>
      <c r="AT157" s="213" t="s">
        <v>132</v>
      </c>
      <c r="AU157" s="213" t="s">
        <v>83</v>
      </c>
      <c r="AV157" s="211" t="s">
        <v>81</v>
      </c>
      <c r="AW157" s="211" t="s">
        <v>30</v>
      </c>
      <c r="AX157" s="211" t="s">
        <v>73</v>
      </c>
      <c r="AY157" s="213" t="s">
        <v>124</v>
      </c>
    </row>
    <row r="158" spans="2:51" s="194" customFormat="1" ht="12">
      <c r="B158" s="195"/>
      <c r="D158" s="196" t="s">
        <v>132</v>
      </c>
      <c r="E158" s="197" t="s">
        <v>1</v>
      </c>
      <c r="F158" s="198" t="s">
        <v>1402</v>
      </c>
      <c r="H158" s="199">
        <f>3.5*458.6</f>
        <v>1605.1000000000001</v>
      </c>
      <c r="I158" s="85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7" t="s">
        <v>132</v>
      </c>
      <c r="AU158" s="197" t="s">
        <v>83</v>
      </c>
      <c r="AV158" s="194" t="s">
        <v>83</v>
      </c>
      <c r="AW158" s="194" t="s">
        <v>30</v>
      </c>
      <c r="AX158" s="194" t="s">
        <v>73</v>
      </c>
      <c r="AY158" s="197" t="s">
        <v>124</v>
      </c>
    </row>
    <row r="159" spans="2:51" s="203" customFormat="1" ht="12">
      <c r="B159" s="204"/>
      <c r="D159" s="196" t="s">
        <v>132</v>
      </c>
      <c r="E159" s="205" t="s">
        <v>1</v>
      </c>
      <c r="F159" s="206" t="s">
        <v>134</v>
      </c>
      <c r="H159" s="207">
        <f>H158</f>
        <v>1605.1000000000001</v>
      </c>
      <c r="I159" s="86"/>
      <c r="L159" s="204"/>
      <c r="M159" s="208"/>
      <c r="N159" s="209"/>
      <c r="O159" s="209"/>
      <c r="P159" s="209"/>
      <c r="Q159" s="209"/>
      <c r="R159" s="209"/>
      <c r="S159" s="209"/>
      <c r="T159" s="210"/>
      <c r="AT159" s="205" t="s">
        <v>132</v>
      </c>
      <c r="AU159" s="205" t="s">
        <v>83</v>
      </c>
      <c r="AV159" s="203" t="s">
        <v>130</v>
      </c>
      <c r="AW159" s="203" t="s">
        <v>30</v>
      </c>
      <c r="AX159" s="203" t="s">
        <v>81</v>
      </c>
      <c r="AY159" s="205" t="s">
        <v>124</v>
      </c>
    </row>
    <row r="160" spans="1:65" s="101" customFormat="1" ht="21.75" customHeight="1">
      <c r="A160" s="98"/>
      <c r="B160" s="99"/>
      <c r="C160" s="180" t="s">
        <v>165</v>
      </c>
      <c r="D160" s="180" t="s">
        <v>126</v>
      </c>
      <c r="E160" s="181" t="s">
        <v>166</v>
      </c>
      <c r="F160" s="182" t="s">
        <v>167</v>
      </c>
      <c r="G160" s="183" t="s">
        <v>168</v>
      </c>
      <c r="H160" s="184">
        <f>H162</f>
        <v>160</v>
      </c>
      <c r="I160" s="84"/>
      <c r="J160" s="185">
        <f>ROUND(I160*H160,2)</f>
        <v>0</v>
      </c>
      <c r="K160" s="186"/>
      <c r="L160" s="99"/>
      <c r="M160" s="187" t="s">
        <v>1</v>
      </c>
      <c r="N160" s="188" t="s">
        <v>38</v>
      </c>
      <c r="O160" s="189"/>
      <c r="P160" s="190">
        <f>O160*H160</f>
        <v>0</v>
      </c>
      <c r="Q160" s="190">
        <v>3E-05</v>
      </c>
      <c r="R160" s="190">
        <f>Q160*H160</f>
        <v>0.0048000000000000004</v>
      </c>
      <c r="S160" s="190">
        <v>0</v>
      </c>
      <c r="T160" s="191">
        <f>S160*H160</f>
        <v>0</v>
      </c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R160" s="192" t="s">
        <v>130</v>
      </c>
      <c r="AT160" s="192" t="s">
        <v>126</v>
      </c>
      <c r="AU160" s="192" t="s">
        <v>83</v>
      </c>
      <c r="AY160" s="91" t="s">
        <v>124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91" t="s">
        <v>81</v>
      </c>
      <c r="BK160" s="193">
        <f>ROUND(I160*H160,2)</f>
        <v>0</v>
      </c>
      <c r="BL160" s="91" t="s">
        <v>130</v>
      </c>
      <c r="BM160" s="192" t="s">
        <v>169</v>
      </c>
    </row>
    <row r="161" spans="2:51" s="194" customFormat="1" ht="12">
      <c r="B161" s="195"/>
      <c r="D161" s="196" t="s">
        <v>132</v>
      </c>
      <c r="E161" s="197" t="s">
        <v>1</v>
      </c>
      <c r="F161" s="198" t="s">
        <v>1403</v>
      </c>
      <c r="H161" s="199">
        <f>8*20</f>
        <v>160</v>
      </c>
      <c r="I161" s="85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7" t="s">
        <v>132</v>
      </c>
      <c r="AU161" s="197" t="s">
        <v>83</v>
      </c>
      <c r="AV161" s="194" t="s">
        <v>83</v>
      </c>
      <c r="AW161" s="194" t="s">
        <v>30</v>
      </c>
      <c r="AX161" s="194" t="s">
        <v>73</v>
      </c>
      <c r="AY161" s="197" t="s">
        <v>124</v>
      </c>
    </row>
    <row r="162" spans="2:51" s="203" customFormat="1" ht="12">
      <c r="B162" s="204"/>
      <c r="D162" s="196" t="s">
        <v>132</v>
      </c>
      <c r="E162" s="205" t="s">
        <v>1</v>
      </c>
      <c r="F162" s="206" t="s">
        <v>134</v>
      </c>
      <c r="H162" s="207">
        <f>H161</f>
        <v>160</v>
      </c>
      <c r="I162" s="86"/>
      <c r="L162" s="204"/>
      <c r="M162" s="208"/>
      <c r="N162" s="209"/>
      <c r="O162" s="209"/>
      <c r="P162" s="209"/>
      <c r="Q162" s="209"/>
      <c r="R162" s="209"/>
      <c r="S162" s="209"/>
      <c r="T162" s="210"/>
      <c r="AT162" s="205" t="s">
        <v>132</v>
      </c>
      <c r="AU162" s="205" t="s">
        <v>83</v>
      </c>
      <c r="AV162" s="203" t="s">
        <v>130</v>
      </c>
      <c r="AW162" s="203" t="s">
        <v>30</v>
      </c>
      <c r="AX162" s="203" t="s">
        <v>81</v>
      </c>
      <c r="AY162" s="205" t="s">
        <v>124</v>
      </c>
    </row>
    <row r="163" spans="1:65" s="101" customFormat="1" ht="21.75" customHeight="1">
      <c r="A163" s="98"/>
      <c r="B163" s="99"/>
      <c r="C163" s="180" t="s">
        <v>170</v>
      </c>
      <c r="D163" s="180" t="s">
        <v>126</v>
      </c>
      <c r="E163" s="181" t="s">
        <v>171</v>
      </c>
      <c r="F163" s="182" t="s">
        <v>172</v>
      </c>
      <c r="G163" s="183" t="s">
        <v>173</v>
      </c>
      <c r="H163" s="184">
        <f>H165</f>
        <v>20</v>
      </c>
      <c r="I163" s="84"/>
      <c r="J163" s="185">
        <f>ROUND(I163*H163,2)</f>
        <v>0</v>
      </c>
      <c r="K163" s="186"/>
      <c r="L163" s="99"/>
      <c r="M163" s="187" t="s">
        <v>1</v>
      </c>
      <c r="N163" s="188" t="s">
        <v>38</v>
      </c>
      <c r="O163" s="189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R163" s="192" t="s">
        <v>130</v>
      </c>
      <c r="AT163" s="192" t="s">
        <v>126</v>
      </c>
      <c r="AU163" s="192" t="s">
        <v>83</v>
      </c>
      <c r="AY163" s="91" t="s">
        <v>124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91" t="s">
        <v>81</v>
      </c>
      <c r="BK163" s="193">
        <f>ROUND(I163*H163,2)</f>
        <v>0</v>
      </c>
      <c r="BL163" s="91" t="s">
        <v>130</v>
      </c>
      <c r="BM163" s="192" t="s">
        <v>174</v>
      </c>
    </row>
    <row r="164" spans="2:51" s="194" customFormat="1" ht="12">
      <c r="B164" s="195"/>
      <c r="D164" s="196" t="s">
        <v>132</v>
      </c>
      <c r="E164" s="197" t="s">
        <v>1</v>
      </c>
      <c r="F164" s="198">
        <v>20</v>
      </c>
      <c r="H164" s="199">
        <v>20</v>
      </c>
      <c r="I164" s="85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7" t="s">
        <v>132</v>
      </c>
      <c r="AU164" s="197" t="s">
        <v>83</v>
      </c>
      <c r="AV164" s="194" t="s">
        <v>83</v>
      </c>
      <c r="AW164" s="194" t="s">
        <v>30</v>
      </c>
      <c r="AX164" s="194" t="s">
        <v>73</v>
      </c>
      <c r="AY164" s="197" t="s">
        <v>124</v>
      </c>
    </row>
    <row r="165" spans="2:51" s="203" customFormat="1" ht="12">
      <c r="B165" s="204"/>
      <c r="D165" s="196" t="s">
        <v>132</v>
      </c>
      <c r="E165" s="205" t="s">
        <v>1</v>
      </c>
      <c r="F165" s="206" t="s">
        <v>134</v>
      </c>
      <c r="H165" s="207">
        <f>H164</f>
        <v>20</v>
      </c>
      <c r="I165" s="86"/>
      <c r="L165" s="204"/>
      <c r="M165" s="208"/>
      <c r="N165" s="209"/>
      <c r="O165" s="209"/>
      <c r="P165" s="209"/>
      <c r="Q165" s="209"/>
      <c r="R165" s="209"/>
      <c r="S165" s="209"/>
      <c r="T165" s="210"/>
      <c r="AT165" s="205" t="s">
        <v>132</v>
      </c>
      <c r="AU165" s="205" t="s">
        <v>83</v>
      </c>
      <c r="AV165" s="203" t="s">
        <v>130</v>
      </c>
      <c r="AW165" s="203" t="s">
        <v>30</v>
      </c>
      <c r="AX165" s="203" t="s">
        <v>81</v>
      </c>
      <c r="AY165" s="205" t="s">
        <v>124</v>
      </c>
    </row>
    <row r="166" spans="1:65" s="101" customFormat="1" ht="21.75" customHeight="1">
      <c r="A166" s="98"/>
      <c r="B166" s="99"/>
      <c r="C166" s="180" t="s">
        <v>175</v>
      </c>
      <c r="D166" s="180" t="s">
        <v>126</v>
      </c>
      <c r="E166" s="181" t="s">
        <v>176</v>
      </c>
      <c r="F166" s="182" t="s">
        <v>177</v>
      </c>
      <c r="G166" s="183" t="s">
        <v>178</v>
      </c>
      <c r="H166" s="184">
        <v>46</v>
      </c>
      <c r="I166" s="84"/>
      <c r="J166" s="185">
        <f>ROUND(I166*H166,2)</f>
        <v>0</v>
      </c>
      <c r="K166" s="186"/>
      <c r="L166" s="99"/>
      <c r="M166" s="187" t="s">
        <v>1</v>
      </c>
      <c r="N166" s="188" t="s">
        <v>38</v>
      </c>
      <c r="O166" s="189"/>
      <c r="P166" s="190">
        <f>O166*H166</f>
        <v>0</v>
      </c>
      <c r="Q166" s="190">
        <v>0.00868</v>
      </c>
      <c r="R166" s="190">
        <f>Q166*H166</f>
        <v>0.39928</v>
      </c>
      <c r="S166" s="190">
        <v>0</v>
      </c>
      <c r="T166" s="191">
        <f>S166*H166</f>
        <v>0</v>
      </c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R166" s="192" t="s">
        <v>130</v>
      </c>
      <c r="AT166" s="192" t="s">
        <v>126</v>
      </c>
      <c r="AU166" s="192" t="s">
        <v>83</v>
      </c>
      <c r="AY166" s="91" t="s">
        <v>124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91" t="s">
        <v>81</v>
      </c>
      <c r="BK166" s="193">
        <f>ROUND(I166*H166,2)</f>
        <v>0</v>
      </c>
      <c r="BL166" s="91" t="s">
        <v>130</v>
      </c>
      <c r="BM166" s="192" t="s">
        <v>179</v>
      </c>
    </row>
    <row r="167" spans="2:51" s="194" customFormat="1" ht="12">
      <c r="B167" s="195"/>
      <c r="D167" s="196" t="s">
        <v>132</v>
      </c>
      <c r="E167" s="197" t="s">
        <v>1</v>
      </c>
      <c r="F167" s="198" t="s">
        <v>180</v>
      </c>
      <c r="H167" s="199">
        <v>46</v>
      </c>
      <c r="I167" s="85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7" t="s">
        <v>132</v>
      </c>
      <c r="AU167" s="197" t="s">
        <v>83</v>
      </c>
      <c r="AV167" s="194" t="s">
        <v>83</v>
      </c>
      <c r="AW167" s="194" t="s">
        <v>30</v>
      </c>
      <c r="AX167" s="194" t="s">
        <v>73</v>
      </c>
      <c r="AY167" s="197" t="s">
        <v>124</v>
      </c>
    </row>
    <row r="168" spans="2:51" s="203" customFormat="1" ht="12">
      <c r="B168" s="204"/>
      <c r="D168" s="196" t="s">
        <v>132</v>
      </c>
      <c r="E168" s="205" t="s">
        <v>1</v>
      </c>
      <c r="F168" s="206" t="s">
        <v>134</v>
      </c>
      <c r="H168" s="207">
        <v>46</v>
      </c>
      <c r="I168" s="86"/>
      <c r="L168" s="204"/>
      <c r="M168" s="208"/>
      <c r="N168" s="209"/>
      <c r="O168" s="209"/>
      <c r="P168" s="209"/>
      <c r="Q168" s="209"/>
      <c r="R168" s="209"/>
      <c r="S168" s="209"/>
      <c r="T168" s="210"/>
      <c r="AT168" s="205" t="s">
        <v>132</v>
      </c>
      <c r="AU168" s="205" t="s">
        <v>83</v>
      </c>
      <c r="AV168" s="203" t="s">
        <v>130</v>
      </c>
      <c r="AW168" s="203" t="s">
        <v>30</v>
      </c>
      <c r="AX168" s="203" t="s">
        <v>81</v>
      </c>
      <c r="AY168" s="205" t="s">
        <v>124</v>
      </c>
    </row>
    <row r="169" spans="1:65" s="101" customFormat="1" ht="21.75" customHeight="1">
      <c r="A169" s="98"/>
      <c r="B169" s="99"/>
      <c r="C169" s="180" t="s">
        <v>181</v>
      </c>
      <c r="D169" s="180" t="s">
        <v>126</v>
      </c>
      <c r="E169" s="181" t="s">
        <v>182</v>
      </c>
      <c r="F169" s="182" t="s">
        <v>183</v>
      </c>
      <c r="G169" s="183" t="s">
        <v>178</v>
      </c>
      <c r="H169" s="184">
        <v>58</v>
      </c>
      <c r="I169" s="84"/>
      <c r="J169" s="185">
        <f>ROUND(I169*H169,2)</f>
        <v>0</v>
      </c>
      <c r="K169" s="186"/>
      <c r="L169" s="99"/>
      <c r="M169" s="187" t="s">
        <v>1</v>
      </c>
      <c r="N169" s="188" t="s">
        <v>38</v>
      </c>
      <c r="O169" s="189"/>
      <c r="P169" s="190">
        <f>O169*H169</f>
        <v>0</v>
      </c>
      <c r="Q169" s="190">
        <v>0.0369</v>
      </c>
      <c r="R169" s="190">
        <f>Q169*H169</f>
        <v>2.1402</v>
      </c>
      <c r="S169" s="190">
        <v>0</v>
      </c>
      <c r="T169" s="191">
        <f>S169*H169</f>
        <v>0</v>
      </c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R169" s="192" t="s">
        <v>130</v>
      </c>
      <c r="AT169" s="192" t="s">
        <v>126</v>
      </c>
      <c r="AU169" s="192" t="s">
        <v>83</v>
      </c>
      <c r="AY169" s="91" t="s">
        <v>124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91" t="s">
        <v>81</v>
      </c>
      <c r="BK169" s="193">
        <f>ROUND(I169*H169,2)</f>
        <v>0</v>
      </c>
      <c r="BL169" s="91" t="s">
        <v>130</v>
      </c>
      <c r="BM169" s="192" t="s">
        <v>184</v>
      </c>
    </row>
    <row r="170" spans="2:51" s="194" customFormat="1" ht="12">
      <c r="B170" s="195"/>
      <c r="D170" s="196" t="s">
        <v>132</v>
      </c>
      <c r="E170" s="197" t="s">
        <v>1</v>
      </c>
      <c r="F170" s="198" t="s">
        <v>185</v>
      </c>
      <c r="H170" s="199">
        <v>58</v>
      </c>
      <c r="I170" s="85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7" t="s">
        <v>132</v>
      </c>
      <c r="AU170" s="197" t="s">
        <v>83</v>
      </c>
      <c r="AV170" s="194" t="s">
        <v>83</v>
      </c>
      <c r="AW170" s="194" t="s">
        <v>30</v>
      </c>
      <c r="AX170" s="194" t="s">
        <v>73</v>
      </c>
      <c r="AY170" s="197" t="s">
        <v>124</v>
      </c>
    </row>
    <row r="171" spans="2:51" s="203" customFormat="1" ht="12">
      <c r="B171" s="204"/>
      <c r="D171" s="196" t="s">
        <v>132</v>
      </c>
      <c r="E171" s="205" t="s">
        <v>1</v>
      </c>
      <c r="F171" s="206" t="s">
        <v>134</v>
      </c>
      <c r="H171" s="207">
        <v>58</v>
      </c>
      <c r="I171" s="86"/>
      <c r="L171" s="204"/>
      <c r="M171" s="208"/>
      <c r="N171" s="209"/>
      <c r="O171" s="209"/>
      <c r="P171" s="209"/>
      <c r="Q171" s="209"/>
      <c r="R171" s="209"/>
      <c r="S171" s="209"/>
      <c r="T171" s="210"/>
      <c r="AT171" s="205" t="s">
        <v>132</v>
      </c>
      <c r="AU171" s="205" t="s">
        <v>83</v>
      </c>
      <c r="AV171" s="203" t="s">
        <v>130</v>
      </c>
      <c r="AW171" s="203" t="s">
        <v>30</v>
      </c>
      <c r="AX171" s="203" t="s">
        <v>81</v>
      </c>
      <c r="AY171" s="205" t="s">
        <v>124</v>
      </c>
    </row>
    <row r="172" spans="1:65" s="101" customFormat="1" ht="21.75" customHeight="1">
      <c r="A172" s="98"/>
      <c r="B172" s="99"/>
      <c r="C172" s="180" t="s">
        <v>186</v>
      </c>
      <c r="D172" s="180" t="s">
        <v>126</v>
      </c>
      <c r="E172" s="181" t="s">
        <v>187</v>
      </c>
      <c r="F172" s="182" t="s">
        <v>188</v>
      </c>
      <c r="G172" s="183" t="s">
        <v>129</v>
      </c>
      <c r="H172" s="184">
        <v>236</v>
      </c>
      <c r="I172" s="84"/>
      <c r="J172" s="185">
        <f>ROUND(I172*H172,2)</f>
        <v>0</v>
      </c>
      <c r="K172" s="186"/>
      <c r="L172" s="99"/>
      <c r="M172" s="187" t="s">
        <v>1</v>
      </c>
      <c r="N172" s="188" t="s">
        <v>38</v>
      </c>
      <c r="O172" s="189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R172" s="192" t="s">
        <v>130</v>
      </c>
      <c r="AT172" s="192" t="s">
        <v>126</v>
      </c>
      <c r="AU172" s="192" t="s">
        <v>83</v>
      </c>
      <c r="AY172" s="91" t="s">
        <v>124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91" t="s">
        <v>81</v>
      </c>
      <c r="BK172" s="193">
        <f>ROUND(I172*H172,2)</f>
        <v>0</v>
      </c>
      <c r="BL172" s="91" t="s">
        <v>130</v>
      </c>
      <c r="BM172" s="192" t="s">
        <v>189</v>
      </c>
    </row>
    <row r="173" spans="2:51" s="211" customFormat="1" ht="12">
      <c r="B173" s="212"/>
      <c r="D173" s="196" t="s">
        <v>132</v>
      </c>
      <c r="E173" s="213" t="s">
        <v>1</v>
      </c>
      <c r="F173" s="214" t="s">
        <v>152</v>
      </c>
      <c r="H173" s="213" t="s">
        <v>1</v>
      </c>
      <c r="I173" s="87"/>
      <c r="L173" s="212"/>
      <c r="M173" s="215"/>
      <c r="N173" s="216"/>
      <c r="O173" s="216"/>
      <c r="P173" s="216"/>
      <c r="Q173" s="216"/>
      <c r="R173" s="216"/>
      <c r="S173" s="216"/>
      <c r="T173" s="217"/>
      <c r="AT173" s="213" t="s">
        <v>132</v>
      </c>
      <c r="AU173" s="213" t="s">
        <v>83</v>
      </c>
      <c r="AV173" s="211" t="s">
        <v>81</v>
      </c>
      <c r="AW173" s="211" t="s">
        <v>30</v>
      </c>
      <c r="AX173" s="211" t="s">
        <v>73</v>
      </c>
      <c r="AY173" s="213" t="s">
        <v>124</v>
      </c>
    </row>
    <row r="174" spans="2:51" s="194" customFormat="1" ht="12">
      <c r="B174" s="195"/>
      <c r="D174" s="196" t="s">
        <v>132</v>
      </c>
      <c r="E174" s="197" t="s">
        <v>1</v>
      </c>
      <c r="F174" s="198" t="s">
        <v>190</v>
      </c>
      <c r="H174" s="199">
        <v>236</v>
      </c>
      <c r="I174" s="85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7" t="s">
        <v>132</v>
      </c>
      <c r="AU174" s="197" t="s">
        <v>83</v>
      </c>
      <c r="AV174" s="194" t="s">
        <v>83</v>
      </c>
      <c r="AW174" s="194" t="s">
        <v>30</v>
      </c>
      <c r="AX174" s="194" t="s">
        <v>73</v>
      </c>
      <c r="AY174" s="197" t="s">
        <v>124</v>
      </c>
    </row>
    <row r="175" spans="2:51" s="203" customFormat="1" ht="12">
      <c r="B175" s="204"/>
      <c r="D175" s="196" t="s">
        <v>132</v>
      </c>
      <c r="E175" s="205" t="s">
        <v>1</v>
      </c>
      <c r="F175" s="206" t="s">
        <v>134</v>
      </c>
      <c r="H175" s="207">
        <v>236</v>
      </c>
      <c r="I175" s="86"/>
      <c r="L175" s="204"/>
      <c r="M175" s="208"/>
      <c r="N175" s="209"/>
      <c r="O175" s="209"/>
      <c r="P175" s="209"/>
      <c r="Q175" s="209"/>
      <c r="R175" s="209"/>
      <c r="S175" s="209"/>
      <c r="T175" s="210"/>
      <c r="AT175" s="205" t="s">
        <v>132</v>
      </c>
      <c r="AU175" s="205" t="s">
        <v>83</v>
      </c>
      <c r="AV175" s="203" t="s">
        <v>130</v>
      </c>
      <c r="AW175" s="203" t="s">
        <v>30</v>
      </c>
      <c r="AX175" s="203" t="s">
        <v>81</v>
      </c>
      <c r="AY175" s="205" t="s">
        <v>124</v>
      </c>
    </row>
    <row r="176" spans="1:65" s="101" customFormat="1" ht="21.75" customHeight="1">
      <c r="A176" s="98"/>
      <c r="B176" s="99"/>
      <c r="C176" s="180" t="s">
        <v>191</v>
      </c>
      <c r="D176" s="180" t="s">
        <v>126</v>
      </c>
      <c r="E176" s="181" t="s">
        <v>192</v>
      </c>
      <c r="F176" s="182" t="s">
        <v>193</v>
      </c>
      <c r="G176" s="183" t="s">
        <v>194</v>
      </c>
      <c r="H176" s="184">
        <v>16.64</v>
      </c>
      <c r="I176" s="84"/>
      <c r="J176" s="185">
        <f>ROUND(I176*H176,2)</f>
        <v>0</v>
      </c>
      <c r="K176" s="186"/>
      <c r="L176" s="99"/>
      <c r="M176" s="187" t="s">
        <v>1</v>
      </c>
      <c r="N176" s="188" t="s">
        <v>38</v>
      </c>
      <c r="O176" s="189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R176" s="192" t="s">
        <v>130</v>
      </c>
      <c r="AT176" s="192" t="s">
        <v>126</v>
      </c>
      <c r="AU176" s="192" t="s">
        <v>83</v>
      </c>
      <c r="AY176" s="91" t="s">
        <v>124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91" t="s">
        <v>81</v>
      </c>
      <c r="BK176" s="193">
        <f>ROUND(I176*H176,2)</f>
        <v>0</v>
      </c>
      <c r="BL176" s="91" t="s">
        <v>130</v>
      </c>
      <c r="BM176" s="192" t="s">
        <v>195</v>
      </c>
    </row>
    <row r="177" spans="2:51" s="211" customFormat="1" ht="12">
      <c r="B177" s="212"/>
      <c r="D177" s="196" t="s">
        <v>132</v>
      </c>
      <c r="E177" s="213" t="s">
        <v>1</v>
      </c>
      <c r="F177" s="214" t="s">
        <v>152</v>
      </c>
      <c r="H177" s="213" t="s">
        <v>1</v>
      </c>
      <c r="I177" s="87"/>
      <c r="L177" s="212"/>
      <c r="M177" s="215"/>
      <c r="N177" s="216"/>
      <c r="O177" s="216"/>
      <c r="P177" s="216"/>
      <c r="Q177" s="216"/>
      <c r="R177" s="216"/>
      <c r="S177" s="216"/>
      <c r="T177" s="217"/>
      <c r="AT177" s="213" t="s">
        <v>132</v>
      </c>
      <c r="AU177" s="213" t="s">
        <v>83</v>
      </c>
      <c r="AV177" s="211" t="s">
        <v>81</v>
      </c>
      <c r="AW177" s="211" t="s">
        <v>30</v>
      </c>
      <c r="AX177" s="211" t="s">
        <v>73</v>
      </c>
      <c r="AY177" s="213" t="s">
        <v>124</v>
      </c>
    </row>
    <row r="178" spans="2:51" s="211" customFormat="1" ht="12">
      <c r="B178" s="212"/>
      <c r="D178" s="196" t="s">
        <v>132</v>
      </c>
      <c r="E178" s="213" t="s">
        <v>1</v>
      </c>
      <c r="F178" s="214" t="s">
        <v>196</v>
      </c>
      <c r="H178" s="213" t="s">
        <v>1</v>
      </c>
      <c r="I178" s="87"/>
      <c r="L178" s="212"/>
      <c r="M178" s="215"/>
      <c r="N178" s="216"/>
      <c r="O178" s="216"/>
      <c r="P178" s="216"/>
      <c r="Q178" s="216"/>
      <c r="R178" s="216"/>
      <c r="S178" s="216"/>
      <c r="T178" s="217"/>
      <c r="AT178" s="213" t="s">
        <v>132</v>
      </c>
      <c r="AU178" s="213" t="s">
        <v>83</v>
      </c>
      <c r="AV178" s="211" t="s">
        <v>81</v>
      </c>
      <c r="AW178" s="211" t="s">
        <v>30</v>
      </c>
      <c r="AX178" s="211" t="s">
        <v>73</v>
      </c>
      <c r="AY178" s="213" t="s">
        <v>124</v>
      </c>
    </row>
    <row r="179" spans="2:51" s="194" customFormat="1" ht="12">
      <c r="B179" s="195"/>
      <c r="D179" s="196" t="s">
        <v>132</v>
      </c>
      <c r="E179" s="197" t="s">
        <v>1</v>
      </c>
      <c r="F179" s="198" t="s">
        <v>197</v>
      </c>
      <c r="H179" s="199">
        <v>10.8</v>
      </c>
      <c r="I179" s="85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7" t="s">
        <v>132</v>
      </c>
      <c r="AU179" s="197" t="s">
        <v>83</v>
      </c>
      <c r="AV179" s="194" t="s">
        <v>83</v>
      </c>
      <c r="AW179" s="194" t="s">
        <v>30</v>
      </c>
      <c r="AX179" s="194" t="s">
        <v>73</v>
      </c>
      <c r="AY179" s="197" t="s">
        <v>124</v>
      </c>
    </row>
    <row r="180" spans="2:51" s="194" customFormat="1" ht="12">
      <c r="B180" s="195"/>
      <c r="D180" s="196" t="s">
        <v>132</v>
      </c>
      <c r="E180" s="197" t="s">
        <v>1</v>
      </c>
      <c r="F180" s="198" t="s">
        <v>198</v>
      </c>
      <c r="H180" s="199">
        <v>34</v>
      </c>
      <c r="I180" s="85"/>
      <c r="L180" s="195"/>
      <c r="M180" s="200"/>
      <c r="N180" s="201"/>
      <c r="O180" s="201"/>
      <c r="P180" s="201"/>
      <c r="Q180" s="201"/>
      <c r="R180" s="201"/>
      <c r="S180" s="201"/>
      <c r="T180" s="202"/>
      <c r="AT180" s="197" t="s">
        <v>132</v>
      </c>
      <c r="AU180" s="197" t="s">
        <v>83</v>
      </c>
      <c r="AV180" s="194" t="s">
        <v>83</v>
      </c>
      <c r="AW180" s="194" t="s">
        <v>30</v>
      </c>
      <c r="AX180" s="194" t="s">
        <v>73</v>
      </c>
      <c r="AY180" s="197" t="s">
        <v>124</v>
      </c>
    </row>
    <row r="181" spans="2:51" s="194" customFormat="1" ht="12">
      <c r="B181" s="195"/>
      <c r="D181" s="196" t="s">
        <v>132</v>
      </c>
      <c r="E181" s="197" t="s">
        <v>1</v>
      </c>
      <c r="F181" s="198" t="s">
        <v>199</v>
      </c>
      <c r="H181" s="199">
        <v>-3.2</v>
      </c>
      <c r="I181" s="85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7" t="s">
        <v>132</v>
      </c>
      <c r="AU181" s="197" t="s">
        <v>83</v>
      </c>
      <c r="AV181" s="194" t="s">
        <v>83</v>
      </c>
      <c r="AW181" s="194" t="s">
        <v>30</v>
      </c>
      <c r="AX181" s="194" t="s">
        <v>73</v>
      </c>
      <c r="AY181" s="197" t="s">
        <v>124</v>
      </c>
    </row>
    <row r="182" spans="2:51" s="203" customFormat="1" ht="12">
      <c r="B182" s="204"/>
      <c r="D182" s="196" t="s">
        <v>132</v>
      </c>
      <c r="E182" s="205" t="s">
        <v>1</v>
      </c>
      <c r="F182" s="206" t="s">
        <v>134</v>
      </c>
      <c r="H182" s="207">
        <v>41.6</v>
      </c>
      <c r="I182" s="86"/>
      <c r="L182" s="204"/>
      <c r="M182" s="208"/>
      <c r="N182" s="209"/>
      <c r="O182" s="209"/>
      <c r="P182" s="209"/>
      <c r="Q182" s="209"/>
      <c r="R182" s="209"/>
      <c r="S182" s="209"/>
      <c r="T182" s="210"/>
      <c r="AT182" s="205" t="s">
        <v>132</v>
      </c>
      <c r="AU182" s="205" t="s">
        <v>83</v>
      </c>
      <c r="AV182" s="203" t="s">
        <v>130</v>
      </c>
      <c r="AW182" s="203" t="s">
        <v>30</v>
      </c>
      <c r="AX182" s="203" t="s">
        <v>73</v>
      </c>
      <c r="AY182" s="205" t="s">
        <v>124</v>
      </c>
    </row>
    <row r="183" spans="2:51" s="194" customFormat="1" ht="12">
      <c r="B183" s="195"/>
      <c r="D183" s="196" t="s">
        <v>132</v>
      </c>
      <c r="E183" s="197" t="s">
        <v>1</v>
      </c>
      <c r="F183" s="198" t="s">
        <v>200</v>
      </c>
      <c r="H183" s="199">
        <v>16.64</v>
      </c>
      <c r="I183" s="85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7" t="s">
        <v>132</v>
      </c>
      <c r="AU183" s="197" t="s">
        <v>83</v>
      </c>
      <c r="AV183" s="194" t="s">
        <v>83</v>
      </c>
      <c r="AW183" s="194" t="s">
        <v>30</v>
      </c>
      <c r="AX183" s="194" t="s">
        <v>81</v>
      </c>
      <c r="AY183" s="197" t="s">
        <v>124</v>
      </c>
    </row>
    <row r="184" spans="1:65" s="101" customFormat="1" ht="21.75" customHeight="1">
      <c r="A184" s="98"/>
      <c r="B184" s="99"/>
      <c r="C184" s="180" t="s">
        <v>8</v>
      </c>
      <c r="D184" s="180" t="s">
        <v>126</v>
      </c>
      <c r="E184" s="181" t="s">
        <v>201</v>
      </c>
      <c r="F184" s="182" t="s">
        <v>202</v>
      </c>
      <c r="G184" s="183" t="s">
        <v>194</v>
      </c>
      <c r="H184" s="184">
        <v>66.56</v>
      </c>
      <c r="I184" s="84"/>
      <c r="J184" s="185">
        <f>ROUND(I184*H184,2)</f>
        <v>0</v>
      </c>
      <c r="K184" s="186"/>
      <c r="L184" s="99"/>
      <c r="M184" s="187" t="s">
        <v>1</v>
      </c>
      <c r="N184" s="188" t="s">
        <v>38</v>
      </c>
      <c r="O184" s="189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R184" s="192" t="s">
        <v>130</v>
      </c>
      <c r="AT184" s="192" t="s">
        <v>126</v>
      </c>
      <c r="AU184" s="192" t="s">
        <v>83</v>
      </c>
      <c r="AY184" s="91" t="s">
        <v>124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91" t="s">
        <v>81</v>
      </c>
      <c r="BK184" s="193">
        <f>ROUND(I184*H184,2)</f>
        <v>0</v>
      </c>
      <c r="BL184" s="91" t="s">
        <v>130</v>
      </c>
      <c r="BM184" s="192" t="s">
        <v>203</v>
      </c>
    </row>
    <row r="185" spans="2:51" s="211" customFormat="1" ht="12">
      <c r="B185" s="212"/>
      <c r="D185" s="196" t="s">
        <v>132</v>
      </c>
      <c r="E185" s="213" t="s">
        <v>1</v>
      </c>
      <c r="F185" s="214" t="s">
        <v>152</v>
      </c>
      <c r="H185" s="213" t="s">
        <v>1</v>
      </c>
      <c r="I185" s="87"/>
      <c r="L185" s="212"/>
      <c r="M185" s="215"/>
      <c r="N185" s="216"/>
      <c r="O185" s="216"/>
      <c r="P185" s="216"/>
      <c r="Q185" s="216"/>
      <c r="R185" s="216"/>
      <c r="S185" s="216"/>
      <c r="T185" s="217"/>
      <c r="AT185" s="213" t="s">
        <v>132</v>
      </c>
      <c r="AU185" s="213" t="s">
        <v>83</v>
      </c>
      <c r="AV185" s="211" t="s">
        <v>81</v>
      </c>
      <c r="AW185" s="211" t="s">
        <v>30</v>
      </c>
      <c r="AX185" s="211" t="s">
        <v>73</v>
      </c>
      <c r="AY185" s="213" t="s">
        <v>124</v>
      </c>
    </row>
    <row r="186" spans="2:51" s="211" customFormat="1" ht="12">
      <c r="B186" s="212"/>
      <c r="D186" s="196" t="s">
        <v>132</v>
      </c>
      <c r="E186" s="213" t="s">
        <v>1</v>
      </c>
      <c r="F186" s="214" t="s">
        <v>204</v>
      </c>
      <c r="H186" s="213" t="s">
        <v>1</v>
      </c>
      <c r="I186" s="87"/>
      <c r="L186" s="212"/>
      <c r="M186" s="215"/>
      <c r="N186" s="216"/>
      <c r="O186" s="216"/>
      <c r="P186" s="216"/>
      <c r="Q186" s="216"/>
      <c r="R186" s="216"/>
      <c r="S186" s="216"/>
      <c r="T186" s="217"/>
      <c r="AT186" s="213" t="s">
        <v>132</v>
      </c>
      <c r="AU186" s="213" t="s">
        <v>83</v>
      </c>
      <c r="AV186" s="211" t="s">
        <v>81</v>
      </c>
      <c r="AW186" s="211" t="s">
        <v>30</v>
      </c>
      <c r="AX186" s="211" t="s">
        <v>73</v>
      </c>
      <c r="AY186" s="213" t="s">
        <v>124</v>
      </c>
    </row>
    <row r="187" spans="2:51" s="194" customFormat="1" ht="12">
      <c r="B187" s="195"/>
      <c r="D187" s="196" t="s">
        <v>132</v>
      </c>
      <c r="E187" s="197" t="s">
        <v>1</v>
      </c>
      <c r="F187" s="198" t="s">
        <v>205</v>
      </c>
      <c r="H187" s="199">
        <v>43.2</v>
      </c>
      <c r="I187" s="85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7" t="s">
        <v>132</v>
      </c>
      <c r="AU187" s="197" t="s">
        <v>83</v>
      </c>
      <c r="AV187" s="194" t="s">
        <v>83</v>
      </c>
      <c r="AW187" s="194" t="s">
        <v>30</v>
      </c>
      <c r="AX187" s="194" t="s">
        <v>73</v>
      </c>
      <c r="AY187" s="197" t="s">
        <v>124</v>
      </c>
    </row>
    <row r="188" spans="2:51" s="194" customFormat="1" ht="12">
      <c r="B188" s="195"/>
      <c r="D188" s="196" t="s">
        <v>132</v>
      </c>
      <c r="E188" s="197" t="s">
        <v>1</v>
      </c>
      <c r="F188" s="198" t="s">
        <v>206</v>
      </c>
      <c r="H188" s="199">
        <v>136</v>
      </c>
      <c r="I188" s="85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7" t="s">
        <v>132</v>
      </c>
      <c r="AU188" s="197" t="s">
        <v>83</v>
      </c>
      <c r="AV188" s="194" t="s">
        <v>83</v>
      </c>
      <c r="AW188" s="194" t="s">
        <v>30</v>
      </c>
      <c r="AX188" s="194" t="s">
        <v>73</v>
      </c>
      <c r="AY188" s="197" t="s">
        <v>124</v>
      </c>
    </row>
    <row r="189" spans="2:51" s="194" customFormat="1" ht="12">
      <c r="B189" s="195"/>
      <c r="D189" s="196" t="s">
        <v>132</v>
      </c>
      <c r="E189" s="197" t="s">
        <v>1</v>
      </c>
      <c r="F189" s="198" t="s">
        <v>207</v>
      </c>
      <c r="H189" s="199">
        <v>-12.8</v>
      </c>
      <c r="I189" s="85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7" t="s">
        <v>132</v>
      </c>
      <c r="AU189" s="197" t="s">
        <v>83</v>
      </c>
      <c r="AV189" s="194" t="s">
        <v>83</v>
      </c>
      <c r="AW189" s="194" t="s">
        <v>30</v>
      </c>
      <c r="AX189" s="194" t="s">
        <v>73</v>
      </c>
      <c r="AY189" s="197" t="s">
        <v>124</v>
      </c>
    </row>
    <row r="190" spans="2:51" s="203" customFormat="1" ht="12">
      <c r="B190" s="204"/>
      <c r="D190" s="196" t="s">
        <v>132</v>
      </c>
      <c r="E190" s="205" t="s">
        <v>1</v>
      </c>
      <c r="F190" s="206" t="s">
        <v>134</v>
      </c>
      <c r="H190" s="207">
        <v>166.4</v>
      </c>
      <c r="I190" s="86"/>
      <c r="L190" s="204"/>
      <c r="M190" s="208"/>
      <c r="N190" s="209"/>
      <c r="O190" s="209"/>
      <c r="P190" s="209"/>
      <c r="Q190" s="209"/>
      <c r="R190" s="209"/>
      <c r="S190" s="209"/>
      <c r="T190" s="210"/>
      <c r="AT190" s="205" t="s">
        <v>132</v>
      </c>
      <c r="AU190" s="205" t="s">
        <v>83</v>
      </c>
      <c r="AV190" s="203" t="s">
        <v>130</v>
      </c>
      <c r="AW190" s="203" t="s">
        <v>30</v>
      </c>
      <c r="AX190" s="203" t="s">
        <v>73</v>
      </c>
      <c r="AY190" s="205" t="s">
        <v>124</v>
      </c>
    </row>
    <row r="191" spans="2:51" s="194" customFormat="1" ht="12">
      <c r="B191" s="195"/>
      <c r="D191" s="196" t="s">
        <v>132</v>
      </c>
      <c r="E191" s="197" t="s">
        <v>1</v>
      </c>
      <c r="F191" s="198" t="s">
        <v>208</v>
      </c>
      <c r="H191" s="199">
        <v>66.56</v>
      </c>
      <c r="I191" s="85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7" t="s">
        <v>132</v>
      </c>
      <c r="AU191" s="197" t="s">
        <v>83</v>
      </c>
      <c r="AV191" s="194" t="s">
        <v>83</v>
      </c>
      <c r="AW191" s="194" t="s">
        <v>30</v>
      </c>
      <c r="AX191" s="194" t="s">
        <v>81</v>
      </c>
      <c r="AY191" s="197" t="s">
        <v>124</v>
      </c>
    </row>
    <row r="192" spans="1:65" s="101" customFormat="1" ht="21.75" customHeight="1">
      <c r="A192" s="98"/>
      <c r="B192" s="99"/>
      <c r="C192" s="180" t="s">
        <v>209</v>
      </c>
      <c r="D192" s="180" t="s">
        <v>126</v>
      </c>
      <c r="E192" s="181" t="s">
        <v>210</v>
      </c>
      <c r="F192" s="182" t="s">
        <v>211</v>
      </c>
      <c r="G192" s="183" t="s">
        <v>194</v>
      </c>
      <c r="H192" s="184">
        <v>16.64</v>
      </c>
      <c r="I192" s="84"/>
      <c r="J192" s="185">
        <f>ROUND(I192*H192,2)</f>
        <v>0</v>
      </c>
      <c r="K192" s="186"/>
      <c r="L192" s="99"/>
      <c r="M192" s="187" t="s">
        <v>1</v>
      </c>
      <c r="N192" s="188" t="s">
        <v>38</v>
      </c>
      <c r="O192" s="189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R192" s="192" t="s">
        <v>130</v>
      </c>
      <c r="AT192" s="192" t="s">
        <v>126</v>
      </c>
      <c r="AU192" s="192" t="s">
        <v>83</v>
      </c>
      <c r="AY192" s="91" t="s">
        <v>124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91" t="s">
        <v>81</v>
      </c>
      <c r="BK192" s="193">
        <f>ROUND(I192*H192,2)</f>
        <v>0</v>
      </c>
      <c r="BL192" s="91" t="s">
        <v>130</v>
      </c>
      <c r="BM192" s="192" t="s">
        <v>212</v>
      </c>
    </row>
    <row r="193" spans="2:51" s="194" customFormat="1" ht="12">
      <c r="B193" s="195"/>
      <c r="D193" s="196" t="s">
        <v>132</v>
      </c>
      <c r="E193" s="197" t="s">
        <v>1</v>
      </c>
      <c r="F193" s="198" t="s">
        <v>213</v>
      </c>
      <c r="H193" s="199">
        <v>16.64</v>
      </c>
      <c r="I193" s="85"/>
      <c r="L193" s="195"/>
      <c r="M193" s="200"/>
      <c r="N193" s="201"/>
      <c r="O193" s="201"/>
      <c r="P193" s="201"/>
      <c r="Q193" s="201"/>
      <c r="R193" s="201"/>
      <c r="S193" s="201"/>
      <c r="T193" s="202"/>
      <c r="AT193" s="197" t="s">
        <v>132</v>
      </c>
      <c r="AU193" s="197" t="s">
        <v>83</v>
      </c>
      <c r="AV193" s="194" t="s">
        <v>83</v>
      </c>
      <c r="AW193" s="194" t="s">
        <v>30</v>
      </c>
      <c r="AX193" s="194" t="s">
        <v>73</v>
      </c>
      <c r="AY193" s="197" t="s">
        <v>124</v>
      </c>
    </row>
    <row r="194" spans="2:51" s="203" customFormat="1" ht="12">
      <c r="B194" s="204"/>
      <c r="D194" s="196" t="s">
        <v>132</v>
      </c>
      <c r="E194" s="205" t="s">
        <v>1</v>
      </c>
      <c r="F194" s="206" t="s">
        <v>134</v>
      </c>
      <c r="H194" s="207">
        <v>16.64</v>
      </c>
      <c r="I194" s="86"/>
      <c r="L194" s="204"/>
      <c r="M194" s="208"/>
      <c r="N194" s="209"/>
      <c r="O194" s="209"/>
      <c r="P194" s="209"/>
      <c r="Q194" s="209"/>
      <c r="R194" s="209"/>
      <c r="S194" s="209"/>
      <c r="T194" s="210"/>
      <c r="AT194" s="205" t="s">
        <v>132</v>
      </c>
      <c r="AU194" s="205" t="s">
        <v>83</v>
      </c>
      <c r="AV194" s="203" t="s">
        <v>130</v>
      </c>
      <c r="AW194" s="203" t="s">
        <v>30</v>
      </c>
      <c r="AX194" s="203" t="s">
        <v>81</v>
      </c>
      <c r="AY194" s="205" t="s">
        <v>124</v>
      </c>
    </row>
    <row r="195" spans="1:65" s="101" customFormat="1" ht="21.75" customHeight="1">
      <c r="A195" s="98"/>
      <c r="B195" s="99"/>
      <c r="C195" s="180" t="s">
        <v>214</v>
      </c>
      <c r="D195" s="180" t="s">
        <v>126</v>
      </c>
      <c r="E195" s="181" t="s">
        <v>215</v>
      </c>
      <c r="F195" s="182" t="s">
        <v>216</v>
      </c>
      <c r="G195" s="183" t="s">
        <v>194</v>
      </c>
      <c r="H195" s="184">
        <v>66.56</v>
      </c>
      <c r="I195" s="84"/>
      <c r="J195" s="185">
        <f>ROUND(I195*H195,2)</f>
        <v>0</v>
      </c>
      <c r="K195" s="186"/>
      <c r="L195" s="99"/>
      <c r="M195" s="187" t="s">
        <v>1</v>
      </c>
      <c r="N195" s="188" t="s">
        <v>38</v>
      </c>
      <c r="O195" s="189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R195" s="192" t="s">
        <v>130</v>
      </c>
      <c r="AT195" s="192" t="s">
        <v>126</v>
      </c>
      <c r="AU195" s="192" t="s">
        <v>83</v>
      </c>
      <c r="AY195" s="91" t="s">
        <v>124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91" t="s">
        <v>81</v>
      </c>
      <c r="BK195" s="193">
        <f>ROUND(I195*H195,2)</f>
        <v>0</v>
      </c>
      <c r="BL195" s="91" t="s">
        <v>130</v>
      </c>
      <c r="BM195" s="192" t="s">
        <v>217</v>
      </c>
    </row>
    <row r="196" spans="2:51" s="194" customFormat="1" ht="12">
      <c r="B196" s="195"/>
      <c r="D196" s="196" t="s">
        <v>132</v>
      </c>
      <c r="E196" s="197" t="s">
        <v>1</v>
      </c>
      <c r="F196" s="198" t="s">
        <v>218</v>
      </c>
      <c r="H196" s="199">
        <v>66.56</v>
      </c>
      <c r="I196" s="85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7" t="s">
        <v>132</v>
      </c>
      <c r="AU196" s="197" t="s">
        <v>83</v>
      </c>
      <c r="AV196" s="194" t="s">
        <v>83</v>
      </c>
      <c r="AW196" s="194" t="s">
        <v>30</v>
      </c>
      <c r="AX196" s="194" t="s">
        <v>73</v>
      </c>
      <c r="AY196" s="197" t="s">
        <v>124</v>
      </c>
    </row>
    <row r="197" spans="2:51" s="203" customFormat="1" ht="12">
      <c r="B197" s="204"/>
      <c r="D197" s="196" t="s">
        <v>132</v>
      </c>
      <c r="E197" s="205" t="s">
        <v>1</v>
      </c>
      <c r="F197" s="206" t="s">
        <v>134</v>
      </c>
      <c r="H197" s="207">
        <v>66.56</v>
      </c>
      <c r="I197" s="86"/>
      <c r="L197" s="204"/>
      <c r="M197" s="208"/>
      <c r="N197" s="209"/>
      <c r="O197" s="209"/>
      <c r="P197" s="209"/>
      <c r="Q197" s="209"/>
      <c r="R197" s="209"/>
      <c r="S197" s="209"/>
      <c r="T197" s="210"/>
      <c r="AT197" s="205" t="s">
        <v>132</v>
      </c>
      <c r="AU197" s="205" t="s">
        <v>83</v>
      </c>
      <c r="AV197" s="203" t="s">
        <v>130</v>
      </c>
      <c r="AW197" s="203" t="s">
        <v>30</v>
      </c>
      <c r="AX197" s="203" t="s">
        <v>81</v>
      </c>
      <c r="AY197" s="205" t="s">
        <v>124</v>
      </c>
    </row>
    <row r="198" spans="1:65" s="101" customFormat="1" ht="21.75" customHeight="1">
      <c r="A198" s="98"/>
      <c r="B198" s="99"/>
      <c r="C198" s="180" t="s">
        <v>219</v>
      </c>
      <c r="D198" s="180" t="s">
        <v>126</v>
      </c>
      <c r="E198" s="181" t="s">
        <v>220</v>
      </c>
      <c r="F198" s="182" t="s">
        <v>221</v>
      </c>
      <c r="G198" s="183" t="s">
        <v>194</v>
      </c>
      <c r="H198" s="184">
        <v>8.32</v>
      </c>
      <c r="I198" s="84"/>
      <c r="J198" s="185">
        <f>ROUND(I198*H198,2)</f>
        <v>0</v>
      </c>
      <c r="K198" s="186"/>
      <c r="L198" s="99"/>
      <c r="M198" s="187" t="s">
        <v>1</v>
      </c>
      <c r="N198" s="188" t="s">
        <v>38</v>
      </c>
      <c r="O198" s="189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R198" s="192" t="s">
        <v>130</v>
      </c>
      <c r="AT198" s="192" t="s">
        <v>126</v>
      </c>
      <c r="AU198" s="192" t="s">
        <v>83</v>
      </c>
      <c r="AY198" s="91" t="s">
        <v>124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91" t="s">
        <v>81</v>
      </c>
      <c r="BK198" s="193">
        <f>ROUND(I198*H198,2)</f>
        <v>0</v>
      </c>
      <c r="BL198" s="91" t="s">
        <v>130</v>
      </c>
      <c r="BM198" s="192" t="s">
        <v>222</v>
      </c>
    </row>
    <row r="199" spans="2:51" s="194" customFormat="1" ht="12">
      <c r="B199" s="195"/>
      <c r="D199" s="196" t="s">
        <v>132</v>
      </c>
      <c r="E199" s="197" t="s">
        <v>1</v>
      </c>
      <c r="F199" s="198" t="s">
        <v>223</v>
      </c>
      <c r="H199" s="199">
        <v>8.32</v>
      </c>
      <c r="I199" s="85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7" t="s">
        <v>132</v>
      </c>
      <c r="AU199" s="197" t="s">
        <v>83</v>
      </c>
      <c r="AV199" s="194" t="s">
        <v>83</v>
      </c>
      <c r="AW199" s="194" t="s">
        <v>30</v>
      </c>
      <c r="AX199" s="194" t="s">
        <v>73</v>
      </c>
      <c r="AY199" s="197" t="s">
        <v>124</v>
      </c>
    </row>
    <row r="200" spans="2:51" s="203" customFormat="1" ht="12">
      <c r="B200" s="204"/>
      <c r="D200" s="196" t="s">
        <v>132</v>
      </c>
      <c r="E200" s="205" t="s">
        <v>1</v>
      </c>
      <c r="F200" s="206" t="s">
        <v>134</v>
      </c>
      <c r="H200" s="207">
        <v>8.32</v>
      </c>
      <c r="I200" s="86"/>
      <c r="L200" s="204"/>
      <c r="M200" s="208"/>
      <c r="N200" s="209"/>
      <c r="O200" s="209"/>
      <c r="P200" s="209"/>
      <c r="Q200" s="209"/>
      <c r="R200" s="209"/>
      <c r="S200" s="209"/>
      <c r="T200" s="210"/>
      <c r="AT200" s="205" t="s">
        <v>132</v>
      </c>
      <c r="AU200" s="205" t="s">
        <v>83</v>
      </c>
      <c r="AV200" s="203" t="s">
        <v>130</v>
      </c>
      <c r="AW200" s="203" t="s">
        <v>30</v>
      </c>
      <c r="AX200" s="203" t="s">
        <v>81</v>
      </c>
      <c r="AY200" s="205" t="s">
        <v>124</v>
      </c>
    </row>
    <row r="201" spans="1:65" s="101" customFormat="1" ht="21.75" customHeight="1">
      <c r="A201" s="98"/>
      <c r="B201" s="99"/>
      <c r="C201" s="180" t="s">
        <v>224</v>
      </c>
      <c r="D201" s="180" t="s">
        <v>126</v>
      </c>
      <c r="E201" s="181" t="s">
        <v>225</v>
      </c>
      <c r="F201" s="182" t="s">
        <v>226</v>
      </c>
      <c r="G201" s="183" t="s">
        <v>194</v>
      </c>
      <c r="H201" s="184">
        <v>33.28</v>
      </c>
      <c r="I201" s="84"/>
      <c r="J201" s="185">
        <f>ROUND(I201*H201,2)</f>
        <v>0</v>
      </c>
      <c r="K201" s="186"/>
      <c r="L201" s="99"/>
      <c r="M201" s="187" t="s">
        <v>1</v>
      </c>
      <c r="N201" s="188" t="s">
        <v>38</v>
      </c>
      <c r="O201" s="189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R201" s="192" t="s">
        <v>130</v>
      </c>
      <c r="AT201" s="192" t="s">
        <v>126</v>
      </c>
      <c r="AU201" s="192" t="s">
        <v>83</v>
      </c>
      <c r="AY201" s="91" t="s">
        <v>124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91" t="s">
        <v>81</v>
      </c>
      <c r="BK201" s="193">
        <f>ROUND(I201*H201,2)</f>
        <v>0</v>
      </c>
      <c r="BL201" s="91" t="s">
        <v>130</v>
      </c>
      <c r="BM201" s="192" t="s">
        <v>227</v>
      </c>
    </row>
    <row r="202" spans="2:51" s="194" customFormat="1" ht="12">
      <c r="B202" s="195"/>
      <c r="D202" s="196" t="s">
        <v>132</v>
      </c>
      <c r="E202" s="197" t="s">
        <v>1</v>
      </c>
      <c r="F202" s="198" t="s">
        <v>228</v>
      </c>
      <c r="H202" s="199">
        <v>33.28</v>
      </c>
      <c r="I202" s="85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7" t="s">
        <v>132</v>
      </c>
      <c r="AU202" s="197" t="s">
        <v>83</v>
      </c>
      <c r="AV202" s="194" t="s">
        <v>83</v>
      </c>
      <c r="AW202" s="194" t="s">
        <v>30</v>
      </c>
      <c r="AX202" s="194" t="s">
        <v>73</v>
      </c>
      <c r="AY202" s="197" t="s">
        <v>124</v>
      </c>
    </row>
    <row r="203" spans="2:51" s="203" customFormat="1" ht="12">
      <c r="B203" s="204"/>
      <c r="D203" s="196" t="s">
        <v>132</v>
      </c>
      <c r="E203" s="205" t="s">
        <v>1</v>
      </c>
      <c r="F203" s="206" t="s">
        <v>134</v>
      </c>
      <c r="H203" s="207">
        <v>33.28</v>
      </c>
      <c r="I203" s="86"/>
      <c r="L203" s="204"/>
      <c r="M203" s="208"/>
      <c r="N203" s="209"/>
      <c r="O203" s="209"/>
      <c r="P203" s="209"/>
      <c r="Q203" s="209"/>
      <c r="R203" s="209"/>
      <c r="S203" s="209"/>
      <c r="T203" s="210"/>
      <c r="AT203" s="205" t="s">
        <v>132</v>
      </c>
      <c r="AU203" s="205" t="s">
        <v>83</v>
      </c>
      <c r="AV203" s="203" t="s">
        <v>130</v>
      </c>
      <c r="AW203" s="203" t="s">
        <v>30</v>
      </c>
      <c r="AX203" s="203" t="s">
        <v>81</v>
      </c>
      <c r="AY203" s="205" t="s">
        <v>124</v>
      </c>
    </row>
    <row r="204" spans="1:65" s="101" customFormat="1" ht="33" customHeight="1">
      <c r="A204" s="98"/>
      <c r="B204" s="99"/>
      <c r="C204" s="180" t="s">
        <v>229</v>
      </c>
      <c r="D204" s="180" t="s">
        <v>126</v>
      </c>
      <c r="E204" s="181" t="s">
        <v>230</v>
      </c>
      <c r="F204" s="182" t="s">
        <v>231</v>
      </c>
      <c r="G204" s="183" t="s">
        <v>194</v>
      </c>
      <c r="H204" s="184">
        <v>653.6</v>
      </c>
      <c r="I204" s="84"/>
      <c r="J204" s="185">
        <f>ROUND(I204*H204,2)</f>
        <v>0</v>
      </c>
      <c r="K204" s="186"/>
      <c r="L204" s="99"/>
      <c r="M204" s="187" t="s">
        <v>1</v>
      </c>
      <c r="N204" s="188" t="s">
        <v>38</v>
      </c>
      <c r="O204" s="189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R204" s="192" t="s">
        <v>130</v>
      </c>
      <c r="AT204" s="192" t="s">
        <v>126</v>
      </c>
      <c r="AU204" s="192" t="s">
        <v>83</v>
      </c>
      <c r="AY204" s="91" t="s">
        <v>124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91" t="s">
        <v>81</v>
      </c>
      <c r="BK204" s="193">
        <f>ROUND(I204*H204,2)</f>
        <v>0</v>
      </c>
      <c r="BL204" s="91" t="s">
        <v>130</v>
      </c>
      <c r="BM204" s="192" t="s">
        <v>232</v>
      </c>
    </row>
    <row r="205" spans="2:51" s="211" customFormat="1" ht="12">
      <c r="B205" s="212"/>
      <c r="D205" s="196" t="s">
        <v>132</v>
      </c>
      <c r="E205" s="213" t="s">
        <v>1</v>
      </c>
      <c r="F205" s="214" t="s">
        <v>152</v>
      </c>
      <c r="H205" s="213" t="s">
        <v>1</v>
      </c>
      <c r="I205" s="87"/>
      <c r="L205" s="212"/>
      <c r="M205" s="215"/>
      <c r="N205" s="216"/>
      <c r="O205" s="216"/>
      <c r="P205" s="216"/>
      <c r="Q205" s="216"/>
      <c r="R205" s="216"/>
      <c r="S205" s="216"/>
      <c r="T205" s="217"/>
      <c r="AT205" s="213" t="s">
        <v>132</v>
      </c>
      <c r="AU205" s="213" t="s">
        <v>83</v>
      </c>
      <c r="AV205" s="211" t="s">
        <v>81</v>
      </c>
      <c r="AW205" s="211" t="s">
        <v>30</v>
      </c>
      <c r="AX205" s="211" t="s">
        <v>73</v>
      </c>
      <c r="AY205" s="213" t="s">
        <v>124</v>
      </c>
    </row>
    <row r="206" spans="2:51" s="194" customFormat="1" ht="12">
      <c r="B206" s="195"/>
      <c r="D206" s="196" t="s">
        <v>132</v>
      </c>
      <c r="E206" s="197" t="s">
        <v>1</v>
      </c>
      <c r="F206" s="198" t="s">
        <v>233</v>
      </c>
      <c r="H206" s="199">
        <v>215.54</v>
      </c>
      <c r="I206" s="85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7" t="s">
        <v>132</v>
      </c>
      <c r="AU206" s="197" t="s">
        <v>83</v>
      </c>
      <c r="AV206" s="194" t="s">
        <v>83</v>
      </c>
      <c r="AW206" s="194" t="s">
        <v>30</v>
      </c>
      <c r="AX206" s="194" t="s">
        <v>73</v>
      </c>
      <c r="AY206" s="197" t="s">
        <v>124</v>
      </c>
    </row>
    <row r="207" spans="2:51" s="194" customFormat="1" ht="12">
      <c r="B207" s="195"/>
      <c r="D207" s="196" t="s">
        <v>132</v>
      </c>
      <c r="E207" s="197" t="s">
        <v>1</v>
      </c>
      <c r="F207" s="198" t="s">
        <v>234</v>
      </c>
      <c r="H207" s="199">
        <v>58.31</v>
      </c>
      <c r="I207" s="85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7" t="s">
        <v>132</v>
      </c>
      <c r="AU207" s="197" t="s">
        <v>83</v>
      </c>
      <c r="AV207" s="194" t="s">
        <v>83</v>
      </c>
      <c r="AW207" s="194" t="s">
        <v>30</v>
      </c>
      <c r="AX207" s="194" t="s">
        <v>73</v>
      </c>
      <c r="AY207" s="197" t="s">
        <v>124</v>
      </c>
    </row>
    <row r="208" spans="2:51" s="194" customFormat="1" ht="12">
      <c r="B208" s="195"/>
      <c r="D208" s="196" t="s">
        <v>132</v>
      </c>
      <c r="E208" s="197" t="s">
        <v>1</v>
      </c>
      <c r="F208" s="198" t="s">
        <v>235</v>
      </c>
      <c r="H208" s="199">
        <v>9.6</v>
      </c>
      <c r="I208" s="85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7" t="s">
        <v>132</v>
      </c>
      <c r="AU208" s="197" t="s">
        <v>83</v>
      </c>
      <c r="AV208" s="194" t="s">
        <v>83</v>
      </c>
      <c r="AW208" s="194" t="s">
        <v>30</v>
      </c>
      <c r="AX208" s="194" t="s">
        <v>73</v>
      </c>
      <c r="AY208" s="197" t="s">
        <v>124</v>
      </c>
    </row>
    <row r="209" spans="2:51" s="194" customFormat="1" ht="12">
      <c r="B209" s="195"/>
      <c r="D209" s="196" t="s">
        <v>132</v>
      </c>
      <c r="E209" s="197" t="s">
        <v>1</v>
      </c>
      <c r="F209" s="198" t="s">
        <v>236</v>
      </c>
      <c r="H209" s="199">
        <v>1530.2</v>
      </c>
      <c r="I209" s="85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7" t="s">
        <v>132</v>
      </c>
      <c r="AU209" s="197" t="s">
        <v>83</v>
      </c>
      <c r="AV209" s="194" t="s">
        <v>83</v>
      </c>
      <c r="AW209" s="194" t="s">
        <v>30</v>
      </c>
      <c r="AX209" s="194" t="s">
        <v>73</v>
      </c>
      <c r="AY209" s="197" t="s">
        <v>124</v>
      </c>
    </row>
    <row r="210" spans="2:51" s="194" customFormat="1" ht="12">
      <c r="B210" s="195"/>
      <c r="D210" s="196" t="s">
        <v>132</v>
      </c>
      <c r="E210" s="197" t="s">
        <v>1</v>
      </c>
      <c r="F210" s="198" t="s">
        <v>237</v>
      </c>
      <c r="H210" s="199">
        <v>53.82</v>
      </c>
      <c r="I210" s="85"/>
      <c r="L210" s="195"/>
      <c r="M210" s="200"/>
      <c r="N210" s="201"/>
      <c r="O210" s="201"/>
      <c r="P210" s="201"/>
      <c r="Q210" s="201"/>
      <c r="R210" s="201"/>
      <c r="S210" s="201"/>
      <c r="T210" s="202"/>
      <c r="AT210" s="197" t="s">
        <v>132</v>
      </c>
      <c r="AU210" s="197" t="s">
        <v>83</v>
      </c>
      <c r="AV210" s="194" t="s">
        <v>83</v>
      </c>
      <c r="AW210" s="194" t="s">
        <v>30</v>
      </c>
      <c r="AX210" s="194" t="s">
        <v>73</v>
      </c>
      <c r="AY210" s="197" t="s">
        <v>124</v>
      </c>
    </row>
    <row r="211" spans="2:51" s="194" customFormat="1" ht="12">
      <c r="B211" s="195"/>
      <c r="D211" s="196" t="s">
        <v>132</v>
      </c>
      <c r="E211" s="197" t="s">
        <v>1</v>
      </c>
      <c r="F211" s="198" t="s">
        <v>238</v>
      </c>
      <c r="H211" s="199">
        <v>64.44</v>
      </c>
      <c r="I211" s="85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7" t="s">
        <v>132</v>
      </c>
      <c r="AU211" s="197" t="s">
        <v>83</v>
      </c>
      <c r="AV211" s="194" t="s">
        <v>83</v>
      </c>
      <c r="AW211" s="194" t="s">
        <v>30</v>
      </c>
      <c r="AX211" s="194" t="s">
        <v>73</v>
      </c>
      <c r="AY211" s="197" t="s">
        <v>124</v>
      </c>
    </row>
    <row r="212" spans="2:51" s="194" customFormat="1" ht="12">
      <c r="B212" s="195"/>
      <c r="D212" s="196" t="s">
        <v>132</v>
      </c>
      <c r="E212" s="197" t="s">
        <v>1</v>
      </c>
      <c r="F212" s="198" t="s">
        <v>239</v>
      </c>
      <c r="H212" s="199">
        <v>52.15</v>
      </c>
      <c r="I212" s="85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7" t="s">
        <v>132</v>
      </c>
      <c r="AU212" s="197" t="s">
        <v>83</v>
      </c>
      <c r="AV212" s="194" t="s">
        <v>83</v>
      </c>
      <c r="AW212" s="194" t="s">
        <v>30</v>
      </c>
      <c r="AX212" s="194" t="s">
        <v>73</v>
      </c>
      <c r="AY212" s="197" t="s">
        <v>124</v>
      </c>
    </row>
    <row r="213" spans="2:51" s="194" customFormat="1" ht="12">
      <c r="B213" s="195"/>
      <c r="D213" s="196" t="s">
        <v>132</v>
      </c>
      <c r="E213" s="197" t="s">
        <v>1</v>
      </c>
      <c r="F213" s="198" t="s">
        <v>240</v>
      </c>
      <c r="H213" s="199">
        <v>39.775</v>
      </c>
      <c r="I213" s="85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7" t="s">
        <v>132</v>
      </c>
      <c r="AU213" s="197" t="s">
        <v>83</v>
      </c>
      <c r="AV213" s="194" t="s">
        <v>83</v>
      </c>
      <c r="AW213" s="194" t="s">
        <v>30</v>
      </c>
      <c r="AX213" s="194" t="s">
        <v>73</v>
      </c>
      <c r="AY213" s="197" t="s">
        <v>124</v>
      </c>
    </row>
    <row r="214" spans="2:51" s="194" customFormat="1" ht="12">
      <c r="B214" s="195"/>
      <c r="D214" s="196" t="s">
        <v>132</v>
      </c>
      <c r="E214" s="197" t="s">
        <v>1</v>
      </c>
      <c r="F214" s="198" t="s">
        <v>241</v>
      </c>
      <c r="H214" s="199">
        <v>158.61</v>
      </c>
      <c r="I214" s="85"/>
      <c r="L214" s="195"/>
      <c r="M214" s="200"/>
      <c r="N214" s="201"/>
      <c r="O214" s="201"/>
      <c r="P214" s="201"/>
      <c r="Q214" s="201"/>
      <c r="R214" s="201"/>
      <c r="S214" s="201"/>
      <c r="T214" s="202"/>
      <c r="AT214" s="197" t="s">
        <v>132</v>
      </c>
      <c r="AU214" s="197" t="s">
        <v>83</v>
      </c>
      <c r="AV214" s="194" t="s">
        <v>83</v>
      </c>
      <c r="AW214" s="194" t="s">
        <v>30</v>
      </c>
      <c r="AX214" s="194" t="s">
        <v>73</v>
      </c>
      <c r="AY214" s="197" t="s">
        <v>124</v>
      </c>
    </row>
    <row r="215" spans="2:51" s="194" customFormat="1" ht="33.75">
      <c r="B215" s="195"/>
      <c r="D215" s="196" t="s">
        <v>132</v>
      </c>
      <c r="E215" s="197" t="s">
        <v>1</v>
      </c>
      <c r="F215" s="198" t="s">
        <v>242</v>
      </c>
      <c r="H215" s="199">
        <v>-548.444</v>
      </c>
      <c r="I215" s="85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7" t="s">
        <v>132</v>
      </c>
      <c r="AU215" s="197" t="s">
        <v>83</v>
      </c>
      <c r="AV215" s="194" t="s">
        <v>83</v>
      </c>
      <c r="AW215" s="194" t="s">
        <v>30</v>
      </c>
      <c r="AX215" s="194" t="s">
        <v>73</v>
      </c>
      <c r="AY215" s="197" t="s">
        <v>124</v>
      </c>
    </row>
    <row r="216" spans="2:51" s="203" customFormat="1" ht="12">
      <c r="B216" s="204"/>
      <c r="D216" s="196" t="s">
        <v>132</v>
      </c>
      <c r="E216" s="205" t="s">
        <v>1</v>
      </c>
      <c r="F216" s="206" t="s">
        <v>134</v>
      </c>
      <c r="H216" s="207">
        <v>1634.001</v>
      </c>
      <c r="I216" s="86"/>
      <c r="L216" s="204"/>
      <c r="M216" s="208"/>
      <c r="N216" s="209"/>
      <c r="O216" s="209"/>
      <c r="P216" s="209"/>
      <c r="Q216" s="209"/>
      <c r="R216" s="209"/>
      <c r="S216" s="209"/>
      <c r="T216" s="210"/>
      <c r="AT216" s="205" t="s">
        <v>132</v>
      </c>
      <c r="AU216" s="205" t="s">
        <v>83</v>
      </c>
      <c r="AV216" s="203" t="s">
        <v>130</v>
      </c>
      <c r="AW216" s="203" t="s">
        <v>30</v>
      </c>
      <c r="AX216" s="203" t="s">
        <v>73</v>
      </c>
      <c r="AY216" s="205" t="s">
        <v>124</v>
      </c>
    </row>
    <row r="217" spans="2:51" s="194" customFormat="1" ht="12">
      <c r="B217" s="195"/>
      <c r="D217" s="196" t="s">
        <v>132</v>
      </c>
      <c r="E217" s="197" t="s">
        <v>1</v>
      </c>
      <c r="F217" s="198" t="s">
        <v>243</v>
      </c>
      <c r="H217" s="199">
        <v>653.6</v>
      </c>
      <c r="I217" s="85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7" t="s">
        <v>132</v>
      </c>
      <c r="AU217" s="197" t="s">
        <v>83</v>
      </c>
      <c r="AV217" s="194" t="s">
        <v>83</v>
      </c>
      <c r="AW217" s="194" t="s">
        <v>30</v>
      </c>
      <c r="AX217" s="194" t="s">
        <v>81</v>
      </c>
      <c r="AY217" s="197" t="s">
        <v>124</v>
      </c>
    </row>
    <row r="218" spans="1:65" s="101" customFormat="1" ht="33" customHeight="1">
      <c r="A218" s="98"/>
      <c r="B218" s="99"/>
      <c r="C218" s="180" t="s">
        <v>7</v>
      </c>
      <c r="D218" s="180" t="s">
        <v>126</v>
      </c>
      <c r="E218" s="181" t="s">
        <v>244</v>
      </c>
      <c r="F218" s="182" t="s">
        <v>245</v>
      </c>
      <c r="G218" s="183" t="s">
        <v>194</v>
      </c>
      <c r="H218" s="184">
        <v>653.6</v>
      </c>
      <c r="I218" s="84"/>
      <c r="J218" s="185">
        <f>ROUND(I218*H218,2)</f>
        <v>0</v>
      </c>
      <c r="K218" s="186"/>
      <c r="L218" s="99"/>
      <c r="M218" s="187" t="s">
        <v>1</v>
      </c>
      <c r="N218" s="188" t="s">
        <v>38</v>
      </c>
      <c r="O218" s="189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R218" s="192" t="s">
        <v>130</v>
      </c>
      <c r="AT218" s="192" t="s">
        <v>126</v>
      </c>
      <c r="AU218" s="192" t="s">
        <v>83</v>
      </c>
      <c r="AY218" s="91" t="s">
        <v>124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91" t="s">
        <v>81</v>
      </c>
      <c r="BK218" s="193">
        <f>ROUND(I218*H218,2)</f>
        <v>0</v>
      </c>
      <c r="BL218" s="91" t="s">
        <v>130</v>
      </c>
      <c r="BM218" s="192" t="s">
        <v>246</v>
      </c>
    </row>
    <row r="219" spans="2:51" s="194" customFormat="1" ht="12">
      <c r="B219" s="195"/>
      <c r="D219" s="196" t="s">
        <v>132</v>
      </c>
      <c r="E219" s="197" t="s">
        <v>1</v>
      </c>
      <c r="F219" s="198" t="s">
        <v>247</v>
      </c>
      <c r="H219" s="199">
        <v>653.6</v>
      </c>
      <c r="I219" s="85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7" t="s">
        <v>132</v>
      </c>
      <c r="AU219" s="197" t="s">
        <v>83</v>
      </c>
      <c r="AV219" s="194" t="s">
        <v>83</v>
      </c>
      <c r="AW219" s="194" t="s">
        <v>30</v>
      </c>
      <c r="AX219" s="194" t="s">
        <v>73</v>
      </c>
      <c r="AY219" s="197" t="s">
        <v>124</v>
      </c>
    </row>
    <row r="220" spans="2:51" s="203" customFormat="1" ht="12">
      <c r="B220" s="204"/>
      <c r="D220" s="196" t="s">
        <v>132</v>
      </c>
      <c r="E220" s="205" t="s">
        <v>1</v>
      </c>
      <c r="F220" s="206" t="s">
        <v>134</v>
      </c>
      <c r="H220" s="207">
        <v>653.6</v>
      </c>
      <c r="I220" s="86"/>
      <c r="L220" s="204"/>
      <c r="M220" s="208"/>
      <c r="N220" s="209"/>
      <c r="O220" s="209"/>
      <c r="P220" s="209"/>
      <c r="Q220" s="209"/>
      <c r="R220" s="209"/>
      <c r="S220" s="209"/>
      <c r="T220" s="210"/>
      <c r="AT220" s="205" t="s">
        <v>132</v>
      </c>
      <c r="AU220" s="205" t="s">
        <v>83</v>
      </c>
      <c r="AV220" s="203" t="s">
        <v>130</v>
      </c>
      <c r="AW220" s="203" t="s">
        <v>30</v>
      </c>
      <c r="AX220" s="203" t="s">
        <v>81</v>
      </c>
      <c r="AY220" s="205" t="s">
        <v>124</v>
      </c>
    </row>
    <row r="221" spans="1:65" s="101" customFormat="1" ht="33" customHeight="1">
      <c r="A221" s="98"/>
      <c r="B221" s="99"/>
      <c r="C221" s="180" t="s">
        <v>248</v>
      </c>
      <c r="D221" s="180" t="s">
        <v>126</v>
      </c>
      <c r="E221" s="181" t="s">
        <v>249</v>
      </c>
      <c r="F221" s="182" t="s">
        <v>250</v>
      </c>
      <c r="G221" s="183" t="s">
        <v>194</v>
      </c>
      <c r="H221" s="184">
        <v>326.8</v>
      </c>
      <c r="I221" s="84"/>
      <c r="J221" s="185">
        <f>ROUND(I221*H221,2)</f>
        <v>0</v>
      </c>
      <c r="K221" s="186"/>
      <c r="L221" s="99"/>
      <c r="M221" s="187" t="s">
        <v>1</v>
      </c>
      <c r="N221" s="188" t="s">
        <v>38</v>
      </c>
      <c r="O221" s="189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R221" s="192" t="s">
        <v>130</v>
      </c>
      <c r="AT221" s="192" t="s">
        <v>126</v>
      </c>
      <c r="AU221" s="192" t="s">
        <v>83</v>
      </c>
      <c r="AY221" s="91" t="s">
        <v>124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91" t="s">
        <v>81</v>
      </c>
      <c r="BK221" s="193">
        <f>ROUND(I221*H221,2)</f>
        <v>0</v>
      </c>
      <c r="BL221" s="91" t="s">
        <v>130</v>
      </c>
      <c r="BM221" s="192" t="s">
        <v>251</v>
      </c>
    </row>
    <row r="222" spans="2:51" s="194" customFormat="1" ht="12">
      <c r="B222" s="195"/>
      <c r="D222" s="196" t="s">
        <v>132</v>
      </c>
      <c r="E222" s="197" t="s">
        <v>1</v>
      </c>
      <c r="F222" s="198" t="s">
        <v>252</v>
      </c>
      <c r="H222" s="199">
        <v>326.8</v>
      </c>
      <c r="I222" s="85"/>
      <c r="L222" s="195"/>
      <c r="M222" s="200"/>
      <c r="N222" s="201"/>
      <c r="O222" s="201"/>
      <c r="P222" s="201"/>
      <c r="Q222" s="201"/>
      <c r="R222" s="201"/>
      <c r="S222" s="201"/>
      <c r="T222" s="202"/>
      <c r="AT222" s="197" t="s">
        <v>132</v>
      </c>
      <c r="AU222" s="197" t="s">
        <v>83</v>
      </c>
      <c r="AV222" s="194" t="s">
        <v>83</v>
      </c>
      <c r="AW222" s="194" t="s">
        <v>30</v>
      </c>
      <c r="AX222" s="194" t="s">
        <v>73</v>
      </c>
      <c r="AY222" s="197" t="s">
        <v>124</v>
      </c>
    </row>
    <row r="223" spans="2:51" s="203" customFormat="1" ht="12">
      <c r="B223" s="204"/>
      <c r="D223" s="196" t="s">
        <v>132</v>
      </c>
      <c r="E223" s="205" t="s">
        <v>1</v>
      </c>
      <c r="F223" s="206" t="s">
        <v>134</v>
      </c>
      <c r="H223" s="207">
        <v>326.8</v>
      </c>
      <c r="I223" s="86"/>
      <c r="L223" s="204"/>
      <c r="M223" s="208"/>
      <c r="N223" s="209"/>
      <c r="O223" s="209"/>
      <c r="P223" s="209"/>
      <c r="Q223" s="209"/>
      <c r="R223" s="209"/>
      <c r="S223" s="209"/>
      <c r="T223" s="210"/>
      <c r="AT223" s="205" t="s">
        <v>132</v>
      </c>
      <c r="AU223" s="205" t="s">
        <v>83</v>
      </c>
      <c r="AV223" s="203" t="s">
        <v>130</v>
      </c>
      <c r="AW223" s="203" t="s">
        <v>30</v>
      </c>
      <c r="AX223" s="203" t="s">
        <v>81</v>
      </c>
      <c r="AY223" s="205" t="s">
        <v>124</v>
      </c>
    </row>
    <row r="224" spans="1:65" s="101" customFormat="1" ht="16.5" customHeight="1">
      <c r="A224" s="98"/>
      <c r="B224" s="99"/>
      <c r="C224" s="180" t="s">
        <v>253</v>
      </c>
      <c r="D224" s="180" t="s">
        <v>126</v>
      </c>
      <c r="E224" s="181" t="s">
        <v>254</v>
      </c>
      <c r="F224" s="182" t="s">
        <v>255</v>
      </c>
      <c r="G224" s="183" t="s">
        <v>256</v>
      </c>
      <c r="H224" s="184">
        <v>35</v>
      </c>
      <c r="I224" s="84"/>
      <c r="J224" s="185">
        <f>ROUND(I224*H224,2)</f>
        <v>0</v>
      </c>
      <c r="K224" s="186"/>
      <c r="L224" s="99"/>
      <c r="M224" s="187" t="s">
        <v>1</v>
      </c>
      <c r="N224" s="188" t="s">
        <v>38</v>
      </c>
      <c r="O224" s="189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R224" s="192" t="s">
        <v>130</v>
      </c>
      <c r="AT224" s="192" t="s">
        <v>126</v>
      </c>
      <c r="AU224" s="192" t="s">
        <v>83</v>
      </c>
      <c r="AY224" s="91" t="s">
        <v>124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91" t="s">
        <v>81</v>
      </c>
      <c r="BK224" s="193">
        <f>ROUND(I224*H224,2)</f>
        <v>0</v>
      </c>
      <c r="BL224" s="91" t="s">
        <v>130</v>
      </c>
      <c r="BM224" s="192" t="s">
        <v>257</v>
      </c>
    </row>
    <row r="225" spans="1:65" s="101" customFormat="1" ht="21.75" customHeight="1">
      <c r="A225" s="98"/>
      <c r="B225" s="99"/>
      <c r="C225" s="180" t="s">
        <v>258</v>
      </c>
      <c r="D225" s="180" t="s">
        <v>126</v>
      </c>
      <c r="E225" s="181" t="s">
        <v>259</v>
      </c>
      <c r="F225" s="182" t="s">
        <v>260</v>
      </c>
      <c r="G225" s="183" t="s">
        <v>194</v>
      </c>
      <c r="H225" s="184">
        <v>216.68</v>
      </c>
      <c r="I225" s="84"/>
      <c r="J225" s="185">
        <f>ROUND(I225*H225,2)</f>
        <v>0</v>
      </c>
      <c r="K225" s="186"/>
      <c r="L225" s="99"/>
      <c r="M225" s="187" t="s">
        <v>1</v>
      </c>
      <c r="N225" s="188" t="s">
        <v>38</v>
      </c>
      <c r="O225" s="189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R225" s="192" t="s">
        <v>130</v>
      </c>
      <c r="AT225" s="192" t="s">
        <v>126</v>
      </c>
      <c r="AU225" s="192" t="s">
        <v>83</v>
      </c>
      <c r="AY225" s="91" t="s">
        <v>124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91" t="s">
        <v>81</v>
      </c>
      <c r="BK225" s="193">
        <f>ROUND(I225*H225,2)</f>
        <v>0</v>
      </c>
      <c r="BL225" s="91" t="s">
        <v>130</v>
      </c>
      <c r="BM225" s="192" t="s">
        <v>261</v>
      </c>
    </row>
    <row r="226" spans="2:51" s="194" customFormat="1" ht="12">
      <c r="B226" s="195"/>
      <c r="D226" s="196" t="s">
        <v>132</v>
      </c>
      <c r="E226" s="197" t="s">
        <v>1</v>
      </c>
      <c r="F226" s="198" t="s">
        <v>262</v>
      </c>
      <c r="H226" s="199">
        <v>216.68</v>
      </c>
      <c r="I226" s="85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7" t="s">
        <v>132</v>
      </c>
      <c r="AU226" s="197" t="s">
        <v>83</v>
      </c>
      <c r="AV226" s="194" t="s">
        <v>83</v>
      </c>
      <c r="AW226" s="194" t="s">
        <v>30</v>
      </c>
      <c r="AX226" s="194" t="s">
        <v>73</v>
      </c>
      <c r="AY226" s="197" t="s">
        <v>124</v>
      </c>
    </row>
    <row r="227" spans="2:51" s="203" customFormat="1" ht="12">
      <c r="B227" s="204"/>
      <c r="D227" s="196" t="s">
        <v>132</v>
      </c>
      <c r="E227" s="205" t="s">
        <v>1</v>
      </c>
      <c r="F227" s="206" t="s">
        <v>134</v>
      </c>
      <c r="H227" s="207">
        <v>216.68</v>
      </c>
      <c r="I227" s="86"/>
      <c r="L227" s="204"/>
      <c r="M227" s="208"/>
      <c r="N227" s="209"/>
      <c r="O227" s="209"/>
      <c r="P227" s="209"/>
      <c r="Q227" s="209"/>
      <c r="R227" s="209"/>
      <c r="S227" s="209"/>
      <c r="T227" s="210"/>
      <c r="AT227" s="205" t="s">
        <v>132</v>
      </c>
      <c r="AU227" s="205" t="s">
        <v>83</v>
      </c>
      <c r="AV227" s="203" t="s">
        <v>130</v>
      </c>
      <c r="AW227" s="203" t="s">
        <v>30</v>
      </c>
      <c r="AX227" s="203" t="s">
        <v>81</v>
      </c>
      <c r="AY227" s="205" t="s">
        <v>124</v>
      </c>
    </row>
    <row r="228" spans="1:65" s="101" customFormat="1" ht="21.75" customHeight="1">
      <c r="A228" s="98"/>
      <c r="B228" s="99"/>
      <c r="C228" s="180" t="s">
        <v>263</v>
      </c>
      <c r="D228" s="180" t="s">
        <v>126</v>
      </c>
      <c r="E228" s="181" t="s">
        <v>264</v>
      </c>
      <c r="F228" s="182" t="s">
        <v>265</v>
      </c>
      <c r="G228" s="183" t="s">
        <v>194</v>
      </c>
      <c r="H228" s="184">
        <v>7.42</v>
      </c>
      <c r="I228" s="84"/>
      <c r="J228" s="185">
        <f>ROUND(I228*H228,2)</f>
        <v>0</v>
      </c>
      <c r="K228" s="186"/>
      <c r="L228" s="99"/>
      <c r="M228" s="187" t="s">
        <v>1</v>
      </c>
      <c r="N228" s="188" t="s">
        <v>38</v>
      </c>
      <c r="O228" s="189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R228" s="192" t="s">
        <v>130</v>
      </c>
      <c r="AT228" s="192" t="s">
        <v>126</v>
      </c>
      <c r="AU228" s="192" t="s">
        <v>83</v>
      </c>
      <c r="AY228" s="91" t="s">
        <v>124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91" t="s">
        <v>81</v>
      </c>
      <c r="BK228" s="193">
        <f>ROUND(I228*H228,2)</f>
        <v>0</v>
      </c>
      <c r="BL228" s="91" t="s">
        <v>130</v>
      </c>
      <c r="BM228" s="192" t="s">
        <v>266</v>
      </c>
    </row>
    <row r="229" spans="2:51" s="211" customFormat="1" ht="12">
      <c r="B229" s="212"/>
      <c r="D229" s="196" t="s">
        <v>132</v>
      </c>
      <c r="E229" s="213" t="s">
        <v>1</v>
      </c>
      <c r="F229" s="214" t="s">
        <v>152</v>
      </c>
      <c r="H229" s="213" t="s">
        <v>1</v>
      </c>
      <c r="I229" s="87"/>
      <c r="L229" s="212"/>
      <c r="M229" s="215"/>
      <c r="N229" s="216"/>
      <c r="O229" s="216"/>
      <c r="P229" s="216"/>
      <c r="Q229" s="216"/>
      <c r="R229" s="216"/>
      <c r="S229" s="216"/>
      <c r="T229" s="217"/>
      <c r="AT229" s="213" t="s">
        <v>132</v>
      </c>
      <c r="AU229" s="213" t="s">
        <v>83</v>
      </c>
      <c r="AV229" s="211" t="s">
        <v>81</v>
      </c>
      <c r="AW229" s="211" t="s">
        <v>30</v>
      </c>
      <c r="AX229" s="211" t="s">
        <v>73</v>
      </c>
      <c r="AY229" s="213" t="s">
        <v>124</v>
      </c>
    </row>
    <row r="230" spans="2:51" s="194" customFormat="1" ht="12">
      <c r="B230" s="195"/>
      <c r="D230" s="196" t="s">
        <v>132</v>
      </c>
      <c r="E230" s="197" t="s">
        <v>1</v>
      </c>
      <c r="F230" s="198" t="s">
        <v>267</v>
      </c>
      <c r="H230" s="199">
        <v>5.26</v>
      </c>
      <c r="I230" s="85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7" t="s">
        <v>132</v>
      </c>
      <c r="AU230" s="197" t="s">
        <v>83</v>
      </c>
      <c r="AV230" s="194" t="s">
        <v>83</v>
      </c>
      <c r="AW230" s="194" t="s">
        <v>30</v>
      </c>
      <c r="AX230" s="194" t="s">
        <v>73</v>
      </c>
      <c r="AY230" s="197" t="s">
        <v>124</v>
      </c>
    </row>
    <row r="231" spans="2:51" s="194" customFormat="1" ht="12">
      <c r="B231" s="195"/>
      <c r="D231" s="196" t="s">
        <v>132</v>
      </c>
      <c r="E231" s="197" t="s">
        <v>1</v>
      </c>
      <c r="F231" s="198" t="s">
        <v>268</v>
      </c>
      <c r="H231" s="199">
        <v>2.16</v>
      </c>
      <c r="I231" s="85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7" t="s">
        <v>132</v>
      </c>
      <c r="AU231" s="197" t="s">
        <v>83</v>
      </c>
      <c r="AV231" s="194" t="s">
        <v>83</v>
      </c>
      <c r="AW231" s="194" t="s">
        <v>30</v>
      </c>
      <c r="AX231" s="194" t="s">
        <v>73</v>
      </c>
      <c r="AY231" s="197" t="s">
        <v>124</v>
      </c>
    </row>
    <row r="232" spans="2:51" s="203" customFormat="1" ht="12">
      <c r="B232" s="204"/>
      <c r="D232" s="196" t="s">
        <v>132</v>
      </c>
      <c r="E232" s="205" t="s">
        <v>1</v>
      </c>
      <c r="F232" s="206" t="s">
        <v>134</v>
      </c>
      <c r="H232" s="207">
        <v>7.42</v>
      </c>
      <c r="I232" s="86"/>
      <c r="L232" s="204"/>
      <c r="M232" s="208"/>
      <c r="N232" s="209"/>
      <c r="O232" s="209"/>
      <c r="P232" s="209"/>
      <c r="Q232" s="209"/>
      <c r="R232" s="209"/>
      <c r="S232" s="209"/>
      <c r="T232" s="210"/>
      <c r="AT232" s="205" t="s">
        <v>132</v>
      </c>
      <c r="AU232" s="205" t="s">
        <v>83</v>
      </c>
      <c r="AV232" s="203" t="s">
        <v>130</v>
      </c>
      <c r="AW232" s="203" t="s">
        <v>30</v>
      </c>
      <c r="AX232" s="203" t="s">
        <v>81</v>
      </c>
      <c r="AY232" s="205" t="s">
        <v>124</v>
      </c>
    </row>
    <row r="233" spans="1:65" s="101" customFormat="1" ht="44.25" customHeight="1">
      <c r="A233" s="98"/>
      <c r="B233" s="99"/>
      <c r="C233" s="180" t="s">
        <v>269</v>
      </c>
      <c r="D233" s="180" t="s">
        <v>126</v>
      </c>
      <c r="E233" s="181" t="s">
        <v>270</v>
      </c>
      <c r="F233" s="182" t="s">
        <v>271</v>
      </c>
      <c r="G233" s="183" t="s">
        <v>178</v>
      </c>
      <c r="H233" s="184">
        <v>4.5</v>
      </c>
      <c r="I233" s="84"/>
      <c r="J233" s="185">
        <f>ROUND(I233*H233,2)</f>
        <v>0</v>
      </c>
      <c r="K233" s="186"/>
      <c r="L233" s="99"/>
      <c r="M233" s="187" t="s">
        <v>1</v>
      </c>
      <c r="N233" s="188" t="s">
        <v>38</v>
      </c>
      <c r="O233" s="189"/>
      <c r="P233" s="190">
        <f>O233*H233</f>
        <v>0</v>
      </c>
      <c r="Q233" s="190">
        <v>0.0053</v>
      </c>
      <c r="R233" s="190">
        <f>Q233*H233</f>
        <v>0.02385</v>
      </c>
      <c r="S233" s="190">
        <v>0</v>
      </c>
      <c r="T233" s="191">
        <f>S233*H233</f>
        <v>0</v>
      </c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R233" s="192" t="s">
        <v>130</v>
      </c>
      <c r="AT233" s="192" t="s">
        <v>126</v>
      </c>
      <c r="AU233" s="192" t="s">
        <v>83</v>
      </c>
      <c r="AY233" s="91" t="s">
        <v>124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91" t="s">
        <v>81</v>
      </c>
      <c r="BK233" s="193">
        <f>ROUND(I233*H233,2)</f>
        <v>0</v>
      </c>
      <c r="BL233" s="91" t="s">
        <v>130</v>
      </c>
      <c r="BM233" s="192" t="s">
        <v>272</v>
      </c>
    </row>
    <row r="234" spans="2:51" s="211" customFormat="1" ht="12">
      <c r="B234" s="212"/>
      <c r="D234" s="196" t="s">
        <v>132</v>
      </c>
      <c r="E234" s="213" t="s">
        <v>1</v>
      </c>
      <c r="F234" s="214" t="s">
        <v>152</v>
      </c>
      <c r="H234" s="213" t="s">
        <v>1</v>
      </c>
      <c r="I234" s="87"/>
      <c r="L234" s="212"/>
      <c r="M234" s="215"/>
      <c r="N234" s="216"/>
      <c r="O234" s="216"/>
      <c r="P234" s="216"/>
      <c r="Q234" s="216"/>
      <c r="R234" s="216"/>
      <c r="S234" s="216"/>
      <c r="T234" s="217"/>
      <c r="AT234" s="213" t="s">
        <v>132</v>
      </c>
      <c r="AU234" s="213" t="s">
        <v>83</v>
      </c>
      <c r="AV234" s="211" t="s">
        <v>81</v>
      </c>
      <c r="AW234" s="211" t="s">
        <v>30</v>
      </c>
      <c r="AX234" s="211" t="s">
        <v>73</v>
      </c>
      <c r="AY234" s="213" t="s">
        <v>124</v>
      </c>
    </row>
    <row r="235" spans="2:51" s="194" customFormat="1" ht="12">
      <c r="B235" s="195"/>
      <c r="D235" s="196" t="s">
        <v>132</v>
      </c>
      <c r="E235" s="197" t="s">
        <v>1</v>
      </c>
      <c r="F235" s="198" t="s">
        <v>273</v>
      </c>
      <c r="H235" s="199">
        <v>4.5</v>
      </c>
      <c r="I235" s="85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7" t="s">
        <v>132</v>
      </c>
      <c r="AU235" s="197" t="s">
        <v>83</v>
      </c>
      <c r="AV235" s="194" t="s">
        <v>83</v>
      </c>
      <c r="AW235" s="194" t="s">
        <v>30</v>
      </c>
      <c r="AX235" s="194" t="s">
        <v>73</v>
      </c>
      <c r="AY235" s="197" t="s">
        <v>124</v>
      </c>
    </row>
    <row r="236" spans="2:51" s="203" customFormat="1" ht="12">
      <c r="B236" s="204"/>
      <c r="D236" s="196" t="s">
        <v>132</v>
      </c>
      <c r="E236" s="205" t="s">
        <v>1</v>
      </c>
      <c r="F236" s="206" t="s">
        <v>134</v>
      </c>
      <c r="H236" s="207">
        <v>4.5</v>
      </c>
      <c r="I236" s="86"/>
      <c r="L236" s="204"/>
      <c r="M236" s="208"/>
      <c r="N236" s="209"/>
      <c r="O236" s="209"/>
      <c r="P236" s="209"/>
      <c r="Q236" s="209"/>
      <c r="R236" s="209"/>
      <c r="S236" s="209"/>
      <c r="T236" s="210"/>
      <c r="AT236" s="205" t="s">
        <v>132</v>
      </c>
      <c r="AU236" s="205" t="s">
        <v>83</v>
      </c>
      <c r="AV236" s="203" t="s">
        <v>130</v>
      </c>
      <c r="AW236" s="203" t="s">
        <v>30</v>
      </c>
      <c r="AX236" s="203" t="s">
        <v>81</v>
      </c>
      <c r="AY236" s="205" t="s">
        <v>124</v>
      </c>
    </row>
    <row r="237" spans="1:65" s="101" customFormat="1" ht="16.5" customHeight="1">
      <c r="A237" s="98"/>
      <c r="B237" s="99"/>
      <c r="C237" s="218" t="s">
        <v>274</v>
      </c>
      <c r="D237" s="218" t="s">
        <v>275</v>
      </c>
      <c r="E237" s="219" t="s">
        <v>276</v>
      </c>
      <c r="F237" s="220" t="s">
        <v>277</v>
      </c>
      <c r="G237" s="221" t="s">
        <v>178</v>
      </c>
      <c r="H237" s="222">
        <v>4.545</v>
      </c>
      <c r="I237" s="88"/>
      <c r="J237" s="223">
        <f>ROUND(I237*H237,2)</f>
        <v>0</v>
      </c>
      <c r="K237" s="224"/>
      <c r="L237" s="225"/>
      <c r="M237" s="226" t="s">
        <v>1</v>
      </c>
      <c r="N237" s="227" t="s">
        <v>38</v>
      </c>
      <c r="O237" s="189"/>
      <c r="P237" s="190">
        <f>O237*H237</f>
        <v>0</v>
      </c>
      <c r="Q237" s="190">
        <v>0.0209</v>
      </c>
      <c r="R237" s="190">
        <f>Q237*H237</f>
        <v>0.09499049999999999</v>
      </c>
      <c r="S237" s="190">
        <v>0</v>
      </c>
      <c r="T237" s="191">
        <f>S237*H237</f>
        <v>0</v>
      </c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R237" s="192" t="s">
        <v>163</v>
      </c>
      <c r="AT237" s="192" t="s">
        <v>275</v>
      </c>
      <c r="AU237" s="192" t="s">
        <v>83</v>
      </c>
      <c r="AY237" s="91" t="s">
        <v>124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91" t="s">
        <v>81</v>
      </c>
      <c r="BK237" s="193">
        <f>ROUND(I237*H237,2)</f>
        <v>0</v>
      </c>
      <c r="BL237" s="91" t="s">
        <v>130</v>
      </c>
      <c r="BM237" s="192" t="s">
        <v>278</v>
      </c>
    </row>
    <row r="238" spans="2:51" s="194" customFormat="1" ht="12">
      <c r="B238" s="195"/>
      <c r="D238" s="196" t="s">
        <v>132</v>
      </c>
      <c r="F238" s="198" t="s">
        <v>279</v>
      </c>
      <c r="H238" s="199">
        <v>4.545</v>
      </c>
      <c r="I238" s="85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7" t="s">
        <v>132</v>
      </c>
      <c r="AU238" s="197" t="s">
        <v>83</v>
      </c>
      <c r="AV238" s="194" t="s">
        <v>83</v>
      </c>
      <c r="AW238" s="194" t="s">
        <v>3</v>
      </c>
      <c r="AX238" s="194" t="s">
        <v>81</v>
      </c>
      <c r="AY238" s="197" t="s">
        <v>124</v>
      </c>
    </row>
    <row r="239" spans="1:65" s="101" customFormat="1" ht="44.25" customHeight="1">
      <c r="A239" s="98"/>
      <c r="B239" s="99"/>
      <c r="C239" s="180" t="s">
        <v>280</v>
      </c>
      <c r="D239" s="180" t="s">
        <v>126</v>
      </c>
      <c r="E239" s="181" t="s">
        <v>281</v>
      </c>
      <c r="F239" s="182" t="s">
        <v>282</v>
      </c>
      <c r="G239" s="183" t="s">
        <v>178</v>
      </c>
      <c r="H239" s="184">
        <v>5</v>
      </c>
      <c r="I239" s="84"/>
      <c r="J239" s="185">
        <f>ROUND(I239*H239,2)</f>
        <v>0</v>
      </c>
      <c r="K239" s="186"/>
      <c r="L239" s="99"/>
      <c r="M239" s="187" t="s">
        <v>1</v>
      </c>
      <c r="N239" s="188" t="s">
        <v>38</v>
      </c>
      <c r="O239" s="189"/>
      <c r="P239" s="190">
        <f>O239*H239</f>
        <v>0</v>
      </c>
      <c r="Q239" s="190">
        <v>0.007</v>
      </c>
      <c r="R239" s="190">
        <f>Q239*H239</f>
        <v>0.035</v>
      </c>
      <c r="S239" s="190">
        <v>0</v>
      </c>
      <c r="T239" s="191">
        <f>S239*H239</f>
        <v>0</v>
      </c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R239" s="192" t="s">
        <v>130</v>
      </c>
      <c r="AT239" s="192" t="s">
        <v>126</v>
      </c>
      <c r="AU239" s="192" t="s">
        <v>83</v>
      </c>
      <c r="AY239" s="91" t="s">
        <v>124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91" t="s">
        <v>81</v>
      </c>
      <c r="BK239" s="193">
        <f>ROUND(I239*H239,2)</f>
        <v>0</v>
      </c>
      <c r="BL239" s="91" t="s">
        <v>130</v>
      </c>
      <c r="BM239" s="192" t="s">
        <v>283</v>
      </c>
    </row>
    <row r="240" spans="2:51" s="211" customFormat="1" ht="12">
      <c r="B240" s="212"/>
      <c r="D240" s="196" t="s">
        <v>132</v>
      </c>
      <c r="E240" s="213" t="s">
        <v>1</v>
      </c>
      <c r="F240" s="214" t="s">
        <v>152</v>
      </c>
      <c r="H240" s="213" t="s">
        <v>1</v>
      </c>
      <c r="I240" s="87"/>
      <c r="L240" s="212"/>
      <c r="M240" s="215"/>
      <c r="N240" s="216"/>
      <c r="O240" s="216"/>
      <c r="P240" s="216"/>
      <c r="Q240" s="216"/>
      <c r="R240" s="216"/>
      <c r="S240" s="216"/>
      <c r="T240" s="217"/>
      <c r="AT240" s="213" t="s">
        <v>132</v>
      </c>
      <c r="AU240" s="213" t="s">
        <v>83</v>
      </c>
      <c r="AV240" s="211" t="s">
        <v>81</v>
      </c>
      <c r="AW240" s="211" t="s">
        <v>30</v>
      </c>
      <c r="AX240" s="211" t="s">
        <v>73</v>
      </c>
      <c r="AY240" s="213" t="s">
        <v>124</v>
      </c>
    </row>
    <row r="241" spans="2:51" s="194" customFormat="1" ht="12">
      <c r="B241" s="195"/>
      <c r="D241" s="196" t="s">
        <v>132</v>
      </c>
      <c r="E241" s="197" t="s">
        <v>1</v>
      </c>
      <c r="F241" s="198" t="s">
        <v>284</v>
      </c>
      <c r="H241" s="199">
        <v>3</v>
      </c>
      <c r="I241" s="85"/>
      <c r="L241" s="195"/>
      <c r="M241" s="200"/>
      <c r="N241" s="201"/>
      <c r="O241" s="201"/>
      <c r="P241" s="201"/>
      <c r="Q241" s="201"/>
      <c r="R241" s="201"/>
      <c r="S241" s="201"/>
      <c r="T241" s="202"/>
      <c r="AT241" s="197" t="s">
        <v>132</v>
      </c>
      <c r="AU241" s="197" t="s">
        <v>83</v>
      </c>
      <c r="AV241" s="194" t="s">
        <v>83</v>
      </c>
      <c r="AW241" s="194" t="s">
        <v>30</v>
      </c>
      <c r="AX241" s="194" t="s">
        <v>73</v>
      </c>
      <c r="AY241" s="197" t="s">
        <v>124</v>
      </c>
    </row>
    <row r="242" spans="2:51" s="194" customFormat="1" ht="12">
      <c r="B242" s="195"/>
      <c r="D242" s="196" t="s">
        <v>132</v>
      </c>
      <c r="E242" s="197" t="s">
        <v>1</v>
      </c>
      <c r="F242" s="198" t="s">
        <v>285</v>
      </c>
      <c r="H242" s="199">
        <v>2</v>
      </c>
      <c r="I242" s="85"/>
      <c r="L242" s="195"/>
      <c r="M242" s="200"/>
      <c r="N242" s="201"/>
      <c r="O242" s="201"/>
      <c r="P242" s="201"/>
      <c r="Q242" s="201"/>
      <c r="R242" s="201"/>
      <c r="S242" s="201"/>
      <c r="T242" s="202"/>
      <c r="AT242" s="197" t="s">
        <v>132</v>
      </c>
      <c r="AU242" s="197" t="s">
        <v>83</v>
      </c>
      <c r="AV242" s="194" t="s">
        <v>83</v>
      </c>
      <c r="AW242" s="194" t="s">
        <v>30</v>
      </c>
      <c r="AX242" s="194" t="s">
        <v>73</v>
      </c>
      <c r="AY242" s="197" t="s">
        <v>124</v>
      </c>
    </row>
    <row r="243" spans="2:51" s="203" customFormat="1" ht="12">
      <c r="B243" s="204"/>
      <c r="D243" s="196" t="s">
        <v>132</v>
      </c>
      <c r="E243" s="205" t="s">
        <v>1</v>
      </c>
      <c r="F243" s="206" t="s">
        <v>134</v>
      </c>
      <c r="H243" s="207">
        <v>5</v>
      </c>
      <c r="I243" s="86"/>
      <c r="L243" s="204"/>
      <c r="M243" s="208"/>
      <c r="N243" s="209"/>
      <c r="O243" s="209"/>
      <c r="P243" s="209"/>
      <c r="Q243" s="209"/>
      <c r="R243" s="209"/>
      <c r="S243" s="209"/>
      <c r="T243" s="210"/>
      <c r="AT243" s="205" t="s">
        <v>132</v>
      </c>
      <c r="AU243" s="205" t="s">
        <v>83</v>
      </c>
      <c r="AV243" s="203" t="s">
        <v>130</v>
      </c>
      <c r="AW243" s="203" t="s">
        <v>30</v>
      </c>
      <c r="AX243" s="203" t="s">
        <v>81</v>
      </c>
      <c r="AY243" s="205" t="s">
        <v>124</v>
      </c>
    </row>
    <row r="244" spans="1:65" s="101" customFormat="1" ht="21.75" customHeight="1">
      <c r="A244" s="98"/>
      <c r="B244" s="99"/>
      <c r="C244" s="218" t="s">
        <v>286</v>
      </c>
      <c r="D244" s="218" t="s">
        <v>275</v>
      </c>
      <c r="E244" s="219" t="s">
        <v>287</v>
      </c>
      <c r="F244" s="220" t="s">
        <v>288</v>
      </c>
      <c r="G244" s="221" t="s">
        <v>178</v>
      </c>
      <c r="H244" s="222">
        <v>5.05</v>
      </c>
      <c r="I244" s="88"/>
      <c r="J244" s="223">
        <f>ROUND(I244*H244,2)</f>
        <v>0</v>
      </c>
      <c r="K244" s="224"/>
      <c r="L244" s="225"/>
      <c r="M244" s="226" t="s">
        <v>1</v>
      </c>
      <c r="N244" s="227" t="s">
        <v>38</v>
      </c>
      <c r="O244" s="189"/>
      <c r="P244" s="190">
        <f>O244*H244</f>
        <v>0</v>
      </c>
      <c r="Q244" s="190">
        <v>0.0131</v>
      </c>
      <c r="R244" s="190">
        <f>Q244*H244</f>
        <v>0.066155</v>
      </c>
      <c r="S244" s="190">
        <v>0</v>
      </c>
      <c r="T244" s="191">
        <f>S244*H244</f>
        <v>0</v>
      </c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R244" s="192" t="s">
        <v>163</v>
      </c>
      <c r="AT244" s="192" t="s">
        <v>275</v>
      </c>
      <c r="AU244" s="192" t="s">
        <v>83</v>
      </c>
      <c r="AY244" s="91" t="s">
        <v>124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91" t="s">
        <v>81</v>
      </c>
      <c r="BK244" s="193">
        <f>ROUND(I244*H244,2)</f>
        <v>0</v>
      </c>
      <c r="BL244" s="91" t="s">
        <v>130</v>
      </c>
      <c r="BM244" s="192" t="s">
        <v>289</v>
      </c>
    </row>
    <row r="245" spans="2:51" s="194" customFormat="1" ht="12">
      <c r="B245" s="195"/>
      <c r="D245" s="196" t="s">
        <v>132</v>
      </c>
      <c r="F245" s="198" t="s">
        <v>290</v>
      </c>
      <c r="H245" s="199">
        <v>5.05</v>
      </c>
      <c r="I245" s="85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7" t="s">
        <v>132</v>
      </c>
      <c r="AU245" s="197" t="s">
        <v>83</v>
      </c>
      <c r="AV245" s="194" t="s">
        <v>83</v>
      </c>
      <c r="AW245" s="194" t="s">
        <v>3</v>
      </c>
      <c r="AX245" s="194" t="s">
        <v>81</v>
      </c>
      <c r="AY245" s="197" t="s">
        <v>124</v>
      </c>
    </row>
    <row r="246" spans="1:65" s="101" customFormat="1" ht="44.25" customHeight="1">
      <c r="A246" s="98"/>
      <c r="B246" s="99"/>
      <c r="C246" s="180" t="s">
        <v>291</v>
      </c>
      <c r="D246" s="180" t="s">
        <v>126</v>
      </c>
      <c r="E246" s="181" t="s">
        <v>292</v>
      </c>
      <c r="F246" s="182" t="s">
        <v>293</v>
      </c>
      <c r="G246" s="183" t="s">
        <v>178</v>
      </c>
      <c r="H246" s="184">
        <v>8.1</v>
      </c>
      <c r="I246" s="84"/>
      <c r="J246" s="185">
        <f>ROUND(I246*H246,2)</f>
        <v>0</v>
      </c>
      <c r="K246" s="186"/>
      <c r="L246" s="99"/>
      <c r="M246" s="187" t="s">
        <v>1</v>
      </c>
      <c r="N246" s="188" t="s">
        <v>38</v>
      </c>
      <c r="O246" s="189"/>
      <c r="P246" s="190">
        <f>O246*H246</f>
        <v>0</v>
      </c>
      <c r="Q246" s="190">
        <v>0.011</v>
      </c>
      <c r="R246" s="190">
        <f>Q246*H246</f>
        <v>0.08909999999999998</v>
      </c>
      <c r="S246" s="190">
        <v>0</v>
      </c>
      <c r="T246" s="191">
        <f>S246*H246</f>
        <v>0</v>
      </c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R246" s="192" t="s">
        <v>130</v>
      </c>
      <c r="AT246" s="192" t="s">
        <v>126</v>
      </c>
      <c r="AU246" s="192" t="s">
        <v>83</v>
      </c>
      <c r="AY246" s="91" t="s">
        <v>124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91" t="s">
        <v>81</v>
      </c>
      <c r="BK246" s="193">
        <f>ROUND(I246*H246,2)</f>
        <v>0</v>
      </c>
      <c r="BL246" s="91" t="s">
        <v>130</v>
      </c>
      <c r="BM246" s="192" t="s">
        <v>294</v>
      </c>
    </row>
    <row r="247" spans="2:51" s="211" customFormat="1" ht="12">
      <c r="B247" s="212"/>
      <c r="D247" s="196" t="s">
        <v>132</v>
      </c>
      <c r="E247" s="213" t="s">
        <v>1</v>
      </c>
      <c r="F247" s="214" t="s">
        <v>152</v>
      </c>
      <c r="H247" s="213" t="s">
        <v>1</v>
      </c>
      <c r="I247" s="87"/>
      <c r="L247" s="212"/>
      <c r="M247" s="215"/>
      <c r="N247" s="216"/>
      <c r="O247" s="216"/>
      <c r="P247" s="216"/>
      <c r="Q247" s="216"/>
      <c r="R247" s="216"/>
      <c r="S247" s="216"/>
      <c r="T247" s="217"/>
      <c r="AT247" s="213" t="s">
        <v>132</v>
      </c>
      <c r="AU247" s="213" t="s">
        <v>83</v>
      </c>
      <c r="AV247" s="211" t="s">
        <v>81</v>
      </c>
      <c r="AW247" s="211" t="s">
        <v>30</v>
      </c>
      <c r="AX247" s="211" t="s">
        <v>73</v>
      </c>
      <c r="AY247" s="213" t="s">
        <v>124</v>
      </c>
    </row>
    <row r="248" spans="2:51" s="194" customFormat="1" ht="12">
      <c r="B248" s="195"/>
      <c r="D248" s="196" t="s">
        <v>132</v>
      </c>
      <c r="E248" s="197" t="s">
        <v>1</v>
      </c>
      <c r="F248" s="198" t="s">
        <v>295</v>
      </c>
      <c r="H248" s="199">
        <v>8.1</v>
      </c>
      <c r="I248" s="85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7" t="s">
        <v>132</v>
      </c>
      <c r="AU248" s="197" t="s">
        <v>83</v>
      </c>
      <c r="AV248" s="194" t="s">
        <v>83</v>
      </c>
      <c r="AW248" s="194" t="s">
        <v>30</v>
      </c>
      <c r="AX248" s="194" t="s">
        <v>73</v>
      </c>
      <c r="AY248" s="197" t="s">
        <v>124</v>
      </c>
    </row>
    <row r="249" spans="2:51" s="203" customFormat="1" ht="12">
      <c r="B249" s="204"/>
      <c r="D249" s="196" t="s">
        <v>132</v>
      </c>
      <c r="E249" s="205" t="s">
        <v>1</v>
      </c>
      <c r="F249" s="206" t="s">
        <v>134</v>
      </c>
      <c r="H249" s="207">
        <v>8.1</v>
      </c>
      <c r="I249" s="86"/>
      <c r="L249" s="204"/>
      <c r="M249" s="208"/>
      <c r="N249" s="209"/>
      <c r="O249" s="209"/>
      <c r="P249" s="209"/>
      <c r="Q249" s="209"/>
      <c r="R249" s="209"/>
      <c r="S249" s="209"/>
      <c r="T249" s="210"/>
      <c r="AT249" s="205" t="s">
        <v>132</v>
      </c>
      <c r="AU249" s="205" t="s">
        <v>83</v>
      </c>
      <c r="AV249" s="203" t="s">
        <v>130</v>
      </c>
      <c r="AW249" s="203" t="s">
        <v>30</v>
      </c>
      <c r="AX249" s="203" t="s">
        <v>81</v>
      </c>
      <c r="AY249" s="205" t="s">
        <v>124</v>
      </c>
    </row>
    <row r="250" spans="1:65" s="101" customFormat="1" ht="16.5" customHeight="1">
      <c r="A250" s="98"/>
      <c r="B250" s="99"/>
      <c r="C250" s="218" t="s">
        <v>296</v>
      </c>
      <c r="D250" s="218" t="s">
        <v>275</v>
      </c>
      <c r="E250" s="219" t="s">
        <v>297</v>
      </c>
      <c r="F250" s="220" t="s">
        <v>298</v>
      </c>
      <c r="G250" s="221" t="s">
        <v>178</v>
      </c>
      <c r="H250" s="222">
        <v>8.181</v>
      </c>
      <c r="I250" s="88"/>
      <c r="J250" s="223">
        <f>ROUND(I250*H250,2)</f>
        <v>0</v>
      </c>
      <c r="K250" s="224"/>
      <c r="L250" s="225"/>
      <c r="M250" s="226" t="s">
        <v>1</v>
      </c>
      <c r="N250" s="227" t="s">
        <v>38</v>
      </c>
      <c r="O250" s="189"/>
      <c r="P250" s="190">
        <f>O250*H250</f>
        <v>0</v>
      </c>
      <c r="Q250" s="190">
        <v>0.0624</v>
      </c>
      <c r="R250" s="190">
        <f>Q250*H250</f>
        <v>0.5104943999999999</v>
      </c>
      <c r="S250" s="190">
        <v>0</v>
      </c>
      <c r="T250" s="191">
        <f>S250*H250</f>
        <v>0</v>
      </c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R250" s="192" t="s">
        <v>163</v>
      </c>
      <c r="AT250" s="192" t="s">
        <v>275</v>
      </c>
      <c r="AU250" s="192" t="s">
        <v>83</v>
      </c>
      <c r="AY250" s="91" t="s">
        <v>124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91" t="s">
        <v>81</v>
      </c>
      <c r="BK250" s="193">
        <f>ROUND(I250*H250,2)</f>
        <v>0</v>
      </c>
      <c r="BL250" s="91" t="s">
        <v>130</v>
      </c>
      <c r="BM250" s="192" t="s">
        <v>299</v>
      </c>
    </row>
    <row r="251" spans="2:51" s="194" customFormat="1" ht="12">
      <c r="B251" s="195"/>
      <c r="D251" s="196" t="s">
        <v>132</v>
      </c>
      <c r="F251" s="198" t="s">
        <v>300</v>
      </c>
      <c r="H251" s="199">
        <v>8.181</v>
      </c>
      <c r="I251" s="85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7" t="s">
        <v>132</v>
      </c>
      <c r="AU251" s="197" t="s">
        <v>83</v>
      </c>
      <c r="AV251" s="194" t="s">
        <v>83</v>
      </c>
      <c r="AW251" s="194" t="s">
        <v>3</v>
      </c>
      <c r="AX251" s="194" t="s">
        <v>81</v>
      </c>
      <c r="AY251" s="197" t="s">
        <v>124</v>
      </c>
    </row>
    <row r="252" spans="1:65" s="101" customFormat="1" ht="21.75" customHeight="1">
      <c r="A252" s="98"/>
      <c r="B252" s="99"/>
      <c r="C252" s="180" t="s">
        <v>301</v>
      </c>
      <c r="D252" s="180" t="s">
        <v>126</v>
      </c>
      <c r="E252" s="181" t="s">
        <v>302</v>
      </c>
      <c r="F252" s="182" t="s">
        <v>303</v>
      </c>
      <c r="G252" s="183" t="s">
        <v>129</v>
      </c>
      <c r="H252" s="184">
        <v>4257.25</v>
      </c>
      <c r="I252" s="84"/>
      <c r="J252" s="185">
        <f>ROUND(I252*H252,2)</f>
        <v>0</v>
      </c>
      <c r="K252" s="186"/>
      <c r="L252" s="99"/>
      <c r="M252" s="187" t="s">
        <v>1</v>
      </c>
      <c r="N252" s="188" t="s">
        <v>38</v>
      </c>
      <c r="O252" s="189"/>
      <c r="P252" s="190">
        <f>O252*H252</f>
        <v>0</v>
      </c>
      <c r="Q252" s="190">
        <v>0.00084</v>
      </c>
      <c r="R252" s="190">
        <f>Q252*H252</f>
        <v>3.57609</v>
      </c>
      <c r="S252" s="190">
        <v>0</v>
      </c>
      <c r="T252" s="191">
        <f>S252*H252</f>
        <v>0</v>
      </c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R252" s="192" t="s">
        <v>130</v>
      </c>
      <c r="AT252" s="192" t="s">
        <v>126</v>
      </c>
      <c r="AU252" s="192" t="s">
        <v>83</v>
      </c>
      <c r="AY252" s="91" t="s">
        <v>124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91" t="s">
        <v>81</v>
      </c>
      <c r="BK252" s="193">
        <f>ROUND(I252*H252,2)</f>
        <v>0</v>
      </c>
      <c r="BL252" s="91" t="s">
        <v>130</v>
      </c>
      <c r="BM252" s="192" t="s">
        <v>304</v>
      </c>
    </row>
    <row r="253" spans="2:51" s="194" customFormat="1" ht="12">
      <c r="B253" s="195"/>
      <c r="D253" s="196" t="s">
        <v>132</v>
      </c>
      <c r="E253" s="197" t="s">
        <v>1</v>
      </c>
      <c r="F253" s="198" t="s">
        <v>305</v>
      </c>
      <c r="H253" s="199">
        <v>431.08</v>
      </c>
      <c r="I253" s="85"/>
      <c r="L253" s="195"/>
      <c r="M253" s="200"/>
      <c r="N253" s="201"/>
      <c r="O253" s="201"/>
      <c r="P253" s="201"/>
      <c r="Q253" s="201"/>
      <c r="R253" s="201"/>
      <c r="S253" s="201"/>
      <c r="T253" s="202"/>
      <c r="AT253" s="197" t="s">
        <v>132</v>
      </c>
      <c r="AU253" s="197" t="s">
        <v>83</v>
      </c>
      <c r="AV253" s="194" t="s">
        <v>83</v>
      </c>
      <c r="AW253" s="194" t="s">
        <v>30</v>
      </c>
      <c r="AX253" s="194" t="s">
        <v>73</v>
      </c>
      <c r="AY253" s="197" t="s">
        <v>124</v>
      </c>
    </row>
    <row r="254" spans="2:51" s="194" customFormat="1" ht="12">
      <c r="B254" s="195"/>
      <c r="D254" s="196" t="s">
        <v>132</v>
      </c>
      <c r="E254" s="197" t="s">
        <v>1</v>
      </c>
      <c r="F254" s="198" t="s">
        <v>306</v>
      </c>
      <c r="H254" s="199">
        <v>116.62</v>
      </c>
      <c r="I254" s="85"/>
      <c r="L254" s="195"/>
      <c r="M254" s="200"/>
      <c r="N254" s="201"/>
      <c r="O254" s="201"/>
      <c r="P254" s="201"/>
      <c r="Q254" s="201"/>
      <c r="R254" s="201"/>
      <c r="S254" s="201"/>
      <c r="T254" s="202"/>
      <c r="AT254" s="197" t="s">
        <v>132</v>
      </c>
      <c r="AU254" s="197" t="s">
        <v>83</v>
      </c>
      <c r="AV254" s="194" t="s">
        <v>83</v>
      </c>
      <c r="AW254" s="194" t="s">
        <v>30</v>
      </c>
      <c r="AX254" s="194" t="s">
        <v>73</v>
      </c>
      <c r="AY254" s="197" t="s">
        <v>124</v>
      </c>
    </row>
    <row r="255" spans="2:51" s="194" customFormat="1" ht="12">
      <c r="B255" s="195"/>
      <c r="D255" s="196" t="s">
        <v>132</v>
      </c>
      <c r="E255" s="197" t="s">
        <v>1</v>
      </c>
      <c r="F255" s="198" t="s">
        <v>307</v>
      </c>
      <c r="H255" s="199">
        <v>19.2</v>
      </c>
      <c r="I255" s="85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7" t="s">
        <v>132</v>
      </c>
      <c r="AU255" s="197" t="s">
        <v>83</v>
      </c>
      <c r="AV255" s="194" t="s">
        <v>83</v>
      </c>
      <c r="AW255" s="194" t="s">
        <v>30</v>
      </c>
      <c r="AX255" s="194" t="s">
        <v>73</v>
      </c>
      <c r="AY255" s="197" t="s">
        <v>124</v>
      </c>
    </row>
    <row r="256" spans="2:51" s="194" customFormat="1" ht="12">
      <c r="B256" s="195"/>
      <c r="D256" s="196" t="s">
        <v>132</v>
      </c>
      <c r="E256" s="197" t="s">
        <v>1</v>
      </c>
      <c r="F256" s="198" t="s">
        <v>308</v>
      </c>
      <c r="H256" s="199">
        <v>3060.4</v>
      </c>
      <c r="I256" s="85"/>
      <c r="L256" s="195"/>
      <c r="M256" s="200"/>
      <c r="N256" s="201"/>
      <c r="O256" s="201"/>
      <c r="P256" s="201"/>
      <c r="Q256" s="201"/>
      <c r="R256" s="201"/>
      <c r="S256" s="201"/>
      <c r="T256" s="202"/>
      <c r="AT256" s="197" t="s">
        <v>132</v>
      </c>
      <c r="AU256" s="197" t="s">
        <v>83</v>
      </c>
      <c r="AV256" s="194" t="s">
        <v>83</v>
      </c>
      <c r="AW256" s="194" t="s">
        <v>30</v>
      </c>
      <c r="AX256" s="194" t="s">
        <v>73</v>
      </c>
      <c r="AY256" s="197" t="s">
        <v>124</v>
      </c>
    </row>
    <row r="257" spans="2:51" s="194" customFormat="1" ht="12">
      <c r="B257" s="195"/>
      <c r="D257" s="196" t="s">
        <v>132</v>
      </c>
      <c r="E257" s="197" t="s">
        <v>1</v>
      </c>
      <c r="F257" s="198" t="s">
        <v>309</v>
      </c>
      <c r="H257" s="199">
        <v>128.88</v>
      </c>
      <c r="I257" s="85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7" t="s">
        <v>132</v>
      </c>
      <c r="AU257" s="197" t="s">
        <v>83</v>
      </c>
      <c r="AV257" s="194" t="s">
        <v>83</v>
      </c>
      <c r="AW257" s="194" t="s">
        <v>30</v>
      </c>
      <c r="AX257" s="194" t="s">
        <v>73</v>
      </c>
      <c r="AY257" s="197" t="s">
        <v>124</v>
      </c>
    </row>
    <row r="258" spans="2:51" s="194" customFormat="1" ht="12">
      <c r="B258" s="195"/>
      <c r="D258" s="196" t="s">
        <v>132</v>
      </c>
      <c r="E258" s="197" t="s">
        <v>1</v>
      </c>
      <c r="F258" s="198" t="s">
        <v>310</v>
      </c>
      <c r="H258" s="199">
        <v>104.3</v>
      </c>
      <c r="I258" s="85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7" t="s">
        <v>132</v>
      </c>
      <c r="AU258" s="197" t="s">
        <v>83</v>
      </c>
      <c r="AV258" s="194" t="s">
        <v>83</v>
      </c>
      <c r="AW258" s="194" t="s">
        <v>30</v>
      </c>
      <c r="AX258" s="194" t="s">
        <v>73</v>
      </c>
      <c r="AY258" s="197" t="s">
        <v>124</v>
      </c>
    </row>
    <row r="259" spans="2:51" s="194" customFormat="1" ht="12">
      <c r="B259" s="195"/>
      <c r="D259" s="196" t="s">
        <v>132</v>
      </c>
      <c r="E259" s="197" t="s">
        <v>1</v>
      </c>
      <c r="F259" s="198" t="s">
        <v>311</v>
      </c>
      <c r="H259" s="199">
        <v>79.55</v>
      </c>
      <c r="I259" s="85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7" t="s">
        <v>132</v>
      </c>
      <c r="AU259" s="197" t="s">
        <v>83</v>
      </c>
      <c r="AV259" s="194" t="s">
        <v>83</v>
      </c>
      <c r="AW259" s="194" t="s">
        <v>30</v>
      </c>
      <c r="AX259" s="194" t="s">
        <v>73</v>
      </c>
      <c r="AY259" s="197" t="s">
        <v>124</v>
      </c>
    </row>
    <row r="260" spans="2:51" s="194" customFormat="1" ht="12">
      <c r="B260" s="195"/>
      <c r="D260" s="196" t="s">
        <v>132</v>
      </c>
      <c r="E260" s="197" t="s">
        <v>1</v>
      </c>
      <c r="F260" s="198" t="s">
        <v>312</v>
      </c>
      <c r="H260" s="199">
        <v>317.22</v>
      </c>
      <c r="I260" s="85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7" t="s">
        <v>132</v>
      </c>
      <c r="AU260" s="197" t="s">
        <v>83</v>
      </c>
      <c r="AV260" s="194" t="s">
        <v>83</v>
      </c>
      <c r="AW260" s="194" t="s">
        <v>30</v>
      </c>
      <c r="AX260" s="194" t="s">
        <v>73</v>
      </c>
      <c r="AY260" s="197" t="s">
        <v>124</v>
      </c>
    </row>
    <row r="261" spans="2:51" s="203" customFormat="1" ht="12">
      <c r="B261" s="204"/>
      <c r="D261" s="196" t="s">
        <v>132</v>
      </c>
      <c r="E261" s="205" t="s">
        <v>1</v>
      </c>
      <c r="F261" s="206" t="s">
        <v>134</v>
      </c>
      <c r="H261" s="207">
        <v>4257.25</v>
      </c>
      <c r="I261" s="86"/>
      <c r="L261" s="204"/>
      <c r="M261" s="208"/>
      <c r="N261" s="209"/>
      <c r="O261" s="209"/>
      <c r="P261" s="209"/>
      <c r="Q261" s="209"/>
      <c r="R261" s="209"/>
      <c r="S261" s="209"/>
      <c r="T261" s="210"/>
      <c r="AT261" s="205" t="s">
        <v>132</v>
      </c>
      <c r="AU261" s="205" t="s">
        <v>83</v>
      </c>
      <c r="AV261" s="203" t="s">
        <v>130</v>
      </c>
      <c r="AW261" s="203" t="s">
        <v>30</v>
      </c>
      <c r="AX261" s="203" t="s">
        <v>81</v>
      </c>
      <c r="AY261" s="205" t="s">
        <v>124</v>
      </c>
    </row>
    <row r="262" spans="1:65" s="101" customFormat="1" ht="21.75" customHeight="1">
      <c r="A262" s="98"/>
      <c r="B262" s="99"/>
      <c r="C262" s="180" t="s">
        <v>313</v>
      </c>
      <c r="D262" s="180" t="s">
        <v>126</v>
      </c>
      <c r="E262" s="181" t="s">
        <v>314</v>
      </c>
      <c r="F262" s="182" t="s">
        <v>315</v>
      </c>
      <c r="G262" s="183" t="s">
        <v>129</v>
      </c>
      <c r="H262" s="184">
        <v>107.64</v>
      </c>
      <c r="I262" s="84"/>
      <c r="J262" s="185">
        <f>ROUND(I262*H262,2)</f>
        <v>0</v>
      </c>
      <c r="K262" s="186"/>
      <c r="L262" s="99"/>
      <c r="M262" s="187" t="s">
        <v>1</v>
      </c>
      <c r="N262" s="188" t="s">
        <v>38</v>
      </c>
      <c r="O262" s="189"/>
      <c r="P262" s="190">
        <f>O262*H262</f>
        <v>0</v>
      </c>
      <c r="Q262" s="190">
        <v>0.00085</v>
      </c>
      <c r="R262" s="190">
        <f>Q262*H262</f>
        <v>0.09149399999999999</v>
      </c>
      <c r="S262" s="190">
        <v>0</v>
      </c>
      <c r="T262" s="191">
        <f>S262*H262</f>
        <v>0</v>
      </c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R262" s="192" t="s">
        <v>130</v>
      </c>
      <c r="AT262" s="192" t="s">
        <v>126</v>
      </c>
      <c r="AU262" s="192" t="s">
        <v>83</v>
      </c>
      <c r="AY262" s="91" t="s">
        <v>124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91" t="s">
        <v>81</v>
      </c>
      <c r="BK262" s="193">
        <f>ROUND(I262*H262,2)</f>
        <v>0</v>
      </c>
      <c r="BL262" s="91" t="s">
        <v>130</v>
      </c>
      <c r="BM262" s="192" t="s">
        <v>316</v>
      </c>
    </row>
    <row r="263" spans="2:51" s="194" customFormat="1" ht="12">
      <c r="B263" s="195"/>
      <c r="D263" s="196" t="s">
        <v>132</v>
      </c>
      <c r="E263" s="197" t="s">
        <v>1</v>
      </c>
      <c r="F263" s="198" t="s">
        <v>317</v>
      </c>
      <c r="H263" s="199">
        <v>107.64</v>
      </c>
      <c r="I263" s="85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7" t="s">
        <v>132</v>
      </c>
      <c r="AU263" s="197" t="s">
        <v>83</v>
      </c>
      <c r="AV263" s="194" t="s">
        <v>83</v>
      </c>
      <c r="AW263" s="194" t="s">
        <v>30</v>
      </c>
      <c r="AX263" s="194" t="s">
        <v>73</v>
      </c>
      <c r="AY263" s="197" t="s">
        <v>124</v>
      </c>
    </row>
    <row r="264" spans="2:51" s="203" customFormat="1" ht="12">
      <c r="B264" s="204"/>
      <c r="D264" s="196" t="s">
        <v>132</v>
      </c>
      <c r="E264" s="205" t="s">
        <v>1</v>
      </c>
      <c r="F264" s="206" t="s">
        <v>134</v>
      </c>
      <c r="H264" s="207">
        <v>107.64</v>
      </c>
      <c r="I264" s="86"/>
      <c r="L264" s="204"/>
      <c r="M264" s="208"/>
      <c r="N264" s="209"/>
      <c r="O264" s="209"/>
      <c r="P264" s="209"/>
      <c r="Q264" s="209"/>
      <c r="R264" s="209"/>
      <c r="S264" s="209"/>
      <c r="T264" s="210"/>
      <c r="AT264" s="205" t="s">
        <v>132</v>
      </c>
      <c r="AU264" s="205" t="s">
        <v>83</v>
      </c>
      <c r="AV264" s="203" t="s">
        <v>130</v>
      </c>
      <c r="AW264" s="203" t="s">
        <v>30</v>
      </c>
      <c r="AX264" s="203" t="s">
        <v>81</v>
      </c>
      <c r="AY264" s="205" t="s">
        <v>124</v>
      </c>
    </row>
    <row r="265" spans="1:65" s="101" customFormat="1" ht="21.75" customHeight="1">
      <c r="A265" s="98"/>
      <c r="B265" s="99"/>
      <c r="C265" s="180" t="s">
        <v>318</v>
      </c>
      <c r="D265" s="180" t="s">
        <v>126</v>
      </c>
      <c r="E265" s="181" t="s">
        <v>319</v>
      </c>
      <c r="F265" s="182" t="s">
        <v>320</v>
      </c>
      <c r="G265" s="183" t="s">
        <v>129</v>
      </c>
      <c r="H265" s="184">
        <v>4257.25</v>
      </c>
      <c r="I265" s="84"/>
      <c r="J265" s="185">
        <f>ROUND(I265*H265,2)</f>
        <v>0</v>
      </c>
      <c r="K265" s="186"/>
      <c r="L265" s="99"/>
      <c r="M265" s="187" t="s">
        <v>1</v>
      </c>
      <c r="N265" s="188" t="s">
        <v>38</v>
      </c>
      <c r="O265" s="189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R265" s="192" t="s">
        <v>130</v>
      </c>
      <c r="AT265" s="192" t="s">
        <v>126</v>
      </c>
      <c r="AU265" s="192" t="s">
        <v>83</v>
      </c>
      <c r="AY265" s="91" t="s">
        <v>124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91" t="s">
        <v>81</v>
      </c>
      <c r="BK265" s="193">
        <f>ROUND(I265*H265,2)</f>
        <v>0</v>
      </c>
      <c r="BL265" s="91" t="s">
        <v>130</v>
      </c>
      <c r="BM265" s="192" t="s">
        <v>321</v>
      </c>
    </row>
    <row r="266" spans="1:65" s="101" customFormat="1" ht="21.75" customHeight="1">
      <c r="A266" s="98"/>
      <c r="B266" s="99"/>
      <c r="C266" s="180" t="s">
        <v>322</v>
      </c>
      <c r="D266" s="180" t="s">
        <v>126</v>
      </c>
      <c r="E266" s="181" t="s">
        <v>323</v>
      </c>
      <c r="F266" s="182" t="s">
        <v>324</v>
      </c>
      <c r="G266" s="183" t="s">
        <v>129</v>
      </c>
      <c r="H266" s="184">
        <v>107.64</v>
      </c>
      <c r="I266" s="84"/>
      <c r="J266" s="185">
        <f>ROUND(I266*H266,2)</f>
        <v>0</v>
      </c>
      <c r="K266" s="186"/>
      <c r="L266" s="99"/>
      <c r="M266" s="187" t="s">
        <v>1</v>
      </c>
      <c r="N266" s="188" t="s">
        <v>38</v>
      </c>
      <c r="O266" s="189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R266" s="192" t="s">
        <v>130</v>
      </c>
      <c r="AT266" s="192" t="s">
        <v>126</v>
      </c>
      <c r="AU266" s="192" t="s">
        <v>83</v>
      </c>
      <c r="AY266" s="91" t="s">
        <v>124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91" t="s">
        <v>81</v>
      </c>
      <c r="BK266" s="193">
        <f>ROUND(I266*H266,2)</f>
        <v>0</v>
      </c>
      <c r="BL266" s="91" t="s">
        <v>130</v>
      </c>
      <c r="BM266" s="192" t="s">
        <v>325</v>
      </c>
    </row>
    <row r="267" spans="1:65" s="101" customFormat="1" ht="21.75" customHeight="1">
      <c r="A267" s="98"/>
      <c r="B267" s="99"/>
      <c r="C267" s="180" t="s">
        <v>326</v>
      </c>
      <c r="D267" s="180" t="s">
        <v>126</v>
      </c>
      <c r="E267" s="181" t="s">
        <v>327</v>
      </c>
      <c r="F267" s="182" t="s">
        <v>328</v>
      </c>
      <c r="G267" s="183" t="s">
        <v>129</v>
      </c>
      <c r="H267" s="184">
        <v>313.6</v>
      </c>
      <c r="I267" s="84"/>
      <c r="J267" s="185">
        <f>ROUND(I267*H267,2)</f>
        <v>0</v>
      </c>
      <c r="K267" s="186"/>
      <c r="L267" s="99"/>
      <c r="M267" s="187" t="s">
        <v>1</v>
      </c>
      <c r="N267" s="188" t="s">
        <v>38</v>
      </c>
      <c r="O267" s="189"/>
      <c r="P267" s="190">
        <f>O267*H267</f>
        <v>0</v>
      </c>
      <c r="Q267" s="190">
        <v>0.0007</v>
      </c>
      <c r="R267" s="190">
        <f>Q267*H267</f>
        <v>0.21952000000000002</v>
      </c>
      <c r="S267" s="190">
        <v>0</v>
      </c>
      <c r="T267" s="191">
        <f>S267*H267</f>
        <v>0</v>
      </c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R267" s="192" t="s">
        <v>130</v>
      </c>
      <c r="AT267" s="192" t="s">
        <v>126</v>
      </c>
      <c r="AU267" s="192" t="s">
        <v>83</v>
      </c>
      <c r="AY267" s="91" t="s">
        <v>124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91" t="s">
        <v>81</v>
      </c>
      <c r="BK267" s="193">
        <f>ROUND(I267*H267,2)</f>
        <v>0</v>
      </c>
      <c r="BL267" s="91" t="s">
        <v>130</v>
      </c>
      <c r="BM267" s="192" t="s">
        <v>329</v>
      </c>
    </row>
    <row r="268" spans="2:51" s="211" customFormat="1" ht="12">
      <c r="B268" s="212"/>
      <c r="D268" s="196" t="s">
        <v>132</v>
      </c>
      <c r="E268" s="213" t="s">
        <v>1</v>
      </c>
      <c r="F268" s="214" t="s">
        <v>152</v>
      </c>
      <c r="H268" s="213" t="s">
        <v>1</v>
      </c>
      <c r="I268" s="87"/>
      <c r="L268" s="212"/>
      <c r="M268" s="215"/>
      <c r="N268" s="216"/>
      <c r="O268" s="216"/>
      <c r="P268" s="216"/>
      <c r="Q268" s="216"/>
      <c r="R268" s="216"/>
      <c r="S268" s="216"/>
      <c r="T268" s="217"/>
      <c r="AT268" s="213" t="s">
        <v>132</v>
      </c>
      <c r="AU268" s="213" t="s">
        <v>83</v>
      </c>
      <c r="AV268" s="211" t="s">
        <v>81</v>
      </c>
      <c r="AW268" s="211" t="s">
        <v>30</v>
      </c>
      <c r="AX268" s="211" t="s">
        <v>73</v>
      </c>
      <c r="AY268" s="213" t="s">
        <v>124</v>
      </c>
    </row>
    <row r="269" spans="2:51" s="211" customFormat="1" ht="12">
      <c r="B269" s="212"/>
      <c r="D269" s="196" t="s">
        <v>132</v>
      </c>
      <c r="E269" s="213" t="s">
        <v>1</v>
      </c>
      <c r="F269" s="214" t="s">
        <v>196</v>
      </c>
      <c r="H269" s="213" t="s">
        <v>1</v>
      </c>
      <c r="I269" s="87"/>
      <c r="L269" s="212"/>
      <c r="M269" s="215"/>
      <c r="N269" s="216"/>
      <c r="O269" s="216"/>
      <c r="P269" s="216"/>
      <c r="Q269" s="216"/>
      <c r="R269" s="216"/>
      <c r="S269" s="216"/>
      <c r="T269" s="217"/>
      <c r="AT269" s="213" t="s">
        <v>132</v>
      </c>
      <c r="AU269" s="213" t="s">
        <v>83</v>
      </c>
      <c r="AV269" s="211" t="s">
        <v>81</v>
      </c>
      <c r="AW269" s="211" t="s">
        <v>30</v>
      </c>
      <c r="AX269" s="211" t="s">
        <v>73</v>
      </c>
      <c r="AY269" s="213" t="s">
        <v>124</v>
      </c>
    </row>
    <row r="270" spans="2:51" s="194" customFormat="1" ht="12">
      <c r="B270" s="195"/>
      <c r="D270" s="196" t="s">
        <v>132</v>
      </c>
      <c r="E270" s="197" t="s">
        <v>1</v>
      </c>
      <c r="F270" s="198" t="s">
        <v>330</v>
      </c>
      <c r="H270" s="199">
        <v>21.6</v>
      </c>
      <c r="I270" s="85"/>
      <c r="L270" s="195"/>
      <c r="M270" s="200"/>
      <c r="N270" s="201"/>
      <c r="O270" s="201"/>
      <c r="P270" s="201"/>
      <c r="Q270" s="201"/>
      <c r="R270" s="201"/>
      <c r="S270" s="201"/>
      <c r="T270" s="202"/>
      <c r="AT270" s="197" t="s">
        <v>132</v>
      </c>
      <c r="AU270" s="197" t="s">
        <v>83</v>
      </c>
      <c r="AV270" s="194" t="s">
        <v>83</v>
      </c>
      <c r="AW270" s="194" t="s">
        <v>30</v>
      </c>
      <c r="AX270" s="194" t="s">
        <v>73</v>
      </c>
      <c r="AY270" s="197" t="s">
        <v>124</v>
      </c>
    </row>
    <row r="271" spans="2:51" s="194" customFormat="1" ht="12">
      <c r="B271" s="195"/>
      <c r="D271" s="196" t="s">
        <v>132</v>
      </c>
      <c r="E271" s="197" t="s">
        <v>1</v>
      </c>
      <c r="F271" s="198" t="s">
        <v>331</v>
      </c>
      <c r="H271" s="199">
        <v>68</v>
      </c>
      <c r="I271" s="85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7" t="s">
        <v>132</v>
      </c>
      <c r="AU271" s="197" t="s">
        <v>83</v>
      </c>
      <c r="AV271" s="194" t="s">
        <v>83</v>
      </c>
      <c r="AW271" s="194" t="s">
        <v>30</v>
      </c>
      <c r="AX271" s="194" t="s">
        <v>73</v>
      </c>
      <c r="AY271" s="197" t="s">
        <v>124</v>
      </c>
    </row>
    <row r="272" spans="2:51" s="211" customFormat="1" ht="12">
      <c r="B272" s="212"/>
      <c r="D272" s="196" t="s">
        <v>132</v>
      </c>
      <c r="E272" s="213" t="s">
        <v>1</v>
      </c>
      <c r="F272" s="214" t="s">
        <v>204</v>
      </c>
      <c r="H272" s="213" t="s">
        <v>1</v>
      </c>
      <c r="I272" s="87"/>
      <c r="L272" s="212"/>
      <c r="M272" s="215"/>
      <c r="N272" s="216"/>
      <c r="O272" s="216"/>
      <c r="P272" s="216"/>
      <c r="Q272" s="216"/>
      <c r="R272" s="216"/>
      <c r="S272" s="216"/>
      <c r="T272" s="217"/>
      <c r="AT272" s="213" t="s">
        <v>132</v>
      </c>
      <c r="AU272" s="213" t="s">
        <v>83</v>
      </c>
      <c r="AV272" s="211" t="s">
        <v>81</v>
      </c>
      <c r="AW272" s="211" t="s">
        <v>30</v>
      </c>
      <c r="AX272" s="211" t="s">
        <v>73</v>
      </c>
      <c r="AY272" s="213" t="s">
        <v>124</v>
      </c>
    </row>
    <row r="273" spans="2:51" s="194" customFormat="1" ht="12">
      <c r="B273" s="195"/>
      <c r="D273" s="196" t="s">
        <v>132</v>
      </c>
      <c r="E273" s="197" t="s">
        <v>1</v>
      </c>
      <c r="F273" s="198" t="s">
        <v>332</v>
      </c>
      <c r="H273" s="199">
        <v>54</v>
      </c>
      <c r="I273" s="85"/>
      <c r="L273" s="195"/>
      <c r="M273" s="200"/>
      <c r="N273" s="201"/>
      <c r="O273" s="201"/>
      <c r="P273" s="201"/>
      <c r="Q273" s="201"/>
      <c r="R273" s="201"/>
      <c r="S273" s="201"/>
      <c r="T273" s="202"/>
      <c r="AT273" s="197" t="s">
        <v>132</v>
      </c>
      <c r="AU273" s="197" t="s">
        <v>83</v>
      </c>
      <c r="AV273" s="194" t="s">
        <v>83</v>
      </c>
      <c r="AW273" s="194" t="s">
        <v>30</v>
      </c>
      <c r="AX273" s="194" t="s">
        <v>73</v>
      </c>
      <c r="AY273" s="197" t="s">
        <v>124</v>
      </c>
    </row>
    <row r="274" spans="2:51" s="194" customFormat="1" ht="12">
      <c r="B274" s="195"/>
      <c r="D274" s="196" t="s">
        <v>132</v>
      </c>
      <c r="E274" s="197" t="s">
        <v>1</v>
      </c>
      <c r="F274" s="198" t="s">
        <v>333</v>
      </c>
      <c r="H274" s="199">
        <v>170</v>
      </c>
      <c r="I274" s="85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7" t="s">
        <v>132</v>
      </c>
      <c r="AU274" s="197" t="s">
        <v>83</v>
      </c>
      <c r="AV274" s="194" t="s">
        <v>83</v>
      </c>
      <c r="AW274" s="194" t="s">
        <v>30</v>
      </c>
      <c r="AX274" s="194" t="s">
        <v>73</v>
      </c>
      <c r="AY274" s="197" t="s">
        <v>124</v>
      </c>
    </row>
    <row r="275" spans="2:51" s="203" customFormat="1" ht="12">
      <c r="B275" s="204"/>
      <c r="D275" s="196" t="s">
        <v>132</v>
      </c>
      <c r="E275" s="205" t="s">
        <v>1</v>
      </c>
      <c r="F275" s="206" t="s">
        <v>134</v>
      </c>
      <c r="H275" s="207">
        <v>313.6</v>
      </c>
      <c r="I275" s="86"/>
      <c r="L275" s="204"/>
      <c r="M275" s="208"/>
      <c r="N275" s="209"/>
      <c r="O275" s="209"/>
      <c r="P275" s="209"/>
      <c r="Q275" s="209"/>
      <c r="R275" s="209"/>
      <c r="S275" s="209"/>
      <c r="T275" s="210"/>
      <c r="AT275" s="205" t="s">
        <v>132</v>
      </c>
      <c r="AU275" s="205" t="s">
        <v>83</v>
      </c>
      <c r="AV275" s="203" t="s">
        <v>130</v>
      </c>
      <c r="AW275" s="203" t="s">
        <v>30</v>
      </c>
      <c r="AX275" s="203" t="s">
        <v>81</v>
      </c>
      <c r="AY275" s="205" t="s">
        <v>124</v>
      </c>
    </row>
    <row r="276" spans="1:65" s="101" customFormat="1" ht="16.5" customHeight="1">
      <c r="A276" s="98"/>
      <c r="B276" s="99"/>
      <c r="C276" s="180" t="s">
        <v>334</v>
      </c>
      <c r="D276" s="180" t="s">
        <v>126</v>
      </c>
      <c r="E276" s="181" t="s">
        <v>335</v>
      </c>
      <c r="F276" s="182" t="s">
        <v>336</v>
      </c>
      <c r="G276" s="183" t="s">
        <v>129</v>
      </c>
      <c r="H276" s="184">
        <v>313.6</v>
      </c>
      <c r="I276" s="84"/>
      <c r="J276" s="185">
        <f>ROUND(I276*H276,2)</f>
        <v>0</v>
      </c>
      <c r="K276" s="186"/>
      <c r="L276" s="99"/>
      <c r="M276" s="187" t="s">
        <v>1</v>
      </c>
      <c r="N276" s="188" t="s">
        <v>38</v>
      </c>
      <c r="O276" s="189"/>
      <c r="P276" s="190">
        <f>O276*H276</f>
        <v>0</v>
      </c>
      <c r="Q276" s="190">
        <v>0</v>
      </c>
      <c r="R276" s="190">
        <f>Q276*H276</f>
        <v>0</v>
      </c>
      <c r="S276" s="190">
        <v>0</v>
      </c>
      <c r="T276" s="191">
        <f>S276*H276</f>
        <v>0</v>
      </c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R276" s="192" t="s">
        <v>130</v>
      </c>
      <c r="AT276" s="192" t="s">
        <v>126</v>
      </c>
      <c r="AU276" s="192" t="s">
        <v>83</v>
      </c>
      <c r="AY276" s="91" t="s">
        <v>124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91" t="s">
        <v>81</v>
      </c>
      <c r="BK276" s="193">
        <f>ROUND(I276*H276,2)</f>
        <v>0</v>
      </c>
      <c r="BL276" s="91" t="s">
        <v>130</v>
      </c>
      <c r="BM276" s="192" t="s">
        <v>337</v>
      </c>
    </row>
    <row r="277" spans="1:65" s="101" customFormat="1" ht="21.75" customHeight="1">
      <c r="A277" s="98"/>
      <c r="B277" s="99"/>
      <c r="C277" s="180" t="s">
        <v>338</v>
      </c>
      <c r="D277" s="180" t="s">
        <v>126</v>
      </c>
      <c r="E277" s="181" t="s">
        <v>339</v>
      </c>
      <c r="F277" s="182" t="s">
        <v>340</v>
      </c>
      <c r="G277" s="183" t="s">
        <v>194</v>
      </c>
      <c r="H277" s="184">
        <v>224</v>
      </c>
      <c r="I277" s="84"/>
      <c r="J277" s="185">
        <f>ROUND(I277*H277,2)</f>
        <v>0</v>
      </c>
      <c r="K277" s="186"/>
      <c r="L277" s="99"/>
      <c r="M277" s="187" t="s">
        <v>1</v>
      </c>
      <c r="N277" s="188" t="s">
        <v>38</v>
      </c>
      <c r="O277" s="189"/>
      <c r="P277" s="190">
        <f>O277*H277</f>
        <v>0</v>
      </c>
      <c r="Q277" s="190">
        <v>0.00046</v>
      </c>
      <c r="R277" s="190">
        <f>Q277*H277</f>
        <v>0.10304</v>
      </c>
      <c r="S277" s="190">
        <v>0</v>
      </c>
      <c r="T277" s="191">
        <f>S277*H277</f>
        <v>0</v>
      </c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R277" s="192" t="s">
        <v>130</v>
      </c>
      <c r="AT277" s="192" t="s">
        <v>126</v>
      </c>
      <c r="AU277" s="192" t="s">
        <v>83</v>
      </c>
      <c r="AY277" s="91" t="s">
        <v>124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91" t="s">
        <v>81</v>
      </c>
      <c r="BK277" s="193">
        <f>ROUND(I277*H277,2)</f>
        <v>0</v>
      </c>
      <c r="BL277" s="91" t="s">
        <v>130</v>
      </c>
      <c r="BM277" s="192" t="s">
        <v>341</v>
      </c>
    </row>
    <row r="278" spans="2:51" s="211" customFormat="1" ht="12">
      <c r="B278" s="212"/>
      <c r="D278" s="196" t="s">
        <v>132</v>
      </c>
      <c r="E278" s="213" t="s">
        <v>1</v>
      </c>
      <c r="F278" s="214" t="s">
        <v>152</v>
      </c>
      <c r="H278" s="213" t="s">
        <v>1</v>
      </c>
      <c r="I278" s="87"/>
      <c r="L278" s="212"/>
      <c r="M278" s="215"/>
      <c r="N278" s="216"/>
      <c r="O278" s="216"/>
      <c r="P278" s="216"/>
      <c r="Q278" s="216"/>
      <c r="R278" s="216"/>
      <c r="S278" s="216"/>
      <c r="T278" s="217"/>
      <c r="AT278" s="213" t="s">
        <v>132</v>
      </c>
      <c r="AU278" s="213" t="s">
        <v>83</v>
      </c>
      <c r="AV278" s="211" t="s">
        <v>81</v>
      </c>
      <c r="AW278" s="211" t="s">
        <v>30</v>
      </c>
      <c r="AX278" s="211" t="s">
        <v>73</v>
      </c>
      <c r="AY278" s="213" t="s">
        <v>124</v>
      </c>
    </row>
    <row r="279" spans="2:51" s="211" customFormat="1" ht="12">
      <c r="B279" s="212"/>
      <c r="D279" s="196" t="s">
        <v>132</v>
      </c>
      <c r="E279" s="213" t="s">
        <v>1</v>
      </c>
      <c r="F279" s="214" t="s">
        <v>196</v>
      </c>
      <c r="H279" s="213" t="s">
        <v>1</v>
      </c>
      <c r="I279" s="87"/>
      <c r="L279" s="212"/>
      <c r="M279" s="215"/>
      <c r="N279" s="216"/>
      <c r="O279" s="216"/>
      <c r="P279" s="216"/>
      <c r="Q279" s="216"/>
      <c r="R279" s="216"/>
      <c r="S279" s="216"/>
      <c r="T279" s="217"/>
      <c r="AT279" s="213" t="s">
        <v>132</v>
      </c>
      <c r="AU279" s="213" t="s">
        <v>83</v>
      </c>
      <c r="AV279" s="211" t="s">
        <v>81</v>
      </c>
      <c r="AW279" s="211" t="s">
        <v>30</v>
      </c>
      <c r="AX279" s="211" t="s">
        <v>73</v>
      </c>
      <c r="AY279" s="213" t="s">
        <v>124</v>
      </c>
    </row>
    <row r="280" spans="2:51" s="194" customFormat="1" ht="12">
      <c r="B280" s="195"/>
      <c r="D280" s="196" t="s">
        <v>132</v>
      </c>
      <c r="E280" s="197" t="s">
        <v>1</v>
      </c>
      <c r="F280" s="198" t="s">
        <v>197</v>
      </c>
      <c r="H280" s="199">
        <v>10.8</v>
      </c>
      <c r="I280" s="85"/>
      <c r="L280" s="195"/>
      <c r="M280" s="200"/>
      <c r="N280" s="201"/>
      <c r="O280" s="201"/>
      <c r="P280" s="201"/>
      <c r="Q280" s="201"/>
      <c r="R280" s="201"/>
      <c r="S280" s="201"/>
      <c r="T280" s="202"/>
      <c r="AT280" s="197" t="s">
        <v>132</v>
      </c>
      <c r="AU280" s="197" t="s">
        <v>83</v>
      </c>
      <c r="AV280" s="194" t="s">
        <v>83</v>
      </c>
      <c r="AW280" s="194" t="s">
        <v>30</v>
      </c>
      <c r="AX280" s="194" t="s">
        <v>73</v>
      </c>
      <c r="AY280" s="197" t="s">
        <v>124</v>
      </c>
    </row>
    <row r="281" spans="2:51" s="194" customFormat="1" ht="12">
      <c r="B281" s="195"/>
      <c r="D281" s="196" t="s">
        <v>132</v>
      </c>
      <c r="E281" s="197" t="s">
        <v>1</v>
      </c>
      <c r="F281" s="198" t="s">
        <v>198</v>
      </c>
      <c r="H281" s="199">
        <v>34</v>
      </c>
      <c r="I281" s="85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7" t="s">
        <v>132</v>
      </c>
      <c r="AU281" s="197" t="s">
        <v>83</v>
      </c>
      <c r="AV281" s="194" t="s">
        <v>83</v>
      </c>
      <c r="AW281" s="194" t="s">
        <v>30</v>
      </c>
      <c r="AX281" s="194" t="s">
        <v>73</v>
      </c>
      <c r="AY281" s="197" t="s">
        <v>124</v>
      </c>
    </row>
    <row r="282" spans="2:51" s="211" customFormat="1" ht="12">
      <c r="B282" s="212"/>
      <c r="D282" s="196" t="s">
        <v>132</v>
      </c>
      <c r="E282" s="213" t="s">
        <v>1</v>
      </c>
      <c r="F282" s="214" t="s">
        <v>204</v>
      </c>
      <c r="H282" s="213" t="s">
        <v>1</v>
      </c>
      <c r="I282" s="87"/>
      <c r="L282" s="212"/>
      <c r="M282" s="215"/>
      <c r="N282" s="216"/>
      <c r="O282" s="216"/>
      <c r="P282" s="216"/>
      <c r="Q282" s="216"/>
      <c r="R282" s="216"/>
      <c r="S282" s="216"/>
      <c r="T282" s="217"/>
      <c r="AT282" s="213" t="s">
        <v>132</v>
      </c>
      <c r="AU282" s="213" t="s">
        <v>83</v>
      </c>
      <c r="AV282" s="211" t="s">
        <v>81</v>
      </c>
      <c r="AW282" s="211" t="s">
        <v>30</v>
      </c>
      <c r="AX282" s="211" t="s">
        <v>73</v>
      </c>
      <c r="AY282" s="213" t="s">
        <v>124</v>
      </c>
    </row>
    <row r="283" spans="2:51" s="194" customFormat="1" ht="12">
      <c r="B283" s="195"/>
      <c r="D283" s="196" t="s">
        <v>132</v>
      </c>
      <c r="E283" s="197" t="s">
        <v>1</v>
      </c>
      <c r="F283" s="198" t="s">
        <v>205</v>
      </c>
      <c r="H283" s="199">
        <v>43.2</v>
      </c>
      <c r="I283" s="85"/>
      <c r="L283" s="195"/>
      <c r="M283" s="200"/>
      <c r="N283" s="201"/>
      <c r="O283" s="201"/>
      <c r="P283" s="201"/>
      <c r="Q283" s="201"/>
      <c r="R283" s="201"/>
      <c r="S283" s="201"/>
      <c r="T283" s="202"/>
      <c r="AT283" s="197" t="s">
        <v>132</v>
      </c>
      <c r="AU283" s="197" t="s">
        <v>83</v>
      </c>
      <c r="AV283" s="194" t="s">
        <v>83</v>
      </c>
      <c r="AW283" s="194" t="s">
        <v>30</v>
      </c>
      <c r="AX283" s="194" t="s">
        <v>73</v>
      </c>
      <c r="AY283" s="197" t="s">
        <v>124</v>
      </c>
    </row>
    <row r="284" spans="2:51" s="194" customFormat="1" ht="12">
      <c r="B284" s="195"/>
      <c r="D284" s="196" t="s">
        <v>132</v>
      </c>
      <c r="E284" s="197" t="s">
        <v>1</v>
      </c>
      <c r="F284" s="198" t="s">
        <v>206</v>
      </c>
      <c r="H284" s="199">
        <v>136</v>
      </c>
      <c r="I284" s="85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7" t="s">
        <v>132</v>
      </c>
      <c r="AU284" s="197" t="s">
        <v>83</v>
      </c>
      <c r="AV284" s="194" t="s">
        <v>83</v>
      </c>
      <c r="AW284" s="194" t="s">
        <v>30</v>
      </c>
      <c r="AX284" s="194" t="s">
        <v>73</v>
      </c>
      <c r="AY284" s="197" t="s">
        <v>124</v>
      </c>
    </row>
    <row r="285" spans="2:51" s="203" customFormat="1" ht="12">
      <c r="B285" s="204"/>
      <c r="D285" s="196" t="s">
        <v>132</v>
      </c>
      <c r="E285" s="205" t="s">
        <v>1</v>
      </c>
      <c r="F285" s="206" t="s">
        <v>134</v>
      </c>
      <c r="H285" s="207">
        <v>224</v>
      </c>
      <c r="I285" s="86"/>
      <c r="L285" s="204"/>
      <c r="M285" s="208"/>
      <c r="N285" s="209"/>
      <c r="O285" s="209"/>
      <c r="P285" s="209"/>
      <c r="Q285" s="209"/>
      <c r="R285" s="209"/>
      <c r="S285" s="209"/>
      <c r="T285" s="210"/>
      <c r="AT285" s="205" t="s">
        <v>132</v>
      </c>
      <c r="AU285" s="205" t="s">
        <v>83</v>
      </c>
      <c r="AV285" s="203" t="s">
        <v>130</v>
      </c>
      <c r="AW285" s="203" t="s">
        <v>30</v>
      </c>
      <c r="AX285" s="203" t="s">
        <v>81</v>
      </c>
      <c r="AY285" s="205" t="s">
        <v>124</v>
      </c>
    </row>
    <row r="286" spans="1:65" s="101" customFormat="1" ht="21.75" customHeight="1">
      <c r="A286" s="98"/>
      <c r="B286" s="99"/>
      <c r="C286" s="180" t="s">
        <v>342</v>
      </c>
      <c r="D286" s="180" t="s">
        <v>126</v>
      </c>
      <c r="E286" s="181" t="s">
        <v>343</v>
      </c>
      <c r="F286" s="182" t="s">
        <v>344</v>
      </c>
      <c r="G286" s="183" t="s">
        <v>194</v>
      </c>
      <c r="H286" s="184">
        <v>224</v>
      </c>
      <c r="I286" s="84"/>
      <c r="J286" s="185">
        <f>ROUND(I286*H286,2)</f>
        <v>0</v>
      </c>
      <c r="K286" s="186"/>
      <c r="L286" s="99"/>
      <c r="M286" s="187" t="s">
        <v>1</v>
      </c>
      <c r="N286" s="188" t="s">
        <v>38</v>
      </c>
      <c r="O286" s="189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R286" s="192" t="s">
        <v>130</v>
      </c>
      <c r="AT286" s="192" t="s">
        <v>126</v>
      </c>
      <c r="AU286" s="192" t="s">
        <v>83</v>
      </c>
      <c r="AY286" s="91" t="s">
        <v>124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91" t="s">
        <v>81</v>
      </c>
      <c r="BK286" s="193">
        <f>ROUND(I286*H286,2)</f>
        <v>0</v>
      </c>
      <c r="BL286" s="91" t="s">
        <v>130</v>
      </c>
      <c r="BM286" s="192" t="s">
        <v>345</v>
      </c>
    </row>
    <row r="287" spans="1:65" s="101" customFormat="1" ht="33" customHeight="1">
      <c r="A287" s="98"/>
      <c r="B287" s="99"/>
      <c r="C287" s="180" t="s">
        <v>346</v>
      </c>
      <c r="D287" s="180" t="s">
        <v>126</v>
      </c>
      <c r="E287" s="181" t="s">
        <v>347</v>
      </c>
      <c r="F287" s="182" t="s">
        <v>348</v>
      </c>
      <c r="G287" s="183" t="s">
        <v>194</v>
      </c>
      <c r="H287" s="184">
        <v>763.93</v>
      </c>
      <c r="I287" s="84"/>
      <c r="J287" s="185">
        <f>ROUND(I287*H287,2)</f>
        <v>0</v>
      </c>
      <c r="K287" s="186"/>
      <c r="L287" s="99"/>
      <c r="M287" s="187" t="s">
        <v>1</v>
      </c>
      <c r="N287" s="188" t="s">
        <v>38</v>
      </c>
      <c r="O287" s="189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R287" s="192" t="s">
        <v>130</v>
      </c>
      <c r="AT287" s="192" t="s">
        <v>126</v>
      </c>
      <c r="AU287" s="192" t="s">
        <v>83</v>
      </c>
      <c r="AY287" s="91" t="s">
        <v>124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91" t="s">
        <v>81</v>
      </c>
      <c r="BK287" s="193">
        <f>ROUND(I287*H287,2)</f>
        <v>0</v>
      </c>
      <c r="BL287" s="91" t="s">
        <v>130</v>
      </c>
      <c r="BM287" s="192" t="s">
        <v>349</v>
      </c>
    </row>
    <row r="288" spans="2:51" s="194" customFormat="1" ht="12">
      <c r="B288" s="195"/>
      <c r="D288" s="196" t="s">
        <v>132</v>
      </c>
      <c r="E288" s="197" t="s">
        <v>1</v>
      </c>
      <c r="F288" s="198" t="s">
        <v>350</v>
      </c>
      <c r="H288" s="199">
        <v>291.93</v>
      </c>
      <c r="I288" s="85"/>
      <c r="L288" s="195"/>
      <c r="M288" s="200"/>
      <c r="N288" s="201"/>
      <c r="O288" s="201"/>
      <c r="P288" s="201"/>
      <c r="Q288" s="201"/>
      <c r="R288" s="201"/>
      <c r="S288" s="201"/>
      <c r="T288" s="202"/>
      <c r="AT288" s="197" t="s">
        <v>132</v>
      </c>
      <c r="AU288" s="197" t="s">
        <v>83</v>
      </c>
      <c r="AV288" s="194" t="s">
        <v>83</v>
      </c>
      <c r="AW288" s="194" t="s">
        <v>30</v>
      </c>
      <c r="AX288" s="194" t="s">
        <v>73</v>
      </c>
      <c r="AY288" s="197" t="s">
        <v>124</v>
      </c>
    </row>
    <row r="289" spans="2:51" s="194" customFormat="1" ht="12">
      <c r="B289" s="195"/>
      <c r="D289" s="196" t="s">
        <v>132</v>
      </c>
      <c r="E289" s="197" t="s">
        <v>1</v>
      </c>
      <c r="F289" s="198" t="s">
        <v>351</v>
      </c>
      <c r="H289" s="199">
        <v>472</v>
      </c>
      <c r="I289" s="85"/>
      <c r="L289" s="195"/>
      <c r="M289" s="200"/>
      <c r="N289" s="201"/>
      <c r="O289" s="201"/>
      <c r="P289" s="201"/>
      <c r="Q289" s="201"/>
      <c r="R289" s="201"/>
      <c r="S289" s="201"/>
      <c r="T289" s="202"/>
      <c r="AT289" s="197" t="s">
        <v>132</v>
      </c>
      <c r="AU289" s="197" t="s">
        <v>83</v>
      </c>
      <c r="AV289" s="194" t="s">
        <v>83</v>
      </c>
      <c r="AW289" s="194" t="s">
        <v>30</v>
      </c>
      <c r="AX289" s="194" t="s">
        <v>73</v>
      </c>
      <c r="AY289" s="197" t="s">
        <v>124</v>
      </c>
    </row>
    <row r="290" spans="2:51" s="203" customFormat="1" ht="12">
      <c r="B290" s="204"/>
      <c r="D290" s="196" t="s">
        <v>132</v>
      </c>
      <c r="E290" s="205" t="s">
        <v>1</v>
      </c>
      <c r="F290" s="206" t="s">
        <v>134</v>
      </c>
      <c r="H290" s="207">
        <v>763.93</v>
      </c>
      <c r="I290" s="86"/>
      <c r="L290" s="204"/>
      <c r="M290" s="208"/>
      <c r="N290" s="209"/>
      <c r="O290" s="209"/>
      <c r="P290" s="209"/>
      <c r="Q290" s="209"/>
      <c r="R290" s="209"/>
      <c r="S290" s="209"/>
      <c r="T290" s="210"/>
      <c r="AT290" s="205" t="s">
        <v>132</v>
      </c>
      <c r="AU290" s="205" t="s">
        <v>83</v>
      </c>
      <c r="AV290" s="203" t="s">
        <v>130</v>
      </c>
      <c r="AW290" s="203" t="s">
        <v>30</v>
      </c>
      <c r="AX290" s="203" t="s">
        <v>81</v>
      </c>
      <c r="AY290" s="205" t="s">
        <v>124</v>
      </c>
    </row>
    <row r="291" spans="1:65" s="101" customFormat="1" ht="33" customHeight="1">
      <c r="A291" s="98"/>
      <c r="B291" s="99"/>
      <c r="C291" s="180" t="s">
        <v>352</v>
      </c>
      <c r="D291" s="180" t="s">
        <v>126</v>
      </c>
      <c r="E291" s="181" t="s">
        <v>353</v>
      </c>
      <c r="F291" s="182" t="s">
        <v>354</v>
      </c>
      <c r="G291" s="183" t="s">
        <v>194</v>
      </c>
      <c r="H291" s="184">
        <v>590.835</v>
      </c>
      <c r="I291" s="84"/>
      <c r="J291" s="185">
        <f>ROUND(I291*H291,2)</f>
        <v>0</v>
      </c>
      <c r="K291" s="186"/>
      <c r="L291" s="99"/>
      <c r="M291" s="187" t="s">
        <v>1</v>
      </c>
      <c r="N291" s="188" t="s">
        <v>38</v>
      </c>
      <c r="O291" s="189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R291" s="192" t="s">
        <v>130</v>
      </c>
      <c r="AT291" s="192" t="s">
        <v>126</v>
      </c>
      <c r="AU291" s="192" t="s">
        <v>83</v>
      </c>
      <c r="AY291" s="91" t="s">
        <v>124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91" t="s">
        <v>81</v>
      </c>
      <c r="BK291" s="193">
        <f>ROUND(I291*H291,2)</f>
        <v>0</v>
      </c>
      <c r="BL291" s="91" t="s">
        <v>130</v>
      </c>
      <c r="BM291" s="192" t="s">
        <v>355</v>
      </c>
    </row>
    <row r="292" spans="2:51" s="211" customFormat="1" ht="12">
      <c r="B292" s="212"/>
      <c r="D292" s="196" t="s">
        <v>132</v>
      </c>
      <c r="E292" s="213" t="s">
        <v>1</v>
      </c>
      <c r="F292" s="214" t="s">
        <v>356</v>
      </c>
      <c r="H292" s="213" t="s">
        <v>1</v>
      </c>
      <c r="I292" s="87"/>
      <c r="L292" s="212"/>
      <c r="M292" s="215"/>
      <c r="N292" s="216"/>
      <c r="O292" s="216"/>
      <c r="P292" s="216"/>
      <c r="Q292" s="216"/>
      <c r="R292" s="216"/>
      <c r="S292" s="216"/>
      <c r="T292" s="217"/>
      <c r="AT292" s="213" t="s">
        <v>132</v>
      </c>
      <c r="AU292" s="213" t="s">
        <v>83</v>
      </c>
      <c r="AV292" s="211" t="s">
        <v>81</v>
      </c>
      <c r="AW292" s="211" t="s">
        <v>30</v>
      </c>
      <c r="AX292" s="211" t="s">
        <v>73</v>
      </c>
      <c r="AY292" s="213" t="s">
        <v>124</v>
      </c>
    </row>
    <row r="293" spans="2:51" s="194" customFormat="1" ht="12">
      <c r="B293" s="195"/>
      <c r="D293" s="196" t="s">
        <v>132</v>
      </c>
      <c r="E293" s="197" t="s">
        <v>1</v>
      </c>
      <c r="F293" s="198" t="s">
        <v>357</v>
      </c>
      <c r="H293" s="199">
        <v>590.835</v>
      </c>
      <c r="I293" s="85"/>
      <c r="L293" s="195"/>
      <c r="M293" s="200"/>
      <c r="N293" s="201"/>
      <c r="O293" s="201"/>
      <c r="P293" s="201"/>
      <c r="Q293" s="201"/>
      <c r="R293" s="201"/>
      <c r="S293" s="201"/>
      <c r="T293" s="202"/>
      <c r="AT293" s="197" t="s">
        <v>132</v>
      </c>
      <c r="AU293" s="197" t="s">
        <v>83</v>
      </c>
      <c r="AV293" s="194" t="s">
        <v>83</v>
      </c>
      <c r="AW293" s="194" t="s">
        <v>30</v>
      </c>
      <c r="AX293" s="194" t="s">
        <v>73</v>
      </c>
      <c r="AY293" s="197" t="s">
        <v>124</v>
      </c>
    </row>
    <row r="294" spans="2:51" s="203" customFormat="1" ht="12">
      <c r="B294" s="204"/>
      <c r="D294" s="196" t="s">
        <v>132</v>
      </c>
      <c r="E294" s="205" t="s">
        <v>1</v>
      </c>
      <c r="F294" s="206" t="s">
        <v>134</v>
      </c>
      <c r="H294" s="207">
        <v>590.835</v>
      </c>
      <c r="I294" s="86"/>
      <c r="L294" s="204"/>
      <c r="M294" s="208"/>
      <c r="N294" s="209"/>
      <c r="O294" s="209"/>
      <c r="P294" s="209"/>
      <c r="Q294" s="209"/>
      <c r="R294" s="209"/>
      <c r="S294" s="209"/>
      <c r="T294" s="210"/>
      <c r="AT294" s="205" t="s">
        <v>132</v>
      </c>
      <c r="AU294" s="205" t="s">
        <v>83</v>
      </c>
      <c r="AV294" s="203" t="s">
        <v>130</v>
      </c>
      <c r="AW294" s="203" t="s">
        <v>30</v>
      </c>
      <c r="AX294" s="203" t="s">
        <v>81</v>
      </c>
      <c r="AY294" s="205" t="s">
        <v>124</v>
      </c>
    </row>
    <row r="295" spans="1:65" s="101" customFormat="1" ht="33" customHeight="1">
      <c r="A295" s="98"/>
      <c r="B295" s="99"/>
      <c r="C295" s="180" t="s">
        <v>358</v>
      </c>
      <c r="D295" s="180" t="s">
        <v>126</v>
      </c>
      <c r="E295" s="181" t="s">
        <v>359</v>
      </c>
      <c r="F295" s="182" t="s">
        <v>360</v>
      </c>
      <c r="G295" s="183" t="s">
        <v>194</v>
      </c>
      <c r="H295" s="184">
        <v>1105.2</v>
      </c>
      <c r="I295" s="84"/>
      <c r="J295" s="185">
        <f>ROUND(I295*H295,2)</f>
        <v>0</v>
      </c>
      <c r="K295" s="186"/>
      <c r="L295" s="99"/>
      <c r="M295" s="187" t="s">
        <v>1</v>
      </c>
      <c r="N295" s="188" t="s">
        <v>38</v>
      </c>
      <c r="O295" s="189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R295" s="192" t="s">
        <v>130</v>
      </c>
      <c r="AT295" s="192" t="s">
        <v>126</v>
      </c>
      <c r="AU295" s="192" t="s">
        <v>83</v>
      </c>
      <c r="AY295" s="91" t="s">
        <v>124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91" t="s">
        <v>81</v>
      </c>
      <c r="BK295" s="193">
        <f>ROUND(I295*H295,2)</f>
        <v>0</v>
      </c>
      <c r="BL295" s="91" t="s">
        <v>130</v>
      </c>
      <c r="BM295" s="192" t="s">
        <v>361</v>
      </c>
    </row>
    <row r="296" spans="2:51" s="211" customFormat="1" ht="12">
      <c r="B296" s="212"/>
      <c r="D296" s="196" t="s">
        <v>132</v>
      </c>
      <c r="E296" s="213" t="s">
        <v>1</v>
      </c>
      <c r="F296" s="214" t="s">
        <v>356</v>
      </c>
      <c r="H296" s="213" t="s">
        <v>1</v>
      </c>
      <c r="I296" s="87"/>
      <c r="L296" s="212"/>
      <c r="M296" s="215"/>
      <c r="N296" s="216"/>
      <c r="O296" s="216"/>
      <c r="P296" s="216"/>
      <c r="Q296" s="216"/>
      <c r="R296" s="216"/>
      <c r="S296" s="216"/>
      <c r="T296" s="217"/>
      <c r="AT296" s="213" t="s">
        <v>132</v>
      </c>
      <c r="AU296" s="213" t="s">
        <v>83</v>
      </c>
      <c r="AV296" s="211" t="s">
        <v>81</v>
      </c>
      <c r="AW296" s="211" t="s">
        <v>30</v>
      </c>
      <c r="AX296" s="211" t="s">
        <v>73</v>
      </c>
      <c r="AY296" s="213" t="s">
        <v>124</v>
      </c>
    </row>
    <row r="297" spans="2:51" s="194" customFormat="1" ht="12">
      <c r="B297" s="195"/>
      <c r="D297" s="196" t="s">
        <v>132</v>
      </c>
      <c r="E297" s="197" t="s">
        <v>1</v>
      </c>
      <c r="F297" s="198" t="s">
        <v>362</v>
      </c>
      <c r="H297" s="199">
        <v>1105.2</v>
      </c>
      <c r="I297" s="85"/>
      <c r="L297" s="195"/>
      <c r="M297" s="200"/>
      <c r="N297" s="201"/>
      <c r="O297" s="201"/>
      <c r="P297" s="201"/>
      <c r="Q297" s="201"/>
      <c r="R297" s="201"/>
      <c r="S297" s="201"/>
      <c r="T297" s="202"/>
      <c r="AT297" s="197" t="s">
        <v>132</v>
      </c>
      <c r="AU297" s="197" t="s">
        <v>83</v>
      </c>
      <c r="AV297" s="194" t="s">
        <v>83</v>
      </c>
      <c r="AW297" s="194" t="s">
        <v>30</v>
      </c>
      <c r="AX297" s="194" t="s">
        <v>73</v>
      </c>
      <c r="AY297" s="197" t="s">
        <v>124</v>
      </c>
    </row>
    <row r="298" spans="2:51" s="203" customFormat="1" ht="12">
      <c r="B298" s="204"/>
      <c r="D298" s="196" t="s">
        <v>132</v>
      </c>
      <c r="E298" s="205" t="s">
        <v>1</v>
      </c>
      <c r="F298" s="206" t="s">
        <v>134</v>
      </c>
      <c r="H298" s="207">
        <v>1105.2</v>
      </c>
      <c r="I298" s="86"/>
      <c r="L298" s="204"/>
      <c r="M298" s="208"/>
      <c r="N298" s="209"/>
      <c r="O298" s="209"/>
      <c r="P298" s="209"/>
      <c r="Q298" s="209"/>
      <c r="R298" s="209"/>
      <c r="S298" s="209"/>
      <c r="T298" s="210"/>
      <c r="AT298" s="205" t="s">
        <v>132</v>
      </c>
      <c r="AU298" s="205" t="s">
        <v>83</v>
      </c>
      <c r="AV298" s="203" t="s">
        <v>130</v>
      </c>
      <c r="AW298" s="203" t="s">
        <v>30</v>
      </c>
      <c r="AX298" s="203" t="s">
        <v>81</v>
      </c>
      <c r="AY298" s="205" t="s">
        <v>124</v>
      </c>
    </row>
    <row r="299" spans="1:65" s="101" customFormat="1" ht="27.75" customHeight="1">
      <c r="A299" s="98"/>
      <c r="B299" s="99"/>
      <c r="C299" s="180" t="s">
        <v>363</v>
      </c>
      <c r="D299" s="180" t="s">
        <v>126</v>
      </c>
      <c r="E299" s="181" t="s">
        <v>364</v>
      </c>
      <c r="F299" s="182" t="s">
        <v>1360</v>
      </c>
      <c r="G299" s="183" t="s">
        <v>194</v>
      </c>
      <c r="H299" s="184">
        <v>7.42</v>
      </c>
      <c r="I299" s="84"/>
      <c r="J299" s="185">
        <f>ROUND(I299*H299,2)</f>
        <v>0</v>
      </c>
      <c r="K299" s="186"/>
      <c r="L299" s="99"/>
      <c r="M299" s="187" t="s">
        <v>1</v>
      </c>
      <c r="N299" s="188" t="s">
        <v>38</v>
      </c>
      <c r="O299" s="189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R299" s="192" t="s">
        <v>130</v>
      </c>
      <c r="AT299" s="192" t="s">
        <v>126</v>
      </c>
      <c r="AU299" s="192" t="s">
        <v>83</v>
      </c>
      <c r="AY299" s="91" t="s">
        <v>124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91" t="s">
        <v>81</v>
      </c>
      <c r="BK299" s="193">
        <f>ROUND(I299*H299,2)</f>
        <v>0</v>
      </c>
      <c r="BL299" s="91" t="s">
        <v>130</v>
      </c>
      <c r="BM299" s="192" t="s">
        <v>365</v>
      </c>
    </row>
    <row r="300" spans="2:51" s="211" customFormat="1" ht="12">
      <c r="B300" s="212"/>
      <c r="D300" s="196" t="s">
        <v>132</v>
      </c>
      <c r="E300" s="213" t="s">
        <v>1</v>
      </c>
      <c r="F300" s="214" t="s">
        <v>152</v>
      </c>
      <c r="H300" s="213" t="s">
        <v>1</v>
      </c>
      <c r="I300" s="87"/>
      <c r="L300" s="212"/>
      <c r="M300" s="215"/>
      <c r="N300" s="216"/>
      <c r="O300" s="216"/>
      <c r="P300" s="216"/>
      <c r="Q300" s="216"/>
      <c r="R300" s="216"/>
      <c r="S300" s="216"/>
      <c r="T300" s="217"/>
      <c r="AT300" s="213" t="s">
        <v>132</v>
      </c>
      <c r="AU300" s="213" t="s">
        <v>83</v>
      </c>
      <c r="AV300" s="211" t="s">
        <v>81</v>
      </c>
      <c r="AW300" s="211" t="s">
        <v>30</v>
      </c>
      <c r="AX300" s="211" t="s">
        <v>73</v>
      </c>
      <c r="AY300" s="213" t="s">
        <v>124</v>
      </c>
    </row>
    <row r="301" spans="2:51" s="194" customFormat="1" ht="12">
      <c r="B301" s="195"/>
      <c r="D301" s="196" t="s">
        <v>132</v>
      </c>
      <c r="E301" s="197" t="s">
        <v>1</v>
      </c>
      <c r="F301" s="198" t="s">
        <v>267</v>
      </c>
      <c r="H301" s="199">
        <v>5.26</v>
      </c>
      <c r="I301" s="85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7" t="s">
        <v>132</v>
      </c>
      <c r="AU301" s="197" t="s">
        <v>83</v>
      </c>
      <c r="AV301" s="194" t="s">
        <v>83</v>
      </c>
      <c r="AW301" s="194" t="s">
        <v>30</v>
      </c>
      <c r="AX301" s="194" t="s">
        <v>73</v>
      </c>
      <c r="AY301" s="197" t="s">
        <v>124</v>
      </c>
    </row>
    <row r="302" spans="2:51" s="194" customFormat="1" ht="12">
      <c r="B302" s="195"/>
      <c r="D302" s="196" t="s">
        <v>132</v>
      </c>
      <c r="E302" s="197" t="s">
        <v>1</v>
      </c>
      <c r="F302" s="198" t="s">
        <v>268</v>
      </c>
      <c r="H302" s="199">
        <v>2.16</v>
      </c>
      <c r="I302" s="85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7" t="s">
        <v>132</v>
      </c>
      <c r="AU302" s="197" t="s">
        <v>83</v>
      </c>
      <c r="AV302" s="194" t="s">
        <v>83</v>
      </c>
      <c r="AW302" s="194" t="s">
        <v>30</v>
      </c>
      <c r="AX302" s="194" t="s">
        <v>73</v>
      </c>
      <c r="AY302" s="197" t="s">
        <v>124</v>
      </c>
    </row>
    <row r="303" spans="2:51" s="203" customFormat="1" ht="12">
      <c r="B303" s="204"/>
      <c r="D303" s="196" t="s">
        <v>132</v>
      </c>
      <c r="E303" s="205" t="s">
        <v>1</v>
      </c>
      <c r="F303" s="206" t="s">
        <v>134</v>
      </c>
      <c r="H303" s="207">
        <v>7.42</v>
      </c>
      <c r="I303" s="86"/>
      <c r="L303" s="204"/>
      <c r="M303" s="208"/>
      <c r="N303" s="209"/>
      <c r="O303" s="209"/>
      <c r="P303" s="209"/>
      <c r="Q303" s="209"/>
      <c r="R303" s="209"/>
      <c r="S303" s="209"/>
      <c r="T303" s="210"/>
      <c r="AT303" s="205" t="s">
        <v>132</v>
      </c>
      <c r="AU303" s="205" t="s">
        <v>83</v>
      </c>
      <c r="AV303" s="203" t="s">
        <v>130</v>
      </c>
      <c r="AW303" s="203" t="s">
        <v>30</v>
      </c>
      <c r="AX303" s="203" t="s">
        <v>81</v>
      </c>
      <c r="AY303" s="205" t="s">
        <v>124</v>
      </c>
    </row>
    <row r="304" spans="1:65" s="101" customFormat="1" ht="21.75" customHeight="1">
      <c r="A304" s="98"/>
      <c r="B304" s="99"/>
      <c r="C304" s="180" t="s">
        <v>366</v>
      </c>
      <c r="D304" s="180" t="s">
        <v>126</v>
      </c>
      <c r="E304" s="181" t="s">
        <v>367</v>
      </c>
      <c r="F304" s="182" t="s">
        <v>368</v>
      </c>
      <c r="G304" s="183" t="s">
        <v>194</v>
      </c>
      <c r="H304" s="184">
        <v>617.965</v>
      </c>
      <c r="I304" s="84"/>
      <c r="J304" s="185">
        <f>ROUND(I304*H304,2)</f>
        <v>0</v>
      </c>
      <c r="K304" s="186"/>
      <c r="L304" s="99"/>
      <c r="M304" s="187" t="s">
        <v>1</v>
      </c>
      <c r="N304" s="188" t="s">
        <v>38</v>
      </c>
      <c r="O304" s="189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R304" s="192" t="s">
        <v>130</v>
      </c>
      <c r="AT304" s="192" t="s">
        <v>126</v>
      </c>
      <c r="AU304" s="192" t="s">
        <v>83</v>
      </c>
      <c r="AY304" s="91" t="s">
        <v>124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91" t="s">
        <v>81</v>
      </c>
      <c r="BK304" s="193">
        <f>ROUND(I304*H304,2)</f>
        <v>0</v>
      </c>
      <c r="BL304" s="91" t="s">
        <v>130</v>
      </c>
      <c r="BM304" s="192" t="s">
        <v>369</v>
      </c>
    </row>
    <row r="305" spans="2:51" s="194" customFormat="1" ht="12">
      <c r="B305" s="195"/>
      <c r="D305" s="196" t="s">
        <v>132</v>
      </c>
      <c r="E305" s="197" t="s">
        <v>1</v>
      </c>
      <c r="F305" s="198" t="s">
        <v>370</v>
      </c>
      <c r="H305" s="199">
        <v>145.965</v>
      </c>
      <c r="I305" s="85"/>
      <c r="L305" s="195"/>
      <c r="M305" s="200"/>
      <c r="N305" s="201"/>
      <c r="O305" s="201"/>
      <c r="P305" s="201"/>
      <c r="Q305" s="201"/>
      <c r="R305" s="201"/>
      <c r="S305" s="201"/>
      <c r="T305" s="202"/>
      <c r="AT305" s="197" t="s">
        <v>132</v>
      </c>
      <c r="AU305" s="197" t="s">
        <v>83</v>
      </c>
      <c r="AV305" s="194" t="s">
        <v>83</v>
      </c>
      <c r="AW305" s="194" t="s">
        <v>30</v>
      </c>
      <c r="AX305" s="194" t="s">
        <v>73</v>
      </c>
      <c r="AY305" s="197" t="s">
        <v>124</v>
      </c>
    </row>
    <row r="306" spans="2:51" s="194" customFormat="1" ht="12">
      <c r="B306" s="195"/>
      <c r="D306" s="196" t="s">
        <v>132</v>
      </c>
      <c r="E306" s="197" t="s">
        <v>1</v>
      </c>
      <c r="F306" s="198" t="s">
        <v>351</v>
      </c>
      <c r="H306" s="199">
        <v>472</v>
      </c>
      <c r="I306" s="85"/>
      <c r="L306" s="195"/>
      <c r="M306" s="200"/>
      <c r="N306" s="201"/>
      <c r="O306" s="201"/>
      <c r="P306" s="201"/>
      <c r="Q306" s="201"/>
      <c r="R306" s="201"/>
      <c r="S306" s="201"/>
      <c r="T306" s="202"/>
      <c r="AT306" s="197" t="s">
        <v>132</v>
      </c>
      <c r="AU306" s="197" t="s">
        <v>83</v>
      </c>
      <c r="AV306" s="194" t="s">
        <v>83</v>
      </c>
      <c r="AW306" s="194" t="s">
        <v>30</v>
      </c>
      <c r="AX306" s="194" t="s">
        <v>73</v>
      </c>
      <c r="AY306" s="197" t="s">
        <v>124</v>
      </c>
    </row>
    <row r="307" spans="2:51" s="203" customFormat="1" ht="12">
      <c r="B307" s="204"/>
      <c r="D307" s="196" t="s">
        <v>132</v>
      </c>
      <c r="E307" s="205" t="s">
        <v>1</v>
      </c>
      <c r="F307" s="206" t="s">
        <v>134</v>
      </c>
      <c r="H307" s="207">
        <v>617.965</v>
      </c>
      <c r="I307" s="86"/>
      <c r="L307" s="204"/>
      <c r="M307" s="208"/>
      <c r="N307" s="209"/>
      <c r="O307" s="209"/>
      <c r="P307" s="209"/>
      <c r="Q307" s="209"/>
      <c r="R307" s="209"/>
      <c r="S307" s="209"/>
      <c r="T307" s="210"/>
      <c r="AT307" s="205" t="s">
        <v>132</v>
      </c>
      <c r="AU307" s="205" t="s">
        <v>83</v>
      </c>
      <c r="AV307" s="203" t="s">
        <v>130</v>
      </c>
      <c r="AW307" s="203" t="s">
        <v>30</v>
      </c>
      <c r="AX307" s="203" t="s">
        <v>81</v>
      </c>
      <c r="AY307" s="205" t="s">
        <v>124</v>
      </c>
    </row>
    <row r="308" spans="1:65" s="101" customFormat="1" ht="33" customHeight="1">
      <c r="A308" s="98"/>
      <c r="B308" s="99"/>
      <c r="C308" s="180" t="s">
        <v>371</v>
      </c>
      <c r="D308" s="180" t="s">
        <v>126</v>
      </c>
      <c r="E308" s="181" t="s">
        <v>372</v>
      </c>
      <c r="F308" s="182" t="s">
        <v>373</v>
      </c>
      <c r="G308" s="183" t="s">
        <v>374</v>
      </c>
      <c r="H308" s="184">
        <f>H310</f>
        <v>2934.6960000000004</v>
      </c>
      <c r="I308" s="84"/>
      <c r="J308" s="185">
        <f>ROUND(I308*H308,2)</f>
        <v>0</v>
      </c>
      <c r="K308" s="186"/>
      <c r="L308" s="99"/>
      <c r="M308" s="187" t="s">
        <v>1</v>
      </c>
      <c r="N308" s="188" t="s">
        <v>38</v>
      </c>
      <c r="O308" s="189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R308" s="192" t="s">
        <v>130</v>
      </c>
      <c r="AT308" s="192" t="s">
        <v>126</v>
      </c>
      <c r="AU308" s="192" t="s">
        <v>83</v>
      </c>
      <c r="AY308" s="91" t="s">
        <v>124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91" t="s">
        <v>81</v>
      </c>
      <c r="BK308" s="193">
        <f>ROUND(I308*H308,2)</f>
        <v>0</v>
      </c>
      <c r="BL308" s="91" t="s">
        <v>130</v>
      </c>
      <c r="BM308" s="192" t="s">
        <v>375</v>
      </c>
    </row>
    <row r="309" spans="2:51" s="194" customFormat="1" ht="12">
      <c r="B309" s="195"/>
      <c r="D309" s="196" t="s">
        <v>132</v>
      </c>
      <c r="E309" s="197" t="s">
        <v>1</v>
      </c>
      <c r="F309" s="198" t="s">
        <v>1361</v>
      </c>
      <c r="H309" s="199">
        <f>(590.835*1.6)+(1105.2*1.8)</f>
        <v>2934.6960000000004</v>
      </c>
      <c r="I309" s="85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7" t="s">
        <v>132</v>
      </c>
      <c r="AU309" s="197" t="s">
        <v>83</v>
      </c>
      <c r="AV309" s="194" t="s">
        <v>83</v>
      </c>
      <c r="AW309" s="194" t="s">
        <v>30</v>
      </c>
      <c r="AX309" s="194" t="s">
        <v>73</v>
      </c>
      <c r="AY309" s="197" t="s">
        <v>124</v>
      </c>
    </row>
    <row r="310" spans="2:51" s="203" customFormat="1" ht="12">
      <c r="B310" s="204"/>
      <c r="D310" s="196" t="s">
        <v>132</v>
      </c>
      <c r="E310" s="205" t="s">
        <v>1</v>
      </c>
      <c r="F310" s="206" t="s">
        <v>134</v>
      </c>
      <c r="H310" s="207">
        <f>H309</f>
        <v>2934.6960000000004</v>
      </c>
      <c r="I310" s="86"/>
      <c r="L310" s="204"/>
      <c r="M310" s="208"/>
      <c r="N310" s="209"/>
      <c r="O310" s="209"/>
      <c r="P310" s="209"/>
      <c r="Q310" s="209"/>
      <c r="R310" s="209"/>
      <c r="S310" s="209"/>
      <c r="T310" s="210"/>
      <c r="AT310" s="205" t="s">
        <v>132</v>
      </c>
      <c r="AU310" s="205" t="s">
        <v>83</v>
      </c>
      <c r="AV310" s="203" t="s">
        <v>130</v>
      </c>
      <c r="AW310" s="203" t="s">
        <v>30</v>
      </c>
      <c r="AX310" s="203" t="s">
        <v>81</v>
      </c>
      <c r="AY310" s="205" t="s">
        <v>124</v>
      </c>
    </row>
    <row r="311" spans="1:65" s="101" customFormat="1" ht="21.75" customHeight="1">
      <c r="A311" s="98"/>
      <c r="B311" s="99"/>
      <c r="C311" s="180" t="s">
        <v>376</v>
      </c>
      <c r="D311" s="180" t="s">
        <v>126</v>
      </c>
      <c r="E311" s="181" t="s">
        <v>377</v>
      </c>
      <c r="F311" s="182" t="s">
        <v>378</v>
      </c>
      <c r="G311" s="183" t="s">
        <v>374</v>
      </c>
      <c r="H311" s="184">
        <v>15.928</v>
      </c>
      <c r="I311" s="84"/>
      <c r="J311" s="185">
        <f>ROUND(I311*H311,2)</f>
        <v>0</v>
      </c>
      <c r="K311" s="186"/>
      <c r="L311" s="99"/>
      <c r="M311" s="187" t="s">
        <v>1</v>
      </c>
      <c r="N311" s="188" t="s">
        <v>38</v>
      </c>
      <c r="O311" s="189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R311" s="192" t="s">
        <v>130</v>
      </c>
      <c r="AT311" s="192" t="s">
        <v>126</v>
      </c>
      <c r="AU311" s="192" t="s">
        <v>83</v>
      </c>
      <c r="AY311" s="91" t="s">
        <v>124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91" t="s">
        <v>81</v>
      </c>
      <c r="BK311" s="193">
        <f>ROUND(I311*H311,2)</f>
        <v>0</v>
      </c>
      <c r="BL311" s="91" t="s">
        <v>130</v>
      </c>
      <c r="BM311" s="192" t="s">
        <v>379</v>
      </c>
    </row>
    <row r="312" spans="2:51" s="194" customFormat="1" ht="12">
      <c r="B312" s="195"/>
      <c r="D312" s="196" t="s">
        <v>132</v>
      </c>
      <c r="E312" s="197" t="s">
        <v>1</v>
      </c>
      <c r="F312" s="198" t="s">
        <v>380</v>
      </c>
      <c r="H312" s="199">
        <v>15.928</v>
      </c>
      <c r="I312" s="85"/>
      <c r="L312" s="195"/>
      <c r="M312" s="200"/>
      <c r="N312" s="201"/>
      <c r="O312" s="201"/>
      <c r="P312" s="201"/>
      <c r="Q312" s="201"/>
      <c r="R312" s="201"/>
      <c r="S312" s="201"/>
      <c r="T312" s="202"/>
      <c r="AT312" s="197" t="s">
        <v>132</v>
      </c>
      <c r="AU312" s="197" t="s">
        <v>83</v>
      </c>
      <c r="AV312" s="194" t="s">
        <v>83</v>
      </c>
      <c r="AW312" s="194" t="s">
        <v>30</v>
      </c>
      <c r="AX312" s="194" t="s">
        <v>73</v>
      </c>
      <c r="AY312" s="197" t="s">
        <v>124</v>
      </c>
    </row>
    <row r="313" spans="2:51" s="203" customFormat="1" ht="12">
      <c r="B313" s="204"/>
      <c r="D313" s="196" t="s">
        <v>132</v>
      </c>
      <c r="E313" s="205" t="s">
        <v>1</v>
      </c>
      <c r="F313" s="206" t="s">
        <v>134</v>
      </c>
      <c r="H313" s="207">
        <v>15.928</v>
      </c>
      <c r="I313" s="86"/>
      <c r="L313" s="204"/>
      <c r="M313" s="208"/>
      <c r="N313" s="209"/>
      <c r="O313" s="209"/>
      <c r="P313" s="209"/>
      <c r="Q313" s="209"/>
      <c r="R313" s="209"/>
      <c r="S313" s="209"/>
      <c r="T313" s="210"/>
      <c r="AT313" s="205" t="s">
        <v>132</v>
      </c>
      <c r="AU313" s="205" t="s">
        <v>83</v>
      </c>
      <c r="AV313" s="203" t="s">
        <v>130</v>
      </c>
      <c r="AW313" s="203" t="s">
        <v>30</v>
      </c>
      <c r="AX313" s="203" t="s">
        <v>81</v>
      </c>
      <c r="AY313" s="205" t="s">
        <v>124</v>
      </c>
    </row>
    <row r="314" spans="1:65" s="101" customFormat="1" ht="21.75" customHeight="1">
      <c r="A314" s="98"/>
      <c r="B314" s="99"/>
      <c r="C314" s="180" t="s">
        <v>381</v>
      </c>
      <c r="D314" s="180" t="s">
        <v>126</v>
      </c>
      <c r="E314" s="181" t="s">
        <v>382</v>
      </c>
      <c r="F314" s="182" t="s">
        <v>383</v>
      </c>
      <c r="G314" s="183" t="s">
        <v>194</v>
      </c>
      <c r="H314" s="184">
        <v>973.099</v>
      </c>
      <c r="I314" s="84"/>
      <c r="J314" s="185">
        <f>ROUND(I314*H314,2)</f>
        <v>0</v>
      </c>
      <c r="K314" s="186"/>
      <c r="L314" s="99"/>
      <c r="M314" s="187" t="s">
        <v>1</v>
      </c>
      <c r="N314" s="188" t="s">
        <v>38</v>
      </c>
      <c r="O314" s="189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R314" s="192" t="s">
        <v>130</v>
      </c>
      <c r="AT314" s="192" t="s">
        <v>126</v>
      </c>
      <c r="AU314" s="192" t="s">
        <v>83</v>
      </c>
      <c r="AY314" s="91" t="s">
        <v>124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91" t="s">
        <v>81</v>
      </c>
      <c r="BK314" s="193">
        <f>ROUND(I314*H314,2)</f>
        <v>0</v>
      </c>
      <c r="BL314" s="91" t="s">
        <v>130</v>
      </c>
      <c r="BM314" s="192" t="s">
        <v>384</v>
      </c>
    </row>
    <row r="315" spans="2:51" s="194" customFormat="1" ht="12">
      <c r="B315" s="195"/>
      <c r="D315" s="196" t="s">
        <v>132</v>
      </c>
      <c r="E315" s="197" t="s">
        <v>1</v>
      </c>
      <c r="F315" s="198" t="s">
        <v>385</v>
      </c>
      <c r="H315" s="199">
        <v>1364.001</v>
      </c>
      <c r="I315" s="85"/>
      <c r="L315" s="195"/>
      <c r="M315" s="200"/>
      <c r="N315" s="201"/>
      <c r="O315" s="201"/>
      <c r="P315" s="201"/>
      <c r="Q315" s="201"/>
      <c r="R315" s="201"/>
      <c r="S315" s="201"/>
      <c r="T315" s="202"/>
      <c r="AT315" s="197" t="s">
        <v>132</v>
      </c>
      <c r="AU315" s="197" t="s">
        <v>83</v>
      </c>
      <c r="AV315" s="194" t="s">
        <v>83</v>
      </c>
      <c r="AW315" s="194" t="s">
        <v>30</v>
      </c>
      <c r="AX315" s="194" t="s">
        <v>73</v>
      </c>
      <c r="AY315" s="197" t="s">
        <v>124</v>
      </c>
    </row>
    <row r="316" spans="2:51" s="194" customFormat="1" ht="33.75">
      <c r="B316" s="195"/>
      <c r="D316" s="196" t="s">
        <v>132</v>
      </c>
      <c r="E316" s="197" t="s">
        <v>1</v>
      </c>
      <c r="F316" s="198" t="s">
        <v>386</v>
      </c>
      <c r="H316" s="199">
        <v>-612.102</v>
      </c>
      <c r="I316" s="85"/>
      <c r="L316" s="195"/>
      <c r="M316" s="200"/>
      <c r="N316" s="201"/>
      <c r="O316" s="201"/>
      <c r="P316" s="201"/>
      <c r="Q316" s="201"/>
      <c r="R316" s="201"/>
      <c r="S316" s="201"/>
      <c r="T316" s="202"/>
      <c r="AT316" s="197" t="s">
        <v>132</v>
      </c>
      <c r="AU316" s="197" t="s">
        <v>83</v>
      </c>
      <c r="AV316" s="194" t="s">
        <v>83</v>
      </c>
      <c r="AW316" s="194" t="s">
        <v>30</v>
      </c>
      <c r="AX316" s="194" t="s">
        <v>73</v>
      </c>
      <c r="AY316" s="197" t="s">
        <v>124</v>
      </c>
    </row>
    <row r="317" spans="2:51" s="194" customFormat="1" ht="12">
      <c r="B317" s="195"/>
      <c r="D317" s="196" t="s">
        <v>132</v>
      </c>
      <c r="E317" s="197" t="s">
        <v>1</v>
      </c>
      <c r="F317" s="198" t="s">
        <v>387</v>
      </c>
      <c r="H317" s="199">
        <v>208</v>
      </c>
      <c r="I317" s="85"/>
      <c r="L317" s="195"/>
      <c r="M317" s="200"/>
      <c r="N317" s="201"/>
      <c r="O317" s="201"/>
      <c r="P317" s="201"/>
      <c r="Q317" s="201"/>
      <c r="R317" s="201"/>
      <c r="S317" s="201"/>
      <c r="T317" s="202"/>
      <c r="AT317" s="197" t="s">
        <v>132</v>
      </c>
      <c r="AU317" s="197" t="s">
        <v>83</v>
      </c>
      <c r="AV317" s="194" t="s">
        <v>83</v>
      </c>
      <c r="AW317" s="194" t="s">
        <v>30</v>
      </c>
      <c r="AX317" s="194" t="s">
        <v>73</v>
      </c>
      <c r="AY317" s="197" t="s">
        <v>124</v>
      </c>
    </row>
    <row r="318" spans="2:51" s="194" customFormat="1" ht="12">
      <c r="B318" s="195"/>
      <c r="D318" s="196" t="s">
        <v>132</v>
      </c>
      <c r="E318" s="197" t="s">
        <v>1</v>
      </c>
      <c r="F318" s="198" t="s">
        <v>388</v>
      </c>
      <c r="H318" s="199">
        <v>13.2</v>
      </c>
      <c r="I318" s="85"/>
      <c r="L318" s="195"/>
      <c r="M318" s="200"/>
      <c r="N318" s="201"/>
      <c r="O318" s="201"/>
      <c r="P318" s="201"/>
      <c r="Q318" s="201"/>
      <c r="R318" s="201"/>
      <c r="S318" s="201"/>
      <c r="T318" s="202"/>
      <c r="AT318" s="197" t="s">
        <v>132</v>
      </c>
      <c r="AU318" s="197" t="s">
        <v>83</v>
      </c>
      <c r="AV318" s="194" t="s">
        <v>83</v>
      </c>
      <c r="AW318" s="194" t="s">
        <v>30</v>
      </c>
      <c r="AX318" s="194" t="s">
        <v>73</v>
      </c>
      <c r="AY318" s="197" t="s">
        <v>124</v>
      </c>
    </row>
    <row r="319" spans="2:51" s="203" customFormat="1" ht="12">
      <c r="B319" s="204"/>
      <c r="D319" s="196" t="s">
        <v>132</v>
      </c>
      <c r="E319" s="205" t="s">
        <v>1</v>
      </c>
      <c r="F319" s="206" t="s">
        <v>134</v>
      </c>
      <c r="H319" s="207">
        <v>973.099</v>
      </c>
      <c r="I319" s="86"/>
      <c r="L319" s="204"/>
      <c r="M319" s="208"/>
      <c r="N319" s="209"/>
      <c r="O319" s="209"/>
      <c r="P319" s="209"/>
      <c r="Q319" s="209"/>
      <c r="R319" s="209"/>
      <c r="S319" s="209"/>
      <c r="T319" s="210"/>
      <c r="AT319" s="205" t="s">
        <v>132</v>
      </c>
      <c r="AU319" s="205" t="s">
        <v>83</v>
      </c>
      <c r="AV319" s="203" t="s">
        <v>130</v>
      </c>
      <c r="AW319" s="203" t="s">
        <v>30</v>
      </c>
      <c r="AX319" s="203" t="s">
        <v>81</v>
      </c>
      <c r="AY319" s="205" t="s">
        <v>124</v>
      </c>
    </row>
    <row r="320" spans="1:65" s="101" customFormat="1" ht="16.5" customHeight="1">
      <c r="A320" s="98"/>
      <c r="B320" s="99"/>
      <c r="C320" s="218" t="s">
        <v>389</v>
      </c>
      <c r="D320" s="218" t="s">
        <v>275</v>
      </c>
      <c r="E320" s="219" t="s">
        <v>390</v>
      </c>
      <c r="F320" s="220" t="s">
        <v>391</v>
      </c>
      <c r="G320" s="221" t="s">
        <v>374</v>
      </c>
      <c r="H320" s="222">
        <v>954.736</v>
      </c>
      <c r="I320" s="88"/>
      <c r="J320" s="223">
        <f>ROUND(I320*H320,2)</f>
        <v>0</v>
      </c>
      <c r="K320" s="224"/>
      <c r="L320" s="225"/>
      <c r="M320" s="226" t="s">
        <v>1</v>
      </c>
      <c r="N320" s="227" t="s">
        <v>38</v>
      </c>
      <c r="O320" s="189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R320" s="192" t="s">
        <v>163</v>
      </c>
      <c r="AT320" s="192" t="s">
        <v>275</v>
      </c>
      <c r="AU320" s="192" t="s">
        <v>83</v>
      </c>
      <c r="AY320" s="91" t="s">
        <v>124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91" t="s">
        <v>81</v>
      </c>
      <c r="BK320" s="193">
        <f>ROUND(I320*H320,2)</f>
        <v>0</v>
      </c>
      <c r="BL320" s="91" t="s">
        <v>130</v>
      </c>
      <c r="BM320" s="192" t="s">
        <v>392</v>
      </c>
    </row>
    <row r="321" spans="2:51" s="194" customFormat="1" ht="12">
      <c r="B321" s="195"/>
      <c r="D321" s="196" t="s">
        <v>132</v>
      </c>
      <c r="E321" s="197" t="s">
        <v>1</v>
      </c>
      <c r="F321" s="198" t="s">
        <v>393</v>
      </c>
      <c r="H321" s="199">
        <v>1699.016</v>
      </c>
      <c r="I321" s="85"/>
      <c r="L321" s="195"/>
      <c r="M321" s="200"/>
      <c r="N321" s="201"/>
      <c r="O321" s="201"/>
      <c r="P321" s="201"/>
      <c r="Q321" s="201"/>
      <c r="R321" s="201"/>
      <c r="S321" s="201"/>
      <c r="T321" s="202"/>
      <c r="AT321" s="197" t="s">
        <v>132</v>
      </c>
      <c r="AU321" s="197" t="s">
        <v>83</v>
      </c>
      <c r="AV321" s="194" t="s">
        <v>83</v>
      </c>
      <c r="AW321" s="194" t="s">
        <v>30</v>
      </c>
      <c r="AX321" s="194" t="s">
        <v>73</v>
      </c>
      <c r="AY321" s="197" t="s">
        <v>124</v>
      </c>
    </row>
    <row r="322" spans="2:51" s="194" customFormat="1" ht="12">
      <c r="B322" s="195"/>
      <c r="D322" s="196" t="s">
        <v>132</v>
      </c>
      <c r="E322" s="197" t="s">
        <v>1</v>
      </c>
      <c r="F322" s="198" t="s">
        <v>394</v>
      </c>
      <c r="H322" s="199">
        <v>-744.28</v>
      </c>
      <c r="I322" s="85"/>
      <c r="L322" s="195"/>
      <c r="M322" s="200"/>
      <c r="N322" s="201"/>
      <c r="O322" s="201"/>
      <c r="P322" s="201"/>
      <c r="Q322" s="201"/>
      <c r="R322" s="201"/>
      <c r="S322" s="201"/>
      <c r="T322" s="202"/>
      <c r="AT322" s="197" t="s">
        <v>132</v>
      </c>
      <c r="AU322" s="197" t="s">
        <v>83</v>
      </c>
      <c r="AV322" s="194" t="s">
        <v>83</v>
      </c>
      <c r="AW322" s="194" t="s">
        <v>30</v>
      </c>
      <c r="AX322" s="194" t="s">
        <v>73</v>
      </c>
      <c r="AY322" s="197" t="s">
        <v>124</v>
      </c>
    </row>
    <row r="323" spans="2:51" s="203" customFormat="1" ht="12">
      <c r="B323" s="204"/>
      <c r="D323" s="196" t="s">
        <v>132</v>
      </c>
      <c r="E323" s="205" t="s">
        <v>1</v>
      </c>
      <c r="F323" s="206" t="s">
        <v>134</v>
      </c>
      <c r="H323" s="207">
        <v>954.736</v>
      </c>
      <c r="I323" s="86"/>
      <c r="L323" s="204"/>
      <c r="M323" s="208"/>
      <c r="N323" s="209"/>
      <c r="O323" s="209"/>
      <c r="P323" s="209"/>
      <c r="Q323" s="209"/>
      <c r="R323" s="209"/>
      <c r="S323" s="209"/>
      <c r="T323" s="210"/>
      <c r="AT323" s="205" t="s">
        <v>132</v>
      </c>
      <c r="AU323" s="205" t="s">
        <v>83</v>
      </c>
      <c r="AV323" s="203" t="s">
        <v>130</v>
      </c>
      <c r="AW323" s="203" t="s">
        <v>30</v>
      </c>
      <c r="AX323" s="203" t="s">
        <v>81</v>
      </c>
      <c r="AY323" s="205" t="s">
        <v>124</v>
      </c>
    </row>
    <row r="324" spans="1:65" s="101" customFormat="1" ht="21.75" customHeight="1">
      <c r="A324" s="98"/>
      <c r="B324" s="99"/>
      <c r="C324" s="180" t="s">
        <v>395</v>
      </c>
      <c r="D324" s="180" t="s">
        <v>126</v>
      </c>
      <c r="E324" s="181" t="s">
        <v>396</v>
      </c>
      <c r="F324" s="182" t="s">
        <v>397</v>
      </c>
      <c r="G324" s="183" t="s">
        <v>194</v>
      </c>
      <c r="H324" s="184">
        <v>477.245</v>
      </c>
      <c r="I324" s="84"/>
      <c r="J324" s="185">
        <f>ROUND(I324*H324,2)</f>
        <v>0</v>
      </c>
      <c r="K324" s="186"/>
      <c r="L324" s="99"/>
      <c r="M324" s="187" t="s">
        <v>1</v>
      </c>
      <c r="N324" s="188" t="s">
        <v>38</v>
      </c>
      <c r="O324" s="189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R324" s="192" t="s">
        <v>130</v>
      </c>
      <c r="AT324" s="192" t="s">
        <v>126</v>
      </c>
      <c r="AU324" s="192" t="s">
        <v>83</v>
      </c>
      <c r="AY324" s="91" t="s">
        <v>124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91" t="s">
        <v>81</v>
      </c>
      <c r="BK324" s="193">
        <f>ROUND(I324*H324,2)</f>
        <v>0</v>
      </c>
      <c r="BL324" s="91" t="s">
        <v>130</v>
      </c>
      <c r="BM324" s="192" t="s">
        <v>398</v>
      </c>
    </row>
    <row r="325" spans="2:51" s="194" customFormat="1" ht="12">
      <c r="B325" s="195"/>
      <c r="D325" s="196" t="s">
        <v>132</v>
      </c>
      <c r="E325" s="197" t="s">
        <v>1</v>
      </c>
      <c r="F325" s="198" t="s">
        <v>399</v>
      </c>
      <c r="H325" s="199">
        <v>19.14</v>
      </c>
      <c r="I325" s="85"/>
      <c r="L325" s="195"/>
      <c r="M325" s="200"/>
      <c r="N325" s="201"/>
      <c r="O325" s="201"/>
      <c r="P325" s="201"/>
      <c r="Q325" s="201"/>
      <c r="R325" s="201"/>
      <c r="S325" s="201"/>
      <c r="T325" s="202"/>
      <c r="AT325" s="197" t="s">
        <v>132</v>
      </c>
      <c r="AU325" s="197" t="s">
        <v>83</v>
      </c>
      <c r="AV325" s="194" t="s">
        <v>83</v>
      </c>
      <c r="AW325" s="194" t="s">
        <v>30</v>
      </c>
      <c r="AX325" s="194" t="s">
        <v>73</v>
      </c>
      <c r="AY325" s="197" t="s">
        <v>124</v>
      </c>
    </row>
    <row r="326" spans="2:51" s="194" customFormat="1" ht="12">
      <c r="B326" s="195"/>
      <c r="D326" s="196" t="s">
        <v>132</v>
      </c>
      <c r="E326" s="197" t="s">
        <v>1</v>
      </c>
      <c r="F326" s="198" t="s">
        <v>400</v>
      </c>
      <c r="H326" s="199">
        <v>53.822</v>
      </c>
      <c r="I326" s="85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7" t="s">
        <v>132</v>
      </c>
      <c r="AU326" s="197" t="s">
        <v>83</v>
      </c>
      <c r="AV326" s="194" t="s">
        <v>83</v>
      </c>
      <c r="AW326" s="194" t="s">
        <v>30</v>
      </c>
      <c r="AX326" s="194" t="s">
        <v>73</v>
      </c>
      <c r="AY326" s="197" t="s">
        <v>124</v>
      </c>
    </row>
    <row r="327" spans="2:51" s="194" customFormat="1" ht="12">
      <c r="B327" s="195"/>
      <c r="D327" s="196" t="s">
        <v>132</v>
      </c>
      <c r="E327" s="197" t="s">
        <v>1</v>
      </c>
      <c r="F327" s="198" t="s">
        <v>401</v>
      </c>
      <c r="H327" s="199">
        <v>291.97</v>
      </c>
      <c r="I327" s="85"/>
      <c r="L327" s="195"/>
      <c r="M327" s="200"/>
      <c r="N327" s="201"/>
      <c r="O327" s="201"/>
      <c r="P327" s="201"/>
      <c r="Q327" s="201"/>
      <c r="R327" s="201"/>
      <c r="S327" s="201"/>
      <c r="T327" s="202"/>
      <c r="AT327" s="197" t="s">
        <v>132</v>
      </c>
      <c r="AU327" s="197" t="s">
        <v>83</v>
      </c>
      <c r="AV327" s="194" t="s">
        <v>83</v>
      </c>
      <c r="AW327" s="194" t="s">
        <v>30</v>
      </c>
      <c r="AX327" s="194" t="s">
        <v>73</v>
      </c>
      <c r="AY327" s="197" t="s">
        <v>124</v>
      </c>
    </row>
    <row r="328" spans="2:51" s="194" customFormat="1" ht="12">
      <c r="B328" s="195"/>
      <c r="D328" s="196" t="s">
        <v>132</v>
      </c>
      <c r="E328" s="197" t="s">
        <v>1</v>
      </c>
      <c r="F328" s="198" t="s">
        <v>402</v>
      </c>
      <c r="H328" s="199">
        <v>112.313</v>
      </c>
      <c r="I328" s="85"/>
      <c r="L328" s="195"/>
      <c r="M328" s="200"/>
      <c r="N328" s="201"/>
      <c r="O328" s="201"/>
      <c r="P328" s="201"/>
      <c r="Q328" s="201"/>
      <c r="R328" s="201"/>
      <c r="S328" s="201"/>
      <c r="T328" s="202"/>
      <c r="AT328" s="197" t="s">
        <v>132</v>
      </c>
      <c r="AU328" s="197" t="s">
        <v>83</v>
      </c>
      <c r="AV328" s="194" t="s">
        <v>83</v>
      </c>
      <c r="AW328" s="194" t="s">
        <v>30</v>
      </c>
      <c r="AX328" s="194" t="s">
        <v>73</v>
      </c>
      <c r="AY328" s="197" t="s">
        <v>124</v>
      </c>
    </row>
    <row r="329" spans="2:51" s="203" customFormat="1" ht="12">
      <c r="B329" s="204"/>
      <c r="D329" s="196" t="s">
        <v>132</v>
      </c>
      <c r="E329" s="205" t="s">
        <v>1</v>
      </c>
      <c r="F329" s="206" t="s">
        <v>134</v>
      </c>
      <c r="H329" s="207">
        <v>477.245</v>
      </c>
      <c r="I329" s="86"/>
      <c r="L329" s="204"/>
      <c r="M329" s="208"/>
      <c r="N329" s="209"/>
      <c r="O329" s="209"/>
      <c r="P329" s="209"/>
      <c r="Q329" s="209"/>
      <c r="R329" s="209"/>
      <c r="S329" s="209"/>
      <c r="T329" s="210"/>
      <c r="AT329" s="205" t="s">
        <v>132</v>
      </c>
      <c r="AU329" s="205" t="s">
        <v>83</v>
      </c>
      <c r="AV329" s="203" t="s">
        <v>130</v>
      </c>
      <c r="AW329" s="203" t="s">
        <v>30</v>
      </c>
      <c r="AX329" s="203" t="s">
        <v>81</v>
      </c>
      <c r="AY329" s="205" t="s">
        <v>124</v>
      </c>
    </row>
    <row r="330" spans="1:65" s="101" customFormat="1" ht="16.5" customHeight="1">
      <c r="A330" s="98"/>
      <c r="B330" s="99"/>
      <c r="C330" s="218" t="s">
        <v>403</v>
      </c>
      <c r="D330" s="218" t="s">
        <v>275</v>
      </c>
      <c r="E330" s="219" t="s">
        <v>404</v>
      </c>
      <c r="F330" s="220" t="s">
        <v>405</v>
      </c>
      <c r="G330" s="221" t="s">
        <v>374</v>
      </c>
      <c r="H330" s="222">
        <v>980.309</v>
      </c>
      <c r="I330" s="88"/>
      <c r="J330" s="223">
        <f>ROUND(I330*H330,2)</f>
        <v>0</v>
      </c>
      <c r="K330" s="224"/>
      <c r="L330" s="225"/>
      <c r="M330" s="226" t="s">
        <v>1</v>
      </c>
      <c r="N330" s="227" t="s">
        <v>38</v>
      </c>
      <c r="O330" s="189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R330" s="192" t="s">
        <v>163</v>
      </c>
      <c r="AT330" s="192" t="s">
        <v>275</v>
      </c>
      <c r="AU330" s="192" t="s">
        <v>83</v>
      </c>
      <c r="AY330" s="91" t="s">
        <v>124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91" t="s">
        <v>81</v>
      </c>
      <c r="BK330" s="193">
        <f>ROUND(I330*H330,2)</f>
        <v>0</v>
      </c>
      <c r="BL330" s="91" t="s">
        <v>130</v>
      </c>
      <c r="BM330" s="192" t="s">
        <v>406</v>
      </c>
    </row>
    <row r="331" spans="2:51" s="194" customFormat="1" ht="12">
      <c r="B331" s="195"/>
      <c r="D331" s="196" t="s">
        <v>132</v>
      </c>
      <c r="E331" s="197" t="s">
        <v>1</v>
      </c>
      <c r="F331" s="198" t="s">
        <v>407</v>
      </c>
      <c r="H331" s="199">
        <v>980.309</v>
      </c>
      <c r="I331" s="85"/>
      <c r="L331" s="195"/>
      <c r="M331" s="200"/>
      <c r="N331" s="201"/>
      <c r="O331" s="201"/>
      <c r="P331" s="201"/>
      <c r="Q331" s="201"/>
      <c r="R331" s="201"/>
      <c r="S331" s="201"/>
      <c r="T331" s="202"/>
      <c r="AT331" s="197" t="s">
        <v>132</v>
      </c>
      <c r="AU331" s="197" t="s">
        <v>83</v>
      </c>
      <c r="AV331" s="194" t="s">
        <v>83</v>
      </c>
      <c r="AW331" s="194" t="s">
        <v>30</v>
      </c>
      <c r="AX331" s="194" t="s">
        <v>73</v>
      </c>
      <c r="AY331" s="197" t="s">
        <v>124</v>
      </c>
    </row>
    <row r="332" spans="2:51" s="203" customFormat="1" ht="12">
      <c r="B332" s="204"/>
      <c r="D332" s="196" t="s">
        <v>132</v>
      </c>
      <c r="E332" s="205" t="s">
        <v>1</v>
      </c>
      <c r="F332" s="206" t="s">
        <v>134</v>
      </c>
      <c r="H332" s="207">
        <v>980.309</v>
      </c>
      <c r="I332" s="86"/>
      <c r="L332" s="204"/>
      <c r="M332" s="208"/>
      <c r="N332" s="209"/>
      <c r="O332" s="209"/>
      <c r="P332" s="209"/>
      <c r="Q332" s="209"/>
      <c r="R332" s="209"/>
      <c r="S332" s="209"/>
      <c r="T332" s="210"/>
      <c r="AT332" s="205" t="s">
        <v>132</v>
      </c>
      <c r="AU332" s="205" t="s">
        <v>83</v>
      </c>
      <c r="AV332" s="203" t="s">
        <v>130</v>
      </c>
      <c r="AW332" s="203" t="s">
        <v>30</v>
      </c>
      <c r="AX332" s="203" t="s">
        <v>81</v>
      </c>
      <c r="AY332" s="205" t="s">
        <v>124</v>
      </c>
    </row>
    <row r="333" spans="1:65" s="101" customFormat="1" ht="21.75" customHeight="1">
      <c r="A333" s="98"/>
      <c r="B333" s="99"/>
      <c r="C333" s="180" t="s">
        <v>408</v>
      </c>
      <c r="D333" s="180" t="s">
        <v>126</v>
      </c>
      <c r="E333" s="181" t="s">
        <v>409</v>
      </c>
      <c r="F333" s="182" t="s">
        <v>410</v>
      </c>
      <c r="G333" s="183" t="s">
        <v>129</v>
      </c>
      <c r="H333" s="184">
        <v>236</v>
      </c>
      <c r="I333" s="84"/>
      <c r="J333" s="185">
        <f>ROUND(I333*H333,2)</f>
        <v>0</v>
      </c>
      <c r="K333" s="186"/>
      <c r="L333" s="99"/>
      <c r="M333" s="187" t="s">
        <v>1</v>
      </c>
      <c r="N333" s="188" t="s">
        <v>38</v>
      </c>
      <c r="O333" s="189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R333" s="192" t="s">
        <v>130</v>
      </c>
      <c r="AT333" s="192" t="s">
        <v>126</v>
      </c>
      <c r="AU333" s="192" t="s">
        <v>83</v>
      </c>
      <c r="AY333" s="91" t="s">
        <v>124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91" t="s">
        <v>81</v>
      </c>
      <c r="BK333" s="193">
        <f>ROUND(I333*H333,2)</f>
        <v>0</v>
      </c>
      <c r="BL333" s="91" t="s">
        <v>130</v>
      </c>
      <c r="BM333" s="192" t="s">
        <v>411</v>
      </c>
    </row>
    <row r="334" spans="2:51" s="211" customFormat="1" ht="12">
      <c r="B334" s="212"/>
      <c r="D334" s="196" t="s">
        <v>132</v>
      </c>
      <c r="E334" s="213" t="s">
        <v>1</v>
      </c>
      <c r="F334" s="214" t="s">
        <v>152</v>
      </c>
      <c r="H334" s="213" t="s">
        <v>1</v>
      </c>
      <c r="I334" s="87"/>
      <c r="L334" s="212"/>
      <c r="M334" s="215"/>
      <c r="N334" s="216"/>
      <c r="O334" s="216"/>
      <c r="P334" s="216"/>
      <c r="Q334" s="216"/>
      <c r="R334" s="216"/>
      <c r="S334" s="216"/>
      <c r="T334" s="217"/>
      <c r="AT334" s="213" t="s">
        <v>132</v>
      </c>
      <c r="AU334" s="213" t="s">
        <v>83</v>
      </c>
      <c r="AV334" s="211" t="s">
        <v>81</v>
      </c>
      <c r="AW334" s="211" t="s">
        <v>30</v>
      </c>
      <c r="AX334" s="211" t="s">
        <v>73</v>
      </c>
      <c r="AY334" s="213" t="s">
        <v>124</v>
      </c>
    </row>
    <row r="335" spans="2:51" s="194" customFormat="1" ht="12">
      <c r="B335" s="195"/>
      <c r="D335" s="196" t="s">
        <v>132</v>
      </c>
      <c r="E335" s="197" t="s">
        <v>1</v>
      </c>
      <c r="F335" s="198" t="s">
        <v>190</v>
      </c>
      <c r="H335" s="199">
        <v>236</v>
      </c>
      <c r="I335" s="85"/>
      <c r="L335" s="195"/>
      <c r="M335" s="200"/>
      <c r="N335" s="201"/>
      <c r="O335" s="201"/>
      <c r="P335" s="201"/>
      <c r="Q335" s="201"/>
      <c r="R335" s="201"/>
      <c r="S335" s="201"/>
      <c r="T335" s="202"/>
      <c r="AT335" s="197" t="s">
        <v>132</v>
      </c>
      <c r="AU335" s="197" t="s">
        <v>83</v>
      </c>
      <c r="AV335" s="194" t="s">
        <v>83</v>
      </c>
      <c r="AW335" s="194" t="s">
        <v>30</v>
      </c>
      <c r="AX335" s="194" t="s">
        <v>73</v>
      </c>
      <c r="AY335" s="197" t="s">
        <v>124</v>
      </c>
    </row>
    <row r="336" spans="2:51" s="203" customFormat="1" ht="12">
      <c r="B336" s="204"/>
      <c r="D336" s="196" t="s">
        <v>132</v>
      </c>
      <c r="E336" s="205" t="s">
        <v>1</v>
      </c>
      <c r="F336" s="206" t="s">
        <v>134</v>
      </c>
      <c r="H336" s="207">
        <v>236</v>
      </c>
      <c r="I336" s="86"/>
      <c r="L336" s="204"/>
      <c r="M336" s="208"/>
      <c r="N336" s="209"/>
      <c r="O336" s="209"/>
      <c r="P336" s="209"/>
      <c r="Q336" s="209"/>
      <c r="R336" s="209"/>
      <c r="S336" s="209"/>
      <c r="T336" s="210"/>
      <c r="AT336" s="205" t="s">
        <v>132</v>
      </c>
      <c r="AU336" s="205" t="s">
        <v>83</v>
      </c>
      <c r="AV336" s="203" t="s">
        <v>130</v>
      </c>
      <c r="AW336" s="203" t="s">
        <v>30</v>
      </c>
      <c r="AX336" s="203" t="s">
        <v>81</v>
      </c>
      <c r="AY336" s="205" t="s">
        <v>124</v>
      </c>
    </row>
    <row r="337" spans="1:65" s="101" customFormat="1" ht="21.75" customHeight="1">
      <c r="A337" s="98"/>
      <c r="B337" s="99"/>
      <c r="C337" s="180" t="s">
        <v>412</v>
      </c>
      <c r="D337" s="180" t="s">
        <v>126</v>
      </c>
      <c r="E337" s="181" t="s">
        <v>413</v>
      </c>
      <c r="F337" s="182" t="s">
        <v>414</v>
      </c>
      <c r="G337" s="183" t="s">
        <v>129</v>
      </c>
      <c r="H337" s="184">
        <v>236</v>
      </c>
      <c r="I337" s="84"/>
      <c r="J337" s="185">
        <f>ROUND(I337*H337,2)</f>
        <v>0</v>
      </c>
      <c r="K337" s="186"/>
      <c r="L337" s="99"/>
      <c r="M337" s="187" t="s">
        <v>1</v>
      </c>
      <c r="N337" s="188" t="s">
        <v>38</v>
      </c>
      <c r="O337" s="189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R337" s="192" t="s">
        <v>130</v>
      </c>
      <c r="AT337" s="192" t="s">
        <v>126</v>
      </c>
      <c r="AU337" s="192" t="s">
        <v>83</v>
      </c>
      <c r="AY337" s="91" t="s">
        <v>124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91" t="s">
        <v>81</v>
      </c>
      <c r="BK337" s="193">
        <f>ROUND(I337*H337,2)</f>
        <v>0</v>
      </c>
      <c r="BL337" s="91" t="s">
        <v>130</v>
      </c>
      <c r="BM337" s="192" t="s">
        <v>415</v>
      </c>
    </row>
    <row r="338" spans="2:51" s="211" customFormat="1" ht="12">
      <c r="B338" s="212"/>
      <c r="D338" s="196" t="s">
        <v>132</v>
      </c>
      <c r="E338" s="213" t="s">
        <v>1</v>
      </c>
      <c r="F338" s="214" t="s">
        <v>152</v>
      </c>
      <c r="H338" s="213" t="s">
        <v>1</v>
      </c>
      <c r="I338" s="87"/>
      <c r="L338" s="212"/>
      <c r="M338" s="215"/>
      <c r="N338" s="216"/>
      <c r="O338" s="216"/>
      <c r="P338" s="216"/>
      <c r="Q338" s="216"/>
      <c r="R338" s="216"/>
      <c r="S338" s="216"/>
      <c r="T338" s="217"/>
      <c r="AT338" s="213" t="s">
        <v>132</v>
      </c>
      <c r="AU338" s="213" t="s">
        <v>83</v>
      </c>
      <c r="AV338" s="211" t="s">
        <v>81</v>
      </c>
      <c r="AW338" s="211" t="s">
        <v>30</v>
      </c>
      <c r="AX338" s="211" t="s">
        <v>73</v>
      </c>
      <c r="AY338" s="213" t="s">
        <v>124</v>
      </c>
    </row>
    <row r="339" spans="2:51" s="194" customFormat="1" ht="12">
      <c r="B339" s="195"/>
      <c r="D339" s="196" t="s">
        <v>132</v>
      </c>
      <c r="E339" s="197" t="s">
        <v>1</v>
      </c>
      <c r="F339" s="198" t="s">
        <v>190</v>
      </c>
      <c r="H339" s="199">
        <v>236</v>
      </c>
      <c r="I339" s="85"/>
      <c r="L339" s="195"/>
      <c r="M339" s="200"/>
      <c r="N339" s="201"/>
      <c r="O339" s="201"/>
      <c r="P339" s="201"/>
      <c r="Q339" s="201"/>
      <c r="R339" s="201"/>
      <c r="S339" s="201"/>
      <c r="T339" s="202"/>
      <c r="AT339" s="197" t="s">
        <v>132</v>
      </c>
      <c r="AU339" s="197" t="s">
        <v>83</v>
      </c>
      <c r="AV339" s="194" t="s">
        <v>83</v>
      </c>
      <c r="AW339" s="194" t="s">
        <v>30</v>
      </c>
      <c r="AX339" s="194" t="s">
        <v>73</v>
      </c>
      <c r="AY339" s="197" t="s">
        <v>124</v>
      </c>
    </row>
    <row r="340" spans="2:51" s="203" customFormat="1" ht="12">
      <c r="B340" s="204"/>
      <c r="D340" s="196" t="s">
        <v>132</v>
      </c>
      <c r="E340" s="205" t="s">
        <v>1</v>
      </c>
      <c r="F340" s="206" t="s">
        <v>134</v>
      </c>
      <c r="H340" s="207">
        <v>236</v>
      </c>
      <c r="I340" s="86"/>
      <c r="L340" s="204"/>
      <c r="M340" s="208"/>
      <c r="N340" s="209"/>
      <c r="O340" s="209"/>
      <c r="P340" s="209"/>
      <c r="Q340" s="209"/>
      <c r="R340" s="209"/>
      <c r="S340" s="209"/>
      <c r="T340" s="210"/>
      <c r="AT340" s="205" t="s">
        <v>132</v>
      </c>
      <c r="AU340" s="205" t="s">
        <v>83</v>
      </c>
      <c r="AV340" s="203" t="s">
        <v>130</v>
      </c>
      <c r="AW340" s="203" t="s">
        <v>30</v>
      </c>
      <c r="AX340" s="203" t="s">
        <v>81</v>
      </c>
      <c r="AY340" s="205" t="s">
        <v>124</v>
      </c>
    </row>
    <row r="341" spans="1:65" s="101" customFormat="1" ht="16.5" customHeight="1">
      <c r="A341" s="98"/>
      <c r="B341" s="99"/>
      <c r="C341" s="218" t="s">
        <v>416</v>
      </c>
      <c r="D341" s="218" t="s">
        <v>275</v>
      </c>
      <c r="E341" s="219" t="s">
        <v>417</v>
      </c>
      <c r="F341" s="220" t="s">
        <v>418</v>
      </c>
      <c r="G341" s="221" t="s">
        <v>419</v>
      </c>
      <c r="H341" s="222">
        <v>3.54</v>
      </c>
      <c r="I341" s="88"/>
      <c r="J341" s="223">
        <f>ROUND(I341*H341,2)</f>
        <v>0</v>
      </c>
      <c r="K341" s="224"/>
      <c r="L341" s="225"/>
      <c r="M341" s="226" t="s">
        <v>1</v>
      </c>
      <c r="N341" s="227" t="s">
        <v>38</v>
      </c>
      <c r="O341" s="189"/>
      <c r="P341" s="190">
        <f>O341*H341</f>
        <v>0</v>
      </c>
      <c r="Q341" s="190">
        <v>0.001</v>
      </c>
      <c r="R341" s="190">
        <f>Q341*H341</f>
        <v>0.00354</v>
      </c>
      <c r="S341" s="190">
        <v>0</v>
      </c>
      <c r="T341" s="191">
        <f>S341*H341</f>
        <v>0</v>
      </c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R341" s="192" t="s">
        <v>163</v>
      </c>
      <c r="AT341" s="192" t="s">
        <v>275</v>
      </c>
      <c r="AU341" s="192" t="s">
        <v>83</v>
      </c>
      <c r="AY341" s="91" t="s">
        <v>124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91" t="s">
        <v>81</v>
      </c>
      <c r="BK341" s="193">
        <f>ROUND(I341*H341,2)</f>
        <v>0</v>
      </c>
      <c r="BL341" s="91" t="s">
        <v>130</v>
      </c>
      <c r="BM341" s="192" t="s">
        <v>420</v>
      </c>
    </row>
    <row r="342" spans="2:51" s="194" customFormat="1" ht="12">
      <c r="B342" s="195"/>
      <c r="D342" s="196" t="s">
        <v>132</v>
      </c>
      <c r="F342" s="198" t="s">
        <v>421</v>
      </c>
      <c r="H342" s="199">
        <v>3.54</v>
      </c>
      <c r="I342" s="85"/>
      <c r="L342" s="195"/>
      <c r="M342" s="200"/>
      <c r="N342" s="201"/>
      <c r="O342" s="201"/>
      <c r="P342" s="201"/>
      <c r="Q342" s="201"/>
      <c r="R342" s="201"/>
      <c r="S342" s="201"/>
      <c r="T342" s="202"/>
      <c r="AT342" s="197" t="s">
        <v>132</v>
      </c>
      <c r="AU342" s="197" t="s">
        <v>83</v>
      </c>
      <c r="AV342" s="194" t="s">
        <v>83</v>
      </c>
      <c r="AW342" s="194" t="s">
        <v>3</v>
      </c>
      <c r="AX342" s="194" t="s">
        <v>81</v>
      </c>
      <c r="AY342" s="197" t="s">
        <v>124</v>
      </c>
    </row>
    <row r="343" spans="1:65" s="101" customFormat="1" ht="21.75" customHeight="1">
      <c r="A343" s="98"/>
      <c r="B343" s="99"/>
      <c r="C343" s="180" t="s">
        <v>422</v>
      </c>
      <c r="D343" s="180" t="s">
        <v>126</v>
      </c>
      <c r="E343" s="181" t="s">
        <v>423</v>
      </c>
      <c r="F343" s="182" t="s">
        <v>424</v>
      </c>
      <c r="G343" s="183" t="s">
        <v>129</v>
      </c>
      <c r="H343" s="184">
        <v>236</v>
      </c>
      <c r="I343" s="84"/>
      <c r="J343" s="185">
        <f>ROUND(I343*H343,2)</f>
        <v>0</v>
      </c>
      <c r="K343" s="186"/>
      <c r="L343" s="99"/>
      <c r="M343" s="187" t="s">
        <v>1</v>
      </c>
      <c r="N343" s="188" t="s">
        <v>38</v>
      </c>
      <c r="O343" s="189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R343" s="192" t="s">
        <v>130</v>
      </c>
      <c r="AT343" s="192" t="s">
        <v>126</v>
      </c>
      <c r="AU343" s="192" t="s">
        <v>83</v>
      </c>
      <c r="AY343" s="91" t="s">
        <v>124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91" t="s">
        <v>81</v>
      </c>
      <c r="BK343" s="193">
        <f>ROUND(I343*H343,2)</f>
        <v>0</v>
      </c>
      <c r="BL343" s="91" t="s">
        <v>130</v>
      </c>
      <c r="BM343" s="192" t="s">
        <v>425</v>
      </c>
    </row>
    <row r="344" spans="2:51" s="211" customFormat="1" ht="12">
      <c r="B344" s="212"/>
      <c r="D344" s="196" t="s">
        <v>132</v>
      </c>
      <c r="E344" s="213" t="s">
        <v>1</v>
      </c>
      <c r="F344" s="214" t="s">
        <v>152</v>
      </c>
      <c r="H344" s="213" t="s">
        <v>1</v>
      </c>
      <c r="I344" s="87"/>
      <c r="L344" s="212"/>
      <c r="M344" s="215"/>
      <c r="N344" s="216"/>
      <c r="O344" s="216"/>
      <c r="P344" s="216"/>
      <c r="Q344" s="216"/>
      <c r="R344" s="216"/>
      <c r="S344" s="216"/>
      <c r="T344" s="217"/>
      <c r="AT344" s="213" t="s">
        <v>132</v>
      </c>
      <c r="AU344" s="213" t="s">
        <v>83</v>
      </c>
      <c r="AV344" s="211" t="s">
        <v>81</v>
      </c>
      <c r="AW344" s="211" t="s">
        <v>30</v>
      </c>
      <c r="AX344" s="211" t="s">
        <v>73</v>
      </c>
      <c r="AY344" s="213" t="s">
        <v>124</v>
      </c>
    </row>
    <row r="345" spans="2:51" s="194" customFormat="1" ht="12">
      <c r="B345" s="195"/>
      <c r="D345" s="196" t="s">
        <v>132</v>
      </c>
      <c r="E345" s="197" t="s">
        <v>1</v>
      </c>
      <c r="F345" s="198" t="s">
        <v>190</v>
      </c>
      <c r="H345" s="199">
        <v>236</v>
      </c>
      <c r="I345" s="85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7" t="s">
        <v>132</v>
      </c>
      <c r="AU345" s="197" t="s">
        <v>83</v>
      </c>
      <c r="AV345" s="194" t="s">
        <v>83</v>
      </c>
      <c r="AW345" s="194" t="s">
        <v>30</v>
      </c>
      <c r="AX345" s="194" t="s">
        <v>73</v>
      </c>
      <c r="AY345" s="197" t="s">
        <v>124</v>
      </c>
    </row>
    <row r="346" spans="2:51" s="203" customFormat="1" ht="12">
      <c r="B346" s="204"/>
      <c r="D346" s="196" t="s">
        <v>132</v>
      </c>
      <c r="E346" s="205" t="s">
        <v>1</v>
      </c>
      <c r="F346" s="206" t="s">
        <v>134</v>
      </c>
      <c r="H346" s="207">
        <v>236</v>
      </c>
      <c r="I346" s="86"/>
      <c r="L346" s="204"/>
      <c r="M346" s="208"/>
      <c r="N346" s="209"/>
      <c r="O346" s="209"/>
      <c r="P346" s="209"/>
      <c r="Q346" s="209"/>
      <c r="R346" s="209"/>
      <c r="S346" s="209"/>
      <c r="T346" s="210"/>
      <c r="AT346" s="205" t="s">
        <v>132</v>
      </c>
      <c r="AU346" s="205" t="s">
        <v>83</v>
      </c>
      <c r="AV346" s="203" t="s">
        <v>130</v>
      </c>
      <c r="AW346" s="203" t="s">
        <v>30</v>
      </c>
      <c r="AX346" s="203" t="s">
        <v>81</v>
      </c>
      <c r="AY346" s="205" t="s">
        <v>124</v>
      </c>
    </row>
    <row r="347" spans="1:65" s="101" customFormat="1" ht="21.75" customHeight="1">
      <c r="A347" s="98"/>
      <c r="B347" s="99"/>
      <c r="C347" s="180" t="s">
        <v>426</v>
      </c>
      <c r="D347" s="180" t="s">
        <v>126</v>
      </c>
      <c r="E347" s="181" t="s">
        <v>427</v>
      </c>
      <c r="F347" s="182" t="s">
        <v>428</v>
      </c>
      <c r="G347" s="183" t="s">
        <v>129</v>
      </c>
      <c r="H347" s="184">
        <v>1727.2</v>
      </c>
      <c r="I347" s="84"/>
      <c r="J347" s="185">
        <f>ROUND(I347*H347,2)</f>
        <v>0</v>
      </c>
      <c r="K347" s="186"/>
      <c r="L347" s="99"/>
      <c r="M347" s="187" t="s">
        <v>1</v>
      </c>
      <c r="N347" s="188" t="s">
        <v>38</v>
      </c>
      <c r="O347" s="189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R347" s="192" t="s">
        <v>130</v>
      </c>
      <c r="AT347" s="192" t="s">
        <v>126</v>
      </c>
      <c r="AU347" s="192" t="s">
        <v>83</v>
      </c>
      <c r="AY347" s="91" t="s">
        <v>124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91" t="s">
        <v>81</v>
      </c>
      <c r="BK347" s="193">
        <f>ROUND(I347*H347,2)</f>
        <v>0</v>
      </c>
      <c r="BL347" s="91" t="s">
        <v>130</v>
      </c>
      <c r="BM347" s="192" t="s">
        <v>429</v>
      </c>
    </row>
    <row r="348" spans="2:51" s="194" customFormat="1" ht="12">
      <c r="B348" s="195"/>
      <c r="D348" s="196" t="s">
        <v>132</v>
      </c>
      <c r="E348" s="197" t="s">
        <v>1</v>
      </c>
      <c r="F348" s="198" t="s">
        <v>143</v>
      </c>
      <c r="H348" s="199">
        <v>458.6</v>
      </c>
      <c r="I348" s="85"/>
      <c r="L348" s="195"/>
      <c r="M348" s="200"/>
      <c r="N348" s="201"/>
      <c r="O348" s="201"/>
      <c r="P348" s="201"/>
      <c r="Q348" s="201"/>
      <c r="R348" s="201"/>
      <c r="S348" s="201"/>
      <c r="T348" s="202"/>
      <c r="AT348" s="197" t="s">
        <v>132</v>
      </c>
      <c r="AU348" s="197" t="s">
        <v>83</v>
      </c>
      <c r="AV348" s="194" t="s">
        <v>83</v>
      </c>
      <c r="AW348" s="194" t="s">
        <v>30</v>
      </c>
      <c r="AX348" s="194" t="s">
        <v>73</v>
      </c>
      <c r="AY348" s="197" t="s">
        <v>124</v>
      </c>
    </row>
    <row r="349" spans="2:51" s="194" customFormat="1" ht="12">
      <c r="B349" s="195"/>
      <c r="D349" s="196" t="s">
        <v>132</v>
      </c>
      <c r="E349" s="197" t="s">
        <v>1</v>
      </c>
      <c r="F349" s="198" t="s">
        <v>147</v>
      </c>
      <c r="H349" s="199">
        <v>440.9</v>
      </c>
      <c r="I349" s="85"/>
      <c r="L349" s="195"/>
      <c r="M349" s="200"/>
      <c r="N349" s="201"/>
      <c r="O349" s="201"/>
      <c r="P349" s="201"/>
      <c r="Q349" s="201"/>
      <c r="R349" s="201"/>
      <c r="S349" s="201"/>
      <c r="T349" s="202"/>
      <c r="AT349" s="197" t="s">
        <v>132</v>
      </c>
      <c r="AU349" s="197" t="s">
        <v>83</v>
      </c>
      <c r="AV349" s="194" t="s">
        <v>83</v>
      </c>
      <c r="AW349" s="194" t="s">
        <v>30</v>
      </c>
      <c r="AX349" s="194" t="s">
        <v>73</v>
      </c>
      <c r="AY349" s="197" t="s">
        <v>124</v>
      </c>
    </row>
    <row r="350" spans="2:51" s="194" customFormat="1" ht="12">
      <c r="B350" s="195"/>
      <c r="D350" s="196" t="s">
        <v>132</v>
      </c>
      <c r="E350" s="197" t="s">
        <v>1</v>
      </c>
      <c r="F350" s="198" t="s">
        <v>133</v>
      </c>
      <c r="H350" s="199">
        <v>36</v>
      </c>
      <c r="I350" s="85"/>
      <c r="L350" s="195"/>
      <c r="M350" s="200"/>
      <c r="N350" s="201"/>
      <c r="O350" s="201"/>
      <c r="P350" s="201"/>
      <c r="Q350" s="201"/>
      <c r="R350" s="201"/>
      <c r="S350" s="201"/>
      <c r="T350" s="202"/>
      <c r="AT350" s="197" t="s">
        <v>132</v>
      </c>
      <c r="AU350" s="197" t="s">
        <v>83</v>
      </c>
      <c r="AV350" s="194" t="s">
        <v>83</v>
      </c>
      <c r="AW350" s="194" t="s">
        <v>30</v>
      </c>
      <c r="AX350" s="194" t="s">
        <v>73</v>
      </c>
      <c r="AY350" s="197" t="s">
        <v>124</v>
      </c>
    </row>
    <row r="351" spans="2:51" s="194" customFormat="1" ht="12">
      <c r="B351" s="195"/>
      <c r="D351" s="196" t="s">
        <v>132</v>
      </c>
      <c r="E351" s="197" t="s">
        <v>1</v>
      </c>
      <c r="F351" s="198" t="s">
        <v>138</v>
      </c>
      <c r="H351" s="199">
        <v>791.7</v>
      </c>
      <c r="I351" s="85"/>
      <c r="L351" s="195"/>
      <c r="M351" s="200"/>
      <c r="N351" s="201"/>
      <c r="O351" s="201"/>
      <c r="P351" s="201"/>
      <c r="Q351" s="201"/>
      <c r="R351" s="201"/>
      <c r="S351" s="201"/>
      <c r="T351" s="202"/>
      <c r="AT351" s="197" t="s">
        <v>132</v>
      </c>
      <c r="AU351" s="197" t="s">
        <v>83</v>
      </c>
      <c r="AV351" s="194" t="s">
        <v>83</v>
      </c>
      <c r="AW351" s="194" t="s">
        <v>30</v>
      </c>
      <c r="AX351" s="194" t="s">
        <v>73</v>
      </c>
      <c r="AY351" s="197" t="s">
        <v>124</v>
      </c>
    </row>
    <row r="352" spans="2:51" s="203" customFormat="1" ht="12">
      <c r="B352" s="204"/>
      <c r="D352" s="196" t="s">
        <v>132</v>
      </c>
      <c r="E352" s="205" t="s">
        <v>1</v>
      </c>
      <c r="F352" s="206" t="s">
        <v>134</v>
      </c>
      <c r="H352" s="207">
        <v>1727.2</v>
      </c>
      <c r="I352" s="86"/>
      <c r="L352" s="204"/>
      <c r="M352" s="208"/>
      <c r="N352" s="209"/>
      <c r="O352" s="209"/>
      <c r="P352" s="209"/>
      <c r="Q352" s="209"/>
      <c r="R352" s="209"/>
      <c r="S352" s="209"/>
      <c r="T352" s="210"/>
      <c r="AT352" s="205" t="s">
        <v>132</v>
      </c>
      <c r="AU352" s="205" t="s">
        <v>83</v>
      </c>
      <c r="AV352" s="203" t="s">
        <v>130</v>
      </c>
      <c r="AW352" s="203" t="s">
        <v>30</v>
      </c>
      <c r="AX352" s="203" t="s">
        <v>81</v>
      </c>
      <c r="AY352" s="205" t="s">
        <v>124</v>
      </c>
    </row>
    <row r="353" spans="2:63" s="167" customFormat="1" ht="22.9" customHeight="1">
      <c r="B353" s="168"/>
      <c r="D353" s="169" t="s">
        <v>72</v>
      </c>
      <c r="E353" s="178" t="s">
        <v>83</v>
      </c>
      <c r="F353" s="178" t="s">
        <v>430</v>
      </c>
      <c r="I353" s="83"/>
      <c r="J353" s="179">
        <f>BK353</f>
        <v>0</v>
      </c>
      <c r="L353" s="168"/>
      <c r="M353" s="172"/>
      <c r="N353" s="173"/>
      <c r="O353" s="173"/>
      <c r="P353" s="174">
        <f>SUM(P354:P356)</f>
        <v>0</v>
      </c>
      <c r="Q353" s="173"/>
      <c r="R353" s="174">
        <f>SUM(R354:R356)</f>
        <v>85.5036</v>
      </c>
      <c r="S353" s="173"/>
      <c r="T353" s="175">
        <f>SUM(T354:T356)</f>
        <v>0</v>
      </c>
      <c r="AR353" s="169" t="s">
        <v>81</v>
      </c>
      <c r="AT353" s="176" t="s">
        <v>72</v>
      </c>
      <c r="AU353" s="176" t="s">
        <v>81</v>
      </c>
      <c r="AY353" s="169" t="s">
        <v>124</v>
      </c>
      <c r="BK353" s="177">
        <f>SUM(BK354:BK356)</f>
        <v>0</v>
      </c>
    </row>
    <row r="354" spans="1:65" s="101" customFormat="1" ht="21.75" customHeight="1">
      <c r="A354" s="98"/>
      <c r="B354" s="99"/>
      <c r="C354" s="180" t="s">
        <v>432</v>
      </c>
      <c r="D354" s="180" t="s">
        <v>126</v>
      </c>
      <c r="E354" s="181" t="s">
        <v>433</v>
      </c>
      <c r="F354" s="182" t="s">
        <v>434</v>
      </c>
      <c r="G354" s="183" t="s">
        <v>129</v>
      </c>
      <c r="H354" s="184">
        <v>791.7</v>
      </c>
      <c r="I354" s="84"/>
      <c r="J354" s="185">
        <f>ROUND(I354*H354,2)</f>
        <v>0</v>
      </c>
      <c r="K354" s="186"/>
      <c r="L354" s="99"/>
      <c r="M354" s="187" t="s">
        <v>1</v>
      </c>
      <c r="N354" s="188" t="s">
        <v>38</v>
      </c>
      <c r="O354" s="189"/>
      <c r="P354" s="190">
        <f>O354*H354</f>
        <v>0</v>
      </c>
      <c r="Q354" s="190">
        <v>0.108</v>
      </c>
      <c r="R354" s="190">
        <f>Q354*H354</f>
        <v>85.5036</v>
      </c>
      <c r="S354" s="190">
        <v>0</v>
      </c>
      <c r="T354" s="191">
        <f>S354*H354</f>
        <v>0</v>
      </c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R354" s="192" t="s">
        <v>130</v>
      </c>
      <c r="AT354" s="192" t="s">
        <v>126</v>
      </c>
      <c r="AU354" s="192" t="s">
        <v>83</v>
      </c>
      <c r="AY354" s="91" t="s">
        <v>124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91" t="s">
        <v>81</v>
      </c>
      <c r="BK354" s="193">
        <f>ROUND(I354*H354,2)</f>
        <v>0</v>
      </c>
      <c r="BL354" s="91" t="s">
        <v>130</v>
      </c>
      <c r="BM354" s="192" t="s">
        <v>435</v>
      </c>
    </row>
    <row r="355" spans="2:51" s="194" customFormat="1" ht="12">
      <c r="B355" s="195"/>
      <c r="D355" s="196" t="s">
        <v>132</v>
      </c>
      <c r="E355" s="197" t="s">
        <v>1</v>
      </c>
      <c r="F355" s="198" t="s">
        <v>436</v>
      </c>
      <c r="H355" s="199">
        <v>791.7</v>
      </c>
      <c r="I355" s="85"/>
      <c r="L355" s="195"/>
      <c r="M355" s="200"/>
      <c r="N355" s="201"/>
      <c r="O355" s="201"/>
      <c r="P355" s="201"/>
      <c r="Q355" s="201"/>
      <c r="R355" s="201"/>
      <c r="S355" s="201"/>
      <c r="T355" s="202"/>
      <c r="AT355" s="197" t="s">
        <v>132</v>
      </c>
      <c r="AU355" s="197" t="s">
        <v>83</v>
      </c>
      <c r="AV355" s="194" t="s">
        <v>83</v>
      </c>
      <c r="AW355" s="194" t="s">
        <v>30</v>
      </c>
      <c r="AX355" s="194" t="s">
        <v>73</v>
      </c>
      <c r="AY355" s="197" t="s">
        <v>124</v>
      </c>
    </row>
    <row r="356" spans="2:51" s="203" customFormat="1" ht="12">
      <c r="B356" s="204"/>
      <c r="D356" s="196" t="s">
        <v>132</v>
      </c>
      <c r="E356" s="205" t="s">
        <v>1</v>
      </c>
      <c r="F356" s="206" t="s">
        <v>134</v>
      </c>
      <c r="H356" s="207">
        <v>791.7</v>
      </c>
      <c r="I356" s="86"/>
      <c r="L356" s="204"/>
      <c r="M356" s="208"/>
      <c r="N356" s="209"/>
      <c r="O356" s="209"/>
      <c r="P356" s="209"/>
      <c r="Q356" s="209"/>
      <c r="R356" s="209"/>
      <c r="S356" s="209"/>
      <c r="T356" s="210"/>
      <c r="AT356" s="205" t="s">
        <v>132</v>
      </c>
      <c r="AU356" s="205" t="s">
        <v>83</v>
      </c>
      <c r="AV356" s="203" t="s">
        <v>130</v>
      </c>
      <c r="AW356" s="203" t="s">
        <v>30</v>
      </c>
      <c r="AX356" s="203" t="s">
        <v>81</v>
      </c>
      <c r="AY356" s="205" t="s">
        <v>124</v>
      </c>
    </row>
    <row r="357" spans="2:63" s="167" customFormat="1" ht="22.9" customHeight="1">
      <c r="B357" s="168"/>
      <c r="D357" s="169" t="s">
        <v>72</v>
      </c>
      <c r="E357" s="178" t="s">
        <v>130</v>
      </c>
      <c r="F357" s="178" t="s">
        <v>437</v>
      </c>
      <c r="I357" s="83"/>
      <c r="J357" s="179">
        <f>BK357</f>
        <v>0</v>
      </c>
      <c r="L357" s="168"/>
      <c r="M357" s="172"/>
      <c r="N357" s="173"/>
      <c r="O357" s="173"/>
      <c r="P357" s="174">
        <f>SUM(P358:P374)</f>
        <v>0</v>
      </c>
      <c r="Q357" s="173"/>
      <c r="R357" s="174">
        <f>SUM(R358:R374)</f>
        <v>0.014511689999999999</v>
      </c>
      <c r="S357" s="173"/>
      <c r="T357" s="175">
        <f>SUM(T358:T374)</f>
        <v>0</v>
      </c>
      <c r="AR357" s="169" t="s">
        <v>81</v>
      </c>
      <c r="AT357" s="176" t="s">
        <v>72</v>
      </c>
      <c r="AU357" s="176" t="s">
        <v>81</v>
      </c>
      <c r="AY357" s="169" t="s">
        <v>124</v>
      </c>
      <c r="BK357" s="177">
        <f>SUM(BK358:BK374)</f>
        <v>0</v>
      </c>
    </row>
    <row r="358" spans="1:65" s="101" customFormat="1" ht="21.75" customHeight="1">
      <c r="A358" s="98"/>
      <c r="B358" s="99"/>
      <c r="C358" s="180" t="s">
        <v>438</v>
      </c>
      <c r="D358" s="180" t="s">
        <v>126</v>
      </c>
      <c r="E358" s="181" t="s">
        <v>439</v>
      </c>
      <c r="F358" s="182" t="s">
        <v>440</v>
      </c>
      <c r="G358" s="183" t="s">
        <v>194</v>
      </c>
      <c r="H358" s="184">
        <v>135.177</v>
      </c>
      <c r="I358" s="84"/>
      <c r="J358" s="185">
        <f>ROUND(I358*H358,2)</f>
        <v>0</v>
      </c>
      <c r="K358" s="186"/>
      <c r="L358" s="99"/>
      <c r="M358" s="187" t="s">
        <v>1</v>
      </c>
      <c r="N358" s="188" t="s">
        <v>38</v>
      </c>
      <c r="O358" s="189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R358" s="192" t="s">
        <v>130</v>
      </c>
      <c r="AT358" s="192" t="s">
        <v>126</v>
      </c>
      <c r="AU358" s="192" t="s">
        <v>83</v>
      </c>
      <c r="AY358" s="91" t="s">
        <v>124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91" t="s">
        <v>81</v>
      </c>
      <c r="BK358" s="193">
        <f>ROUND(I358*H358,2)</f>
        <v>0</v>
      </c>
      <c r="BL358" s="91" t="s">
        <v>130</v>
      </c>
      <c r="BM358" s="192" t="s">
        <v>441</v>
      </c>
    </row>
    <row r="359" spans="2:51" s="194" customFormat="1" ht="12">
      <c r="B359" s="195"/>
      <c r="D359" s="196" t="s">
        <v>132</v>
      </c>
      <c r="E359" s="197" t="s">
        <v>1</v>
      </c>
      <c r="F359" s="198" t="s">
        <v>442</v>
      </c>
      <c r="H359" s="199">
        <v>5.8</v>
      </c>
      <c r="I359" s="85"/>
      <c r="L359" s="195"/>
      <c r="M359" s="200"/>
      <c r="N359" s="201"/>
      <c r="O359" s="201"/>
      <c r="P359" s="201"/>
      <c r="Q359" s="201"/>
      <c r="R359" s="201"/>
      <c r="S359" s="201"/>
      <c r="T359" s="202"/>
      <c r="AT359" s="197" t="s">
        <v>132</v>
      </c>
      <c r="AU359" s="197" t="s">
        <v>83</v>
      </c>
      <c r="AV359" s="194" t="s">
        <v>83</v>
      </c>
      <c r="AW359" s="194" t="s">
        <v>30</v>
      </c>
      <c r="AX359" s="194" t="s">
        <v>73</v>
      </c>
      <c r="AY359" s="197" t="s">
        <v>124</v>
      </c>
    </row>
    <row r="360" spans="2:51" s="194" customFormat="1" ht="12">
      <c r="B360" s="195"/>
      <c r="D360" s="196" t="s">
        <v>132</v>
      </c>
      <c r="E360" s="197" t="s">
        <v>1</v>
      </c>
      <c r="F360" s="198" t="s">
        <v>443</v>
      </c>
      <c r="H360" s="199">
        <v>15.83</v>
      </c>
      <c r="I360" s="85"/>
      <c r="L360" s="195"/>
      <c r="M360" s="200"/>
      <c r="N360" s="201"/>
      <c r="O360" s="201"/>
      <c r="P360" s="201"/>
      <c r="Q360" s="201"/>
      <c r="R360" s="201"/>
      <c r="S360" s="201"/>
      <c r="T360" s="202"/>
      <c r="AT360" s="197" t="s">
        <v>132</v>
      </c>
      <c r="AU360" s="197" t="s">
        <v>83</v>
      </c>
      <c r="AV360" s="194" t="s">
        <v>83</v>
      </c>
      <c r="AW360" s="194" t="s">
        <v>30</v>
      </c>
      <c r="AX360" s="194" t="s">
        <v>73</v>
      </c>
      <c r="AY360" s="197" t="s">
        <v>124</v>
      </c>
    </row>
    <row r="361" spans="2:51" s="194" customFormat="1" ht="12">
      <c r="B361" s="195"/>
      <c r="D361" s="196" t="s">
        <v>132</v>
      </c>
      <c r="E361" s="197" t="s">
        <v>1</v>
      </c>
      <c r="F361" s="198" t="s">
        <v>444</v>
      </c>
      <c r="H361" s="199">
        <v>83.42</v>
      </c>
      <c r="I361" s="85"/>
      <c r="L361" s="195"/>
      <c r="M361" s="200"/>
      <c r="N361" s="201"/>
      <c r="O361" s="201"/>
      <c r="P361" s="201"/>
      <c r="Q361" s="201"/>
      <c r="R361" s="201"/>
      <c r="S361" s="201"/>
      <c r="T361" s="202"/>
      <c r="AT361" s="197" t="s">
        <v>132</v>
      </c>
      <c r="AU361" s="197" t="s">
        <v>83</v>
      </c>
      <c r="AV361" s="194" t="s">
        <v>83</v>
      </c>
      <c r="AW361" s="194" t="s">
        <v>30</v>
      </c>
      <c r="AX361" s="194" t="s">
        <v>73</v>
      </c>
      <c r="AY361" s="197" t="s">
        <v>124</v>
      </c>
    </row>
    <row r="362" spans="2:51" s="194" customFormat="1" ht="12">
      <c r="B362" s="195"/>
      <c r="D362" s="196" t="s">
        <v>132</v>
      </c>
      <c r="E362" s="197" t="s">
        <v>1</v>
      </c>
      <c r="F362" s="198" t="s">
        <v>445</v>
      </c>
      <c r="H362" s="199">
        <v>29.95</v>
      </c>
      <c r="I362" s="85"/>
      <c r="L362" s="195"/>
      <c r="M362" s="200"/>
      <c r="N362" s="201"/>
      <c r="O362" s="201"/>
      <c r="P362" s="201"/>
      <c r="Q362" s="201"/>
      <c r="R362" s="201"/>
      <c r="S362" s="201"/>
      <c r="T362" s="202"/>
      <c r="AT362" s="197" t="s">
        <v>132</v>
      </c>
      <c r="AU362" s="197" t="s">
        <v>83</v>
      </c>
      <c r="AV362" s="194" t="s">
        <v>83</v>
      </c>
      <c r="AW362" s="194" t="s">
        <v>30</v>
      </c>
      <c r="AX362" s="194" t="s">
        <v>73</v>
      </c>
      <c r="AY362" s="197" t="s">
        <v>124</v>
      </c>
    </row>
    <row r="363" spans="2:51" s="194" customFormat="1" ht="12">
      <c r="B363" s="195"/>
      <c r="D363" s="196" t="s">
        <v>132</v>
      </c>
      <c r="E363" s="197" t="s">
        <v>1</v>
      </c>
      <c r="F363" s="198" t="s">
        <v>446</v>
      </c>
      <c r="H363" s="199">
        <v>0.177</v>
      </c>
      <c r="I363" s="85"/>
      <c r="L363" s="195"/>
      <c r="M363" s="200"/>
      <c r="N363" s="201"/>
      <c r="O363" s="201"/>
      <c r="P363" s="201"/>
      <c r="Q363" s="201"/>
      <c r="R363" s="201"/>
      <c r="S363" s="201"/>
      <c r="T363" s="202"/>
      <c r="AT363" s="197" t="s">
        <v>132</v>
      </c>
      <c r="AU363" s="197" t="s">
        <v>83</v>
      </c>
      <c r="AV363" s="194" t="s">
        <v>83</v>
      </c>
      <c r="AW363" s="194" t="s">
        <v>30</v>
      </c>
      <c r="AX363" s="194" t="s">
        <v>73</v>
      </c>
      <c r="AY363" s="197" t="s">
        <v>124</v>
      </c>
    </row>
    <row r="364" spans="2:51" s="203" customFormat="1" ht="12">
      <c r="B364" s="204"/>
      <c r="D364" s="196" t="s">
        <v>132</v>
      </c>
      <c r="E364" s="205" t="s">
        <v>1</v>
      </c>
      <c r="F364" s="206" t="s">
        <v>134</v>
      </c>
      <c r="H364" s="207">
        <v>135.177</v>
      </c>
      <c r="I364" s="86"/>
      <c r="L364" s="204"/>
      <c r="M364" s="208"/>
      <c r="N364" s="209"/>
      <c r="O364" s="209"/>
      <c r="P364" s="209"/>
      <c r="Q364" s="209"/>
      <c r="R364" s="209"/>
      <c r="S364" s="209"/>
      <c r="T364" s="210"/>
      <c r="AT364" s="205" t="s">
        <v>132</v>
      </c>
      <c r="AU364" s="205" t="s">
        <v>83</v>
      </c>
      <c r="AV364" s="203" t="s">
        <v>130</v>
      </c>
      <c r="AW364" s="203" t="s">
        <v>30</v>
      </c>
      <c r="AX364" s="203" t="s">
        <v>81</v>
      </c>
      <c r="AY364" s="205" t="s">
        <v>124</v>
      </c>
    </row>
    <row r="365" spans="1:65" s="101" customFormat="1" ht="21.75" customHeight="1">
      <c r="A365" s="98"/>
      <c r="B365" s="99"/>
      <c r="C365" s="180" t="s">
        <v>447</v>
      </c>
      <c r="D365" s="180" t="s">
        <v>126</v>
      </c>
      <c r="E365" s="181" t="s">
        <v>448</v>
      </c>
      <c r="F365" s="182" t="s">
        <v>449</v>
      </c>
      <c r="G365" s="183" t="s">
        <v>194</v>
      </c>
      <c r="H365" s="184">
        <v>0.39</v>
      </c>
      <c r="I365" s="84"/>
      <c r="J365" s="185">
        <f>ROUND(I365*H365,2)</f>
        <v>0</v>
      </c>
      <c r="K365" s="186"/>
      <c r="L365" s="99"/>
      <c r="M365" s="187" t="s">
        <v>1</v>
      </c>
      <c r="N365" s="188" t="s">
        <v>38</v>
      </c>
      <c r="O365" s="189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R365" s="192" t="s">
        <v>130</v>
      </c>
      <c r="AT365" s="192" t="s">
        <v>126</v>
      </c>
      <c r="AU365" s="192" t="s">
        <v>83</v>
      </c>
      <c r="AY365" s="91" t="s">
        <v>124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91" t="s">
        <v>81</v>
      </c>
      <c r="BK365" s="193">
        <f>ROUND(I365*H365,2)</f>
        <v>0</v>
      </c>
      <c r="BL365" s="91" t="s">
        <v>130</v>
      </c>
      <c r="BM365" s="192" t="s">
        <v>450</v>
      </c>
    </row>
    <row r="366" spans="2:51" s="211" customFormat="1" ht="12">
      <c r="B366" s="212"/>
      <c r="D366" s="196" t="s">
        <v>132</v>
      </c>
      <c r="E366" s="213" t="s">
        <v>1</v>
      </c>
      <c r="F366" s="214" t="s">
        <v>451</v>
      </c>
      <c r="H366" s="213" t="s">
        <v>1</v>
      </c>
      <c r="I366" s="87"/>
      <c r="L366" s="212"/>
      <c r="M366" s="215"/>
      <c r="N366" s="216"/>
      <c r="O366" s="216"/>
      <c r="P366" s="216"/>
      <c r="Q366" s="216"/>
      <c r="R366" s="216"/>
      <c r="S366" s="216"/>
      <c r="T366" s="217"/>
      <c r="AT366" s="213" t="s">
        <v>132</v>
      </c>
      <c r="AU366" s="213" t="s">
        <v>83</v>
      </c>
      <c r="AV366" s="211" t="s">
        <v>81</v>
      </c>
      <c r="AW366" s="211" t="s">
        <v>30</v>
      </c>
      <c r="AX366" s="211" t="s">
        <v>73</v>
      </c>
      <c r="AY366" s="213" t="s">
        <v>124</v>
      </c>
    </row>
    <row r="367" spans="2:51" s="194" customFormat="1" ht="12">
      <c r="B367" s="195"/>
      <c r="D367" s="196" t="s">
        <v>132</v>
      </c>
      <c r="E367" s="197" t="s">
        <v>1</v>
      </c>
      <c r="F367" s="198" t="s">
        <v>452</v>
      </c>
      <c r="H367" s="199">
        <v>0.135</v>
      </c>
      <c r="I367" s="85"/>
      <c r="L367" s="195"/>
      <c r="M367" s="200"/>
      <c r="N367" s="201"/>
      <c r="O367" s="201"/>
      <c r="P367" s="201"/>
      <c r="Q367" s="201"/>
      <c r="R367" s="201"/>
      <c r="S367" s="201"/>
      <c r="T367" s="202"/>
      <c r="AT367" s="197" t="s">
        <v>132</v>
      </c>
      <c r="AU367" s="197" t="s">
        <v>83</v>
      </c>
      <c r="AV367" s="194" t="s">
        <v>83</v>
      </c>
      <c r="AW367" s="194" t="s">
        <v>30</v>
      </c>
      <c r="AX367" s="194" t="s">
        <v>73</v>
      </c>
      <c r="AY367" s="197" t="s">
        <v>124</v>
      </c>
    </row>
    <row r="368" spans="2:51" s="194" customFormat="1" ht="22.5">
      <c r="B368" s="195"/>
      <c r="D368" s="196" t="s">
        <v>132</v>
      </c>
      <c r="E368" s="197" t="s">
        <v>1</v>
      </c>
      <c r="F368" s="198" t="s">
        <v>453</v>
      </c>
      <c r="H368" s="199">
        <v>0.255</v>
      </c>
      <c r="I368" s="85"/>
      <c r="L368" s="195"/>
      <c r="M368" s="200"/>
      <c r="N368" s="201"/>
      <c r="O368" s="201"/>
      <c r="P368" s="201"/>
      <c r="Q368" s="201"/>
      <c r="R368" s="201"/>
      <c r="S368" s="201"/>
      <c r="T368" s="202"/>
      <c r="AT368" s="197" t="s">
        <v>132</v>
      </c>
      <c r="AU368" s="197" t="s">
        <v>83</v>
      </c>
      <c r="AV368" s="194" t="s">
        <v>83</v>
      </c>
      <c r="AW368" s="194" t="s">
        <v>30</v>
      </c>
      <c r="AX368" s="194" t="s">
        <v>73</v>
      </c>
      <c r="AY368" s="197" t="s">
        <v>124</v>
      </c>
    </row>
    <row r="369" spans="2:51" s="203" customFormat="1" ht="12">
      <c r="B369" s="204"/>
      <c r="D369" s="196" t="s">
        <v>132</v>
      </c>
      <c r="E369" s="205" t="s">
        <v>1</v>
      </c>
      <c r="F369" s="206" t="s">
        <v>134</v>
      </c>
      <c r="H369" s="207">
        <v>0.39</v>
      </c>
      <c r="I369" s="86"/>
      <c r="L369" s="204"/>
      <c r="M369" s="208"/>
      <c r="N369" s="209"/>
      <c r="O369" s="209"/>
      <c r="P369" s="209"/>
      <c r="Q369" s="209"/>
      <c r="R369" s="209"/>
      <c r="S369" s="209"/>
      <c r="T369" s="210"/>
      <c r="AT369" s="205" t="s">
        <v>132</v>
      </c>
      <c r="AU369" s="205" t="s">
        <v>83</v>
      </c>
      <c r="AV369" s="203" t="s">
        <v>130</v>
      </c>
      <c r="AW369" s="203" t="s">
        <v>30</v>
      </c>
      <c r="AX369" s="203" t="s">
        <v>81</v>
      </c>
      <c r="AY369" s="205" t="s">
        <v>124</v>
      </c>
    </row>
    <row r="370" spans="1:65" s="101" customFormat="1" ht="16.5" customHeight="1">
      <c r="A370" s="98"/>
      <c r="B370" s="99"/>
      <c r="C370" s="180" t="s">
        <v>454</v>
      </c>
      <c r="D370" s="180" t="s">
        <v>126</v>
      </c>
      <c r="E370" s="181" t="s">
        <v>455</v>
      </c>
      <c r="F370" s="182" t="s">
        <v>456</v>
      </c>
      <c r="G370" s="183" t="s">
        <v>129</v>
      </c>
      <c r="H370" s="184">
        <v>2.271</v>
      </c>
      <c r="I370" s="84"/>
      <c r="J370" s="185">
        <f>ROUND(I370*H370,2)</f>
        <v>0</v>
      </c>
      <c r="K370" s="186"/>
      <c r="L370" s="99"/>
      <c r="M370" s="187" t="s">
        <v>1</v>
      </c>
      <c r="N370" s="188" t="s">
        <v>38</v>
      </c>
      <c r="O370" s="189"/>
      <c r="P370" s="190">
        <f>O370*H370</f>
        <v>0</v>
      </c>
      <c r="Q370" s="190">
        <v>0.00639</v>
      </c>
      <c r="R370" s="190">
        <f>Q370*H370</f>
        <v>0.014511689999999999</v>
      </c>
      <c r="S370" s="190">
        <v>0</v>
      </c>
      <c r="T370" s="191">
        <f>S370*H370</f>
        <v>0</v>
      </c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R370" s="192" t="s">
        <v>130</v>
      </c>
      <c r="AT370" s="192" t="s">
        <v>126</v>
      </c>
      <c r="AU370" s="192" t="s">
        <v>83</v>
      </c>
      <c r="AY370" s="91" t="s">
        <v>124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91" t="s">
        <v>81</v>
      </c>
      <c r="BK370" s="193">
        <f>ROUND(I370*H370,2)</f>
        <v>0</v>
      </c>
      <c r="BL370" s="91" t="s">
        <v>130</v>
      </c>
      <c r="BM370" s="192" t="s">
        <v>457</v>
      </c>
    </row>
    <row r="371" spans="2:51" s="211" customFormat="1" ht="12">
      <c r="B371" s="212"/>
      <c r="D371" s="196" t="s">
        <v>132</v>
      </c>
      <c r="E371" s="213" t="s">
        <v>1</v>
      </c>
      <c r="F371" s="214" t="s">
        <v>451</v>
      </c>
      <c r="H371" s="213" t="s">
        <v>1</v>
      </c>
      <c r="I371" s="87"/>
      <c r="L371" s="212"/>
      <c r="M371" s="215"/>
      <c r="N371" s="216"/>
      <c r="O371" s="216"/>
      <c r="P371" s="216"/>
      <c r="Q371" s="216"/>
      <c r="R371" s="216"/>
      <c r="S371" s="216"/>
      <c r="T371" s="217"/>
      <c r="AT371" s="213" t="s">
        <v>132</v>
      </c>
      <c r="AU371" s="213" t="s">
        <v>83</v>
      </c>
      <c r="AV371" s="211" t="s">
        <v>81</v>
      </c>
      <c r="AW371" s="211" t="s">
        <v>30</v>
      </c>
      <c r="AX371" s="211" t="s">
        <v>73</v>
      </c>
      <c r="AY371" s="213" t="s">
        <v>124</v>
      </c>
    </row>
    <row r="372" spans="2:51" s="194" customFormat="1" ht="12">
      <c r="B372" s="195"/>
      <c r="D372" s="196" t="s">
        <v>132</v>
      </c>
      <c r="E372" s="197" t="s">
        <v>1</v>
      </c>
      <c r="F372" s="198" t="s">
        <v>458</v>
      </c>
      <c r="H372" s="199">
        <v>1.8</v>
      </c>
      <c r="I372" s="85"/>
      <c r="L372" s="195"/>
      <c r="M372" s="200"/>
      <c r="N372" s="201"/>
      <c r="O372" s="201"/>
      <c r="P372" s="201"/>
      <c r="Q372" s="201"/>
      <c r="R372" s="201"/>
      <c r="S372" s="201"/>
      <c r="T372" s="202"/>
      <c r="AT372" s="197" t="s">
        <v>132</v>
      </c>
      <c r="AU372" s="197" t="s">
        <v>83</v>
      </c>
      <c r="AV372" s="194" t="s">
        <v>83</v>
      </c>
      <c r="AW372" s="194" t="s">
        <v>30</v>
      </c>
      <c r="AX372" s="194" t="s">
        <v>73</v>
      </c>
      <c r="AY372" s="197" t="s">
        <v>124</v>
      </c>
    </row>
    <row r="373" spans="2:51" s="194" customFormat="1" ht="12">
      <c r="B373" s="195"/>
      <c r="D373" s="196" t="s">
        <v>132</v>
      </c>
      <c r="E373" s="197" t="s">
        <v>1</v>
      </c>
      <c r="F373" s="198" t="s">
        <v>459</v>
      </c>
      <c r="H373" s="199">
        <v>0.471</v>
      </c>
      <c r="I373" s="85"/>
      <c r="L373" s="195"/>
      <c r="M373" s="200"/>
      <c r="N373" s="201"/>
      <c r="O373" s="201"/>
      <c r="P373" s="201"/>
      <c r="Q373" s="201"/>
      <c r="R373" s="201"/>
      <c r="S373" s="201"/>
      <c r="T373" s="202"/>
      <c r="AT373" s="197" t="s">
        <v>132</v>
      </c>
      <c r="AU373" s="197" t="s">
        <v>83</v>
      </c>
      <c r="AV373" s="194" t="s">
        <v>83</v>
      </c>
      <c r="AW373" s="194" t="s">
        <v>30</v>
      </c>
      <c r="AX373" s="194" t="s">
        <v>73</v>
      </c>
      <c r="AY373" s="197" t="s">
        <v>124</v>
      </c>
    </row>
    <row r="374" spans="2:51" s="203" customFormat="1" ht="12">
      <c r="B374" s="204"/>
      <c r="D374" s="196" t="s">
        <v>132</v>
      </c>
      <c r="E374" s="205" t="s">
        <v>1</v>
      </c>
      <c r="F374" s="206" t="s">
        <v>134</v>
      </c>
      <c r="H374" s="207">
        <v>2.271</v>
      </c>
      <c r="I374" s="86"/>
      <c r="L374" s="204"/>
      <c r="M374" s="208"/>
      <c r="N374" s="209"/>
      <c r="O374" s="209"/>
      <c r="P374" s="209"/>
      <c r="Q374" s="209"/>
      <c r="R374" s="209"/>
      <c r="S374" s="209"/>
      <c r="T374" s="210"/>
      <c r="AT374" s="205" t="s">
        <v>132</v>
      </c>
      <c r="AU374" s="205" t="s">
        <v>83</v>
      </c>
      <c r="AV374" s="203" t="s">
        <v>130</v>
      </c>
      <c r="AW374" s="203" t="s">
        <v>30</v>
      </c>
      <c r="AX374" s="203" t="s">
        <v>81</v>
      </c>
      <c r="AY374" s="205" t="s">
        <v>124</v>
      </c>
    </row>
    <row r="375" spans="2:63" s="167" customFormat="1" ht="22.9" customHeight="1">
      <c r="B375" s="168"/>
      <c r="D375" s="169" t="s">
        <v>72</v>
      </c>
      <c r="E375" s="178" t="s">
        <v>148</v>
      </c>
      <c r="F375" s="178" t="s">
        <v>460</v>
      </c>
      <c r="I375" s="83"/>
      <c r="J375" s="179">
        <f>BK375</f>
        <v>0</v>
      </c>
      <c r="L375" s="168"/>
      <c r="M375" s="172"/>
      <c r="N375" s="173"/>
      <c r="O375" s="173"/>
      <c r="P375" s="174">
        <f>SUM(P376:P420)</f>
        <v>0</v>
      </c>
      <c r="Q375" s="173"/>
      <c r="R375" s="174">
        <f>SUM(R376:R420)</f>
        <v>3.7303200000000003</v>
      </c>
      <c r="S375" s="173"/>
      <c r="T375" s="175">
        <f>SUM(T376:T420)</f>
        <v>0</v>
      </c>
      <c r="AR375" s="169" t="s">
        <v>81</v>
      </c>
      <c r="AT375" s="176" t="s">
        <v>72</v>
      </c>
      <c r="AU375" s="176" t="s">
        <v>81</v>
      </c>
      <c r="AY375" s="169" t="s">
        <v>124</v>
      </c>
      <c r="BK375" s="177">
        <f>SUM(BK376:BK420)</f>
        <v>0</v>
      </c>
    </row>
    <row r="376" spans="1:65" s="101" customFormat="1" ht="21.75" customHeight="1">
      <c r="A376" s="98"/>
      <c r="B376" s="99"/>
      <c r="C376" s="180" t="s">
        <v>461</v>
      </c>
      <c r="D376" s="180" t="s">
        <v>126</v>
      </c>
      <c r="E376" s="181" t="s">
        <v>462</v>
      </c>
      <c r="F376" s="182" t="s">
        <v>463</v>
      </c>
      <c r="G376" s="183" t="s">
        <v>129</v>
      </c>
      <c r="H376" s="184">
        <v>458.6</v>
      </c>
      <c r="I376" s="84"/>
      <c r="J376" s="185">
        <f>ROUND(I376*H376,2)</f>
        <v>0</v>
      </c>
      <c r="K376" s="186"/>
      <c r="L376" s="99"/>
      <c r="M376" s="187" t="s">
        <v>1</v>
      </c>
      <c r="N376" s="188" t="s">
        <v>38</v>
      </c>
      <c r="O376" s="189"/>
      <c r="P376" s="190">
        <f>O376*H376</f>
        <v>0</v>
      </c>
      <c r="Q376" s="190">
        <v>0</v>
      </c>
      <c r="R376" s="190">
        <f>Q376*H376</f>
        <v>0</v>
      </c>
      <c r="S376" s="190">
        <v>0</v>
      </c>
      <c r="T376" s="191">
        <f>S376*H376</f>
        <v>0</v>
      </c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R376" s="192" t="s">
        <v>130</v>
      </c>
      <c r="AT376" s="192" t="s">
        <v>126</v>
      </c>
      <c r="AU376" s="192" t="s">
        <v>83</v>
      </c>
      <c r="AY376" s="91" t="s">
        <v>124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91" t="s">
        <v>81</v>
      </c>
      <c r="BK376" s="193">
        <f>ROUND(I376*H376,2)</f>
        <v>0</v>
      </c>
      <c r="BL376" s="91" t="s">
        <v>130</v>
      </c>
      <c r="BM376" s="192" t="s">
        <v>464</v>
      </c>
    </row>
    <row r="377" spans="2:51" s="194" customFormat="1" ht="12">
      <c r="B377" s="195"/>
      <c r="D377" s="196" t="s">
        <v>132</v>
      </c>
      <c r="E377" s="197" t="s">
        <v>1</v>
      </c>
      <c r="F377" s="198" t="s">
        <v>143</v>
      </c>
      <c r="H377" s="199">
        <v>458.6</v>
      </c>
      <c r="I377" s="85"/>
      <c r="L377" s="195"/>
      <c r="M377" s="200"/>
      <c r="N377" s="201"/>
      <c r="O377" s="201"/>
      <c r="P377" s="201"/>
      <c r="Q377" s="201"/>
      <c r="R377" s="201"/>
      <c r="S377" s="201"/>
      <c r="T377" s="202"/>
      <c r="AT377" s="197" t="s">
        <v>132</v>
      </c>
      <c r="AU377" s="197" t="s">
        <v>83</v>
      </c>
      <c r="AV377" s="194" t="s">
        <v>83</v>
      </c>
      <c r="AW377" s="194" t="s">
        <v>30</v>
      </c>
      <c r="AX377" s="194" t="s">
        <v>73</v>
      </c>
      <c r="AY377" s="197" t="s">
        <v>124</v>
      </c>
    </row>
    <row r="378" spans="2:51" s="203" customFormat="1" ht="12">
      <c r="B378" s="204"/>
      <c r="D378" s="196" t="s">
        <v>132</v>
      </c>
      <c r="E378" s="205" t="s">
        <v>1</v>
      </c>
      <c r="F378" s="206" t="s">
        <v>134</v>
      </c>
      <c r="H378" s="207">
        <v>458.6</v>
      </c>
      <c r="I378" s="86"/>
      <c r="L378" s="204"/>
      <c r="M378" s="208"/>
      <c r="N378" s="209"/>
      <c r="O378" s="209"/>
      <c r="P378" s="209"/>
      <c r="Q378" s="209"/>
      <c r="R378" s="209"/>
      <c r="S378" s="209"/>
      <c r="T378" s="210"/>
      <c r="AT378" s="205" t="s">
        <v>132</v>
      </c>
      <c r="AU378" s="205" t="s">
        <v>83</v>
      </c>
      <c r="AV378" s="203" t="s">
        <v>130</v>
      </c>
      <c r="AW378" s="203" t="s">
        <v>30</v>
      </c>
      <c r="AX378" s="203" t="s">
        <v>81</v>
      </c>
      <c r="AY378" s="205" t="s">
        <v>124</v>
      </c>
    </row>
    <row r="379" spans="1:65" s="101" customFormat="1" ht="16.5" customHeight="1">
      <c r="A379" s="98"/>
      <c r="B379" s="99"/>
      <c r="C379" s="180" t="s">
        <v>465</v>
      </c>
      <c r="D379" s="180" t="s">
        <v>126</v>
      </c>
      <c r="E379" s="181" t="s">
        <v>466</v>
      </c>
      <c r="F379" s="182" t="s">
        <v>467</v>
      </c>
      <c r="G379" s="183" t="s">
        <v>129</v>
      </c>
      <c r="H379" s="184">
        <v>36</v>
      </c>
      <c r="I379" s="84"/>
      <c r="J379" s="185">
        <f>ROUND(I379*H379,2)</f>
        <v>0</v>
      </c>
      <c r="K379" s="186"/>
      <c r="L379" s="99"/>
      <c r="M379" s="187" t="s">
        <v>1</v>
      </c>
      <c r="N379" s="188" t="s">
        <v>38</v>
      </c>
      <c r="O379" s="189"/>
      <c r="P379" s="190">
        <f>O379*H379</f>
        <v>0</v>
      </c>
      <c r="Q379" s="190">
        <v>0</v>
      </c>
      <c r="R379" s="190">
        <f>Q379*H379</f>
        <v>0</v>
      </c>
      <c r="S379" s="190">
        <v>0</v>
      </c>
      <c r="T379" s="191">
        <f>S379*H379</f>
        <v>0</v>
      </c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R379" s="192" t="s">
        <v>130</v>
      </c>
      <c r="AT379" s="192" t="s">
        <v>126</v>
      </c>
      <c r="AU379" s="192" t="s">
        <v>83</v>
      </c>
      <c r="AY379" s="91" t="s">
        <v>124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91" t="s">
        <v>81</v>
      </c>
      <c r="BK379" s="193">
        <f>ROUND(I379*H379,2)</f>
        <v>0</v>
      </c>
      <c r="BL379" s="91" t="s">
        <v>130</v>
      </c>
      <c r="BM379" s="192" t="s">
        <v>468</v>
      </c>
    </row>
    <row r="380" spans="2:51" s="194" customFormat="1" ht="12">
      <c r="B380" s="195"/>
      <c r="D380" s="196" t="s">
        <v>132</v>
      </c>
      <c r="E380" s="197" t="s">
        <v>1</v>
      </c>
      <c r="F380" s="198" t="s">
        <v>133</v>
      </c>
      <c r="H380" s="199">
        <v>36</v>
      </c>
      <c r="I380" s="85"/>
      <c r="L380" s="195"/>
      <c r="M380" s="200"/>
      <c r="N380" s="201"/>
      <c r="O380" s="201"/>
      <c r="P380" s="201"/>
      <c r="Q380" s="201"/>
      <c r="R380" s="201"/>
      <c r="S380" s="201"/>
      <c r="T380" s="202"/>
      <c r="AT380" s="197" t="s">
        <v>132</v>
      </c>
      <c r="AU380" s="197" t="s">
        <v>83</v>
      </c>
      <c r="AV380" s="194" t="s">
        <v>83</v>
      </c>
      <c r="AW380" s="194" t="s">
        <v>30</v>
      </c>
      <c r="AX380" s="194" t="s">
        <v>73</v>
      </c>
      <c r="AY380" s="197" t="s">
        <v>124</v>
      </c>
    </row>
    <row r="381" spans="2:51" s="203" customFormat="1" ht="12">
      <c r="B381" s="204"/>
      <c r="D381" s="196" t="s">
        <v>132</v>
      </c>
      <c r="E381" s="205" t="s">
        <v>1</v>
      </c>
      <c r="F381" s="206" t="s">
        <v>134</v>
      </c>
      <c r="H381" s="207">
        <v>36</v>
      </c>
      <c r="I381" s="86"/>
      <c r="L381" s="204"/>
      <c r="M381" s="208"/>
      <c r="N381" s="209"/>
      <c r="O381" s="209"/>
      <c r="P381" s="209"/>
      <c r="Q381" s="209"/>
      <c r="R381" s="209"/>
      <c r="S381" s="209"/>
      <c r="T381" s="210"/>
      <c r="AT381" s="205" t="s">
        <v>132</v>
      </c>
      <c r="AU381" s="205" t="s">
        <v>83</v>
      </c>
      <c r="AV381" s="203" t="s">
        <v>130</v>
      </c>
      <c r="AW381" s="203" t="s">
        <v>30</v>
      </c>
      <c r="AX381" s="203" t="s">
        <v>81</v>
      </c>
      <c r="AY381" s="205" t="s">
        <v>124</v>
      </c>
    </row>
    <row r="382" spans="1:65" s="101" customFormat="1" ht="16.5" customHeight="1">
      <c r="A382" s="98"/>
      <c r="B382" s="99"/>
      <c r="C382" s="180" t="s">
        <v>469</v>
      </c>
      <c r="D382" s="180" t="s">
        <v>126</v>
      </c>
      <c r="E382" s="181" t="s">
        <v>470</v>
      </c>
      <c r="F382" s="182" t="s">
        <v>471</v>
      </c>
      <c r="G382" s="183" t="s">
        <v>129</v>
      </c>
      <c r="H382" s="184">
        <v>704.8</v>
      </c>
      <c r="I382" s="84"/>
      <c r="J382" s="185">
        <f>ROUND(I382*H382,2)</f>
        <v>0</v>
      </c>
      <c r="K382" s="186"/>
      <c r="L382" s="99"/>
      <c r="M382" s="187" t="s">
        <v>1</v>
      </c>
      <c r="N382" s="188" t="s">
        <v>38</v>
      </c>
      <c r="O382" s="189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R382" s="192" t="s">
        <v>130</v>
      </c>
      <c r="AT382" s="192" t="s">
        <v>126</v>
      </c>
      <c r="AU382" s="192" t="s">
        <v>83</v>
      </c>
      <c r="AY382" s="91" t="s">
        <v>124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91" t="s">
        <v>81</v>
      </c>
      <c r="BK382" s="193">
        <f>ROUND(I382*H382,2)</f>
        <v>0</v>
      </c>
      <c r="BL382" s="91" t="s">
        <v>130</v>
      </c>
      <c r="BM382" s="192" t="s">
        <v>472</v>
      </c>
    </row>
    <row r="383" spans="2:51" s="194" customFormat="1" ht="12">
      <c r="B383" s="195"/>
      <c r="D383" s="196" t="s">
        <v>132</v>
      </c>
      <c r="E383" s="197" t="s">
        <v>1</v>
      </c>
      <c r="F383" s="198" t="s">
        <v>473</v>
      </c>
      <c r="H383" s="199">
        <v>263.9</v>
      </c>
      <c r="I383" s="85"/>
      <c r="L383" s="195"/>
      <c r="M383" s="200"/>
      <c r="N383" s="201"/>
      <c r="O383" s="201"/>
      <c r="P383" s="201"/>
      <c r="Q383" s="201"/>
      <c r="R383" s="201"/>
      <c r="S383" s="201"/>
      <c r="T383" s="202"/>
      <c r="AT383" s="197" t="s">
        <v>132</v>
      </c>
      <c r="AU383" s="197" t="s">
        <v>83</v>
      </c>
      <c r="AV383" s="194" t="s">
        <v>83</v>
      </c>
      <c r="AW383" s="194" t="s">
        <v>30</v>
      </c>
      <c r="AX383" s="194" t="s">
        <v>73</v>
      </c>
      <c r="AY383" s="197" t="s">
        <v>124</v>
      </c>
    </row>
    <row r="384" spans="2:51" s="194" customFormat="1" ht="12">
      <c r="B384" s="195"/>
      <c r="D384" s="196" t="s">
        <v>132</v>
      </c>
      <c r="E384" s="197" t="s">
        <v>1</v>
      </c>
      <c r="F384" s="198" t="s">
        <v>147</v>
      </c>
      <c r="H384" s="199">
        <v>440.9</v>
      </c>
      <c r="I384" s="85"/>
      <c r="L384" s="195"/>
      <c r="M384" s="200"/>
      <c r="N384" s="201"/>
      <c r="O384" s="201"/>
      <c r="P384" s="201"/>
      <c r="Q384" s="201"/>
      <c r="R384" s="201"/>
      <c r="S384" s="201"/>
      <c r="T384" s="202"/>
      <c r="AT384" s="197" t="s">
        <v>132</v>
      </c>
      <c r="AU384" s="197" t="s">
        <v>83</v>
      </c>
      <c r="AV384" s="194" t="s">
        <v>83</v>
      </c>
      <c r="AW384" s="194" t="s">
        <v>30</v>
      </c>
      <c r="AX384" s="194" t="s">
        <v>73</v>
      </c>
      <c r="AY384" s="197" t="s">
        <v>124</v>
      </c>
    </row>
    <row r="385" spans="2:51" s="203" customFormat="1" ht="12">
      <c r="B385" s="204"/>
      <c r="D385" s="196" t="s">
        <v>132</v>
      </c>
      <c r="E385" s="205" t="s">
        <v>1</v>
      </c>
      <c r="F385" s="206" t="s">
        <v>134</v>
      </c>
      <c r="H385" s="207">
        <v>704.8</v>
      </c>
      <c r="I385" s="86"/>
      <c r="L385" s="204"/>
      <c r="M385" s="208"/>
      <c r="N385" s="209"/>
      <c r="O385" s="209"/>
      <c r="P385" s="209"/>
      <c r="Q385" s="209"/>
      <c r="R385" s="209"/>
      <c r="S385" s="209"/>
      <c r="T385" s="210"/>
      <c r="AT385" s="205" t="s">
        <v>132</v>
      </c>
      <c r="AU385" s="205" t="s">
        <v>83</v>
      </c>
      <c r="AV385" s="203" t="s">
        <v>130</v>
      </c>
      <c r="AW385" s="203" t="s">
        <v>30</v>
      </c>
      <c r="AX385" s="203" t="s">
        <v>81</v>
      </c>
      <c r="AY385" s="205" t="s">
        <v>124</v>
      </c>
    </row>
    <row r="386" spans="1:65" s="101" customFormat="1" ht="16.5" customHeight="1">
      <c r="A386" s="98"/>
      <c r="B386" s="99"/>
      <c r="C386" s="180" t="s">
        <v>474</v>
      </c>
      <c r="D386" s="180" t="s">
        <v>126</v>
      </c>
      <c r="E386" s="181" t="s">
        <v>475</v>
      </c>
      <c r="F386" s="182" t="s">
        <v>476</v>
      </c>
      <c r="G386" s="183" t="s">
        <v>129</v>
      </c>
      <c r="H386" s="184">
        <v>458.6</v>
      </c>
      <c r="I386" s="84"/>
      <c r="J386" s="185">
        <f>ROUND(I386*H386,2)</f>
        <v>0</v>
      </c>
      <c r="K386" s="186"/>
      <c r="L386" s="99"/>
      <c r="M386" s="187" t="s">
        <v>1</v>
      </c>
      <c r="N386" s="188" t="s">
        <v>38</v>
      </c>
      <c r="O386" s="189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R386" s="192" t="s">
        <v>130</v>
      </c>
      <c r="AT386" s="192" t="s">
        <v>126</v>
      </c>
      <c r="AU386" s="192" t="s">
        <v>83</v>
      </c>
      <c r="AY386" s="91" t="s">
        <v>124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91" t="s">
        <v>81</v>
      </c>
      <c r="BK386" s="193">
        <f>ROUND(I386*H386,2)</f>
        <v>0</v>
      </c>
      <c r="BL386" s="91" t="s">
        <v>130</v>
      </c>
      <c r="BM386" s="192" t="s">
        <v>477</v>
      </c>
    </row>
    <row r="387" spans="2:51" s="194" customFormat="1" ht="12">
      <c r="B387" s="195"/>
      <c r="D387" s="196" t="s">
        <v>132</v>
      </c>
      <c r="E387" s="197" t="s">
        <v>1</v>
      </c>
      <c r="F387" s="198" t="s">
        <v>143</v>
      </c>
      <c r="H387" s="199">
        <v>458.6</v>
      </c>
      <c r="I387" s="85"/>
      <c r="L387" s="195"/>
      <c r="M387" s="200"/>
      <c r="N387" s="201"/>
      <c r="O387" s="201"/>
      <c r="P387" s="201"/>
      <c r="Q387" s="201"/>
      <c r="R387" s="201"/>
      <c r="S387" s="201"/>
      <c r="T387" s="202"/>
      <c r="AT387" s="197" t="s">
        <v>132</v>
      </c>
      <c r="AU387" s="197" t="s">
        <v>83</v>
      </c>
      <c r="AV387" s="194" t="s">
        <v>83</v>
      </c>
      <c r="AW387" s="194" t="s">
        <v>30</v>
      </c>
      <c r="AX387" s="194" t="s">
        <v>73</v>
      </c>
      <c r="AY387" s="197" t="s">
        <v>124</v>
      </c>
    </row>
    <row r="388" spans="2:51" s="203" customFormat="1" ht="12">
      <c r="B388" s="204"/>
      <c r="D388" s="196" t="s">
        <v>132</v>
      </c>
      <c r="E388" s="205" t="s">
        <v>1</v>
      </c>
      <c r="F388" s="206" t="s">
        <v>134</v>
      </c>
      <c r="H388" s="207">
        <v>458.6</v>
      </c>
      <c r="I388" s="86"/>
      <c r="L388" s="204"/>
      <c r="M388" s="208"/>
      <c r="N388" s="209"/>
      <c r="O388" s="209"/>
      <c r="P388" s="209"/>
      <c r="Q388" s="209"/>
      <c r="R388" s="209"/>
      <c r="S388" s="209"/>
      <c r="T388" s="210"/>
      <c r="AT388" s="205" t="s">
        <v>132</v>
      </c>
      <c r="AU388" s="205" t="s">
        <v>83</v>
      </c>
      <c r="AV388" s="203" t="s">
        <v>130</v>
      </c>
      <c r="AW388" s="203" t="s">
        <v>30</v>
      </c>
      <c r="AX388" s="203" t="s">
        <v>81</v>
      </c>
      <c r="AY388" s="205" t="s">
        <v>124</v>
      </c>
    </row>
    <row r="389" spans="1:65" s="101" customFormat="1" ht="16.5" customHeight="1">
      <c r="A389" s="98"/>
      <c r="B389" s="99"/>
      <c r="C389" s="180" t="s">
        <v>478</v>
      </c>
      <c r="D389" s="180" t="s">
        <v>126</v>
      </c>
      <c r="E389" s="181" t="s">
        <v>479</v>
      </c>
      <c r="F389" s="182" t="s">
        <v>480</v>
      </c>
      <c r="G389" s="183" t="s">
        <v>129</v>
      </c>
      <c r="H389" s="184">
        <f>H393</f>
        <v>899.5</v>
      </c>
      <c r="I389" s="84"/>
      <c r="J389" s="185">
        <f>ROUND(I389*H389,2)</f>
        <v>0</v>
      </c>
      <c r="K389" s="186"/>
      <c r="L389" s="99"/>
      <c r="M389" s="187" t="s">
        <v>1</v>
      </c>
      <c r="N389" s="188" t="s">
        <v>38</v>
      </c>
      <c r="O389" s="189"/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R389" s="192" t="s">
        <v>130</v>
      </c>
      <c r="AT389" s="192" t="s">
        <v>126</v>
      </c>
      <c r="AU389" s="192" t="s">
        <v>83</v>
      </c>
      <c r="AY389" s="91" t="s">
        <v>124</v>
      </c>
      <c r="BE389" s="193">
        <f>IF(N389="základní",J389,0)</f>
        <v>0</v>
      </c>
      <c r="BF389" s="193">
        <f>IF(N389="snížená",J389,0)</f>
        <v>0</v>
      </c>
      <c r="BG389" s="193">
        <f>IF(N389="zákl. přenesená",J389,0)</f>
        <v>0</v>
      </c>
      <c r="BH389" s="193">
        <f>IF(N389="sníž. přenesená",J389,0)</f>
        <v>0</v>
      </c>
      <c r="BI389" s="193">
        <f>IF(N389="nulová",J389,0)</f>
        <v>0</v>
      </c>
      <c r="BJ389" s="91" t="s">
        <v>81</v>
      </c>
      <c r="BK389" s="193">
        <f>ROUND(I389*H389,2)</f>
        <v>0</v>
      </c>
      <c r="BL389" s="91" t="s">
        <v>130</v>
      </c>
      <c r="BM389" s="192" t="s">
        <v>481</v>
      </c>
    </row>
    <row r="390" spans="2:51" s="211" customFormat="1" ht="12">
      <c r="B390" s="212"/>
      <c r="D390" s="196" t="s">
        <v>132</v>
      </c>
      <c r="E390" s="213" t="s">
        <v>1</v>
      </c>
      <c r="F390" s="214" t="s">
        <v>482</v>
      </c>
      <c r="H390" s="213" t="s">
        <v>1</v>
      </c>
      <c r="I390" s="87"/>
      <c r="L390" s="212"/>
      <c r="M390" s="215"/>
      <c r="N390" s="216"/>
      <c r="O390" s="216"/>
      <c r="P390" s="216"/>
      <c r="Q390" s="216"/>
      <c r="R390" s="216"/>
      <c r="S390" s="216"/>
      <c r="T390" s="217"/>
      <c r="AT390" s="213" t="s">
        <v>132</v>
      </c>
      <c r="AU390" s="213" t="s">
        <v>83</v>
      </c>
      <c r="AV390" s="211" t="s">
        <v>81</v>
      </c>
      <c r="AW390" s="211" t="s">
        <v>30</v>
      </c>
      <c r="AX390" s="211" t="s">
        <v>73</v>
      </c>
      <c r="AY390" s="213" t="s">
        <v>124</v>
      </c>
    </row>
    <row r="391" spans="2:51" s="194" customFormat="1" ht="12">
      <c r="B391" s="195"/>
      <c r="D391" s="196" t="s">
        <v>132</v>
      </c>
      <c r="E391" s="197" t="s">
        <v>1</v>
      </c>
      <c r="F391" s="198" t="s">
        <v>143</v>
      </c>
      <c r="H391" s="199">
        <v>458.6</v>
      </c>
      <c r="I391" s="85"/>
      <c r="L391" s="195"/>
      <c r="M391" s="200"/>
      <c r="N391" s="201"/>
      <c r="O391" s="201"/>
      <c r="P391" s="201"/>
      <c r="Q391" s="201"/>
      <c r="R391" s="201"/>
      <c r="S391" s="201"/>
      <c r="T391" s="202"/>
      <c r="AT391" s="197" t="s">
        <v>132</v>
      </c>
      <c r="AU391" s="197" t="s">
        <v>83</v>
      </c>
      <c r="AV391" s="194" t="s">
        <v>83</v>
      </c>
      <c r="AW391" s="194" t="s">
        <v>30</v>
      </c>
      <c r="AX391" s="194" t="s">
        <v>73</v>
      </c>
      <c r="AY391" s="197" t="s">
        <v>124</v>
      </c>
    </row>
    <row r="392" spans="2:51" s="194" customFormat="1" ht="12">
      <c r="B392" s="195"/>
      <c r="D392" s="196" t="s">
        <v>132</v>
      </c>
      <c r="E392" s="197" t="s">
        <v>1</v>
      </c>
      <c r="F392" s="198" t="s">
        <v>147</v>
      </c>
      <c r="H392" s="199">
        <v>440.9</v>
      </c>
      <c r="I392" s="85"/>
      <c r="L392" s="195"/>
      <c r="M392" s="200"/>
      <c r="N392" s="201"/>
      <c r="O392" s="201"/>
      <c r="P392" s="201"/>
      <c r="Q392" s="201"/>
      <c r="R392" s="201"/>
      <c r="S392" s="201"/>
      <c r="T392" s="202"/>
      <c r="AT392" s="197" t="s">
        <v>132</v>
      </c>
      <c r="AU392" s="197" t="s">
        <v>83</v>
      </c>
      <c r="AV392" s="194" t="s">
        <v>83</v>
      </c>
      <c r="AW392" s="194" t="s">
        <v>30</v>
      </c>
      <c r="AX392" s="194" t="s">
        <v>73</v>
      </c>
      <c r="AY392" s="197" t="s">
        <v>124</v>
      </c>
    </row>
    <row r="393" spans="2:51" s="203" customFormat="1" ht="12">
      <c r="B393" s="204"/>
      <c r="D393" s="196" t="s">
        <v>132</v>
      </c>
      <c r="E393" s="205" t="s">
        <v>1</v>
      </c>
      <c r="F393" s="206" t="s">
        <v>134</v>
      </c>
      <c r="H393" s="207">
        <f>SUM(H391:H392)</f>
        <v>899.5</v>
      </c>
      <c r="I393" s="86"/>
      <c r="L393" s="204"/>
      <c r="M393" s="208"/>
      <c r="N393" s="209"/>
      <c r="O393" s="209"/>
      <c r="P393" s="209"/>
      <c r="Q393" s="209"/>
      <c r="R393" s="209"/>
      <c r="S393" s="209"/>
      <c r="T393" s="210"/>
      <c r="AT393" s="205" t="s">
        <v>132</v>
      </c>
      <c r="AU393" s="205" t="s">
        <v>83</v>
      </c>
      <c r="AV393" s="203" t="s">
        <v>130</v>
      </c>
      <c r="AW393" s="203" t="s">
        <v>30</v>
      </c>
      <c r="AX393" s="203" t="s">
        <v>81</v>
      </c>
      <c r="AY393" s="205" t="s">
        <v>124</v>
      </c>
    </row>
    <row r="394" spans="1:65" s="101" customFormat="1" ht="21.75" customHeight="1">
      <c r="A394" s="98"/>
      <c r="B394" s="99"/>
      <c r="C394" s="180" t="s">
        <v>483</v>
      </c>
      <c r="D394" s="180" t="s">
        <v>126</v>
      </c>
      <c r="E394" s="181" t="s">
        <v>484</v>
      </c>
      <c r="F394" s="182" t="s">
        <v>485</v>
      </c>
      <c r="G394" s="183" t="s">
        <v>129</v>
      </c>
      <c r="H394" s="184">
        <v>899.5</v>
      </c>
      <c r="I394" s="84"/>
      <c r="J394" s="185">
        <f>ROUND(I394*H394,2)</f>
        <v>0</v>
      </c>
      <c r="K394" s="186"/>
      <c r="L394" s="99"/>
      <c r="M394" s="187" t="s">
        <v>1</v>
      </c>
      <c r="N394" s="188" t="s">
        <v>38</v>
      </c>
      <c r="O394" s="189"/>
      <c r="P394" s="190">
        <f>O394*H394</f>
        <v>0</v>
      </c>
      <c r="Q394" s="190">
        <v>0</v>
      </c>
      <c r="R394" s="190">
        <f>Q394*H394</f>
        <v>0</v>
      </c>
      <c r="S394" s="190">
        <v>0</v>
      </c>
      <c r="T394" s="191">
        <f>S394*H394</f>
        <v>0</v>
      </c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R394" s="192" t="s">
        <v>130</v>
      </c>
      <c r="AT394" s="192" t="s">
        <v>126</v>
      </c>
      <c r="AU394" s="192" t="s">
        <v>83</v>
      </c>
      <c r="AY394" s="91" t="s">
        <v>124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91" t="s">
        <v>81</v>
      </c>
      <c r="BK394" s="193">
        <f>ROUND(I394*H394,2)</f>
        <v>0</v>
      </c>
      <c r="BL394" s="91" t="s">
        <v>130</v>
      </c>
      <c r="BM394" s="192" t="s">
        <v>486</v>
      </c>
    </row>
    <row r="395" spans="2:51" s="211" customFormat="1" ht="12">
      <c r="B395" s="212"/>
      <c r="D395" s="196" t="s">
        <v>132</v>
      </c>
      <c r="E395" s="213" t="s">
        <v>1</v>
      </c>
      <c r="F395" s="214" t="s">
        <v>152</v>
      </c>
      <c r="H395" s="213" t="s">
        <v>1</v>
      </c>
      <c r="I395" s="87"/>
      <c r="L395" s="212"/>
      <c r="M395" s="215"/>
      <c r="N395" s="216"/>
      <c r="O395" s="216"/>
      <c r="P395" s="216"/>
      <c r="Q395" s="216"/>
      <c r="R395" s="216"/>
      <c r="S395" s="216"/>
      <c r="T395" s="217"/>
      <c r="AT395" s="213" t="s">
        <v>132</v>
      </c>
      <c r="AU395" s="213" t="s">
        <v>83</v>
      </c>
      <c r="AV395" s="211" t="s">
        <v>81</v>
      </c>
      <c r="AW395" s="211" t="s">
        <v>30</v>
      </c>
      <c r="AX395" s="211" t="s">
        <v>73</v>
      </c>
      <c r="AY395" s="213" t="s">
        <v>124</v>
      </c>
    </row>
    <row r="396" spans="2:51" s="194" customFormat="1" ht="12">
      <c r="B396" s="195"/>
      <c r="D396" s="196" t="s">
        <v>132</v>
      </c>
      <c r="E396" s="197" t="s">
        <v>1</v>
      </c>
      <c r="F396" s="198" t="s">
        <v>147</v>
      </c>
      <c r="H396" s="199">
        <v>440.9</v>
      </c>
      <c r="I396" s="85"/>
      <c r="L396" s="195"/>
      <c r="M396" s="200"/>
      <c r="N396" s="201"/>
      <c r="O396" s="201"/>
      <c r="P396" s="201"/>
      <c r="Q396" s="201"/>
      <c r="R396" s="201"/>
      <c r="S396" s="201"/>
      <c r="T396" s="202"/>
      <c r="AT396" s="197" t="s">
        <v>132</v>
      </c>
      <c r="AU396" s="197" t="s">
        <v>83</v>
      </c>
      <c r="AV396" s="194" t="s">
        <v>83</v>
      </c>
      <c r="AW396" s="194" t="s">
        <v>30</v>
      </c>
      <c r="AX396" s="194" t="s">
        <v>73</v>
      </c>
      <c r="AY396" s="197" t="s">
        <v>124</v>
      </c>
    </row>
    <row r="397" spans="2:51" s="194" customFormat="1" ht="12">
      <c r="B397" s="195"/>
      <c r="D397" s="196" t="s">
        <v>132</v>
      </c>
      <c r="E397" s="197" t="s">
        <v>1</v>
      </c>
      <c r="F397" s="198" t="s">
        <v>143</v>
      </c>
      <c r="H397" s="199">
        <v>458.6</v>
      </c>
      <c r="I397" s="85"/>
      <c r="L397" s="195"/>
      <c r="M397" s="200"/>
      <c r="N397" s="201"/>
      <c r="O397" s="201"/>
      <c r="P397" s="201"/>
      <c r="Q397" s="201"/>
      <c r="R397" s="201"/>
      <c r="S397" s="201"/>
      <c r="T397" s="202"/>
      <c r="AT397" s="197" t="s">
        <v>132</v>
      </c>
      <c r="AU397" s="197" t="s">
        <v>83</v>
      </c>
      <c r="AV397" s="194" t="s">
        <v>83</v>
      </c>
      <c r="AW397" s="194" t="s">
        <v>30</v>
      </c>
      <c r="AX397" s="194" t="s">
        <v>73</v>
      </c>
      <c r="AY397" s="197" t="s">
        <v>124</v>
      </c>
    </row>
    <row r="398" spans="2:51" s="203" customFormat="1" ht="12">
      <c r="B398" s="204"/>
      <c r="D398" s="196" t="s">
        <v>132</v>
      </c>
      <c r="E398" s="205" t="s">
        <v>1</v>
      </c>
      <c r="F398" s="206" t="s">
        <v>134</v>
      </c>
      <c r="H398" s="207">
        <v>899.5</v>
      </c>
      <c r="I398" s="86"/>
      <c r="L398" s="204"/>
      <c r="M398" s="208"/>
      <c r="N398" s="209"/>
      <c r="O398" s="209"/>
      <c r="P398" s="209"/>
      <c r="Q398" s="209"/>
      <c r="R398" s="209"/>
      <c r="S398" s="209"/>
      <c r="T398" s="210"/>
      <c r="AT398" s="205" t="s">
        <v>132</v>
      </c>
      <c r="AU398" s="205" t="s">
        <v>83</v>
      </c>
      <c r="AV398" s="203" t="s">
        <v>130</v>
      </c>
      <c r="AW398" s="203" t="s">
        <v>30</v>
      </c>
      <c r="AX398" s="203" t="s">
        <v>81</v>
      </c>
      <c r="AY398" s="205" t="s">
        <v>124</v>
      </c>
    </row>
    <row r="399" spans="1:65" s="101" customFormat="1" ht="21.75" customHeight="1">
      <c r="A399" s="98"/>
      <c r="B399" s="99"/>
      <c r="C399" s="180" t="s">
        <v>487</v>
      </c>
      <c r="D399" s="180" t="s">
        <v>126</v>
      </c>
      <c r="E399" s="181" t="s">
        <v>488</v>
      </c>
      <c r="F399" s="182" t="s">
        <v>489</v>
      </c>
      <c r="G399" s="183" t="s">
        <v>129</v>
      </c>
      <c r="H399" s="184">
        <f>H403</f>
        <v>2310.54</v>
      </c>
      <c r="I399" s="84"/>
      <c r="J399" s="185">
        <f>ROUND(I399*H399,2)</f>
        <v>0</v>
      </c>
      <c r="K399" s="186"/>
      <c r="L399" s="99"/>
      <c r="M399" s="187" t="s">
        <v>1</v>
      </c>
      <c r="N399" s="188" t="s">
        <v>38</v>
      </c>
      <c r="O399" s="189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R399" s="192" t="s">
        <v>130</v>
      </c>
      <c r="AT399" s="192" t="s">
        <v>126</v>
      </c>
      <c r="AU399" s="192" t="s">
        <v>83</v>
      </c>
      <c r="AY399" s="91" t="s">
        <v>124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91" t="s">
        <v>81</v>
      </c>
      <c r="BK399" s="193">
        <f>ROUND(I399*H399,2)</f>
        <v>0</v>
      </c>
      <c r="BL399" s="91" t="s">
        <v>130</v>
      </c>
      <c r="BM399" s="192" t="s">
        <v>490</v>
      </c>
    </row>
    <row r="400" spans="2:51" s="211" customFormat="1" ht="12">
      <c r="B400" s="212"/>
      <c r="D400" s="196" t="s">
        <v>132</v>
      </c>
      <c r="E400" s="213" t="s">
        <v>1</v>
      </c>
      <c r="F400" s="214" t="s">
        <v>152</v>
      </c>
      <c r="H400" s="213" t="s">
        <v>1</v>
      </c>
      <c r="I400" s="87"/>
      <c r="L400" s="212"/>
      <c r="M400" s="215"/>
      <c r="N400" s="216"/>
      <c r="O400" s="216"/>
      <c r="P400" s="216"/>
      <c r="Q400" s="216"/>
      <c r="R400" s="216"/>
      <c r="S400" s="216"/>
      <c r="T400" s="217"/>
      <c r="AT400" s="213" t="s">
        <v>132</v>
      </c>
      <c r="AU400" s="213" t="s">
        <v>83</v>
      </c>
      <c r="AV400" s="211" t="s">
        <v>81</v>
      </c>
      <c r="AW400" s="211" t="s">
        <v>30</v>
      </c>
      <c r="AX400" s="211" t="s">
        <v>73</v>
      </c>
      <c r="AY400" s="213" t="s">
        <v>124</v>
      </c>
    </row>
    <row r="401" spans="2:51" s="194" customFormat="1" ht="12">
      <c r="B401" s="195"/>
      <c r="D401" s="196" t="s">
        <v>132</v>
      </c>
      <c r="E401" s="197" t="s">
        <v>1</v>
      </c>
      <c r="F401" s="198" t="s">
        <v>162</v>
      </c>
      <c r="H401" s="199">
        <v>705.44</v>
      </c>
      <c r="I401" s="85"/>
      <c r="L401" s="195"/>
      <c r="M401" s="200"/>
      <c r="N401" s="201"/>
      <c r="O401" s="201"/>
      <c r="P401" s="201"/>
      <c r="Q401" s="201"/>
      <c r="R401" s="201"/>
      <c r="S401" s="201"/>
      <c r="T401" s="202"/>
      <c r="AT401" s="197" t="s">
        <v>132</v>
      </c>
      <c r="AU401" s="197" t="s">
        <v>83</v>
      </c>
      <c r="AV401" s="194" t="s">
        <v>83</v>
      </c>
      <c r="AW401" s="194" t="s">
        <v>30</v>
      </c>
      <c r="AX401" s="194" t="s">
        <v>73</v>
      </c>
      <c r="AY401" s="197" t="s">
        <v>124</v>
      </c>
    </row>
    <row r="402" spans="2:51" s="194" customFormat="1" ht="12">
      <c r="B402" s="195"/>
      <c r="D402" s="196" t="s">
        <v>132</v>
      </c>
      <c r="E402" s="197" t="s">
        <v>1</v>
      </c>
      <c r="F402" s="198" t="s">
        <v>1402</v>
      </c>
      <c r="H402" s="199">
        <f>3.5*458.6</f>
        <v>1605.1000000000001</v>
      </c>
      <c r="I402" s="85"/>
      <c r="L402" s="195"/>
      <c r="M402" s="200"/>
      <c r="N402" s="201"/>
      <c r="O402" s="201"/>
      <c r="P402" s="201"/>
      <c r="Q402" s="201"/>
      <c r="R402" s="201"/>
      <c r="S402" s="201"/>
      <c r="T402" s="202"/>
      <c r="AT402" s="197" t="s">
        <v>132</v>
      </c>
      <c r="AU402" s="197" t="s">
        <v>83</v>
      </c>
      <c r="AV402" s="194" t="s">
        <v>83</v>
      </c>
      <c r="AW402" s="194" t="s">
        <v>30</v>
      </c>
      <c r="AX402" s="194" t="s">
        <v>73</v>
      </c>
      <c r="AY402" s="197" t="s">
        <v>124</v>
      </c>
    </row>
    <row r="403" spans="2:51" s="203" customFormat="1" ht="12">
      <c r="B403" s="204"/>
      <c r="D403" s="196" t="s">
        <v>132</v>
      </c>
      <c r="E403" s="205" t="s">
        <v>1</v>
      </c>
      <c r="F403" s="206" t="s">
        <v>134</v>
      </c>
      <c r="H403" s="207">
        <f>H401+H402</f>
        <v>2310.54</v>
      </c>
      <c r="I403" s="86"/>
      <c r="L403" s="204"/>
      <c r="M403" s="208"/>
      <c r="N403" s="209"/>
      <c r="O403" s="209"/>
      <c r="P403" s="209"/>
      <c r="Q403" s="209"/>
      <c r="R403" s="209"/>
      <c r="S403" s="209"/>
      <c r="T403" s="210"/>
      <c r="AT403" s="205" t="s">
        <v>132</v>
      </c>
      <c r="AU403" s="205" t="s">
        <v>83</v>
      </c>
      <c r="AV403" s="203" t="s">
        <v>130</v>
      </c>
      <c r="AW403" s="203" t="s">
        <v>30</v>
      </c>
      <c r="AX403" s="203" t="s">
        <v>81</v>
      </c>
      <c r="AY403" s="205" t="s">
        <v>124</v>
      </c>
    </row>
    <row r="404" spans="1:65" s="101" customFormat="1" ht="21.75" customHeight="1">
      <c r="A404" s="98"/>
      <c r="B404" s="99"/>
      <c r="C404" s="180" t="s">
        <v>491</v>
      </c>
      <c r="D404" s="180" t="s">
        <v>126</v>
      </c>
      <c r="E404" s="181" t="s">
        <v>492</v>
      </c>
      <c r="F404" s="182" t="s">
        <v>493</v>
      </c>
      <c r="G404" s="183" t="s">
        <v>129</v>
      </c>
      <c r="H404" s="184">
        <v>705.44</v>
      </c>
      <c r="I404" s="84"/>
      <c r="J404" s="185">
        <f>ROUND(I404*H404,2)</f>
        <v>0</v>
      </c>
      <c r="K404" s="186"/>
      <c r="L404" s="99"/>
      <c r="M404" s="187" t="s">
        <v>1</v>
      </c>
      <c r="N404" s="188" t="s">
        <v>38</v>
      </c>
      <c r="O404" s="189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R404" s="192" t="s">
        <v>130</v>
      </c>
      <c r="AT404" s="192" t="s">
        <v>126</v>
      </c>
      <c r="AU404" s="192" t="s">
        <v>83</v>
      </c>
      <c r="AY404" s="91" t="s">
        <v>124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91" t="s">
        <v>81</v>
      </c>
      <c r="BK404" s="193">
        <f>ROUND(I404*H404,2)</f>
        <v>0</v>
      </c>
      <c r="BL404" s="91" t="s">
        <v>130</v>
      </c>
      <c r="BM404" s="192" t="s">
        <v>494</v>
      </c>
    </row>
    <row r="405" spans="2:51" s="194" customFormat="1" ht="12">
      <c r="B405" s="195"/>
      <c r="D405" s="196" t="s">
        <v>132</v>
      </c>
      <c r="E405" s="197" t="s">
        <v>1</v>
      </c>
      <c r="F405" s="198" t="s">
        <v>162</v>
      </c>
      <c r="H405" s="199">
        <v>705.44</v>
      </c>
      <c r="I405" s="85"/>
      <c r="L405" s="195"/>
      <c r="M405" s="200"/>
      <c r="N405" s="201"/>
      <c r="O405" s="201"/>
      <c r="P405" s="201"/>
      <c r="Q405" s="201"/>
      <c r="R405" s="201"/>
      <c r="S405" s="201"/>
      <c r="T405" s="202"/>
      <c r="AT405" s="197" t="s">
        <v>132</v>
      </c>
      <c r="AU405" s="197" t="s">
        <v>83</v>
      </c>
      <c r="AV405" s="194" t="s">
        <v>83</v>
      </c>
      <c r="AW405" s="194" t="s">
        <v>30</v>
      </c>
      <c r="AX405" s="194" t="s">
        <v>73</v>
      </c>
      <c r="AY405" s="197" t="s">
        <v>124</v>
      </c>
    </row>
    <row r="406" spans="2:51" s="203" customFormat="1" ht="12">
      <c r="B406" s="204"/>
      <c r="D406" s="196" t="s">
        <v>132</v>
      </c>
      <c r="E406" s="205" t="s">
        <v>1</v>
      </c>
      <c r="F406" s="206" t="s">
        <v>134</v>
      </c>
      <c r="H406" s="207">
        <v>705.44</v>
      </c>
      <c r="I406" s="86"/>
      <c r="L406" s="204"/>
      <c r="M406" s="208"/>
      <c r="N406" s="209"/>
      <c r="O406" s="209"/>
      <c r="P406" s="209"/>
      <c r="Q406" s="209"/>
      <c r="R406" s="209"/>
      <c r="S406" s="209"/>
      <c r="T406" s="210"/>
      <c r="AT406" s="205" t="s">
        <v>132</v>
      </c>
      <c r="AU406" s="205" t="s">
        <v>83</v>
      </c>
      <c r="AV406" s="203" t="s">
        <v>130</v>
      </c>
      <c r="AW406" s="203" t="s">
        <v>30</v>
      </c>
      <c r="AX406" s="203" t="s">
        <v>81</v>
      </c>
      <c r="AY406" s="205" t="s">
        <v>124</v>
      </c>
    </row>
    <row r="407" spans="1:65" s="101" customFormat="1" ht="21.75" customHeight="1">
      <c r="A407" s="98"/>
      <c r="B407" s="99"/>
      <c r="C407" s="180" t="s">
        <v>495</v>
      </c>
      <c r="D407" s="180" t="s">
        <v>126</v>
      </c>
      <c r="E407" s="181" t="s">
        <v>496</v>
      </c>
      <c r="F407" s="182" t="s">
        <v>497</v>
      </c>
      <c r="G407" s="183" t="s">
        <v>129</v>
      </c>
      <c r="H407" s="184">
        <f>H409</f>
        <v>1605.1000000000001</v>
      </c>
      <c r="I407" s="84"/>
      <c r="J407" s="185">
        <f>ROUND(I407*H407,2)</f>
        <v>0</v>
      </c>
      <c r="K407" s="186"/>
      <c r="L407" s="99"/>
      <c r="M407" s="187" t="s">
        <v>1</v>
      </c>
      <c r="N407" s="188" t="s">
        <v>38</v>
      </c>
      <c r="O407" s="189"/>
      <c r="P407" s="190">
        <f>O407*H407</f>
        <v>0</v>
      </c>
      <c r="Q407" s="190">
        <v>0</v>
      </c>
      <c r="R407" s="190">
        <f>Q407*H407</f>
        <v>0</v>
      </c>
      <c r="S407" s="190">
        <v>0</v>
      </c>
      <c r="T407" s="191">
        <f>S407*H407</f>
        <v>0</v>
      </c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R407" s="192" t="s">
        <v>130</v>
      </c>
      <c r="AT407" s="192" t="s">
        <v>126</v>
      </c>
      <c r="AU407" s="192" t="s">
        <v>83</v>
      </c>
      <c r="AY407" s="91" t="s">
        <v>124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91" t="s">
        <v>81</v>
      </c>
      <c r="BK407" s="193">
        <f>ROUND(I407*H407,2)</f>
        <v>0</v>
      </c>
      <c r="BL407" s="91" t="s">
        <v>130</v>
      </c>
      <c r="BM407" s="192" t="s">
        <v>498</v>
      </c>
    </row>
    <row r="408" spans="2:51" s="194" customFormat="1" ht="12">
      <c r="B408" s="195"/>
      <c r="D408" s="196" t="s">
        <v>132</v>
      </c>
      <c r="E408" s="197" t="s">
        <v>1</v>
      </c>
      <c r="F408" s="198" t="s">
        <v>1402</v>
      </c>
      <c r="H408" s="199">
        <f>3.5*458.6</f>
        <v>1605.1000000000001</v>
      </c>
      <c r="I408" s="85"/>
      <c r="L408" s="195"/>
      <c r="M408" s="200"/>
      <c r="N408" s="201"/>
      <c r="O408" s="201"/>
      <c r="P408" s="201"/>
      <c r="Q408" s="201"/>
      <c r="R408" s="201"/>
      <c r="S408" s="201"/>
      <c r="T408" s="202"/>
      <c r="AT408" s="197" t="s">
        <v>132</v>
      </c>
      <c r="AU408" s="197" t="s">
        <v>83</v>
      </c>
      <c r="AV408" s="194" t="s">
        <v>83</v>
      </c>
      <c r="AW408" s="194" t="s">
        <v>30</v>
      </c>
      <c r="AX408" s="194" t="s">
        <v>73</v>
      </c>
      <c r="AY408" s="197" t="s">
        <v>124</v>
      </c>
    </row>
    <row r="409" spans="2:51" s="203" customFormat="1" ht="12">
      <c r="B409" s="204"/>
      <c r="D409" s="196" t="s">
        <v>132</v>
      </c>
      <c r="E409" s="205" t="s">
        <v>1</v>
      </c>
      <c r="F409" s="206" t="s">
        <v>134</v>
      </c>
      <c r="H409" s="207">
        <f>H408</f>
        <v>1605.1000000000001</v>
      </c>
      <c r="I409" s="86"/>
      <c r="L409" s="204"/>
      <c r="M409" s="208"/>
      <c r="N409" s="209"/>
      <c r="O409" s="209"/>
      <c r="P409" s="209"/>
      <c r="Q409" s="209"/>
      <c r="R409" s="209"/>
      <c r="S409" s="209"/>
      <c r="T409" s="210"/>
      <c r="AT409" s="205" t="s">
        <v>132</v>
      </c>
      <c r="AU409" s="205" t="s">
        <v>83</v>
      </c>
      <c r="AV409" s="203" t="s">
        <v>130</v>
      </c>
      <c r="AW409" s="203" t="s">
        <v>30</v>
      </c>
      <c r="AX409" s="203" t="s">
        <v>81</v>
      </c>
      <c r="AY409" s="205" t="s">
        <v>124</v>
      </c>
    </row>
    <row r="410" spans="1:65" s="101" customFormat="1" ht="21.75" customHeight="1">
      <c r="A410" s="98"/>
      <c r="B410" s="99"/>
      <c r="C410" s="180" t="s">
        <v>499</v>
      </c>
      <c r="D410" s="180" t="s">
        <v>126</v>
      </c>
      <c r="E410" s="181" t="s">
        <v>500</v>
      </c>
      <c r="F410" s="182" t="s">
        <v>501</v>
      </c>
      <c r="G410" s="183" t="s">
        <v>129</v>
      </c>
      <c r="H410" s="184">
        <v>917.2</v>
      </c>
      <c r="I410" s="84"/>
      <c r="J410" s="185">
        <f>ROUND(I410*H410,2)</f>
        <v>0</v>
      </c>
      <c r="K410" s="186"/>
      <c r="L410" s="99"/>
      <c r="M410" s="187" t="s">
        <v>1</v>
      </c>
      <c r="N410" s="188" t="s">
        <v>38</v>
      </c>
      <c r="O410" s="189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R410" s="192" t="s">
        <v>130</v>
      </c>
      <c r="AT410" s="192" t="s">
        <v>126</v>
      </c>
      <c r="AU410" s="192" t="s">
        <v>83</v>
      </c>
      <c r="AY410" s="91" t="s">
        <v>124</v>
      </c>
      <c r="BE410" s="193">
        <f>IF(N410="základní",J410,0)</f>
        <v>0</v>
      </c>
      <c r="BF410" s="193">
        <f>IF(N410="snížená",J410,0)</f>
        <v>0</v>
      </c>
      <c r="BG410" s="193">
        <f>IF(N410="zákl. přenesená",J410,0)</f>
        <v>0</v>
      </c>
      <c r="BH410" s="193">
        <f>IF(N410="sníž. přenesená",J410,0)</f>
        <v>0</v>
      </c>
      <c r="BI410" s="193">
        <f>IF(N410="nulová",J410,0)</f>
        <v>0</v>
      </c>
      <c r="BJ410" s="91" t="s">
        <v>81</v>
      </c>
      <c r="BK410" s="193">
        <f>ROUND(I410*H410,2)</f>
        <v>0</v>
      </c>
      <c r="BL410" s="91" t="s">
        <v>130</v>
      </c>
      <c r="BM410" s="192" t="s">
        <v>502</v>
      </c>
    </row>
    <row r="411" spans="2:51" s="194" customFormat="1" ht="12">
      <c r="B411" s="195"/>
      <c r="D411" s="196" t="s">
        <v>132</v>
      </c>
      <c r="E411" s="197" t="s">
        <v>1</v>
      </c>
      <c r="F411" s="198" t="s">
        <v>503</v>
      </c>
      <c r="H411" s="199">
        <v>917.2</v>
      </c>
      <c r="I411" s="85"/>
      <c r="L411" s="195"/>
      <c r="M411" s="200"/>
      <c r="N411" s="201"/>
      <c r="O411" s="201"/>
      <c r="P411" s="201"/>
      <c r="Q411" s="201"/>
      <c r="R411" s="201"/>
      <c r="S411" s="201"/>
      <c r="T411" s="202"/>
      <c r="AT411" s="197" t="s">
        <v>132</v>
      </c>
      <c r="AU411" s="197" t="s">
        <v>83</v>
      </c>
      <c r="AV411" s="194" t="s">
        <v>83</v>
      </c>
      <c r="AW411" s="194" t="s">
        <v>30</v>
      </c>
      <c r="AX411" s="194" t="s">
        <v>73</v>
      </c>
      <c r="AY411" s="197" t="s">
        <v>124</v>
      </c>
    </row>
    <row r="412" spans="2:51" s="203" customFormat="1" ht="12">
      <c r="B412" s="204"/>
      <c r="D412" s="196" t="s">
        <v>132</v>
      </c>
      <c r="E412" s="205" t="s">
        <v>1</v>
      </c>
      <c r="F412" s="206" t="s">
        <v>134</v>
      </c>
      <c r="H412" s="207">
        <v>917.2</v>
      </c>
      <c r="I412" s="86"/>
      <c r="L412" s="204"/>
      <c r="M412" s="208"/>
      <c r="N412" s="209"/>
      <c r="O412" s="209"/>
      <c r="P412" s="209"/>
      <c r="Q412" s="209"/>
      <c r="R412" s="209"/>
      <c r="S412" s="209"/>
      <c r="T412" s="210"/>
      <c r="AT412" s="205" t="s">
        <v>132</v>
      </c>
      <c r="AU412" s="205" t="s">
        <v>83</v>
      </c>
      <c r="AV412" s="203" t="s">
        <v>130</v>
      </c>
      <c r="AW412" s="203" t="s">
        <v>30</v>
      </c>
      <c r="AX412" s="203" t="s">
        <v>81</v>
      </c>
      <c r="AY412" s="205" t="s">
        <v>124</v>
      </c>
    </row>
    <row r="413" spans="1:65" s="101" customFormat="1" ht="21.75" customHeight="1">
      <c r="A413" s="98"/>
      <c r="B413" s="99"/>
      <c r="C413" s="180" t="s">
        <v>504</v>
      </c>
      <c r="D413" s="180" t="s">
        <v>126</v>
      </c>
      <c r="E413" s="181" t="s">
        <v>505</v>
      </c>
      <c r="F413" s="182" t="s">
        <v>506</v>
      </c>
      <c r="G413" s="183" t="s">
        <v>129</v>
      </c>
      <c r="H413" s="184">
        <v>440.9</v>
      </c>
      <c r="I413" s="84"/>
      <c r="J413" s="185">
        <f>ROUND(I413*H413,2)</f>
        <v>0</v>
      </c>
      <c r="K413" s="186"/>
      <c r="L413" s="99"/>
      <c r="M413" s="187" t="s">
        <v>1</v>
      </c>
      <c r="N413" s="188" t="s">
        <v>38</v>
      </c>
      <c r="O413" s="189"/>
      <c r="P413" s="190">
        <f>O413*H413</f>
        <v>0</v>
      </c>
      <c r="Q413" s="190">
        <v>0</v>
      </c>
      <c r="R413" s="190">
        <f>Q413*H413</f>
        <v>0</v>
      </c>
      <c r="S413" s="190">
        <v>0</v>
      </c>
      <c r="T413" s="191">
        <f>S413*H413</f>
        <v>0</v>
      </c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R413" s="192" t="s">
        <v>130</v>
      </c>
      <c r="AT413" s="192" t="s">
        <v>126</v>
      </c>
      <c r="AU413" s="192" t="s">
        <v>83</v>
      </c>
      <c r="AY413" s="91" t="s">
        <v>124</v>
      </c>
      <c r="BE413" s="193">
        <f>IF(N413="základní",J413,0)</f>
        <v>0</v>
      </c>
      <c r="BF413" s="193">
        <f>IF(N413="snížená",J413,0)</f>
        <v>0</v>
      </c>
      <c r="BG413" s="193">
        <f>IF(N413="zákl. přenesená",J413,0)</f>
        <v>0</v>
      </c>
      <c r="BH413" s="193">
        <f>IF(N413="sníž. přenesená",J413,0)</f>
        <v>0</v>
      </c>
      <c r="BI413" s="193">
        <f>IF(N413="nulová",J413,0)</f>
        <v>0</v>
      </c>
      <c r="BJ413" s="91" t="s">
        <v>81</v>
      </c>
      <c r="BK413" s="193">
        <f>ROUND(I413*H413,2)</f>
        <v>0</v>
      </c>
      <c r="BL413" s="91" t="s">
        <v>130</v>
      </c>
      <c r="BM413" s="192" t="s">
        <v>507</v>
      </c>
    </row>
    <row r="414" spans="2:51" s="194" customFormat="1" ht="12">
      <c r="B414" s="195"/>
      <c r="D414" s="196" t="s">
        <v>132</v>
      </c>
      <c r="E414" s="197" t="s">
        <v>1</v>
      </c>
      <c r="F414" s="198" t="s">
        <v>147</v>
      </c>
      <c r="H414" s="199">
        <v>440.9</v>
      </c>
      <c r="I414" s="85"/>
      <c r="L414" s="195"/>
      <c r="M414" s="200"/>
      <c r="N414" s="201"/>
      <c r="O414" s="201"/>
      <c r="P414" s="201"/>
      <c r="Q414" s="201"/>
      <c r="R414" s="201"/>
      <c r="S414" s="201"/>
      <c r="T414" s="202"/>
      <c r="AT414" s="197" t="s">
        <v>132</v>
      </c>
      <c r="AU414" s="197" t="s">
        <v>83</v>
      </c>
      <c r="AV414" s="194" t="s">
        <v>83</v>
      </c>
      <c r="AW414" s="194" t="s">
        <v>30</v>
      </c>
      <c r="AX414" s="194" t="s">
        <v>73</v>
      </c>
      <c r="AY414" s="197" t="s">
        <v>124</v>
      </c>
    </row>
    <row r="415" spans="2:51" s="203" customFormat="1" ht="12">
      <c r="B415" s="204"/>
      <c r="D415" s="196" t="s">
        <v>132</v>
      </c>
      <c r="E415" s="205" t="s">
        <v>1</v>
      </c>
      <c r="F415" s="206" t="s">
        <v>134</v>
      </c>
      <c r="H415" s="207">
        <v>440.9</v>
      </c>
      <c r="I415" s="86"/>
      <c r="L415" s="204"/>
      <c r="M415" s="208"/>
      <c r="N415" s="209"/>
      <c r="O415" s="209"/>
      <c r="P415" s="209"/>
      <c r="Q415" s="209"/>
      <c r="R415" s="209"/>
      <c r="S415" s="209"/>
      <c r="T415" s="210"/>
      <c r="AT415" s="205" t="s">
        <v>132</v>
      </c>
      <c r="AU415" s="205" t="s">
        <v>83</v>
      </c>
      <c r="AV415" s="203" t="s">
        <v>130</v>
      </c>
      <c r="AW415" s="203" t="s">
        <v>30</v>
      </c>
      <c r="AX415" s="203" t="s">
        <v>81</v>
      </c>
      <c r="AY415" s="205" t="s">
        <v>124</v>
      </c>
    </row>
    <row r="416" spans="1:65" s="101" customFormat="1" ht="21.75" customHeight="1">
      <c r="A416" s="98"/>
      <c r="B416" s="99"/>
      <c r="C416" s="180" t="s">
        <v>1407</v>
      </c>
      <c r="D416" s="180" t="s">
        <v>126</v>
      </c>
      <c r="E416" s="181"/>
      <c r="F416" s="182" t="s">
        <v>1408</v>
      </c>
      <c r="G416" s="183" t="s">
        <v>129</v>
      </c>
      <c r="H416" s="184">
        <f>H417</f>
        <v>67.825</v>
      </c>
      <c r="I416" s="84"/>
      <c r="J416" s="185">
        <f>ROUND(I416*H416,2)</f>
        <v>0</v>
      </c>
      <c r="K416" s="186"/>
      <c r="L416" s="99"/>
      <c r="M416" s="187" t="s">
        <v>1</v>
      </c>
      <c r="N416" s="188" t="s">
        <v>38</v>
      </c>
      <c r="O416" s="189"/>
      <c r="P416" s="190">
        <f>O416*H416</f>
        <v>0</v>
      </c>
      <c r="Q416" s="190">
        <v>0</v>
      </c>
      <c r="R416" s="190">
        <f>Q416*H416</f>
        <v>0</v>
      </c>
      <c r="S416" s="190">
        <v>0</v>
      </c>
      <c r="T416" s="191">
        <f>S416*H416</f>
        <v>0</v>
      </c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R416" s="192" t="s">
        <v>130</v>
      </c>
      <c r="AT416" s="192" t="s">
        <v>126</v>
      </c>
      <c r="AU416" s="192" t="s">
        <v>83</v>
      </c>
      <c r="AY416" s="91" t="s">
        <v>124</v>
      </c>
      <c r="BE416" s="193">
        <f>IF(N416="základní",J416,0)</f>
        <v>0</v>
      </c>
      <c r="BF416" s="193">
        <f>IF(N416="snížená",J416,0)</f>
        <v>0</v>
      </c>
      <c r="BG416" s="193">
        <f>IF(N416="zákl. přenesená",J416,0)</f>
        <v>0</v>
      </c>
      <c r="BH416" s="193">
        <f>IF(N416="sníž. přenesená",J416,0)</f>
        <v>0</v>
      </c>
      <c r="BI416" s="193">
        <f>IF(N416="nulová",J416,0)</f>
        <v>0</v>
      </c>
      <c r="BJ416" s="91" t="s">
        <v>81</v>
      </c>
      <c r="BK416" s="193">
        <f>ROUND(I416*H416,2)</f>
        <v>0</v>
      </c>
      <c r="BL416" s="91" t="s">
        <v>130</v>
      </c>
      <c r="BM416" s="192" t="s">
        <v>507</v>
      </c>
    </row>
    <row r="417" spans="1:65" s="101" customFormat="1" ht="14.25" customHeight="1">
      <c r="A417" s="98"/>
      <c r="B417" s="99"/>
      <c r="C417" s="180"/>
      <c r="D417" s="180"/>
      <c r="E417" s="181"/>
      <c r="F417" s="182" t="s">
        <v>1409</v>
      </c>
      <c r="G417" s="183"/>
      <c r="H417" s="184">
        <f>458.6*0.125+3*3.5</f>
        <v>67.825</v>
      </c>
      <c r="I417" s="86"/>
      <c r="J417" s="185"/>
      <c r="K417" s="186"/>
      <c r="L417" s="99"/>
      <c r="M417" s="187"/>
      <c r="N417" s="188"/>
      <c r="O417" s="189"/>
      <c r="P417" s="190"/>
      <c r="Q417" s="190"/>
      <c r="R417" s="190"/>
      <c r="S417" s="190"/>
      <c r="T417" s="191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R417" s="192"/>
      <c r="AT417" s="192"/>
      <c r="AU417" s="192"/>
      <c r="AY417" s="91"/>
      <c r="BE417" s="193"/>
      <c r="BF417" s="193"/>
      <c r="BG417" s="193"/>
      <c r="BH417" s="193"/>
      <c r="BI417" s="193"/>
      <c r="BJ417" s="91"/>
      <c r="BK417" s="193"/>
      <c r="BL417" s="91"/>
      <c r="BM417" s="192"/>
    </row>
    <row r="418" spans="1:65" s="101" customFormat="1" ht="21.75" customHeight="1">
      <c r="A418" s="98"/>
      <c r="B418" s="99"/>
      <c r="C418" s="180" t="s">
        <v>508</v>
      </c>
      <c r="D418" s="180" t="s">
        <v>126</v>
      </c>
      <c r="E418" s="181" t="s">
        <v>509</v>
      </c>
      <c r="F418" s="182" t="s">
        <v>510</v>
      </c>
      <c r="G418" s="183" t="s">
        <v>129</v>
      </c>
      <c r="H418" s="184">
        <v>36</v>
      </c>
      <c r="I418" s="84"/>
      <c r="J418" s="185">
        <f>ROUND(I418*H418,2)</f>
        <v>0</v>
      </c>
      <c r="K418" s="186"/>
      <c r="L418" s="99"/>
      <c r="M418" s="187" t="s">
        <v>1</v>
      </c>
      <c r="N418" s="188" t="s">
        <v>38</v>
      </c>
      <c r="O418" s="189"/>
      <c r="P418" s="190">
        <f>O418*H418</f>
        <v>0</v>
      </c>
      <c r="Q418" s="190">
        <v>0.10362</v>
      </c>
      <c r="R418" s="190">
        <f>Q418*H418</f>
        <v>3.7303200000000003</v>
      </c>
      <c r="S418" s="190">
        <v>0</v>
      </c>
      <c r="T418" s="191">
        <f>S418*H418</f>
        <v>0</v>
      </c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R418" s="192" t="s">
        <v>130</v>
      </c>
      <c r="AT418" s="192" t="s">
        <v>126</v>
      </c>
      <c r="AU418" s="192" t="s">
        <v>83</v>
      </c>
      <c r="AY418" s="91" t="s">
        <v>124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91" t="s">
        <v>81</v>
      </c>
      <c r="BK418" s="193">
        <f>ROUND(I418*H418,2)</f>
        <v>0</v>
      </c>
      <c r="BL418" s="91" t="s">
        <v>130</v>
      </c>
      <c r="BM418" s="192" t="s">
        <v>511</v>
      </c>
    </row>
    <row r="419" spans="2:51" s="194" customFormat="1" ht="12">
      <c r="B419" s="195"/>
      <c r="D419" s="196" t="s">
        <v>132</v>
      </c>
      <c r="E419" s="197" t="s">
        <v>1</v>
      </c>
      <c r="F419" s="198" t="s">
        <v>512</v>
      </c>
      <c r="H419" s="199">
        <v>36</v>
      </c>
      <c r="I419" s="85"/>
      <c r="L419" s="195"/>
      <c r="M419" s="200"/>
      <c r="N419" s="201"/>
      <c r="O419" s="201"/>
      <c r="P419" s="201"/>
      <c r="Q419" s="201"/>
      <c r="R419" s="201"/>
      <c r="S419" s="201"/>
      <c r="T419" s="202"/>
      <c r="AT419" s="197" t="s">
        <v>132</v>
      </c>
      <c r="AU419" s="197" t="s">
        <v>83</v>
      </c>
      <c r="AV419" s="194" t="s">
        <v>83</v>
      </c>
      <c r="AW419" s="194" t="s">
        <v>30</v>
      </c>
      <c r="AX419" s="194" t="s">
        <v>73</v>
      </c>
      <c r="AY419" s="197" t="s">
        <v>124</v>
      </c>
    </row>
    <row r="420" spans="2:51" s="203" customFormat="1" ht="12">
      <c r="B420" s="204"/>
      <c r="D420" s="196" t="s">
        <v>132</v>
      </c>
      <c r="E420" s="205" t="s">
        <v>1</v>
      </c>
      <c r="F420" s="206" t="s">
        <v>134</v>
      </c>
      <c r="H420" s="207">
        <v>36</v>
      </c>
      <c r="I420" s="86"/>
      <c r="L420" s="204"/>
      <c r="M420" s="208"/>
      <c r="N420" s="209"/>
      <c r="O420" s="209"/>
      <c r="P420" s="209"/>
      <c r="Q420" s="209"/>
      <c r="R420" s="209"/>
      <c r="S420" s="209"/>
      <c r="T420" s="210"/>
      <c r="AT420" s="205" t="s">
        <v>132</v>
      </c>
      <c r="AU420" s="205" t="s">
        <v>83</v>
      </c>
      <c r="AV420" s="203" t="s">
        <v>130</v>
      </c>
      <c r="AW420" s="203" t="s">
        <v>30</v>
      </c>
      <c r="AX420" s="203" t="s">
        <v>81</v>
      </c>
      <c r="AY420" s="205" t="s">
        <v>124</v>
      </c>
    </row>
    <row r="421" spans="2:63" s="167" customFormat="1" ht="22.9" customHeight="1">
      <c r="B421" s="168"/>
      <c r="D421" s="169" t="s">
        <v>72</v>
      </c>
      <c r="E421" s="178" t="s">
        <v>163</v>
      </c>
      <c r="F421" s="178" t="s">
        <v>513</v>
      </c>
      <c r="I421" s="83"/>
      <c r="J421" s="179">
        <f>BK421</f>
        <v>0</v>
      </c>
      <c r="L421" s="168"/>
      <c r="M421" s="172"/>
      <c r="N421" s="173"/>
      <c r="O421" s="173"/>
      <c r="P421" s="174">
        <f>SUM(P422:P759)</f>
        <v>0</v>
      </c>
      <c r="Q421" s="173"/>
      <c r="R421" s="174">
        <f>SUM(R422:R759)</f>
        <v>45.58861988999998</v>
      </c>
      <c r="S421" s="173"/>
      <c r="T421" s="175">
        <f>SUM(T422:T759)</f>
        <v>0</v>
      </c>
      <c r="AR421" s="169" t="s">
        <v>81</v>
      </c>
      <c r="AT421" s="176" t="s">
        <v>72</v>
      </c>
      <c r="AU421" s="176" t="s">
        <v>81</v>
      </c>
      <c r="AY421" s="169" t="s">
        <v>124</v>
      </c>
      <c r="BK421" s="177">
        <f>SUM(BK422:BK759)</f>
        <v>0</v>
      </c>
    </row>
    <row r="422" spans="1:65" s="101" customFormat="1" ht="16.5" customHeight="1">
      <c r="A422" s="98"/>
      <c r="B422" s="99"/>
      <c r="C422" s="180" t="s">
        <v>514</v>
      </c>
      <c r="D422" s="180" t="s">
        <v>126</v>
      </c>
      <c r="E422" s="181" t="s">
        <v>515</v>
      </c>
      <c r="F422" s="182" t="s">
        <v>1380</v>
      </c>
      <c r="G422" s="183" t="s">
        <v>517</v>
      </c>
      <c r="H422" s="184">
        <v>1</v>
      </c>
      <c r="I422" s="84"/>
      <c r="J422" s="185">
        <f>ROUND(I422*H422,2)</f>
        <v>0</v>
      </c>
      <c r="K422" s="186"/>
      <c r="L422" s="99"/>
      <c r="M422" s="187" t="s">
        <v>1</v>
      </c>
      <c r="N422" s="188" t="s">
        <v>38</v>
      </c>
      <c r="O422" s="189"/>
      <c r="P422" s="190">
        <f>O422*H422</f>
        <v>0</v>
      </c>
      <c r="Q422" s="190">
        <v>0</v>
      </c>
      <c r="R422" s="190">
        <f>Q422*H422</f>
        <v>0</v>
      </c>
      <c r="S422" s="190">
        <v>0</v>
      </c>
      <c r="T422" s="191">
        <f>S422*H422</f>
        <v>0</v>
      </c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R422" s="192" t="s">
        <v>130</v>
      </c>
      <c r="AT422" s="192" t="s">
        <v>126</v>
      </c>
      <c r="AU422" s="192" t="s">
        <v>83</v>
      </c>
      <c r="AY422" s="91" t="s">
        <v>124</v>
      </c>
      <c r="BE422" s="193">
        <f>IF(N422="základní",J422,0)</f>
        <v>0</v>
      </c>
      <c r="BF422" s="193">
        <f>IF(N422="snížená",J422,0)</f>
        <v>0</v>
      </c>
      <c r="BG422" s="193">
        <f>IF(N422="zákl. přenesená",J422,0)</f>
        <v>0</v>
      </c>
      <c r="BH422" s="193">
        <f>IF(N422="sníž. přenesená",J422,0)</f>
        <v>0</v>
      </c>
      <c r="BI422" s="193">
        <f>IF(N422="nulová",J422,0)</f>
        <v>0</v>
      </c>
      <c r="BJ422" s="91" t="s">
        <v>81</v>
      </c>
      <c r="BK422" s="193">
        <f>ROUND(I422*H422,2)</f>
        <v>0</v>
      </c>
      <c r="BL422" s="91" t="s">
        <v>130</v>
      </c>
      <c r="BM422" s="192" t="s">
        <v>518</v>
      </c>
    </row>
    <row r="423" spans="1:65" s="101" customFormat="1" ht="21.75" customHeight="1">
      <c r="A423" s="98"/>
      <c r="B423" s="99"/>
      <c r="C423" s="180" t="s">
        <v>519</v>
      </c>
      <c r="D423" s="180" t="s">
        <v>126</v>
      </c>
      <c r="E423" s="181" t="s">
        <v>520</v>
      </c>
      <c r="F423" s="182" t="s">
        <v>521</v>
      </c>
      <c r="G423" s="183" t="s">
        <v>178</v>
      </c>
      <c r="H423" s="184">
        <v>157.8</v>
      </c>
      <c r="I423" s="84"/>
      <c r="J423" s="185">
        <f>ROUND(I423*H423,2)</f>
        <v>0</v>
      </c>
      <c r="K423" s="186"/>
      <c r="L423" s="99"/>
      <c r="M423" s="187" t="s">
        <v>1</v>
      </c>
      <c r="N423" s="188" t="s">
        <v>38</v>
      </c>
      <c r="O423" s="189"/>
      <c r="P423" s="190">
        <f>O423*H423</f>
        <v>0</v>
      </c>
      <c r="Q423" s="190">
        <v>0</v>
      </c>
      <c r="R423" s="190">
        <f>Q423*H423</f>
        <v>0</v>
      </c>
      <c r="S423" s="190">
        <v>0</v>
      </c>
      <c r="T423" s="191">
        <f>S423*H423</f>
        <v>0</v>
      </c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R423" s="192" t="s">
        <v>130</v>
      </c>
      <c r="AT423" s="192" t="s">
        <v>126</v>
      </c>
      <c r="AU423" s="192" t="s">
        <v>83</v>
      </c>
      <c r="AY423" s="91" t="s">
        <v>124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91" t="s">
        <v>81</v>
      </c>
      <c r="BK423" s="193">
        <f>ROUND(I423*H423,2)</f>
        <v>0</v>
      </c>
      <c r="BL423" s="91" t="s">
        <v>130</v>
      </c>
      <c r="BM423" s="192" t="s">
        <v>522</v>
      </c>
    </row>
    <row r="424" spans="2:51" s="211" customFormat="1" ht="12">
      <c r="B424" s="212"/>
      <c r="D424" s="196" t="s">
        <v>132</v>
      </c>
      <c r="E424" s="213" t="s">
        <v>1</v>
      </c>
      <c r="F424" s="214" t="s">
        <v>152</v>
      </c>
      <c r="H424" s="213" t="s">
        <v>1</v>
      </c>
      <c r="I424" s="87"/>
      <c r="L424" s="212"/>
      <c r="M424" s="215"/>
      <c r="N424" s="216"/>
      <c r="O424" s="216"/>
      <c r="P424" s="216"/>
      <c r="Q424" s="216"/>
      <c r="R424" s="216"/>
      <c r="S424" s="216"/>
      <c r="T424" s="217"/>
      <c r="AT424" s="213" t="s">
        <v>132</v>
      </c>
      <c r="AU424" s="213" t="s">
        <v>83</v>
      </c>
      <c r="AV424" s="211" t="s">
        <v>81</v>
      </c>
      <c r="AW424" s="211" t="s">
        <v>30</v>
      </c>
      <c r="AX424" s="211" t="s">
        <v>73</v>
      </c>
      <c r="AY424" s="213" t="s">
        <v>124</v>
      </c>
    </row>
    <row r="425" spans="2:51" s="194" customFormat="1" ht="12">
      <c r="B425" s="195"/>
      <c r="D425" s="196" t="s">
        <v>132</v>
      </c>
      <c r="E425" s="197" t="s">
        <v>1</v>
      </c>
      <c r="F425" s="198" t="s">
        <v>523</v>
      </c>
      <c r="H425" s="199">
        <v>34.3</v>
      </c>
      <c r="I425" s="85"/>
      <c r="L425" s="195"/>
      <c r="M425" s="200"/>
      <c r="N425" s="201"/>
      <c r="O425" s="201"/>
      <c r="P425" s="201"/>
      <c r="Q425" s="201"/>
      <c r="R425" s="201"/>
      <c r="S425" s="201"/>
      <c r="T425" s="202"/>
      <c r="AT425" s="197" t="s">
        <v>132</v>
      </c>
      <c r="AU425" s="197" t="s">
        <v>83</v>
      </c>
      <c r="AV425" s="194" t="s">
        <v>83</v>
      </c>
      <c r="AW425" s="194" t="s">
        <v>30</v>
      </c>
      <c r="AX425" s="194" t="s">
        <v>73</v>
      </c>
      <c r="AY425" s="197" t="s">
        <v>124</v>
      </c>
    </row>
    <row r="426" spans="2:51" s="194" customFormat="1" ht="12">
      <c r="B426" s="195"/>
      <c r="D426" s="196" t="s">
        <v>132</v>
      </c>
      <c r="E426" s="197" t="s">
        <v>1</v>
      </c>
      <c r="F426" s="198" t="s">
        <v>524</v>
      </c>
      <c r="H426" s="199">
        <v>6</v>
      </c>
      <c r="I426" s="85"/>
      <c r="L426" s="195"/>
      <c r="M426" s="200"/>
      <c r="N426" s="201"/>
      <c r="O426" s="201"/>
      <c r="P426" s="201"/>
      <c r="Q426" s="201"/>
      <c r="R426" s="201"/>
      <c r="S426" s="201"/>
      <c r="T426" s="202"/>
      <c r="AT426" s="197" t="s">
        <v>132</v>
      </c>
      <c r="AU426" s="197" t="s">
        <v>83</v>
      </c>
      <c r="AV426" s="194" t="s">
        <v>83</v>
      </c>
      <c r="AW426" s="194" t="s">
        <v>30</v>
      </c>
      <c r="AX426" s="194" t="s">
        <v>73</v>
      </c>
      <c r="AY426" s="197" t="s">
        <v>124</v>
      </c>
    </row>
    <row r="427" spans="2:51" s="194" customFormat="1" ht="12">
      <c r="B427" s="195"/>
      <c r="D427" s="196" t="s">
        <v>132</v>
      </c>
      <c r="E427" s="197" t="s">
        <v>1</v>
      </c>
      <c r="F427" s="198" t="s">
        <v>525</v>
      </c>
      <c r="H427" s="199">
        <v>2.7</v>
      </c>
      <c r="I427" s="85"/>
      <c r="L427" s="195"/>
      <c r="M427" s="200"/>
      <c r="N427" s="201"/>
      <c r="O427" s="201"/>
      <c r="P427" s="201"/>
      <c r="Q427" s="201"/>
      <c r="R427" s="201"/>
      <c r="S427" s="201"/>
      <c r="T427" s="202"/>
      <c r="AT427" s="197" t="s">
        <v>132</v>
      </c>
      <c r="AU427" s="197" t="s">
        <v>83</v>
      </c>
      <c r="AV427" s="194" t="s">
        <v>83</v>
      </c>
      <c r="AW427" s="194" t="s">
        <v>30</v>
      </c>
      <c r="AX427" s="194" t="s">
        <v>73</v>
      </c>
      <c r="AY427" s="197" t="s">
        <v>124</v>
      </c>
    </row>
    <row r="428" spans="2:51" s="194" customFormat="1" ht="12">
      <c r="B428" s="195"/>
      <c r="D428" s="196" t="s">
        <v>132</v>
      </c>
      <c r="E428" s="197" t="s">
        <v>1</v>
      </c>
      <c r="F428" s="198" t="s">
        <v>526</v>
      </c>
      <c r="H428" s="199">
        <v>21.5</v>
      </c>
      <c r="I428" s="85"/>
      <c r="L428" s="195"/>
      <c r="M428" s="200"/>
      <c r="N428" s="201"/>
      <c r="O428" s="201"/>
      <c r="P428" s="201"/>
      <c r="Q428" s="201"/>
      <c r="R428" s="201"/>
      <c r="S428" s="201"/>
      <c r="T428" s="202"/>
      <c r="AT428" s="197" t="s">
        <v>132</v>
      </c>
      <c r="AU428" s="197" t="s">
        <v>83</v>
      </c>
      <c r="AV428" s="194" t="s">
        <v>83</v>
      </c>
      <c r="AW428" s="194" t="s">
        <v>30</v>
      </c>
      <c r="AX428" s="194" t="s">
        <v>73</v>
      </c>
      <c r="AY428" s="197" t="s">
        <v>124</v>
      </c>
    </row>
    <row r="429" spans="2:51" s="194" customFormat="1" ht="12">
      <c r="B429" s="195"/>
      <c r="D429" s="196" t="s">
        <v>132</v>
      </c>
      <c r="E429" s="197" t="s">
        <v>1</v>
      </c>
      <c r="F429" s="198" t="s">
        <v>527</v>
      </c>
      <c r="H429" s="199">
        <v>93.3</v>
      </c>
      <c r="I429" s="85"/>
      <c r="L429" s="195"/>
      <c r="M429" s="200"/>
      <c r="N429" s="201"/>
      <c r="O429" s="201"/>
      <c r="P429" s="201"/>
      <c r="Q429" s="201"/>
      <c r="R429" s="201"/>
      <c r="S429" s="201"/>
      <c r="T429" s="202"/>
      <c r="AT429" s="197" t="s">
        <v>132</v>
      </c>
      <c r="AU429" s="197" t="s">
        <v>83</v>
      </c>
      <c r="AV429" s="194" t="s">
        <v>83</v>
      </c>
      <c r="AW429" s="194" t="s">
        <v>30</v>
      </c>
      <c r="AX429" s="194" t="s">
        <v>73</v>
      </c>
      <c r="AY429" s="197" t="s">
        <v>124</v>
      </c>
    </row>
    <row r="430" spans="2:51" s="203" customFormat="1" ht="12">
      <c r="B430" s="204"/>
      <c r="D430" s="196" t="s">
        <v>132</v>
      </c>
      <c r="E430" s="205" t="s">
        <v>1</v>
      </c>
      <c r="F430" s="206" t="s">
        <v>134</v>
      </c>
      <c r="H430" s="207">
        <v>157.8</v>
      </c>
      <c r="I430" s="86"/>
      <c r="L430" s="204"/>
      <c r="M430" s="208"/>
      <c r="N430" s="209"/>
      <c r="O430" s="209"/>
      <c r="P430" s="209"/>
      <c r="Q430" s="209"/>
      <c r="R430" s="209"/>
      <c r="S430" s="209"/>
      <c r="T430" s="210"/>
      <c r="AT430" s="205" t="s">
        <v>132</v>
      </c>
      <c r="AU430" s="205" t="s">
        <v>83</v>
      </c>
      <c r="AV430" s="203" t="s">
        <v>130</v>
      </c>
      <c r="AW430" s="203" t="s">
        <v>30</v>
      </c>
      <c r="AX430" s="203" t="s">
        <v>81</v>
      </c>
      <c r="AY430" s="205" t="s">
        <v>124</v>
      </c>
    </row>
    <row r="431" spans="1:65" s="101" customFormat="1" ht="21.75" customHeight="1">
      <c r="A431" s="98"/>
      <c r="B431" s="99"/>
      <c r="C431" s="218" t="s">
        <v>528</v>
      </c>
      <c r="D431" s="218" t="s">
        <v>275</v>
      </c>
      <c r="E431" s="219" t="s">
        <v>529</v>
      </c>
      <c r="F431" s="220" t="s">
        <v>530</v>
      </c>
      <c r="G431" s="221" t="s">
        <v>178</v>
      </c>
      <c r="H431" s="222">
        <v>159.378</v>
      </c>
      <c r="I431" s="88"/>
      <c r="J431" s="223">
        <f>ROUND(I431*H431,2)</f>
        <v>0</v>
      </c>
      <c r="K431" s="224"/>
      <c r="L431" s="225"/>
      <c r="M431" s="226" t="s">
        <v>1</v>
      </c>
      <c r="N431" s="227" t="s">
        <v>38</v>
      </c>
      <c r="O431" s="189"/>
      <c r="P431" s="190">
        <f>O431*H431</f>
        <v>0</v>
      </c>
      <c r="Q431" s="190">
        <v>0.0145</v>
      </c>
      <c r="R431" s="190">
        <f>Q431*H431</f>
        <v>2.310981</v>
      </c>
      <c r="S431" s="190">
        <v>0</v>
      </c>
      <c r="T431" s="191">
        <f>S431*H431</f>
        <v>0</v>
      </c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R431" s="192" t="s">
        <v>163</v>
      </c>
      <c r="AT431" s="192" t="s">
        <v>275</v>
      </c>
      <c r="AU431" s="192" t="s">
        <v>83</v>
      </c>
      <c r="AY431" s="91" t="s">
        <v>124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91" t="s">
        <v>81</v>
      </c>
      <c r="BK431" s="193">
        <f>ROUND(I431*H431,2)</f>
        <v>0</v>
      </c>
      <c r="BL431" s="91" t="s">
        <v>130</v>
      </c>
      <c r="BM431" s="192" t="s">
        <v>531</v>
      </c>
    </row>
    <row r="432" spans="2:51" s="194" customFormat="1" ht="12">
      <c r="B432" s="195"/>
      <c r="D432" s="196" t="s">
        <v>132</v>
      </c>
      <c r="F432" s="198" t="s">
        <v>532</v>
      </c>
      <c r="H432" s="199">
        <v>159.378</v>
      </c>
      <c r="I432" s="85"/>
      <c r="L432" s="195"/>
      <c r="M432" s="200"/>
      <c r="N432" s="201"/>
      <c r="O432" s="201"/>
      <c r="P432" s="201"/>
      <c r="Q432" s="201"/>
      <c r="R432" s="201"/>
      <c r="S432" s="201"/>
      <c r="T432" s="202"/>
      <c r="AT432" s="197" t="s">
        <v>132</v>
      </c>
      <c r="AU432" s="197" t="s">
        <v>83</v>
      </c>
      <c r="AV432" s="194" t="s">
        <v>83</v>
      </c>
      <c r="AW432" s="194" t="s">
        <v>3</v>
      </c>
      <c r="AX432" s="194" t="s">
        <v>81</v>
      </c>
      <c r="AY432" s="197" t="s">
        <v>124</v>
      </c>
    </row>
    <row r="433" spans="1:65" s="101" customFormat="1" ht="21.75" customHeight="1">
      <c r="A433" s="98"/>
      <c r="B433" s="99"/>
      <c r="C433" s="180" t="s">
        <v>533</v>
      </c>
      <c r="D433" s="180" t="s">
        <v>126</v>
      </c>
      <c r="E433" s="181" t="s">
        <v>534</v>
      </c>
      <c r="F433" s="182" t="s">
        <v>535</v>
      </c>
      <c r="G433" s="183" t="s">
        <v>178</v>
      </c>
      <c r="H433" s="184">
        <v>839.2</v>
      </c>
      <c r="I433" s="84"/>
      <c r="J433" s="185">
        <f>ROUND(I433*H433,2)</f>
        <v>0</v>
      </c>
      <c r="K433" s="186"/>
      <c r="L433" s="99"/>
      <c r="M433" s="187" t="s">
        <v>1</v>
      </c>
      <c r="N433" s="188" t="s">
        <v>38</v>
      </c>
      <c r="O433" s="189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R433" s="192" t="s">
        <v>130</v>
      </c>
      <c r="AT433" s="192" t="s">
        <v>126</v>
      </c>
      <c r="AU433" s="192" t="s">
        <v>83</v>
      </c>
      <c r="AY433" s="91" t="s">
        <v>124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91" t="s">
        <v>81</v>
      </c>
      <c r="BK433" s="193">
        <f>ROUND(I433*H433,2)</f>
        <v>0</v>
      </c>
      <c r="BL433" s="91" t="s">
        <v>130</v>
      </c>
      <c r="BM433" s="192" t="s">
        <v>536</v>
      </c>
    </row>
    <row r="434" spans="2:51" s="211" customFormat="1" ht="12">
      <c r="B434" s="212"/>
      <c r="D434" s="196" t="s">
        <v>132</v>
      </c>
      <c r="E434" s="213" t="s">
        <v>1</v>
      </c>
      <c r="F434" s="214" t="s">
        <v>152</v>
      </c>
      <c r="H434" s="213" t="s">
        <v>1</v>
      </c>
      <c r="I434" s="87"/>
      <c r="L434" s="212"/>
      <c r="M434" s="215"/>
      <c r="N434" s="216"/>
      <c r="O434" s="216"/>
      <c r="P434" s="216"/>
      <c r="Q434" s="216"/>
      <c r="R434" s="216"/>
      <c r="S434" s="216"/>
      <c r="T434" s="217"/>
      <c r="AT434" s="213" t="s">
        <v>132</v>
      </c>
      <c r="AU434" s="213" t="s">
        <v>83</v>
      </c>
      <c r="AV434" s="211" t="s">
        <v>81</v>
      </c>
      <c r="AW434" s="211" t="s">
        <v>30</v>
      </c>
      <c r="AX434" s="211" t="s">
        <v>73</v>
      </c>
      <c r="AY434" s="213" t="s">
        <v>124</v>
      </c>
    </row>
    <row r="435" spans="2:51" s="194" customFormat="1" ht="12">
      <c r="B435" s="195"/>
      <c r="D435" s="196" t="s">
        <v>132</v>
      </c>
      <c r="E435" s="197" t="s">
        <v>1</v>
      </c>
      <c r="F435" s="198" t="s">
        <v>537</v>
      </c>
      <c r="H435" s="199">
        <v>144.2</v>
      </c>
      <c r="I435" s="85"/>
      <c r="L435" s="195"/>
      <c r="M435" s="200"/>
      <c r="N435" s="201"/>
      <c r="O435" s="201"/>
      <c r="P435" s="201"/>
      <c r="Q435" s="201"/>
      <c r="R435" s="201"/>
      <c r="S435" s="201"/>
      <c r="T435" s="202"/>
      <c r="AT435" s="197" t="s">
        <v>132</v>
      </c>
      <c r="AU435" s="197" t="s">
        <v>83</v>
      </c>
      <c r="AV435" s="194" t="s">
        <v>83</v>
      </c>
      <c r="AW435" s="194" t="s">
        <v>30</v>
      </c>
      <c r="AX435" s="194" t="s">
        <v>73</v>
      </c>
      <c r="AY435" s="197" t="s">
        <v>124</v>
      </c>
    </row>
    <row r="436" spans="2:51" s="194" customFormat="1" ht="12">
      <c r="B436" s="195"/>
      <c r="D436" s="196" t="s">
        <v>132</v>
      </c>
      <c r="E436" s="197" t="s">
        <v>1</v>
      </c>
      <c r="F436" s="198" t="s">
        <v>538</v>
      </c>
      <c r="H436" s="199">
        <v>674.3</v>
      </c>
      <c r="I436" s="85"/>
      <c r="L436" s="195"/>
      <c r="M436" s="200"/>
      <c r="N436" s="201"/>
      <c r="O436" s="201"/>
      <c r="P436" s="201"/>
      <c r="Q436" s="201"/>
      <c r="R436" s="201"/>
      <c r="S436" s="201"/>
      <c r="T436" s="202"/>
      <c r="AT436" s="197" t="s">
        <v>132</v>
      </c>
      <c r="AU436" s="197" t="s">
        <v>83</v>
      </c>
      <c r="AV436" s="194" t="s">
        <v>83</v>
      </c>
      <c r="AW436" s="194" t="s">
        <v>30</v>
      </c>
      <c r="AX436" s="194" t="s">
        <v>73</v>
      </c>
      <c r="AY436" s="197" t="s">
        <v>124</v>
      </c>
    </row>
    <row r="437" spans="2:51" s="194" customFormat="1" ht="12">
      <c r="B437" s="195"/>
      <c r="D437" s="196" t="s">
        <v>132</v>
      </c>
      <c r="E437" s="197" t="s">
        <v>1</v>
      </c>
      <c r="F437" s="198" t="s">
        <v>539</v>
      </c>
      <c r="H437" s="199">
        <v>20.7</v>
      </c>
      <c r="I437" s="85"/>
      <c r="L437" s="195"/>
      <c r="M437" s="200"/>
      <c r="N437" s="201"/>
      <c r="O437" s="201"/>
      <c r="P437" s="201"/>
      <c r="Q437" s="201"/>
      <c r="R437" s="201"/>
      <c r="S437" s="201"/>
      <c r="T437" s="202"/>
      <c r="AT437" s="197" t="s">
        <v>132</v>
      </c>
      <c r="AU437" s="197" t="s">
        <v>83</v>
      </c>
      <c r="AV437" s="194" t="s">
        <v>83</v>
      </c>
      <c r="AW437" s="194" t="s">
        <v>30</v>
      </c>
      <c r="AX437" s="194" t="s">
        <v>73</v>
      </c>
      <c r="AY437" s="197" t="s">
        <v>124</v>
      </c>
    </row>
    <row r="438" spans="2:51" s="203" customFormat="1" ht="12">
      <c r="B438" s="204"/>
      <c r="D438" s="196" t="s">
        <v>132</v>
      </c>
      <c r="E438" s="205" t="s">
        <v>1</v>
      </c>
      <c r="F438" s="206" t="s">
        <v>134</v>
      </c>
      <c r="H438" s="207">
        <v>839.2</v>
      </c>
      <c r="I438" s="86"/>
      <c r="L438" s="204"/>
      <c r="M438" s="208"/>
      <c r="N438" s="209"/>
      <c r="O438" s="209"/>
      <c r="P438" s="209"/>
      <c r="Q438" s="209"/>
      <c r="R438" s="209"/>
      <c r="S438" s="209"/>
      <c r="T438" s="210"/>
      <c r="AT438" s="205" t="s">
        <v>132</v>
      </c>
      <c r="AU438" s="205" t="s">
        <v>83</v>
      </c>
      <c r="AV438" s="203" t="s">
        <v>130</v>
      </c>
      <c r="AW438" s="203" t="s">
        <v>30</v>
      </c>
      <c r="AX438" s="203" t="s">
        <v>81</v>
      </c>
      <c r="AY438" s="205" t="s">
        <v>124</v>
      </c>
    </row>
    <row r="439" spans="1:65" s="101" customFormat="1" ht="21.75" customHeight="1">
      <c r="A439" s="98"/>
      <c r="B439" s="99"/>
      <c r="C439" s="218" t="s">
        <v>540</v>
      </c>
      <c r="D439" s="218" t="s">
        <v>275</v>
      </c>
      <c r="E439" s="219" t="s">
        <v>541</v>
      </c>
      <c r="F439" s="220" t="s">
        <v>542</v>
      </c>
      <c r="G439" s="221" t="s">
        <v>178</v>
      </c>
      <c r="H439" s="222">
        <v>847.592</v>
      </c>
      <c r="I439" s="88"/>
      <c r="J439" s="223">
        <f>ROUND(I439*H439,2)</f>
        <v>0</v>
      </c>
      <c r="K439" s="224"/>
      <c r="L439" s="225"/>
      <c r="M439" s="226" t="s">
        <v>1</v>
      </c>
      <c r="N439" s="227" t="s">
        <v>38</v>
      </c>
      <c r="O439" s="189"/>
      <c r="P439" s="190">
        <f>O439*H439</f>
        <v>0</v>
      </c>
      <c r="Q439" s="190">
        <v>0.0181</v>
      </c>
      <c r="R439" s="190">
        <f>Q439*H439</f>
        <v>15.3414152</v>
      </c>
      <c r="S439" s="190">
        <v>0</v>
      </c>
      <c r="T439" s="191">
        <f>S439*H439</f>
        <v>0</v>
      </c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R439" s="192" t="s">
        <v>163</v>
      </c>
      <c r="AT439" s="192" t="s">
        <v>275</v>
      </c>
      <c r="AU439" s="192" t="s">
        <v>83</v>
      </c>
      <c r="AY439" s="91" t="s">
        <v>124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91" t="s">
        <v>81</v>
      </c>
      <c r="BK439" s="193">
        <f>ROUND(I439*H439,2)</f>
        <v>0</v>
      </c>
      <c r="BL439" s="91" t="s">
        <v>130</v>
      </c>
      <c r="BM439" s="192" t="s">
        <v>543</v>
      </c>
    </row>
    <row r="440" spans="2:51" s="194" customFormat="1" ht="12">
      <c r="B440" s="195"/>
      <c r="D440" s="196" t="s">
        <v>132</v>
      </c>
      <c r="F440" s="198" t="s">
        <v>544</v>
      </c>
      <c r="H440" s="199">
        <v>847.592</v>
      </c>
      <c r="I440" s="85"/>
      <c r="L440" s="195"/>
      <c r="M440" s="200"/>
      <c r="N440" s="201"/>
      <c r="O440" s="201"/>
      <c r="P440" s="201"/>
      <c r="Q440" s="201"/>
      <c r="R440" s="201"/>
      <c r="S440" s="201"/>
      <c r="T440" s="202"/>
      <c r="AT440" s="197" t="s">
        <v>132</v>
      </c>
      <c r="AU440" s="197" t="s">
        <v>83</v>
      </c>
      <c r="AV440" s="194" t="s">
        <v>83</v>
      </c>
      <c r="AW440" s="194" t="s">
        <v>3</v>
      </c>
      <c r="AX440" s="194" t="s">
        <v>81</v>
      </c>
      <c r="AY440" s="197" t="s">
        <v>124</v>
      </c>
    </row>
    <row r="441" spans="1:65" s="101" customFormat="1" ht="21.75" customHeight="1">
      <c r="A441" s="98"/>
      <c r="B441" s="99"/>
      <c r="C441" s="180" t="s">
        <v>545</v>
      </c>
      <c r="D441" s="180" t="s">
        <v>126</v>
      </c>
      <c r="E441" s="181" t="s">
        <v>546</v>
      </c>
      <c r="F441" s="182" t="s">
        <v>547</v>
      </c>
      <c r="G441" s="183" t="s">
        <v>178</v>
      </c>
      <c r="H441" s="184">
        <v>307.6</v>
      </c>
      <c r="I441" s="84"/>
      <c r="J441" s="185">
        <f>ROUND(I441*H441,2)</f>
        <v>0</v>
      </c>
      <c r="K441" s="186"/>
      <c r="L441" s="99"/>
      <c r="M441" s="187" t="s">
        <v>1</v>
      </c>
      <c r="N441" s="188" t="s">
        <v>38</v>
      </c>
      <c r="O441" s="189"/>
      <c r="P441" s="190">
        <f>O441*H441</f>
        <v>0</v>
      </c>
      <c r="Q441" s="190">
        <v>0</v>
      </c>
      <c r="R441" s="190">
        <f>Q441*H441</f>
        <v>0</v>
      </c>
      <c r="S441" s="190">
        <v>0</v>
      </c>
      <c r="T441" s="191">
        <f>S441*H441</f>
        <v>0</v>
      </c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R441" s="192" t="s">
        <v>130</v>
      </c>
      <c r="AT441" s="192" t="s">
        <v>126</v>
      </c>
      <c r="AU441" s="192" t="s">
        <v>83</v>
      </c>
      <c r="AY441" s="91" t="s">
        <v>124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91" t="s">
        <v>81</v>
      </c>
      <c r="BK441" s="193">
        <f>ROUND(I441*H441,2)</f>
        <v>0</v>
      </c>
      <c r="BL441" s="91" t="s">
        <v>130</v>
      </c>
      <c r="BM441" s="192" t="s">
        <v>548</v>
      </c>
    </row>
    <row r="442" spans="2:51" s="211" customFormat="1" ht="12">
      <c r="B442" s="212"/>
      <c r="D442" s="196" t="s">
        <v>132</v>
      </c>
      <c r="E442" s="213" t="s">
        <v>1</v>
      </c>
      <c r="F442" s="214" t="s">
        <v>549</v>
      </c>
      <c r="H442" s="213" t="s">
        <v>1</v>
      </c>
      <c r="I442" s="87"/>
      <c r="L442" s="212"/>
      <c r="M442" s="215"/>
      <c r="N442" s="216"/>
      <c r="O442" s="216"/>
      <c r="P442" s="216"/>
      <c r="Q442" s="216"/>
      <c r="R442" s="216"/>
      <c r="S442" s="216"/>
      <c r="T442" s="217"/>
      <c r="AT442" s="213" t="s">
        <v>132</v>
      </c>
      <c r="AU442" s="213" t="s">
        <v>83</v>
      </c>
      <c r="AV442" s="211" t="s">
        <v>81</v>
      </c>
      <c r="AW442" s="211" t="s">
        <v>30</v>
      </c>
      <c r="AX442" s="211" t="s">
        <v>73</v>
      </c>
      <c r="AY442" s="213" t="s">
        <v>124</v>
      </c>
    </row>
    <row r="443" spans="2:51" s="194" customFormat="1" ht="12">
      <c r="B443" s="195"/>
      <c r="D443" s="196" t="s">
        <v>132</v>
      </c>
      <c r="E443" s="197" t="s">
        <v>1</v>
      </c>
      <c r="F443" s="198" t="s">
        <v>550</v>
      </c>
      <c r="H443" s="199">
        <v>244.7</v>
      </c>
      <c r="I443" s="85"/>
      <c r="L443" s="195"/>
      <c r="M443" s="200"/>
      <c r="N443" s="201"/>
      <c r="O443" s="201"/>
      <c r="P443" s="201"/>
      <c r="Q443" s="201"/>
      <c r="R443" s="201"/>
      <c r="S443" s="201"/>
      <c r="T443" s="202"/>
      <c r="AT443" s="197" t="s">
        <v>132</v>
      </c>
      <c r="AU443" s="197" t="s">
        <v>83</v>
      </c>
      <c r="AV443" s="194" t="s">
        <v>83</v>
      </c>
      <c r="AW443" s="194" t="s">
        <v>30</v>
      </c>
      <c r="AX443" s="194" t="s">
        <v>73</v>
      </c>
      <c r="AY443" s="197" t="s">
        <v>124</v>
      </c>
    </row>
    <row r="444" spans="2:51" s="194" customFormat="1" ht="12">
      <c r="B444" s="195"/>
      <c r="D444" s="196" t="s">
        <v>132</v>
      </c>
      <c r="E444" s="197" t="s">
        <v>1</v>
      </c>
      <c r="F444" s="198" t="s">
        <v>551</v>
      </c>
      <c r="H444" s="199">
        <v>33.1</v>
      </c>
      <c r="I444" s="85"/>
      <c r="L444" s="195"/>
      <c r="M444" s="200"/>
      <c r="N444" s="201"/>
      <c r="O444" s="201"/>
      <c r="P444" s="201"/>
      <c r="Q444" s="201"/>
      <c r="R444" s="201"/>
      <c r="S444" s="201"/>
      <c r="T444" s="202"/>
      <c r="AT444" s="197" t="s">
        <v>132</v>
      </c>
      <c r="AU444" s="197" t="s">
        <v>83</v>
      </c>
      <c r="AV444" s="194" t="s">
        <v>83</v>
      </c>
      <c r="AW444" s="194" t="s">
        <v>30</v>
      </c>
      <c r="AX444" s="194" t="s">
        <v>73</v>
      </c>
      <c r="AY444" s="197" t="s">
        <v>124</v>
      </c>
    </row>
    <row r="445" spans="2:51" s="194" customFormat="1" ht="12">
      <c r="B445" s="195"/>
      <c r="D445" s="196" t="s">
        <v>132</v>
      </c>
      <c r="E445" s="197" t="s">
        <v>1</v>
      </c>
      <c r="F445" s="198" t="s">
        <v>552</v>
      </c>
      <c r="H445" s="199">
        <v>29.8</v>
      </c>
      <c r="I445" s="85"/>
      <c r="L445" s="195"/>
      <c r="M445" s="200"/>
      <c r="N445" s="201"/>
      <c r="O445" s="201"/>
      <c r="P445" s="201"/>
      <c r="Q445" s="201"/>
      <c r="R445" s="201"/>
      <c r="S445" s="201"/>
      <c r="T445" s="202"/>
      <c r="AT445" s="197" t="s">
        <v>132</v>
      </c>
      <c r="AU445" s="197" t="s">
        <v>83</v>
      </c>
      <c r="AV445" s="194" t="s">
        <v>83</v>
      </c>
      <c r="AW445" s="194" t="s">
        <v>30</v>
      </c>
      <c r="AX445" s="194" t="s">
        <v>73</v>
      </c>
      <c r="AY445" s="197" t="s">
        <v>124</v>
      </c>
    </row>
    <row r="446" spans="2:51" s="203" customFormat="1" ht="12">
      <c r="B446" s="204"/>
      <c r="D446" s="196" t="s">
        <v>132</v>
      </c>
      <c r="E446" s="205" t="s">
        <v>1</v>
      </c>
      <c r="F446" s="206" t="s">
        <v>134</v>
      </c>
      <c r="H446" s="207">
        <v>307.6</v>
      </c>
      <c r="I446" s="86"/>
      <c r="L446" s="204"/>
      <c r="M446" s="208"/>
      <c r="N446" s="209"/>
      <c r="O446" s="209"/>
      <c r="P446" s="209"/>
      <c r="Q446" s="209"/>
      <c r="R446" s="209"/>
      <c r="S446" s="209"/>
      <c r="T446" s="210"/>
      <c r="AT446" s="205" t="s">
        <v>132</v>
      </c>
      <c r="AU446" s="205" t="s">
        <v>83</v>
      </c>
      <c r="AV446" s="203" t="s">
        <v>130</v>
      </c>
      <c r="AW446" s="203" t="s">
        <v>30</v>
      </c>
      <c r="AX446" s="203" t="s">
        <v>81</v>
      </c>
      <c r="AY446" s="205" t="s">
        <v>124</v>
      </c>
    </row>
    <row r="447" spans="1:65" s="101" customFormat="1" ht="21.75" customHeight="1">
      <c r="A447" s="98"/>
      <c r="B447" s="99"/>
      <c r="C447" s="218" t="s">
        <v>553</v>
      </c>
      <c r="D447" s="218" t="s">
        <v>275</v>
      </c>
      <c r="E447" s="219" t="s">
        <v>554</v>
      </c>
      <c r="F447" s="220" t="s">
        <v>555</v>
      </c>
      <c r="G447" s="221" t="s">
        <v>178</v>
      </c>
      <c r="H447" s="222">
        <v>310.676</v>
      </c>
      <c r="I447" s="88"/>
      <c r="J447" s="223">
        <f>ROUND(I447*H447,2)</f>
        <v>0</v>
      </c>
      <c r="K447" s="224"/>
      <c r="L447" s="225"/>
      <c r="M447" s="226" t="s">
        <v>1</v>
      </c>
      <c r="N447" s="227" t="s">
        <v>38</v>
      </c>
      <c r="O447" s="189"/>
      <c r="P447" s="190">
        <f>O447*H447</f>
        <v>0</v>
      </c>
      <c r="Q447" s="190">
        <v>0.0265</v>
      </c>
      <c r="R447" s="190">
        <f>Q447*H447</f>
        <v>8.232914</v>
      </c>
      <c r="S447" s="190">
        <v>0</v>
      </c>
      <c r="T447" s="191">
        <f>S447*H447</f>
        <v>0</v>
      </c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R447" s="192" t="s">
        <v>163</v>
      </c>
      <c r="AT447" s="192" t="s">
        <v>275</v>
      </c>
      <c r="AU447" s="192" t="s">
        <v>83</v>
      </c>
      <c r="AY447" s="91" t="s">
        <v>124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91" t="s">
        <v>81</v>
      </c>
      <c r="BK447" s="193">
        <f>ROUND(I447*H447,2)</f>
        <v>0</v>
      </c>
      <c r="BL447" s="91" t="s">
        <v>130</v>
      </c>
      <c r="BM447" s="192" t="s">
        <v>556</v>
      </c>
    </row>
    <row r="448" spans="2:51" s="194" customFormat="1" ht="12">
      <c r="B448" s="195"/>
      <c r="D448" s="196" t="s">
        <v>132</v>
      </c>
      <c r="F448" s="198" t="s">
        <v>557</v>
      </c>
      <c r="H448" s="199">
        <v>310.676</v>
      </c>
      <c r="I448" s="85"/>
      <c r="L448" s="195"/>
      <c r="M448" s="200"/>
      <c r="N448" s="201"/>
      <c r="O448" s="201"/>
      <c r="P448" s="201"/>
      <c r="Q448" s="201"/>
      <c r="R448" s="201"/>
      <c r="S448" s="201"/>
      <c r="T448" s="202"/>
      <c r="AT448" s="197" t="s">
        <v>132</v>
      </c>
      <c r="AU448" s="197" t="s">
        <v>83</v>
      </c>
      <c r="AV448" s="194" t="s">
        <v>83</v>
      </c>
      <c r="AW448" s="194" t="s">
        <v>3</v>
      </c>
      <c r="AX448" s="194" t="s">
        <v>81</v>
      </c>
      <c r="AY448" s="197" t="s">
        <v>124</v>
      </c>
    </row>
    <row r="449" spans="1:65" s="101" customFormat="1" ht="21.75" customHeight="1">
      <c r="A449" s="98"/>
      <c r="B449" s="99"/>
      <c r="C449" s="180" t="s">
        <v>558</v>
      </c>
      <c r="D449" s="180" t="s">
        <v>126</v>
      </c>
      <c r="E449" s="181" t="s">
        <v>559</v>
      </c>
      <c r="F449" s="182" t="s">
        <v>560</v>
      </c>
      <c r="G449" s="183" t="s">
        <v>256</v>
      </c>
      <c r="H449" s="184">
        <v>18</v>
      </c>
      <c r="I449" s="84"/>
      <c r="J449" s="185">
        <f>ROUND(I449*H449,2)</f>
        <v>0</v>
      </c>
      <c r="K449" s="186"/>
      <c r="L449" s="99"/>
      <c r="M449" s="187" t="s">
        <v>1</v>
      </c>
      <c r="N449" s="188" t="s">
        <v>38</v>
      </c>
      <c r="O449" s="189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R449" s="192" t="s">
        <v>130</v>
      </c>
      <c r="AT449" s="192" t="s">
        <v>126</v>
      </c>
      <c r="AU449" s="192" t="s">
        <v>83</v>
      </c>
      <c r="AY449" s="91" t="s">
        <v>124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91" t="s">
        <v>81</v>
      </c>
      <c r="BK449" s="193">
        <f>ROUND(I449*H449,2)</f>
        <v>0</v>
      </c>
      <c r="BL449" s="91" t="s">
        <v>130</v>
      </c>
      <c r="BM449" s="192" t="s">
        <v>561</v>
      </c>
    </row>
    <row r="450" spans="2:51" s="194" customFormat="1" ht="12">
      <c r="B450" s="195"/>
      <c r="D450" s="196" t="s">
        <v>132</v>
      </c>
      <c r="E450" s="197" t="s">
        <v>1</v>
      </c>
      <c r="F450" s="198" t="s">
        <v>562</v>
      </c>
      <c r="H450" s="199">
        <v>18</v>
      </c>
      <c r="I450" s="85"/>
      <c r="L450" s="195"/>
      <c r="M450" s="200"/>
      <c r="N450" s="201"/>
      <c r="O450" s="201"/>
      <c r="P450" s="201"/>
      <c r="Q450" s="201"/>
      <c r="R450" s="201"/>
      <c r="S450" s="201"/>
      <c r="T450" s="202"/>
      <c r="AT450" s="197" t="s">
        <v>132</v>
      </c>
      <c r="AU450" s="197" t="s">
        <v>83</v>
      </c>
      <c r="AV450" s="194" t="s">
        <v>83</v>
      </c>
      <c r="AW450" s="194" t="s">
        <v>30</v>
      </c>
      <c r="AX450" s="194" t="s">
        <v>73</v>
      </c>
      <c r="AY450" s="197" t="s">
        <v>124</v>
      </c>
    </row>
    <row r="451" spans="2:51" s="203" customFormat="1" ht="12">
      <c r="B451" s="204"/>
      <c r="D451" s="196" t="s">
        <v>132</v>
      </c>
      <c r="E451" s="205" t="s">
        <v>1</v>
      </c>
      <c r="F451" s="206" t="s">
        <v>134</v>
      </c>
      <c r="H451" s="207">
        <v>18</v>
      </c>
      <c r="I451" s="86"/>
      <c r="L451" s="204"/>
      <c r="M451" s="208"/>
      <c r="N451" s="209"/>
      <c r="O451" s="209"/>
      <c r="P451" s="209"/>
      <c r="Q451" s="209"/>
      <c r="R451" s="209"/>
      <c r="S451" s="209"/>
      <c r="T451" s="210"/>
      <c r="AT451" s="205" t="s">
        <v>132</v>
      </c>
      <c r="AU451" s="205" t="s">
        <v>83</v>
      </c>
      <c r="AV451" s="203" t="s">
        <v>130</v>
      </c>
      <c r="AW451" s="203" t="s">
        <v>30</v>
      </c>
      <c r="AX451" s="203" t="s">
        <v>81</v>
      </c>
      <c r="AY451" s="205" t="s">
        <v>124</v>
      </c>
    </row>
    <row r="452" spans="1:65" s="101" customFormat="1" ht="21.75" customHeight="1">
      <c r="A452" s="98"/>
      <c r="B452" s="99"/>
      <c r="C452" s="218" t="s">
        <v>563</v>
      </c>
      <c r="D452" s="218" t="s">
        <v>275</v>
      </c>
      <c r="E452" s="219" t="s">
        <v>564</v>
      </c>
      <c r="F452" s="220" t="s">
        <v>565</v>
      </c>
      <c r="G452" s="221" t="s">
        <v>256</v>
      </c>
      <c r="H452" s="222">
        <v>3.03</v>
      </c>
      <c r="I452" s="88"/>
      <c r="J452" s="223">
        <f>ROUND(I452*H452,2)</f>
        <v>0</v>
      </c>
      <c r="K452" s="224"/>
      <c r="L452" s="225"/>
      <c r="M452" s="226" t="s">
        <v>1</v>
      </c>
      <c r="N452" s="227" t="s">
        <v>38</v>
      </c>
      <c r="O452" s="189"/>
      <c r="P452" s="190">
        <f>O452*H452</f>
        <v>0</v>
      </c>
      <c r="Q452" s="190">
        <v>0.0062</v>
      </c>
      <c r="R452" s="190">
        <f>Q452*H452</f>
        <v>0.018785999999999997</v>
      </c>
      <c r="S452" s="190">
        <v>0</v>
      </c>
      <c r="T452" s="191">
        <f>S452*H452</f>
        <v>0</v>
      </c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R452" s="192" t="s">
        <v>163</v>
      </c>
      <c r="AT452" s="192" t="s">
        <v>275</v>
      </c>
      <c r="AU452" s="192" t="s">
        <v>83</v>
      </c>
      <c r="AY452" s="91" t="s">
        <v>124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91" t="s">
        <v>81</v>
      </c>
      <c r="BK452" s="193">
        <f>ROUND(I452*H452,2)</f>
        <v>0</v>
      </c>
      <c r="BL452" s="91" t="s">
        <v>130</v>
      </c>
      <c r="BM452" s="192" t="s">
        <v>566</v>
      </c>
    </row>
    <row r="453" spans="2:51" s="194" customFormat="1" ht="12">
      <c r="B453" s="195"/>
      <c r="D453" s="196" t="s">
        <v>132</v>
      </c>
      <c r="F453" s="198" t="s">
        <v>567</v>
      </c>
      <c r="H453" s="199">
        <v>3.03</v>
      </c>
      <c r="I453" s="85"/>
      <c r="L453" s="195"/>
      <c r="M453" s="200"/>
      <c r="N453" s="201"/>
      <c r="O453" s="201"/>
      <c r="P453" s="201"/>
      <c r="Q453" s="201"/>
      <c r="R453" s="201"/>
      <c r="S453" s="201"/>
      <c r="T453" s="202"/>
      <c r="AT453" s="197" t="s">
        <v>132</v>
      </c>
      <c r="AU453" s="197" t="s">
        <v>83</v>
      </c>
      <c r="AV453" s="194" t="s">
        <v>83</v>
      </c>
      <c r="AW453" s="194" t="s">
        <v>3</v>
      </c>
      <c r="AX453" s="194" t="s">
        <v>81</v>
      </c>
      <c r="AY453" s="197" t="s">
        <v>124</v>
      </c>
    </row>
    <row r="454" spans="1:65" s="101" customFormat="1" ht="21.75" customHeight="1">
      <c r="A454" s="98"/>
      <c r="B454" s="99"/>
      <c r="C454" s="218" t="s">
        <v>568</v>
      </c>
      <c r="D454" s="218" t="s">
        <v>275</v>
      </c>
      <c r="E454" s="219" t="s">
        <v>569</v>
      </c>
      <c r="F454" s="220" t="s">
        <v>570</v>
      </c>
      <c r="G454" s="221" t="s">
        <v>256</v>
      </c>
      <c r="H454" s="222">
        <v>1.01</v>
      </c>
      <c r="I454" s="88"/>
      <c r="J454" s="223">
        <f>ROUND(I454*H454,2)</f>
        <v>0</v>
      </c>
      <c r="K454" s="224"/>
      <c r="L454" s="225"/>
      <c r="M454" s="226" t="s">
        <v>1</v>
      </c>
      <c r="N454" s="227" t="s">
        <v>38</v>
      </c>
      <c r="O454" s="189"/>
      <c r="P454" s="190">
        <f>O454*H454</f>
        <v>0</v>
      </c>
      <c r="Q454" s="190">
        <v>0.0062</v>
      </c>
      <c r="R454" s="190">
        <f>Q454*H454</f>
        <v>0.006262</v>
      </c>
      <c r="S454" s="190">
        <v>0</v>
      </c>
      <c r="T454" s="191">
        <f>S454*H454</f>
        <v>0</v>
      </c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R454" s="192" t="s">
        <v>163</v>
      </c>
      <c r="AT454" s="192" t="s">
        <v>275</v>
      </c>
      <c r="AU454" s="192" t="s">
        <v>83</v>
      </c>
      <c r="AY454" s="91" t="s">
        <v>124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91" t="s">
        <v>81</v>
      </c>
      <c r="BK454" s="193">
        <f>ROUND(I454*H454,2)</f>
        <v>0</v>
      </c>
      <c r="BL454" s="91" t="s">
        <v>130</v>
      </c>
      <c r="BM454" s="192" t="s">
        <v>571</v>
      </c>
    </row>
    <row r="455" spans="2:51" s="194" customFormat="1" ht="12">
      <c r="B455" s="195"/>
      <c r="D455" s="196" t="s">
        <v>132</v>
      </c>
      <c r="F455" s="198" t="s">
        <v>572</v>
      </c>
      <c r="H455" s="199">
        <v>1.01</v>
      </c>
      <c r="I455" s="85"/>
      <c r="L455" s="195"/>
      <c r="M455" s="200"/>
      <c r="N455" s="201"/>
      <c r="O455" s="201"/>
      <c r="P455" s="201"/>
      <c r="Q455" s="201"/>
      <c r="R455" s="201"/>
      <c r="S455" s="201"/>
      <c r="T455" s="202"/>
      <c r="AT455" s="197" t="s">
        <v>132</v>
      </c>
      <c r="AU455" s="197" t="s">
        <v>83</v>
      </c>
      <c r="AV455" s="194" t="s">
        <v>83</v>
      </c>
      <c r="AW455" s="194" t="s">
        <v>3</v>
      </c>
      <c r="AX455" s="194" t="s">
        <v>81</v>
      </c>
      <c r="AY455" s="197" t="s">
        <v>124</v>
      </c>
    </row>
    <row r="456" spans="1:65" s="101" customFormat="1" ht="21.75" customHeight="1">
      <c r="A456" s="98"/>
      <c r="B456" s="99"/>
      <c r="C456" s="218" t="s">
        <v>573</v>
      </c>
      <c r="D456" s="218" t="s">
        <v>275</v>
      </c>
      <c r="E456" s="219" t="s">
        <v>574</v>
      </c>
      <c r="F456" s="220" t="s">
        <v>575</v>
      </c>
      <c r="G456" s="221" t="s">
        <v>256</v>
      </c>
      <c r="H456" s="222">
        <v>7.07</v>
      </c>
      <c r="I456" s="88"/>
      <c r="J456" s="223">
        <f>ROUND(I456*H456,2)</f>
        <v>0</v>
      </c>
      <c r="K456" s="224"/>
      <c r="L456" s="225"/>
      <c r="M456" s="226" t="s">
        <v>1</v>
      </c>
      <c r="N456" s="227" t="s">
        <v>38</v>
      </c>
      <c r="O456" s="189"/>
      <c r="P456" s="190">
        <f>O456*H456</f>
        <v>0</v>
      </c>
      <c r="Q456" s="190">
        <v>0.0062</v>
      </c>
      <c r="R456" s="190">
        <f>Q456*H456</f>
        <v>0.043834</v>
      </c>
      <c r="S456" s="190">
        <v>0</v>
      </c>
      <c r="T456" s="191">
        <f>S456*H456</f>
        <v>0</v>
      </c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R456" s="192" t="s">
        <v>163</v>
      </c>
      <c r="AT456" s="192" t="s">
        <v>275</v>
      </c>
      <c r="AU456" s="192" t="s">
        <v>83</v>
      </c>
      <c r="AY456" s="91" t="s">
        <v>124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91" t="s">
        <v>81</v>
      </c>
      <c r="BK456" s="193">
        <f>ROUND(I456*H456,2)</f>
        <v>0</v>
      </c>
      <c r="BL456" s="91" t="s">
        <v>130</v>
      </c>
      <c r="BM456" s="192" t="s">
        <v>576</v>
      </c>
    </row>
    <row r="457" spans="2:51" s="194" customFormat="1" ht="12">
      <c r="B457" s="195"/>
      <c r="D457" s="196" t="s">
        <v>132</v>
      </c>
      <c r="F457" s="198" t="s">
        <v>577</v>
      </c>
      <c r="H457" s="199">
        <v>7.07</v>
      </c>
      <c r="I457" s="85"/>
      <c r="L457" s="195"/>
      <c r="M457" s="200"/>
      <c r="N457" s="201"/>
      <c r="O457" s="201"/>
      <c r="P457" s="201"/>
      <c r="Q457" s="201"/>
      <c r="R457" s="201"/>
      <c r="S457" s="201"/>
      <c r="T457" s="202"/>
      <c r="AT457" s="197" t="s">
        <v>132</v>
      </c>
      <c r="AU457" s="197" t="s">
        <v>83</v>
      </c>
      <c r="AV457" s="194" t="s">
        <v>83</v>
      </c>
      <c r="AW457" s="194" t="s">
        <v>3</v>
      </c>
      <c r="AX457" s="194" t="s">
        <v>81</v>
      </c>
      <c r="AY457" s="197" t="s">
        <v>124</v>
      </c>
    </row>
    <row r="458" spans="1:65" s="101" customFormat="1" ht="21.75" customHeight="1">
      <c r="A458" s="98"/>
      <c r="B458" s="99"/>
      <c r="C458" s="218" t="s">
        <v>578</v>
      </c>
      <c r="D458" s="218" t="s">
        <v>275</v>
      </c>
      <c r="E458" s="219" t="s">
        <v>579</v>
      </c>
      <c r="F458" s="220" t="s">
        <v>580</v>
      </c>
      <c r="G458" s="221" t="s">
        <v>256</v>
      </c>
      <c r="H458" s="222">
        <v>1.01</v>
      </c>
      <c r="I458" s="88"/>
      <c r="J458" s="223">
        <f>ROUND(I458*H458,2)</f>
        <v>0</v>
      </c>
      <c r="K458" s="224"/>
      <c r="L458" s="225"/>
      <c r="M458" s="226" t="s">
        <v>1</v>
      </c>
      <c r="N458" s="227" t="s">
        <v>38</v>
      </c>
      <c r="O458" s="189"/>
      <c r="P458" s="190">
        <f>O458*H458</f>
        <v>0</v>
      </c>
      <c r="Q458" s="190">
        <v>0.007</v>
      </c>
      <c r="R458" s="190">
        <f>Q458*H458</f>
        <v>0.00707</v>
      </c>
      <c r="S458" s="190">
        <v>0</v>
      </c>
      <c r="T458" s="191">
        <f>S458*H458</f>
        <v>0</v>
      </c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R458" s="192" t="s">
        <v>163</v>
      </c>
      <c r="AT458" s="192" t="s">
        <v>275</v>
      </c>
      <c r="AU458" s="192" t="s">
        <v>83</v>
      </c>
      <c r="AY458" s="91" t="s">
        <v>124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91" t="s">
        <v>81</v>
      </c>
      <c r="BK458" s="193">
        <f>ROUND(I458*H458,2)</f>
        <v>0</v>
      </c>
      <c r="BL458" s="91" t="s">
        <v>130</v>
      </c>
      <c r="BM458" s="192" t="s">
        <v>581</v>
      </c>
    </row>
    <row r="459" spans="2:51" s="194" customFormat="1" ht="12">
      <c r="B459" s="195"/>
      <c r="D459" s="196" t="s">
        <v>132</v>
      </c>
      <c r="F459" s="198" t="s">
        <v>572</v>
      </c>
      <c r="H459" s="199">
        <v>1.01</v>
      </c>
      <c r="I459" s="85"/>
      <c r="L459" s="195"/>
      <c r="M459" s="200"/>
      <c r="N459" s="201"/>
      <c r="O459" s="201"/>
      <c r="P459" s="201"/>
      <c r="Q459" s="201"/>
      <c r="R459" s="201"/>
      <c r="S459" s="201"/>
      <c r="T459" s="202"/>
      <c r="AT459" s="197" t="s">
        <v>132</v>
      </c>
      <c r="AU459" s="197" t="s">
        <v>83</v>
      </c>
      <c r="AV459" s="194" t="s">
        <v>83</v>
      </c>
      <c r="AW459" s="194" t="s">
        <v>3</v>
      </c>
      <c r="AX459" s="194" t="s">
        <v>81</v>
      </c>
      <c r="AY459" s="197" t="s">
        <v>124</v>
      </c>
    </row>
    <row r="460" spans="1:65" s="101" customFormat="1" ht="21.75" customHeight="1">
      <c r="A460" s="98"/>
      <c r="B460" s="99"/>
      <c r="C460" s="218" t="s">
        <v>582</v>
      </c>
      <c r="D460" s="218" t="s">
        <v>275</v>
      </c>
      <c r="E460" s="219" t="s">
        <v>583</v>
      </c>
      <c r="F460" s="220" t="s">
        <v>584</v>
      </c>
      <c r="G460" s="221" t="s">
        <v>256</v>
      </c>
      <c r="H460" s="222">
        <v>1.01</v>
      </c>
      <c r="I460" s="88"/>
      <c r="J460" s="223">
        <f>ROUND(I460*H460,2)</f>
        <v>0</v>
      </c>
      <c r="K460" s="224"/>
      <c r="L460" s="225"/>
      <c r="M460" s="226" t="s">
        <v>1</v>
      </c>
      <c r="N460" s="227" t="s">
        <v>38</v>
      </c>
      <c r="O460" s="189"/>
      <c r="P460" s="190">
        <f>O460*H460</f>
        <v>0</v>
      </c>
      <c r="Q460" s="190">
        <v>0.007</v>
      </c>
      <c r="R460" s="190">
        <f>Q460*H460</f>
        <v>0.00707</v>
      </c>
      <c r="S460" s="190">
        <v>0</v>
      </c>
      <c r="T460" s="191">
        <f>S460*H460</f>
        <v>0</v>
      </c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R460" s="192" t="s">
        <v>163</v>
      </c>
      <c r="AT460" s="192" t="s">
        <v>275</v>
      </c>
      <c r="AU460" s="192" t="s">
        <v>83</v>
      </c>
      <c r="AY460" s="91" t="s">
        <v>124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91" t="s">
        <v>81</v>
      </c>
      <c r="BK460" s="193">
        <f>ROUND(I460*H460,2)</f>
        <v>0</v>
      </c>
      <c r="BL460" s="91" t="s">
        <v>130</v>
      </c>
      <c r="BM460" s="192" t="s">
        <v>585</v>
      </c>
    </row>
    <row r="461" spans="2:51" s="194" customFormat="1" ht="12">
      <c r="B461" s="195"/>
      <c r="D461" s="196" t="s">
        <v>132</v>
      </c>
      <c r="F461" s="198" t="s">
        <v>572</v>
      </c>
      <c r="H461" s="199">
        <v>1.01</v>
      </c>
      <c r="I461" s="85"/>
      <c r="L461" s="195"/>
      <c r="M461" s="200"/>
      <c r="N461" s="201"/>
      <c r="O461" s="201"/>
      <c r="P461" s="201"/>
      <c r="Q461" s="201"/>
      <c r="R461" s="201"/>
      <c r="S461" s="201"/>
      <c r="T461" s="202"/>
      <c r="AT461" s="197" t="s">
        <v>132</v>
      </c>
      <c r="AU461" s="197" t="s">
        <v>83</v>
      </c>
      <c r="AV461" s="194" t="s">
        <v>83</v>
      </c>
      <c r="AW461" s="194" t="s">
        <v>3</v>
      </c>
      <c r="AX461" s="194" t="s">
        <v>81</v>
      </c>
      <c r="AY461" s="197" t="s">
        <v>124</v>
      </c>
    </row>
    <row r="462" spans="1:65" s="101" customFormat="1" ht="21.75" customHeight="1">
      <c r="A462" s="98"/>
      <c r="B462" s="99"/>
      <c r="C462" s="218" t="s">
        <v>586</v>
      </c>
      <c r="D462" s="218" t="s">
        <v>275</v>
      </c>
      <c r="E462" s="219" t="s">
        <v>587</v>
      </c>
      <c r="F462" s="220" t="s">
        <v>588</v>
      </c>
      <c r="G462" s="221" t="s">
        <v>256</v>
      </c>
      <c r="H462" s="222">
        <v>1.01</v>
      </c>
      <c r="I462" s="88"/>
      <c r="J462" s="223">
        <f>ROUND(I462*H462,2)</f>
        <v>0</v>
      </c>
      <c r="K462" s="224"/>
      <c r="L462" s="225"/>
      <c r="M462" s="226" t="s">
        <v>1</v>
      </c>
      <c r="N462" s="227" t="s">
        <v>38</v>
      </c>
      <c r="O462" s="189"/>
      <c r="P462" s="190">
        <f>O462*H462</f>
        <v>0</v>
      </c>
      <c r="Q462" s="190">
        <v>0.007</v>
      </c>
      <c r="R462" s="190">
        <f>Q462*H462</f>
        <v>0.00707</v>
      </c>
      <c r="S462" s="190">
        <v>0</v>
      </c>
      <c r="T462" s="191">
        <f>S462*H462</f>
        <v>0</v>
      </c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R462" s="192" t="s">
        <v>163</v>
      </c>
      <c r="AT462" s="192" t="s">
        <v>275</v>
      </c>
      <c r="AU462" s="192" t="s">
        <v>83</v>
      </c>
      <c r="AY462" s="91" t="s">
        <v>124</v>
      </c>
      <c r="BE462" s="193">
        <f>IF(N462="základní",J462,0)</f>
        <v>0</v>
      </c>
      <c r="BF462" s="193">
        <f>IF(N462="snížená",J462,0)</f>
        <v>0</v>
      </c>
      <c r="BG462" s="193">
        <f>IF(N462="zákl. přenesená",J462,0)</f>
        <v>0</v>
      </c>
      <c r="BH462" s="193">
        <f>IF(N462="sníž. přenesená",J462,0)</f>
        <v>0</v>
      </c>
      <c r="BI462" s="193">
        <f>IF(N462="nulová",J462,0)</f>
        <v>0</v>
      </c>
      <c r="BJ462" s="91" t="s">
        <v>81</v>
      </c>
      <c r="BK462" s="193">
        <f>ROUND(I462*H462,2)</f>
        <v>0</v>
      </c>
      <c r="BL462" s="91" t="s">
        <v>130</v>
      </c>
      <c r="BM462" s="192" t="s">
        <v>589</v>
      </c>
    </row>
    <row r="463" spans="2:51" s="194" customFormat="1" ht="12">
      <c r="B463" s="195"/>
      <c r="D463" s="196" t="s">
        <v>132</v>
      </c>
      <c r="F463" s="198" t="s">
        <v>572</v>
      </c>
      <c r="H463" s="199">
        <v>1.01</v>
      </c>
      <c r="I463" s="85"/>
      <c r="L463" s="195"/>
      <c r="M463" s="200"/>
      <c r="N463" s="201"/>
      <c r="O463" s="201"/>
      <c r="P463" s="201"/>
      <c r="Q463" s="201"/>
      <c r="R463" s="201"/>
      <c r="S463" s="201"/>
      <c r="T463" s="202"/>
      <c r="AT463" s="197" t="s">
        <v>132</v>
      </c>
      <c r="AU463" s="197" t="s">
        <v>83</v>
      </c>
      <c r="AV463" s="194" t="s">
        <v>83</v>
      </c>
      <c r="AW463" s="194" t="s">
        <v>3</v>
      </c>
      <c r="AX463" s="194" t="s">
        <v>81</v>
      </c>
      <c r="AY463" s="197" t="s">
        <v>124</v>
      </c>
    </row>
    <row r="464" spans="1:65" s="101" customFormat="1" ht="21.75" customHeight="1">
      <c r="A464" s="98"/>
      <c r="B464" s="99"/>
      <c r="C464" s="218" t="s">
        <v>590</v>
      </c>
      <c r="D464" s="218" t="s">
        <v>275</v>
      </c>
      <c r="E464" s="219" t="s">
        <v>591</v>
      </c>
      <c r="F464" s="220" t="s">
        <v>592</v>
      </c>
      <c r="G464" s="221" t="s">
        <v>256</v>
      </c>
      <c r="H464" s="222">
        <v>3.03</v>
      </c>
      <c r="I464" s="88"/>
      <c r="J464" s="223">
        <f>ROUND(I464*H464,2)</f>
        <v>0</v>
      </c>
      <c r="K464" s="224"/>
      <c r="L464" s="225"/>
      <c r="M464" s="226" t="s">
        <v>1</v>
      </c>
      <c r="N464" s="227" t="s">
        <v>38</v>
      </c>
      <c r="O464" s="189"/>
      <c r="P464" s="190">
        <f>O464*H464</f>
        <v>0</v>
      </c>
      <c r="Q464" s="190">
        <v>0.007</v>
      </c>
      <c r="R464" s="190">
        <f>Q464*H464</f>
        <v>0.02121</v>
      </c>
      <c r="S464" s="190">
        <v>0</v>
      </c>
      <c r="T464" s="191">
        <f>S464*H464</f>
        <v>0</v>
      </c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R464" s="192" t="s">
        <v>163</v>
      </c>
      <c r="AT464" s="192" t="s">
        <v>275</v>
      </c>
      <c r="AU464" s="192" t="s">
        <v>83</v>
      </c>
      <c r="AY464" s="91" t="s">
        <v>124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91" t="s">
        <v>81</v>
      </c>
      <c r="BK464" s="193">
        <f>ROUND(I464*H464,2)</f>
        <v>0</v>
      </c>
      <c r="BL464" s="91" t="s">
        <v>130</v>
      </c>
      <c r="BM464" s="192" t="s">
        <v>593</v>
      </c>
    </row>
    <row r="465" spans="2:51" s="194" customFormat="1" ht="12">
      <c r="B465" s="195"/>
      <c r="D465" s="196" t="s">
        <v>132</v>
      </c>
      <c r="F465" s="198" t="s">
        <v>567</v>
      </c>
      <c r="H465" s="199">
        <v>3.03</v>
      </c>
      <c r="I465" s="85"/>
      <c r="L465" s="195"/>
      <c r="M465" s="200"/>
      <c r="N465" s="201"/>
      <c r="O465" s="201"/>
      <c r="P465" s="201"/>
      <c r="Q465" s="201"/>
      <c r="R465" s="201"/>
      <c r="S465" s="201"/>
      <c r="T465" s="202"/>
      <c r="AT465" s="197" t="s">
        <v>132</v>
      </c>
      <c r="AU465" s="197" t="s">
        <v>83</v>
      </c>
      <c r="AV465" s="194" t="s">
        <v>83</v>
      </c>
      <c r="AW465" s="194" t="s">
        <v>3</v>
      </c>
      <c r="AX465" s="194" t="s">
        <v>81</v>
      </c>
      <c r="AY465" s="197" t="s">
        <v>124</v>
      </c>
    </row>
    <row r="466" spans="1:65" s="101" customFormat="1" ht="16.5" customHeight="1">
      <c r="A466" s="98"/>
      <c r="B466" s="99"/>
      <c r="C466" s="218" t="s">
        <v>594</v>
      </c>
      <c r="D466" s="218" t="s">
        <v>275</v>
      </c>
      <c r="E466" s="219" t="s">
        <v>595</v>
      </c>
      <c r="F466" s="220" t="s">
        <v>596</v>
      </c>
      <c r="G466" s="221" t="s">
        <v>256</v>
      </c>
      <c r="H466" s="222">
        <v>1.01</v>
      </c>
      <c r="I466" s="88"/>
      <c r="J466" s="223">
        <f>ROUND(I466*H466,2)</f>
        <v>0</v>
      </c>
      <c r="K466" s="224"/>
      <c r="L466" s="225"/>
      <c r="M466" s="226" t="s">
        <v>1</v>
      </c>
      <c r="N466" s="227" t="s">
        <v>38</v>
      </c>
      <c r="O466" s="189"/>
      <c r="P466" s="190">
        <f>O466*H466</f>
        <v>0</v>
      </c>
      <c r="Q466" s="190">
        <v>0.007</v>
      </c>
      <c r="R466" s="190">
        <f>Q466*H466</f>
        <v>0.00707</v>
      </c>
      <c r="S466" s="190">
        <v>0</v>
      </c>
      <c r="T466" s="191">
        <f>S466*H466</f>
        <v>0</v>
      </c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R466" s="192" t="s">
        <v>163</v>
      </c>
      <c r="AT466" s="192" t="s">
        <v>275</v>
      </c>
      <c r="AU466" s="192" t="s">
        <v>83</v>
      </c>
      <c r="AY466" s="91" t="s">
        <v>124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91" t="s">
        <v>81</v>
      </c>
      <c r="BK466" s="193">
        <f>ROUND(I466*H466,2)</f>
        <v>0</v>
      </c>
      <c r="BL466" s="91" t="s">
        <v>130</v>
      </c>
      <c r="BM466" s="192" t="s">
        <v>597</v>
      </c>
    </row>
    <row r="467" spans="2:51" s="194" customFormat="1" ht="12">
      <c r="B467" s="195"/>
      <c r="D467" s="196" t="s">
        <v>132</v>
      </c>
      <c r="F467" s="198" t="s">
        <v>572</v>
      </c>
      <c r="H467" s="199">
        <v>1.01</v>
      </c>
      <c r="I467" s="85"/>
      <c r="L467" s="195"/>
      <c r="M467" s="200"/>
      <c r="N467" s="201"/>
      <c r="O467" s="201"/>
      <c r="P467" s="201"/>
      <c r="Q467" s="201"/>
      <c r="R467" s="201"/>
      <c r="S467" s="201"/>
      <c r="T467" s="202"/>
      <c r="AT467" s="197" t="s">
        <v>132</v>
      </c>
      <c r="AU467" s="197" t="s">
        <v>83</v>
      </c>
      <c r="AV467" s="194" t="s">
        <v>83</v>
      </c>
      <c r="AW467" s="194" t="s">
        <v>3</v>
      </c>
      <c r="AX467" s="194" t="s">
        <v>81</v>
      </c>
      <c r="AY467" s="197" t="s">
        <v>124</v>
      </c>
    </row>
    <row r="468" spans="1:65" s="101" customFormat="1" ht="21.75" customHeight="1">
      <c r="A468" s="98"/>
      <c r="B468" s="99"/>
      <c r="C468" s="180" t="s">
        <v>598</v>
      </c>
      <c r="D468" s="180" t="s">
        <v>126</v>
      </c>
      <c r="E468" s="181" t="s">
        <v>599</v>
      </c>
      <c r="F468" s="182" t="s">
        <v>600</v>
      </c>
      <c r="G468" s="183" t="s">
        <v>256</v>
      </c>
      <c r="H468" s="184">
        <v>18</v>
      </c>
      <c r="I468" s="84"/>
      <c r="J468" s="185">
        <f>ROUND(I468*H468,2)</f>
        <v>0</v>
      </c>
      <c r="K468" s="186"/>
      <c r="L468" s="99"/>
      <c r="M468" s="187" t="s">
        <v>1</v>
      </c>
      <c r="N468" s="188" t="s">
        <v>38</v>
      </c>
      <c r="O468" s="189"/>
      <c r="P468" s="190">
        <f>O468*H468</f>
        <v>0</v>
      </c>
      <c r="Q468" s="190">
        <v>0.00167</v>
      </c>
      <c r="R468" s="190">
        <f>Q468*H468</f>
        <v>0.03006</v>
      </c>
      <c r="S468" s="190">
        <v>0</v>
      </c>
      <c r="T468" s="191">
        <f>S468*H468</f>
        <v>0</v>
      </c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R468" s="192" t="s">
        <v>130</v>
      </c>
      <c r="AT468" s="192" t="s">
        <v>126</v>
      </c>
      <c r="AU468" s="192" t="s">
        <v>83</v>
      </c>
      <c r="AY468" s="91" t="s">
        <v>124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91" t="s">
        <v>81</v>
      </c>
      <c r="BK468" s="193">
        <f>ROUND(I468*H468,2)</f>
        <v>0</v>
      </c>
      <c r="BL468" s="91" t="s">
        <v>130</v>
      </c>
      <c r="BM468" s="192" t="s">
        <v>601</v>
      </c>
    </row>
    <row r="469" spans="2:51" s="194" customFormat="1" ht="12">
      <c r="B469" s="195"/>
      <c r="D469" s="196" t="s">
        <v>132</v>
      </c>
      <c r="E469" s="197" t="s">
        <v>1</v>
      </c>
      <c r="F469" s="198" t="s">
        <v>602</v>
      </c>
      <c r="H469" s="199">
        <v>18</v>
      </c>
      <c r="I469" s="85"/>
      <c r="L469" s="195"/>
      <c r="M469" s="200"/>
      <c r="N469" s="201"/>
      <c r="O469" s="201"/>
      <c r="P469" s="201"/>
      <c r="Q469" s="201"/>
      <c r="R469" s="201"/>
      <c r="S469" s="201"/>
      <c r="T469" s="202"/>
      <c r="AT469" s="197" t="s">
        <v>132</v>
      </c>
      <c r="AU469" s="197" t="s">
        <v>83</v>
      </c>
      <c r="AV469" s="194" t="s">
        <v>83</v>
      </c>
      <c r="AW469" s="194" t="s">
        <v>30</v>
      </c>
      <c r="AX469" s="194" t="s">
        <v>73</v>
      </c>
      <c r="AY469" s="197" t="s">
        <v>124</v>
      </c>
    </row>
    <row r="470" spans="2:51" s="203" customFormat="1" ht="12">
      <c r="B470" s="204"/>
      <c r="D470" s="196" t="s">
        <v>132</v>
      </c>
      <c r="E470" s="205" t="s">
        <v>1</v>
      </c>
      <c r="F470" s="206" t="s">
        <v>134</v>
      </c>
      <c r="H470" s="207">
        <v>18</v>
      </c>
      <c r="I470" s="86"/>
      <c r="L470" s="204"/>
      <c r="M470" s="208"/>
      <c r="N470" s="209"/>
      <c r="O470" s="209"/>
      <c r="P470" s="209"/>
      <c r="Q470" s="209"/>
      <c r="R470" s="209"/>
      <c r="S470" s="209"/>
      <c r="T470" s="210"/>
      <c r="AT470" s="205" t="s">
        <v>132</v>
      </c>
      <c r="AU470" s="205" t="s">
        <v>83</v>
      </c>
      <c r="AV470" s="203" t="s">
        <v>130</v>
      </c>
      <c r="AW470" s="203" t="s">
        <v>30</v>
      </c>
      <c r="AX470" s="203" t="s">
        <v>81</v>
      </c>
      <c r="AY470" s="205" t="s">
        <v>124</v>
      </c>
    </row>
    <row r="471" spans="1:65" s="101" customFormat="1" ht="21.75" customHeight="1">
      <c r="A471" s="98"/>
      <c r="B471" s="99"/>
      <c r="C471" s="218" t="s">
        <v>603</v>
      </c>
      <c r="D471" s="218" t="s">
        <v>275</v>
      </c>
      <c r="E471" s="219" t="s">
        <v>604</v>
      </c>
      <c r="F471" s="220" t="s">
        <v>605</v>
      </c>
      <c r="G471" s="221" t="s">
        <v>256</v>
      </c>
      <c r="H471" s="222">
        <v>1.01</v>
      </c>
      <c r="I471" s="88"/>
      <c r="J471" s="223">
        <f>ROUND(I471*H471,2)</f>
        <v>0</v>
      </c>
      <c r="K471" s="224"/>
      <c r="L471" s="225"/>
      <c r="M471" s="226" t="s">
        <v>1</v>
      </c>
      <c r="N471" s="227" t="s">
        <v>38</v>
      </c>
      <c r="O471" s="189"/>
      <c r="P471" s="190">
        <f>O471*H471</f>
        <v>0</v>
      </c>
      <c r="Q471" s="190">
        <v>0.0084</v>
      </c>
      <c r="R471" s="190">
        <f>Q471*H471</f>
        <v>0.008484</v>
      </c>
      <c r="S471" s="190">
        <v>0</v>
      </c>
      <c r="T471" s="191">
        <f>S471*H471</f>
        <v>0</v>
      </c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R471" s="192" t="s">
        <v>163</v>
      </c>
      <c r="AT471" s="192" t="s">
        <v>275</v>
      </c>
      <c r="AU471" s="192" t="s">
        <v>83</v>
      </c>
      <c r="AY471" s="91" t="s">
        <v>124</v>
      </c>
      <c r="BE471" s="193">
        <f>IF(N471="základní",J471,0)</f>
        <v>0</v>
      </c>
      <c r="BF471" s="193">
        <f>IF(N471="snížená",J471,0)</f>
        <v>0</v>
      </c>
      <c r="BG471" s="193">
        <f>IF(N471="zákl. přenesená",J471,0)</f>
        <v>0</v>
      </c>
      <c r="BH471" s="193">
        <f>IF(N471="sníž. přenesená",J471,0)</f>
        <v>0</v>
      </c>
      <c r="BI471" s="193">
        <f>IF(N471="nulová",J471,0)</f>
        <v>0</v>
      </c>
      <c r="BJ471" s="91" t="s">
        <v>81</v>
      </c>
      <c r="BK471" s="193">
        <f>ROUND(I471*H471,2)</f>
        <v>0</v>
      </c>
      <c r="BL471" s="91" t="s">
        <v>130</v>
      </c>
      <c r="BM471" s="192" t="s">
        <v>606</v>
      </c>
    </row>
    <row r="472" spans="2:51" s="194" customFormat="1" ht="12">
      <c r="B472" s="195"/>
      <c r="D472" s="196" t="s">
        <v>132</v>
      </c>
      <c r="F472" s="198" t="s">
        <v>572</v>
      </c>
      <c r="H472" s="199">
        <v>1.01</v>
      </c>
      <c r="I472" s="85"/>
      <c r="L472" s="195"/>
      <c r="M472" s="200"/>
      <c r="N472" s="201"/>
      <c r="O472" s="201"/>
      <c r="P472" s="201"/>
      <c r="Q472" s="201"/>
      <c r="R472" s="201"/>
      <c r="S472" s="201"/>
      <c r="T472" s="202"/>
      <c r="AT472" s="197" t="s">
        <v>132</v>
      </c>
      <c r="AU472" s="197" t="s">
        <v>83</v>
      </c>
      <c r="AV472" s="194" t="s">
        <v>83</v>
      </c>
      <c r="AW472" s="194" t="s">
        <v>3</v>
      </c>
      <c r="AX472" s="194" t="s">
        <v>81</v>
      </c>
      <c r="AY472" s="197" t="s">
        <v>124</v>
      </c>
    </row>
    <row r="473" spans="1:65" s="101" customFormat="1" ht="21.75" customHeight="1">
      <c r="A473" s="98"/>
      <c r="B473" s="99"/>
      <c r="C473" s="218" t="s">
        <v>607</v>
      </c>
      <c r="D473" s="218" t="s">
        <v>275</v>
      </c>
      <c r="E473" s="219" t="s">
        <v>608</v>
      </c>
      <c r="F473" s="220" t="s">
        <v>609</v>
      </c>
      <c r="G473" s="221" t="s">
        <v>256</v>
      </c>
      <c r="H473" s="222">
        <v>1.01</v>
      </c>
      <c r="I473" s="88"/>
      <c r="J473" s="223">
        <f>ROUND(I473*H473,2)</f>
        <v>0</v>
      </c>
      <c r="K473" s="224"/>
      <c r="L473" s="225"/>
      <c r="M473" s="226" t="s">
        <v>1</v>
      </c>
      <c r="N473" s="227" t="s">
        <v>38</v>
      </c>
      <c r="O473" s="189"/>
      <c r="P473" s="190">
        <f>O473*H473</f>
        <v>0</v>
      </c>
      <c r="Q473" s="190">
        <v>0.0096</v>
      </c>
      <c r="R473" s="190">
        <f>Q473*H473</f>
        <v>0.009696</v>
      </c>
      <c r="S473" s="190">
        <v>0</v>
      </c>
      <c r="T473" s="191">
        <f>S473*H473</f>
        <v>0</v>
      </c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R473" s="192" t="s">
        <v>163</v>
      </c>
      <c r="AT473" s="192" t="s">
        <v>275</v>
      </c>
      <c r="AU473" s="192" t="s">
        <v>83</v>
      </c>
      <c r="AY473" s="91" t="s">
        <v>124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91" t="s">
        <v>81</v>
      </c>
      <c r="BK473" s="193">
        <f>ROUND(I473*H473,2)</f>
        <v>0</v>
      </c>
      <c r="BL473" s="91" t="s">
        <v>130</v>
      </c>
      <c r="BM473" s="192" t="s">
        <v>610</v>
      </c>
    </row>
    <row r="474" spans="2:51" s="194" customFormat="1" ht="12">
      <c r="B474" s="195"/>
      <c r="D474" s="196" t="s">
        <v>132</v>
      </c>
      <c r="F474" s="198" t="s">
        <v>572</v>
      </c>
      <c r="H474" s="199">
        <v>1.01</v>
      </c>
      <c r="I474" s="85"/>
      <c r="L474" s="195"/>
      <c r="M474" s="200"/>
      <c r="N474" s="201"/>
      <c r="O474" s="201"/>
      <c r="P474" s="201"/>
      <c r="Q474" s="201"/>
      <c r="R474" s="201"/>
      <c r="S474" s="201"/>
      <c r="T474" s="202"/>
      <c r="AT474" s="197" t="s">
        <v>132</v>
      </c>
      <c r="AU474" s="197" t="s">
        <v>83</v>
      </c>
      <c r="AV474" s="194" t="s">
        <v>83</v>
      </c>
      <c r="AW474" s="194" t="s">
        <v>3</v>
      </c>
      <c r="AX474" s="194" t="s">
        <v>81</v>
      </c>
      <c r="AY474" s="197" t="s">
        <v>124</v>
      </c>
    </row>
    <row r="475" spans="1:65" s="101" customFormat="1" ht="21.75" customHeight="1">
      <c r="A475" s="98"/>
      <c r="B475" s="99"/>
      <c r="C475" s="218" t="s">
        <v>611</v>
      </c>
      <c r="D475" s="218" t="s">
        <v>275</v>
      </c>
      <c r="E475" s="219" t="s">
        <v>612</v>
      </c>
      <c r="F475" s="220" t="s">
        <v>613</v>
      </c>
      <c r="G475" s="221" t="s">
        <v>256</v>
      </c>
      <c r="H475" s="222">
        <v>1.01</v>
      </c>
      <c r="I475" s="88"/>
      <c r="J475" s="223">
        <f>ROUND(I475*H475,2)</f>
        <v>0</v>
      </c>
      <c r="K475" s="224"/>
      <c r="L475" s="225"/>
      <c r="M475" s="226" t="s">
        <v>1</v>
      </c>
      <c r="N475" s="227" t="s">
        <v>38</v>
      </c>
      <c r="O475" s="189"/>
      <c r="P475" s="190">
        <f>O475*H475</f>
        <v>0</v>
      </c>
      <c r="Q475" s="190">
        <v>0.0109</v>
      </c>
      <c r="R475" s="190">
        <f>Q475*H475</f>
        <v>0.011009</v>
      </c>
      <c r="S475" s="190">
        <v>0</v>
      </c>
      <c r="T475" s="191">
        <f>S475*H475</f>
        <v>0</v>
      </c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R475" s="192" t="s">
        <v>163</v>
      </c>
      <c r="AT475" s="192" t="s">
        <v>275</v>
      </c>
      <c r="AU475" s="192" t="s">
        <v>83</v>
      </c>
      <c r="AY475" s="91" t="s">
        <v>124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91" t="s">
        <v>81</v>
      </c>
      <c r="BK475" s="193">
        <f>ROUND(I475*H475,2)</f>
        <v>0</v>
      </c>
      <c r="BL475" s="91" t="s">
        <v>130</v>
      </c>
      <c r="BM475" s="192" t="s">
        <v>614</v>
      </c>
    </row>
    <row r="476" spans="2:51" s="194" customFormat="1" ht="12">
      <c r="B476" s="195"/>
      <c r="D476" s="196" t="s">
        <v>132</v>
      </c>
      <c r="F476" s="198" t="s">
        <v>572</v>
      </c>
      <c r="H476" s="199">
        <v>1.01</v>
      </c>
      <c r="I476" s="85"/>
      <c r="L476" s="195"/>
      <c r="M476" s="200"/>
      <c r="N476" s="201"/>
      <c r="O476" s="201"/>
      <c r="P476" s="201"/>
      <c r="Q476" s="201"/>
      <c r="R476" s="201"/>
      <c r="S476" s="201"/>
      <c r="T476" s="202"/>
      <c r="AT476" s="197" t="s">
        <v>132</v>
      </c>
      <c r="AU476" s="197" t="s">
        <v>83</v>
      </c>
      <c r="AV476" s="194" t="s">
        <v>83</v>
      </c>
      <c r="AW476" s="194" t="s">
        <v>3</v>
      </c>
      <c r="AX476" s="194" t="s">
        <v>81</v>
      </c>
      <c r="AY476" s="197" t="s">
        <v>124</v>
      </c>
    </row>
    <row r="477" spans="1:65" s="101" customFormat="1" ht="21.75" customHeight="1">
      <c r="A477" s="98"/>
      <c r="B477" s="99"/>
      <c r="C477" s="218" t="s">
        <v>615</v>
      </c>
      <c r="D477" s="218" t="s">
        <v>275</v>
      </c>
      <c r="E477" s="219" t="s">
        <v>616</v>
      </c>
      <c r="F477" s="220" t="s">
        <v>617</v>
      </c>
      <c r="G477" s="221" t="s">
        <v>256</v>
      </c>
      <c r="H477" s="222">
        <v>1.01</v>
      </c>
      <c r="I477" s="88"/>
      <c r="J477" s="223">
        <f>ROUND(I477*H477,2)</f>
        <v>0</v>
      </c>
      <c r="K477" s="224"/>
      <c r="L477" s="225"/>
      <c r="M477" s="226" t="s">
        <v>1</v>
      </c>
      <c r="N477" s="227" t="s">
        <v>38</v>
      </c>
      <c r="O477" s="189"/>
      <c r="P477" s="190">
        <f>O477*H477</f>
        <v>0</v>
      </c>
      <c r="Q477" s="190">
        <v>0.01833</v>
      </c>
      <c r="R477" s="190">
        <f>Q477*H477</f>
        <v>0.0185133</v>
      </c>
      <c r="S477" s="190">
        <v>0</v>
      </c>
      <c r="T477" s="191">
        <f>S477*H477</f>
        <v>0</v>
      </c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R477" s="192" t="s">
        <v>163</v>
      </c>
      <c r="AT477" s="192" t="s">
        <v>275</v>
      </c>
      <c r="AU477" s="192" t="s">
        <v>83</v>
      </c>
      <c r="AY477" s="91" t="s">
        <v>124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91" t="s">
        <v>81</v>
      </c>
      <c r="BK477" s="193">
        <f>ROUND(I477*H477,2)</f>
        <v>0</v>
      </c>
      <c r="BL477" s="91" t="s">
        <v>130</v>
      </c>
      <c r="BM477" s="192" t="s">
        <v>618</v>
      </c>
    </row>
    <row r="478" spans="2:51" s="194" customFormat="1" ht="12">
      <c r="B478" s="195"/>
      <c r="D478" s="196" t="s">
        <v>132</v>
      </c>
      <c r="F478" s="198" t="s">
        <v>572</v>
      </c>
      <c r="H478" s="199">
        <v>1.01</v>
      </c>
      <c r="I478" s="85"/>
      <c r="L478" s="195"/>
      <c r="M478" s="200"/>
      <c r="N478" s="201"/>
      <c r="O478" s="201"/>
      <c r="P478" s="201"/>
      <c r="Q478" s="201"/>
      <c r="R478" s="201"/>
      <c r="S478" s="201"/>
      <c r="T478" s="202"/>
      <c r="AT478" s="197" t="s">
        <v>132</v>
      </c>
      <c r="AU478" s="197" t="s">
        <v>83</v>
      </c>
      <c r="AV478" s="194" t="s">
        <v>83</v>
      </c>
      <c r="AW478" s="194" t="s">
        <v>3</v>
      </c>
      <c r="AX478" s="194" t="s">
        <v>81</v>
      </c>
      <c r="AY478" s="197" t="s">
        <v>124</v>
      </c>
    </row>
    <row r="479" spans="1:65" s="101" customFormat="1" ht="21.75" customHeight="1">
      <c r="A479" s="98"/>
      <c r="B479" s="99"/>
      <c r="C479" s="218" t="s">
        <v>619</v>
      </c>
      <c r="D479" s="218" t="s">
        <v>275</v>
      </c>
      <c r="E479" s="219" t="s">
        <v>620</v>
      </c>
      <c r="F479" s="220" t="s">
        <v>621</v>
      </c>
      <c r="G479" s="221" t="s">
        <v>256</v>
      </c>
      <c r="H479" s="222">
        <v>1.01</v>
      </c>
      <c r="I479" s="88"/>
      <c r="J479" s="223">
        <f>ROUND(I479*H479,2)</f>
        <v>0</v>
      </c>
      <c r="K479" s="224"/>
      <c r="L479" s="225"/>
      <c r="M479" s="226" t="s">
        <v>1</v>
      </c>
      <c r="N479" s="227" t="s">
        <v>38</v>
      </c>
      <c r="O479" s="189"/>
      <c r="P479" s="190">
        <f>O479*H479</f>
        <v>0</v>
      </c>
      <c r="Q479" s="190">
        <v>0.0187</v>
      </c>
      <c r="R479" s="190">
        <f>Q479*H479</f>
        <v>0.018887</v>
      </c>
      <c r="S479" s="190">
        <v>0</v>
      </c>
      <c r="T479" s="191">
        <f>S479*H479</f>
        <v>0</v>
      </c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R479" s="192" t="s">
        <v>163</v>
      </c>
      <c r="AT479" s="192" t="s">
        <v>275</v>
      </c>
      <c r="AU479" s="192" t="s">
        <v>83</v>
      </c>
      <c r="AY479" s="91" t="s">
        <v>124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91" t="s">
        <v>81</v>
      </c>
      <c r="BK479" s="193">
        <f>ROUND(I479*H479,2)</f>
        <v>0</v>
      </c>
      <c r="BL479" s="91" t="s">
        <v>130</v>
      </c>
      <c r="BM479" s="192" t="s">
        <v>622</v>
      </c>
    </row>
    <row r="480" spans="2:51" s="194" customFormat="1" ht="12">
      <c r="B480" s="195"/>
      <c r="D480" s="196" t="s">
        <v>132</v>
      </c>
      <c r="F480" s="198" t="s">
        <v>572</v>
      </c>
      <c r="H480" s="199">
        <v>1.01</v>
      </c>
      <c r="I480" s="85"/>
      <c r="L480" s="195"/>
      <c r="M480" s="200"/>
      <c r="N480" s="201"/>
      <c r="O480" s="201"/>
      <c r="P480" s="201"/>
      <c r="Q480" s="201"/>
      <c r="R480" s="201"/>
      <c r="S480" s="201"/>
      <c r="T480" s="202"/>
      <c r="AT480" s="197" t="s">
        <v>132</v>
      </c>
      <c r="AU480" s="197" t="s">
        <v>83</v>
      </c>
      <c r="AV480" s="194" t="s">
        <v>83</v>
      </c>
      <c r="AW480" s="194" t="s">
        <v>3</v>
      </c>
      <c r="AX480" s="194" t="s">
        <v>81</v>
      </c>
      <c r="AY480" s="197" t="s">
        <v>124</v>
      </c>
    </row>
    <row r="481" spans="1:65" s="101" customFormat="1" ht="21.75" customHeight="1">
      <c r="A481" s="98"/>
      <c r="B481" s="99"/>
      <c r="C481" s="218" t="s">
        <v>623</v>
      </c>
      <c r="D481" s="218" t="s">
        <v>275</v>
      </c>
      <c r="E481" s="219" t="s">
        <v>624</v>
      </c>
      <c r="F481" s="220" t="s">
        <v>625</v>
      </c>
      <c r="G481" s="221" t="s">
        <v>256</v>
      </c>
      <c r="H481" s="222">
        <v>1.01</v>
      </c>
      <c r="I481" s="88"/>
      <c r="J481" s="223">
        <f>ROUND(I481*H481,2)</f>
        <v>0</v>
      </c>
      <c r="K481" s="224"/>
      <c r="L481" s="225"/>
      <c r="M481" s="226" t="s">
        <v>1</v>
      </c>
      <c r="N481" s="227" t="s">
        <v>38</v>
      </c>
      <c r="O481" s="189"/>
      <c r="P481" s="190">
        <f>O481*H481</f>
        <v>0</v>
      </c>
      <c r="Q481" s="190">
        <v>0.0265</v>
      </c>
      <c r="R481" s="190">
        <f>Q481*H481</f>
        <v>0.026765</v>
      </c>
      <c r="S481" s="190">
        <v>0</v>
      </c>
      <c r="T481" s="191">
        <f>S481*H481</f>
        <v>0</v>
      </c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R481" s="192" t="s">
        <v>163</v>
      </c>
      <c r="AT481" s="192" t="s">
        <v>275</v>
      </c>
      <c r="AU481" s="192" t="s">
        <v>83</v>
      </c>
      <c r="AY481" s="91" t="s">
        <v>124</v>
      </c>
      <c r="BE481" s="193">
        <f>IF(N481="základní",J481,0)</f>
        <v>0</v>
      </c>
      <c r="BF481" s="193">
        <f>IF(N481="snížená",J481,0)</f>
        <v>0</v>
      </c>
      <c r="BG481" s="193">
        <f>IF(N481="zákl. přenesená",J481,0)</f>
        <v>0</v>
      </c>
      <c r="BH481" s="193">
        <f>IF(N481="sníž. přenesená",J481,0)</f>
        <v>0</v>
      </c>
      <c r="BI481" s="193">
        <f>IF(N481="nulová",J481,0)</f>
        <v>0</v>
      </c>
      <c r="BJ481" s="91" t="s">
        <v>81</v>
      </c>
      <c r="BK481" s="193">
        <f>ROUND(I481*H481,2)</f>
        <v>0</v>
      </c>
      <c r="BL481" s="91" t="s">
        <v>130</v>
      </c>
      <c r="BM481" s="192" t="s">
        <v>626</v>
      </c>
    </row>
    <row r="482" spans="2:51" s="194" customFormat="1" ht="12">
      <c r="B482" s="195"/>
      <c r="D482" s="196" t="s">
        <v>132</v>
      </c>
      <c r="F482" s="198" t="s">
        <v>572</v>
      </c>
      <c r="H482" s="199">
        <v>1.01</v>
      </c>
      <c r="I482" s="85"/>
      <c r="L482" s="195"/>
      <c r="M482" s="200"/>
      <c r="N482" s="201"/>
      <c r="O482" s="201"/>
      <c r="P482" s="201"/>
      <c r="Q482" s="201"/>
      <c r="R482" s="201"/>
      <c r="S482" s="201"/>
      <c r="T482" s="202"/>
      <c r="AT482" s="197" t="s">
        <v>132</v>
      </c>
      <c r="AU482" s="197" t="s">
        <v>83</v>
      </c>
      <c r="AV482" s="194" t="s">
        <v>83</v>
      </c>
      <c r="AW482" s="194" t="s">
        <v>3</v>
      </c>
      <c r="AX482" s="194" t="s">
        <v>81</v>
      </c>
      <c r="AY482" s="197" t="s">
        <v>124</v>
      </c>
    </row>
    <row r="483" spans="1:65" s="101" customFormat="1" ht="16.5" customHeight="1">
      <c r="A483" s="98"/>
      <c r="B483" s="99"/>
      <c r="C483" s="218" t="s">
        <v>627</v>
      </c>
      <c r="D483" s="218" t="s">
        <v>275</v>
      </c>
      <c r="E483" s="219" t="s">
        <v>628</v>
      </c>
      <c r="F483" s="220" t="s">
        <v>629</v>
      </c>
      <c r="G483" s="221" t="s">
        <v>256</v>
      </c>
      <c r="H483" s="222">
        <v>1.01</v>
      </c>
      <c r="I483" s="88"/>
      <c r="J483" s="223">
        <f>ROUND(I483*H483,2)</f>
        <v>0</v>
      </c>
      <c r="K483" s="224"/>
      <c r="L483" s="225"/>
      <c r="M483" s="226" t="s">
        <v>1</v>
      </c>
      <c r="N483" s="227" t="s">
        <v>38</v>
      </c>
      <c r="O483" s="189"/>
      <c r="P483" s="190">
        <f>O483*H483</f>
        <v>0</v>
      </c>
      <c r="Q483" s="190">
        <v>0.0112</v>
      </c>
      <c r="R483" s="190">
        <f>Q483*H483</f>
        <v>0.011312</v>
      </c>
      <c r="S483" s="190">
        <v>0</v>
      </c>
      <c r="T483" s="191">
        <f>S483*H483</f>
        <v>0</v>
      </c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R483" s="192" t="s">
        <v>163</v>
      </c>
      <c r="AT483" s="192" t="s">
        <v>275</v>
      </c>
      <c r="AU483" s="192" t="s">
        <v>83</v>
      </c>
      <c r="AY483" s="91" t="s">
        <v>124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91" t="s">
        <v>81</v>
      </c>
      <c r="BK483" s="193">
        <f>ROUND(I483*H483,2)</f>
        <v>0</v>
      </c>
      <c r="BL483" s="91" t="s">
        <v>130</v>
      </c>
      <c r="BM483" s="192" t="s">
        <v>630</v>
      </c>
    </row>
    <row r="484" spans="2:51" s="194" customFormat="1" ht="12">
      <c r="B484" s="195"/>
      <c r="D484" s="196" t="s">
        <v>132</v>
      </c>
      <c r="F484" s="198" t="s">
        <v>572</v>
      </c>
      <c r="H484" s="199">
        <v>1.01</v>
      </c>
      <c r="I484" s="85"/>
      <c r="L484" s="195"/>
      <c r="M484" s="200"/>
      <c r="N484" s="201"/>
      <c r="O484" s="201"/>
      <c r="P484" s="201"/>
      <c r="Q484" s="201"/>
      <c r="R484" s="201"/>
      <c r="S484" s="201"/>
      <c r="T484" s="202"/>
      <c r="AT484" s="197" t="s">
        <v>132</v>
      </c>
      <c r="AU484" s="197" t="s">
        <v>83</v>
      </c>
      <c r="AV484" s="194" t="s">
        <v>83</v>
      </c>
      <c r="AW484" s="194" t="s">
        <v>3</v>
      </c>
      <c r="AX484" s="194" t="s">
        <v>81</v>
      </c>
      <c r="AY484" s="197" t="s">
        <v>124</v>
      </c>
    </row>
    <row r="485" spans="1:65" s="101" customFormat="1" ht="21.75" customHeight="1">
      <c r="A485" s="98"/>
      <c r="B485" s="99"/>
      <c r="C485" s="218" t="s">
        <v>631</v>
      </c>
      <c r="D485" s="218" t="s">
        <v>275</v>
      </c>
      <c r="E485" s="219" t="s">
        <v>632</v>
      </c>
      <c r="F485" s="220" t="s">
        <v>633</v>
      </c>
      <c r="G485" s="221" t="s">
        <v>256</v>
      </c>
      <c r="H485" s="222">
        <v>3.03</v>
      </c>
      <c r="I485" s="88"/>
      <c r="J485" s="223">
        <f>ROUND(I485*H485,2)</f>
        <v>0</v>
      </c>
      <c r="K485" s="224"/>
      <c r="L485" s="225"/>
      <c r="M485" s="226" t="s">
        <v>1</v>
      </c>
      <c r="N485" s="227" t="s">
        <v>38</v>
      </c>
      <c r="O485" s="189"/>
      <c r="P485" s="190">
        <f>O485*H485</f>
        <v>0</v>
      </c>
      <c r="Q485" s="190">
        <v>0.0069</v>
      </c>
      <c r="R485" s="190">
        <f>Q485*H485</f>
        <v>0.020907</v>
      </c>
      <c r="S485" s="190">
        <v>0</v>
      </c>
      <c r="T485" s="191">
        <f>S485*H485</f>
        <v>0</v>
      </c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R485" s="192" t="s">
        <v>163</v>
      </c>
      <c r="AT485" s="192" t="s">
        <v>275</v>
      </c>
      <c r="AU485" s="192" t="s">
        <v>83</v>
      </c>
      <c r="AY485" s="91" t="s">
        <v>124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91" t="s">
        <v>81</v>
      </c>
      <c r="BK485" s="193">
        <f>ROUND(I485*H485,2)</f>
        <v>0</v>
      </c>
      <c r="BL485" s="91" t="s">
        <v>130</v>
      </c>
      <c r="BM485" s="192" t="s">
        <v>634</v>
      </c>
    </row>
    <row r="486" spans="2:51" s="194" customFormat="1" ht="12">
      <c r="B486" s="195"/>
      <c r="D486" s="196" t="s">
        <v>132</v>
      </c>
      <c r="F486" s="198" t="s">
        <v>567</v>
      </c>
      <c r="H486" s="199">
        <v>3.03</v>
      </c>
      <c r="I486" s="85"/>
      <c r="L486" s="195"/>
      <c r="M486" s="200"/>
      <c r="N486" s="201"/>
      <c r="O486" s="201"/>
      <c r="P486" s="201"/>
      <c r="Q486" s="201"/>
      <c r="R486" s="201"/>
      <c r="S486" s="201"/>
      <c r="T486" s="202"/>
      <c r="AT486" s="197" t="s">
        <v>132</v>
      </c>
      <c r="AU486" s="197" t="s">
        <v>83</v>
      </c>
      <c r="AV486" s="194" t="s">
        <v>83</v>
      </c>
      <c r="AW486" s="194" t="s">
        <v>3</v>
      </c>
      <c r="AX486" s="194" t="s">
        <v>81</v>
      </c>
      <c r="AY486" s="197" t="s">
        <v>124</v>
      </c>
    </row>
    <row r="487" spans="1:65" s="101" customFormat="1" ht="21.75" customHeight="1">
      <c r="A487" s="98"/>
      <c r="B487" s="99"/>
      <c r="C487" s="218" t="s">
        <v>635</v>
      </c>
      <c r="D487" s="218" t="s">
        <v>275</v>
      </c>
      <c r="E487" s="219" t="s">
        <v>636</v>
      </c>
      <c r="F487" s="220" t="s">
        <v>637</v>
      </c>
      <c r="G487" s="221" t="s">
        <v>256</v>
      </c>
      <c r="H487" s="222">
        <v>5.05</v>
      </c>
      <c r="I487" s="88"/>
      <c r="J487" s="223">
        <f>ROUND(I487*H487,2)</f>
        <v>0</v>
      </c>
      <c r="K487" s="224"/>
      <c r="L487" s="225"/>
      <c r="M487" s="226" t="s">
        <v>1</v>
      </c>
      <c r="N487" s="227" t="s">
        <v>38</v>
      </c>
      <c r="O487" s="189"/>
      <c r="P487" s="190">
        <f>O487*H487</f>
        <v>0</v>
      </c>
      <c r="Q487" s="190">
        <v>0.0077</v>
      </c>
      <c r="R487" s="190">
        <f>Q487*H487</f>
        <v>0.038885</v>
      </c>
      <c r="S487" s="190">
        <v>0</v>
      </c>
      <c r="T487" s="191">
        <f>S487*H487</f>
        <v>0</v>
      </c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R487" s="192" t="s">
        <v>163</v>
      </c>
      <c r="AT487" s="192" t="s">
        <v>275</v>
      </c>
      <c r="AU487" s="192" t="s">
        <v>83</v>
      </c>
      <c r="AY487" s="91" t="s">
        <v>124</v>
      </c>
      <c r="BE487" s="193">
        <f>IF(N487="základní",J487,0)</f>
        <v>0</v>
      </c>
      <c r="BF487" s="193">
        <f>IF(N487="snížená",J487,0)</f>
        <v>0</v>
      </c>
      <c r="BG487" s="193">
        <f>IF(N487="zákl. přenesená",J487,0)</f>
        <v>0</v>
      </c>
      <c r="BH487" s="193">
        <f>IF(N487="sníž. přenesená",J487,0)</f>
        <v>0</v>
      </c>
      <c r="BI487" s="193">
        <f>IF(N487="nulová",J487,0)</f>
        <v>0</v>
      </c>
      <c r="BJ487" s="91" t="s">
        <v>81</v>
      </c>
      <c r="BK487" s="193">
        <f>ROUND(I487*H487,2)</f>
        <v>0</v>
      </c>
      <c r="BL487" s="91" t="s">
        <v>130</v>
      </c>
      <c r="BM487" s="192" t="s">
        <v>638</v>
      </c>
    </row>
    <row r="488" spans="2:51" s="194" customFormat="1" ht="12">
      <c r="B488" s="195"/>
      <c r="D488" s="196" t="s">
        <v>132</v>
      </c>
      <c r="F488" s="198" t="s">
        <v>290</v>
      </c>
      <c r="H488" s="199">
        <v>5.05</v>
      </c>
      <c r="I488" s="85"/>
      <c r="L488" s="195"/>
      <c r="M488" s="200"/>
      <c r="N488" s="201"/>
      <c r="O488" s="201"/>
      <c r="P488" s="201"/>
      <c r="Q488" s="201"/>
      <c r="R488" s="201"/>
      <c r="S488" s="201"/>
      <c r="T488" s="202"/>
      <c r="AT488" s="197" t="s">
        <v>132</v>
      </c>
      <c r="AU488" s="197" t="s">
        <v>83</v>
      </c>
      <c r="AV488" s="194" t="s">
        <v>83</v>
      </c>
      <c r="AW488" s="194" t="s">
        <v>3</v>
      </c>
      <c r="AX488" s="194" t="s">
        <v>81</v>
      </c>
      <c r="AY488" s="197" t="s">
        <v>124</v>
      </c>
    </row>
    <row r="489" spans="1:65" s="101" customFormat="1" ht="21.75" customHeight="1">
      <c r="A489" s="98"/>
      <c r="B489" s="99"/>
      <c r="C489" s="218" t="s">
        <v>639</v>
      </c>
      <c r="D489" s="218" t="s">
        <v>275</v>
      </c>
      <c r="E489" s="219" t="s">
        <v>640</v>
      </c>
      <c r="F489" s="220" t="s">
        <v>641</v>
      </c>
      <c r="G489" s="221" t="s">
        <v>256</v>
      </c>
      <c r="H489" s="222">
        <v>1.01</v>
      </c>
      <c r="I489" s="88"/>
      <c r="J489" s="223">
        <f>ROUND(I489*H489,2)</f>
        <v>0</v>
      </c>
      <c r="K489" s="224"/>
      <c r="L489" s="225"/>
      <c r="M489" s="226" t="s">
        <v>1</v>
      </c>
      <c r="N489" s="227" t="s">
        <v>38</v>
      </c>
      <c r="O489" s="189"/>
      <c r="P489" s="190">
        <f>O489*H489</f>
        <v>0</v>
      </c>
      <c r="Q489" s="190">
        <v>0.0111</v>
      </c>
      <c r="R489" s="190">
        <f>Q489*H489</f>
        <v>0.011211</v>
      </c>
      <c r="S489" s="190">
        <v>0</v>
      </c>
      <c r="T489" s="191">
        <f>S489*H489</f>
        <v>0</v>
      </c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R489" s="192" t="s">
        <v>163</v>
      </c>
      <c r="AT489" s="192" t="s">
        <v>275</v>
      </c>
      <c r="AU489" s="192" t="s">
        <v>83</v>
      </c>
      <c r="AY489" s="91" t="s">
        <v>124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91" t="s">
        <v>81</v>
      </c>
      <c r="BK489" s="193">
        <f>ROUND(I489*H489,2)</f>
        <v>0</v>
      </c>
      <c r="BL489" s="91" t="s">
        <v>130</v>
      </c>
      <c r="BM489" s="192" t="s">
        <v>642</v>
      </c>
    </row>
    <row r="490" spans="2:51" s="194" customFormat="1" ht="12">
      <c r="B490" s="195"/>
      <c r="D490" s="196" t="s">
        <v>132</v>
      </c>
      <c r="F490" s="198" t="s">
        <v>572</v>
      </c>
      <c r="H490" s="199">
        <v>1.01</v>
      </c>
      <c r="I490" s="85"/>
      <c r="L490" s="195"/>
      <c r="M490" s="200"/>
      <c r="N490" s="201"/>
      <c r="O490" s="201"/>
      <c r="P490" s="201"/>
      <c r="Q490" s="201"/>
      <c r="R490" s="201"/>
      <c r="S490" s="201"/>
      <c r="T490" s="202"/>
      <c r="AT490" s="197" t="s">
        <v>132</v>
      </c>
      <c r="AU490" s="197" t="s">
        <v>83</v>
      </c>
      <c r="AV490" s="194" t="s">
        <v>83</v>
      </c>
      <c r="AW490" s="194" t="s">
        <v>3</v>
      </c>
      <c r="AX490" s="194" t="s">
        <v>81</v>
      </c>
      <c r="AY490" s="197" t="s">
        <v>124</v>
      </c>
    </row>
    <row r="491" spans="1:65" s="101" customFormat="1" ht="16.5" customHeight="1">
      <c r="A491" s="98"/>
      <c r="B491" s="99"/>
      <c r="C491" s="218" t="s">
        <v>643</v>
      </c>
      <c r="D491" s="218" t="s">
        <v>275</v>
      </c>
      <c r="E491" s="219" t="s">
        <v>644</v>
      </c>
      <c r="F491" s="220" t="s">
        <v>645</v>
      </c>
      <c r="G491" s="221" t="s">
        <v>256</v>
      </c>
      <c r="H491" s="222">
        <v>2.02</v>
      </c>
      <c r="I491" s="88"/>
      <c r="J491" s="223">
        <f>ROUND(I491*H491,2)</f>
        <v>0</v>
      </c>
      <c r="K491" s="224"/>
      <c r="L491" s="225"/>
      <c r="M491" s="226" t="s">
        <v>1</v>
      </c>
      <c r="N491" s="227" t="s">
        <v>38</v>
      </c>
      <c r="O491" s="189"/>
      <c r="P491" s="190">
        <f>O491*H491</f>
        <v>0</v>
      </c>
      <c r="Q491" s="190">
        <v>0.0084</v>
      </c>
      <c r="R491" s="190">
        <f>Q491*H491</f>
        <v>0.016968</v>
      </c>
      <c r="S491" s="190">
        <v>0</v>
      </c>
      <c r="T491" s="191">
        <f>S491*H491</f>
        <v>0</v>
      </c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R491" s="192" t="s">
        <v>163</v>
      </c>
      <c r="AT491" s="192" t="s">
        <v>275</v>
      </c>
      <c r="AU491" s="192" t="s">
        <v>83</v>
      </c>
      <c r="AY491" s="91" t="s">
        <v>124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91" t="s">
        <v>81</v>
      </c>
      <c r="BK491" s="193">
        <f>ROUND(I491*H491,2)</f>
        <v>0</v>
      </c>
      <c r="BL491" s="91" t="s">
        <v>130</v>
      </c>
      <c r="BM491" s="192" t="s">
        <v>646</v>
      </c>
    </row>
    <row r="492" spans="2:51" s="194" customFormat="1" ht="12">
      <c r="B492" s="195"/>
      <c r="D492" s="196" t="s">
        <v>132</v>
      </c>
      <c r="F492" s="198" t="s">
        <v>647</v>
      </c>
      <c r="H492" s="199">
        <v>2.02</v>
      </c>
      <c r="I492" s="85"/>
      <c r="L492" s="195"/>
      <c r="M492" s="200"/>
      <c r="N492" s="201"/>
      <c r="O492" s="201"/>
      <c r="P492" s="201"/>
      <c r="Q492" s="201"/>
      <c r="R492" s="201"/>
      <c r="S492" s="201"/>
      <c r="T492" s="202"/>
      <c r="AT492" s="197" t="s">
        <v>132</v>
      </c>
      <c r="AU492" s="197" t="s">
        <v>83</v>
      </c>
      <c r="AV492" s="194" t="s">
        <v>83</v>
      </c>
      <c r="AW492" s="194" t="s">
        <v>3</v>
      </c>
      <c r="AX492" s="194" t="s">
        <v>81</v>
      </c>
      <c r="AY492" s="197" t="s">
        <v>124</v>
      </c>
    </row>
    <row r="493" spans="1:65" s="101" customFormat="1" ht="21.75" customHeight="1">
      <c r="A493" s="98"/>
      <c r="B493" s="99"/>
      <c r="C493" s="180" t="s">
        <v>648</v>
      </c>
      <c r="D493" s="180" t="s">
        <v>126</v>
      </c>
      <c r="E493" s="181" t="s">
        <v>649</v>
      </c>
      <c r="F493" s="182" t="s">
        <v>650</v>
      </c>
      <c r="G493" s="183" t="s">
        <v>256</v>
      </c>
      <c r="H493" s="184">
        <v>61</v>
      </c>
      <c r="I493" s="84"/>
      <c r="J493" s="185">
        <f>ROUND(I493*H493,2)</f>
        <v>0</v>
      </c>
      <c r="K493" s="186"/>
      <c r="L493" s="99"/>
      <c r="M493" s="187" t="s">
        <v>1</v>
      </c>
      <c r="N493" s="188" t="s">
        <v>38</v>
      </c>
      <c r="O493" s="189"/>
      <c r="P493" s="190">
        <f>O493*H493</f>
        <v>0</v>
      </c>
      <c r="Q493" s="190">
        <v>0</v>
      </c>
      <c r="R493" s="190">
        <f>Q493*H493</f>
        <v>0</v>
      </c>
      <c r="S493" s="190">
        <v>0</v>
      </c>
      <c r="T493" s="191">
        <f>S493*H493</f>
        <v>0</v>
      </c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R493" s="192" t="s">
        <v>130</v>
      </c>
      <c r="AT493" s="192" t="s">
        <v>126</v>
      </c>
      <c r="AU493" s="192" t="s">
        <v>83</v>
      </c>
      <c r="AY493" s="91" t="s">
        <v>124</v>
      </c>
      <c r="BE493" s="193">
        <f>IF(N493="základní",J493,0)</f>
        <v>0</v>
      </c>
      <c r="BF493" s="193">
        <f>IF(N493="snížená",J493,0)</f>
        <v>0</v>
      </c>
      <c r="BG493" s="193">
        <f>IF(N493="zákl. přenesená",J493,0)</f>
        <v>0</v>
      </c>
      <c r="BH493" s="193">
        <f>IF(N493="sníž. přenesená",J493,0)</f>
        <v>0</v>
      </c>
      <c r="BI493" s="193">
        <f>IF(N493="nulová",J493,0)</f>
        <v>0</v>
      </c>
      <c r="BJ493" s="91" t="s">
        <v>81</v>
      </c>
      <c r="BK493" s="193">
        <f>ROUND(I493*H493,2)</f>
        <v>0</v>
      </c>
      <c r="BL493" s="91" t="s">
        <v>130</v>
      </c>
      <c r="BM493" s="192" t="s">
        <v>651</v>
      </c>
    </row>
    <row r="494" spans="2:51" s="194" customFormat="1" ht="12">
      <c r="B494" s="195"/>
      <c r="D494" s="196" t="s">
        <v>132</v>
      </c>
      <c r="E494" s="197" t="s">
        <v>1</v>
      </c>
      <c r="F494" s="198" t="s">
        <v>652</v>
      </c>
      <c r="H494" s="199">
        <v>53</v>
      </c>
      <c r="I494" s="85"/>
      <c r="L494" s="195"/>
      <c r="M494" s="200"/>
      <c r="N494" s="201"/>
      <c r="O494" s="201"/>
      <c r="P494" s="201"/>
      <c r="Q494" s="201"/>
      <c r="R494" s="201"/>
      <c r="S494" s="201"/>
      <c r="T494" s="202"/>
      <c r="AT494" s="197" t="s">
        <v>132</v>
      </c>
      <c r="AU494" s="197" t="s">
        <v>83</v>
      </c>
      <c r="AV494" s="194" t="s">
        <v>83</v>
      </c>
      <c r="AW494" s="194" t="s">
        <v>30</v>
      </c>
      <c r="AX494" s="194" t="s">
        <v>73</v>
      </c>
      <c r="AY494" s="197" t="s">
        <v>124</v>
      </c>
    </row>
    <row r="495" spans="2:51" s="203" customFormat="1" ht="12">
      <c r="B495" s="204"/>
      <c r="D495" s="196" t="s">
        <v>132</v>
      </c>
      <c r="E495" s="205" t="s">
        <v>1</v>
      </c>
      <c r="F495" s="206" t="s">
        <v>1392</v>
      </c>
      <c r="H495" s="207">
        <v>8</v>
      </c>
      <c r="I495" s="86"/>
      <c r="L495" s="204"/>
      <c r="M495" s="208"/>
      <c r="N495" s="209"/>
      <c r="O495" s="209"/>
      <c r="P495" s="209"/>
      <c r="Q495" s="209"/>
      <c r="R495" s="209"/>
      <c r="S495" s="209"/>
      <c r="T495" s="210"/>
      <c r="AT495" s="205" t="s">
        <v>132</v>
      </c>
      <c r="AU495" s="205" t="s">
        <v>83</v>
      </c>
      <c r="AV495" s="203" t="s">
        <v>130</v>
      </c>
      <c r="AW495" s="203" t="s">
        <v>30</v>
      </c>
      <c r="AX495" s="203" t="s">
        <v>81</v>
      </c>
      <c r="AY495" s="205" t="s">
        <v>124</v>
      </c>
    </row>
    <row r="496" spans="1:65" s="101" customFormat="1" ht="21.75" customHeight="1">
      <c r="A496" s="98"/>
      <c r="B496" s="99"/>
      <c r="C496" s="218" t="s">
        <v>653</v>
      </c>
      <c r="D496" s="218" t="s">
        <v>275</v>
      </c>
      <c r="E496" s="219" t="s">
        <v>654</v>
      </c>
      <c r="F496" s="220" t="s">
        <v>655</v>
      </c>
      <c r="G496" s="221" t="s">
        <v>256</v>
      </c>
      <c r="H496" s="222">
        <v>13.13</v>
      </c>
      <c r="I496" s="88"/>
      <c r="J496" s="223">
        <f>ROUND(I496*H496,2)</f>
        <v>0</v>
      </c>
      <c r="K496" s="224"/>
      <c r="L496" s="225"/>
      <c r="M496" s="226" t="s">
        <v>1</v>
      </c>
      <c r="N496" s="227" t="s">
        <v>38</v>
      </c>
      <c r="O496" s="189"/>
      <c r="P496" s="190">
        <f>O496*H496</f>
        <v>0</v>
      </c>
      <c r="Q496" s="190">
        <v>0.0078</v>
      </c>
      <c r="R496" s="190">
        <f>Q496*H496</f>
        <v>0.102414</v>
      </c>
      <c r="S496" s="190">
        <v>0</v>
      </c>
      <c r="T496" s="191">
        <f>S496*H496</f>
        <v>0</v>
      </c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R496" s="192" t="s">
        <v>163</v>
      </c>
      <c r="AT496" s="192" t="s">
        <v>275</v>
      </c>
      <c r="AU496" s="192" t="s">
        <v>83</v>
      </c>
      <c r="AY496" s="91" t="s">
        <v>124</v>
      </c>
      <c r="BE496" s="193">
        <f>IF(N496="základní",J496,0)</f>
        <v>0</v>
      </c>
      <c r="BF496" s="193">
        <f>IF(N496="snížená",J496,0)</f>
        <v>0</v>
      </c>
      <c r="BG496" s="193">
        <f>IF(N496="zákl. přenesená",J496,0)</f>
        <v>0</v>
      </c>
      <c r="BH496" s="193">
        <f>IF(N496="sníž. přenesená",J496,0)</f>
        <v>0</v>
      </c>
      <c r="BI496" s="193">
        <f>IF(N496="nulová",J496,0)</f>
        <v>0</v>
      </c>
      <c r="BJ496" s="91" t="s">
        <v>81</v>
      </c>
      <c r="BK496" s="193">
        <f>ROUND(I496*H496,2)</f>
        <v>0</v>
      </c>
      <c r="BL496" s="91" t="s">
        <v>130</v>
      </c>
      <c r="BM496" s="192" t="s">
        <v>656</v>
      </c>
    </row>
    <row r="497" spans="2:51" s="194" customFormat="1" ht="12">
      <c r="B497" s="195"/>
      <c r="D497" s="196" t="s">
        <v>132</v>
      </c>
      <c r="F497" s="198" t="s">
        <v>657</v>
      </c>
      <c r="H497" s="199">
        <v>13.13</v>
      </c>
      <c r="I497" s="85"/>
      <c r="L497" s="195"/>
      <c r="M497" s="200"/>
      <c r="N497" s="201"/>
      <c r="O497" s="201"/>
      <c r="P497" s="201"/>
      <c r="Q497" s="201"/>
      <c r="R497" s="201"/>
      <c r="S497" s="201"/>
      <c r="T497" s="202"/>
      <c r="AT497" s="197" t="s">
        <v>132</v>
      </c>
      <c r="AU497" s="197" t="s">
        <v>83</v>
      </c>
      <c r="AV497" s="194" t="s">
        <v>83</v>
      </c>
      <c r="AW497" s="194" t="s">
        <v>3</v>
      </c>
      <c r="AX497" s="194" t="s">
        <v>81</v>
      </c>
      <c r="AY497" s="197" t="s">
        <v>124</v>
      </c>
    </row>
    <row r="498" spans="1:65" s="101" customFormat="1" ht="21.75" customHeight="1">
      <c r="A498" s="98"/>
      <c r="B498" s="99"/>
      <c r="C498" s="218" t="s">
        <v>658</v>
      </c>
      <c r="D498" s="218" t="s">
        <v>275</v>
      </c>
      <c r="E498" s="219" t="s">
        <v>659</v>
      </c>
      <c r="F498" s="220" t="s">
        <v>660</v>
      </c>
      <c r="G498" s="221" t="s">
        <v>256</v>
      </c>
      <c r="H498" s="222">
        <v>7.07</v>
      </c>
      <c r="I498" s="88"/>
      <c r="J498" s="223">
        <f>ROUND(I498*H498,2)</f>
        <v>0</v>
      </c>
      <c r="K498" s="224"/>
      <c r="L498" s="225"/>
      <c r="M498" s="226" t="s">
        <v>1</v>
      </c>
      <c r="N498" s="227" t="s">
        <v>38</v>
      </c>
      <c r="O498" s="189"/>
      <c r="P498" s="190">
        <f>O498*H498</f>
        <v>0</v>
      </c>
      <c r="Q498" s="190">
        <v>0.0078</v>
      </c>
      <c r="R498" s="190">
        <f>Q498*H498</f>
        <v>0.055146</v>
      </c>
      <c r="S498" s="190">
        <v>0</v>
      </c>
      <c r="T498" s="191">
        <f>S498*H498</f>
        <v>0</v>
      </c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R498" s="192" t="s">
        <v>163</v>
      </c>
      <c r="AT498" s="192" t="s">
        <v>275</v>
      </c>
      <c r="AU498" s="192" t="s">
        <v>83</v>
      </c>
      <c r="AY498" s="91" t="s">
        <v>124</v>
      </c>
      <c r="BE498" s="193">
        <f>IF(N498="základní",J498,0)</f>
        <v>0</v>
      </c>
      <c r="BF498" s="193">
        <f>IF(N498="snížená",J498,0)</f>
        <v>0</v>
      </c>
      <c r="BG498" s="193">
        <f>IF(N498="zákl. přenesená",J498,0)</f>
        <v>0</v>
      </c>
      <c r="BH498" s="193">
        <f>IF(N498="sníž. přenesená",J498,0)</f>
        <v>0</v>
      </c>
      <c r="BI498" s="193">
        <f>IF(N498="nulová",J498,0)</f>
        <v>0</v>
      </c>
      <c r="BJ498" s="91" t="s">
        <v>81</v>
      </c>
      <c r="BK498" s="193">
        <f>ROUND(I498*H498,2)</f>
        <v>0</v>
      </c>
      <c r="BL498" s="91" t="s">
        <v>130</v>
      </c>
      <c r="BM498" s="192" t="s">
        <v>661</v>
      </c>
    </row>
    <row r="499" spans="2:51" s="194" customFormat="1" ht="12">
      <c r="B499" s="195"/>
      <c r="D499" s="196" t="s">
        <v>132</v>
      </c>
      <c r="F499" s="198" t="s">
        <v>577</v>
      </c>
      <c r="H499" s="199">
        <v>7.07</v>
      </c>
      <c r="I499" s="85"/>
      <c r="L499" s="195"/>
      <c r="M499" s="200"/>
      <c r="N499" s="201"/>
      <c r="O499" s="201"/>
      <c r="P499" s="201"/>
      <c r="Q499" s="201"/>
      <c r="R499" s="201"/>
      <c r="S499" s="201"/>
      <c r="T499" s="202"/>
      <c r="AT499" s="197" t="s">
        <v>132</v>
      </c>
      <c r="AU499" s="197" t="s">
        <v>83</v>
      </c>
      <c r="AV499" s="194" t="s">
        <v>83</v>
      </c>
      <c r="AW499" s="194" t="s">
        <v>3</v>
      </c>
      <c r="AX499" s="194" t="s">
        <v>81</v>
      </c>
      <c r="AY499" s="197" t="s">
        <v>124</v>
      </c>
    </row>
    <row r="500" spans="1:65" s="101" customFormat="1" ht="21.75" customHeight="1">
      <c r="A500" s="98"/>
      <c r="B500" s="99"/>
      <c r="C500" s="218" t="s">
        <v>662</v>
      </c>
      <c r="D500" s="218" t="s">
        <v>275</v>
      </c>
      <c r="E500" s="219" t="s">
        <v>663</v>
      </c>
      <c r="F500" s="220" t="s">
        <v>664</v>
      </c>
      <c r="G500" s="221" t="s">
        <v>256</v>
      </c>
      <c r="H500" s="222">
        <v>15.15</v>
      </c>
      <c r="I500" s="88"/>
      <c r="J500" s="223">
        <f>ROUND(I500*H500,2)</f>
        <v>0</v>
      </c>
      <c r="K500" s="224"/>
      <c r="L500" s="225"/>
      <c r="M500" s="226" t="s">
        <v>1</v>
      </c>
      <c r="N500" s="227" t="s">
        <v>38</v>
      </c>
      <c r="O500" s="189"/>
      <c r="P500" s="190">
        <f>O500*H500</f>
        <v>0</v>
      </c>
      <c r="Q500" s="190">
        <v>0.0078</v>
      </c>
      <c r="R500" s="190">
        <f>Q500*H500</f>
        <v>0.11817</v>
      </c>
      <c r="S500" s="190">
        <v>0</v>
      </c>
      <c r="T500" s="191">
        <f>S500*H500</f>
        <v>0</v>
      </c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R500" s="192" t="s">
        <v>163</v>
      </c>
      <c r="AT500" s="192" t="s">
        <v>275</v>
      </c>
      <c r="AU500" s="192" t="s">
        <v>83</v>
      </c>
      <c r="AY500" s="91" t="s">
        <v>124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91" t="s">
        <v>81</v>
      </c>
      <c r="BK500" s="193">
        <f>ROUND(I500*H500,2)</f>
        <v>0</v>
      </c>
      <c r="BL500" s="91" t="s">
        <v>130</v>
      </c>
      <c r="BM500" s="192" t="s">
        <v>665</v>
      </c>
    </row>
    <row r="501" spans="2:51" s="194" customFormat="1" ht="12">
      <c r="B501" s="195"/>
      <c r="D501" s="196" t="s">
        <v>132</v>
      </c>
      <c r="F501" s="198" t="s">
        <v>666</v>
      </c>
      <c r="H501" s="199">
        <v>15.15</v>
      </c>
      <c r="I501" s="85"/>
      <c r="L501" s="195"/>
      <c r="M501" s="200"/>
      <c r="N501" s="201"/>
      <c r="O501" s="201"/>
      <c r="P501" s="201"/>
      <c r="Q501" s="201"/>
      <c r="R501" s="201"/>
      <c r="S501" s="201"/>
      <c r="T501" s="202"/>
      <c r="AT501" s="197" t="s">
        <v>132</v>
      </c>
      <c r="AU501" s="197" t="s">
        <v>83</v>
      </c>
      <c r="AV501" s="194" t="s">
        <v>83</v>
      </c>
      <c r="AW501" s="194" t="s">
        <v>3</v>
      </c>
      <c r="AX501" s="194" t="s">
        <v>81</v>
      </c>
      <c r="AY501" s="197" t="s">
        <v>124</v>
      </c>
    </row>
    <row r="502" spans="1:65" s="101" customFormat="1" ht="21.75" customHeight="1">
      <c r="A502" s="98"/>
      <c r="B502" s="99"/>
      <c r="C502" s="218" t="s">
        <v>667</v>
      </c>
      <c r="D502" s="218" t="s">
        <v>275</v>
      </c>
      <c r="E502" s="219" t="s">
        <v>668</v>
      </c>
      <c r="F502" s="220" t="s">
        <v>669</v>
      </c>
      <c r="G502" s="221" t="s">
        <v>256</v>
      </c>
      <c r="H502" s="222">
        <v>6.06</v>
      </c>
      <c r="I502" s="88"/>
      <c r="J502" s="223">
        <f>ROUND(I502*H502,2)</f>
        <v>0</v>
      </c>
      <c r="K502" s="224"/>
      <c r="L502" s="225"/>
      <c r="M502" s="226" t="s">
        <v>1</v>
      </c>
      <c r="N502" s="227" t="s">
        <v>38</v>
      </c>
      <c r="O502" s="189"/>
      <c r="P502" s="190">
        <f>O502*H502</f>
        <v>0</v>
      </c>
      <c r="Q502" s="190">
        <v>0.0122</v>
      </c>
      <c r="R502" s="190">
        <f>Q502*H502</f>
        <v>0.073932</v>
      </c>
      <c r="S502" s="190">
        <v>0</v>
      </c>
      <c r="T502" s="191">
        <f>S502*H502</f>
        <v>0</v>
      </c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R502" s="192" t="s">
        <v>163</v>
      </c>
      <c r="AT502" s="192" t="s">
        <v>275</v>
      </c>
      <c r="AU502" s="192" t="s">
        <v>83</v>
      </c>
      <c r="AY502" s="91" t="s">
        <v>124</v>
      </c>
      <c r="BE502" s="193">
        <f>IF(N502="základní",J502,0)</f>
        <v>0</v>
      </c>
      <c r="BF502" s="193">
        <f>IF(N502="snížená",J502,0)</f>
        <v>0</v>
      </c>
      <c r="BG502" s="193">
        <f>IF(N502="zákl. přenesená",J502,0)</f>
        <v>0</v>
      </c>
      <c r="BH502" s="193">
        <f>IF(N502="sníž. přenesená",J502,0)</f>
        <v>0</v>
      </c>
      <c r="BI502" s="193">
        <f>IF(N502="nulová",J502,0)</f>
        <v>0</v>
      </c>
      <c r="BJ502" s="91" t="s">
        <v>81</v>
      </c>
      <c r="BK502" s="193">
        <f>ROUND(I502*H502,2)</f>
        <v>0</v>
      </c>
      <c r="BL502" s="91" t="s">
        <v>130</v>
      </c>
      <c r="BM502" s="192" t="s">
        <v>670</v>
      </c>
    </row>
    <row r="503" spans="2:51" s="194" customFormat="1" ht="12">
      <c r="B503" s="195"/>
      <c r="D503" s="196" t="s">
        <v>132</v>
      </c>
      <c r="F503" s="198" t="s">
        <v>671</v>
      </c>
      <c r="H503" s="199">
        <v>6.06</v>
      </c>
      <c r="I503" s="85"/>
      <c r="L503" s="195"/>
      <c r="M503" s="200"/>
      <c r="N503" s="201"/>
      <c r="O503" s="201"/>
      <c r="P503" s="201"/>
      <c r="Q503" s="201"/>
      <c r="R503" s="201"/>
      <c r="S503" s="201"/>
      <c r="T503" s="202"/>
      <c r="AT503" s="197" t="s">
        <v>132</v>
      </c>
      <c r="AU503" s="197" t="s">
        <v>83</v>
      </c>
      <c r="AV503" s="194" t="s">
        <v>83</v>
      </c>
      <c r="AW503" s="194" t="s">
        <v>3</v>
      </c>
      <c r="AX503" s="194" t="s">
        <v>81</v>
      </c>
      <c r="AY503" s="197" t="s">
        <v>124</v>
      </c>
    </row>
    <row r="504" spans="1:65" s="101" customFormat="1" ht="21.75" customHeight="1">
      <c r="A504" s="98"/>
      <c r="B504" s="99"/>
      <c r="C504" s="218" t="s">
        <v>672</v>
      </c>
      <c r="D504" s="218" t="s">
        <v>275</v>
      </c>
      <c r="E504" s="219" t="s">
        <v>673</v>
      </c>
      <c r="F504" s="220" t="s">
        <v>674</v>
      </c>
      <c r="G504" s="221" t="s">
        <v>256</v>
      </c>
      <c r="H504" s="222">
        <v>5.05</v>
      </c>
      <c r="I504" s="88"/>
      <c r="J504" s="223">
        <f>ROUND(I504*H504,2)</f>
        <v>0</v>
      </c>
      <c r="K504" s="224"/>
      <c r="L504" s="225"/>
      <c r="M504" s="226" t="s">
        <v>1</v>
      </c>
      <c r="N504" s="227" t="s">
        <v>38</v>
      </c>
      <c r="O504" s="189"/>
      <c r="P504" s="190">
        <f>O504*H504</f>
        <v>0</v>
      </c>
      <c r="Q504" s="190">
        <v>0.0122</v>
      </c>
      <c r="R504" s="190">
        <f>Q504*H504</f>
        <v>0.061610000000000005</v>
      </c>
      <c r="S504" s="190">
        <v>0</v>
      </c>
      <c r="T504" s="191">
        <f>S504*H504</f>
        <v>0</v>
      </c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R504" s="192" t="s">
        <v>163</v>
      </c>
      <c r="AT504" s="192" t="s">
        <v>275</v>
      </c>
      <c r="AU504" s="192" t="s">
        <v>83</v>
      </c>
      <c r="AY504" s="91" t="s">
        <v>124</v>
      </c>
      <c r="BE504" s="193">
        <f>IF(N504="základní",J504,0)</f>
        <v>0</v>
      </c>
      <c r="BF504" s="193">
        <f>IF(N504="snížená",J504,0)</f>
        <v>0</v>
      </c>
      <c r="BG504" s="193">
        <f>IF(N504="zákl. přenesená",J504,0)</f>
        <v>0</v>
      </c>
      <c r="BH504" s="193">
        <f>IF(N504="sníž. přenesená",J504,0)</f>
        <v>0</v>
      </c>
      <c r="BI504" s="193">
        <f>IF(N504="nulová",J504,0)</f>
        <v>0</v>
      </c>
      <c r="BJ504" s="91" t="s">
        <v>81</v>
      </c>
      <c r="BK504" s="193">
        <f>ROUND(I504*H504,2)</f>
        <v>0</v>
      </c>
      <c r="BL504" s="91" t="s">
        <v>130</v>
      </c>
      <c r="BM504" s="192" t="s">
        <v>675</v>
      </c>
    </row>
    <row r="505" spans="2:51" s="194" customFormat="1" ht="12">
      <c r="B505" s="195"/>
      <c r="D505" s="196" t="s">
        <v>132</v>
      </c>
      <c r="F505" s="198" t="s">
        <v>290</v>
      </c>
      <c r="H505" s="199">
        <v>5.05</v>
      </c>
      <c r="I505" s="85"/>
      <c r="L505" s="195"/>
      <c r="M505" s="200"/>
      <c r="N505" s="201"/>
      <c r="O505" s="201"/>
      <c r="P505" s="201"/>
      <c r="Q505" s="201"/>
      <c r="R505" s="201"/>
      <c r="S505" s="201"/>
      <c r="T505" s="202"/>
      <c r="AT505" s="197" t="s">
        <v>132</v>
      </c>
      <c r="AU505" s="197" t="s">
        <v>83</v>
      </c>
      <c r="AV505" s="194" t="s">
        <v>83</v>
      </c>
      <c r="AW505" s="194" t="s">
        <v>3</v>
      </c>
      <c r="AX505" s="194" t="s">
        <v>81</v>
      </c>
      <c r="AY505" s="197" t="s">
        <v>124</v>
      </c>
    </row>
    <row r="506" spans="1:65" s="101" customFormat="1" ht="21.75" customHeight="1">
      <c r="A506" s="98"/>
      <c r="B506" s="99"/>
      <c r="C506" s="218" t="s">
        <v>676</v>
      </c>
      <c r="D506" s="218" t="s">
        <v>275</v>
      </c>
      <c r="E506" s="219" t="s">
        <v>677</v>
      </c>
      <c r="F506" s="220" t="s">
        <v>678</v>
      </c>
      <c r="G506" s="221" t="s">
        <v>256</v>
      </c>
      <c r="H506" s="222">
        <v>6.06</v>
      </c>
      <c r="I506" s="88"/>
      <c r="J506" s="223">
        <f>ROUND(I506*H506,2)</f>
        <v>0</v>
      </c>
      <c r="K506" s="224"/>
      <c r="L506" s="225"/>
      <c r="M506" s="226" t="s">
        <v>1</v>
      </c>
      <c r="N506" s="227" t="s">
        <v>38</v>
      </c>
      <c r="O506" s="189"/>
      <c r="P506" s="190">
        <f>O506*H506</f>
        <v>0</v>
      </c>
      <c r="Q506" s="190">
        <v>0.0122</v>
      </c>
      <c r="R506" s="190">
        <f>Q506*H506</f>
        <v>0.073932</v>
      </c>
      <c r="S506" s="190">
        <v>0</v>
      </c>
      <c r="T506" s="191">
        <f>S506*H506</f>
        <v>0</v>
      </c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R506" s="192" t="s">
        <v>163</v>
      </c>
      <c r="AT506" s="192" t="s">
        <v>275</v>
      </c>
      <c r="AU506" s="192" t="s">
        <v>83</v>
      </c>
      <c r="AY506" s="91" t="s">
        <v>124</v>
      </c>
      <c r="BE506" s="193">
        <f>IF(N506="základní",J506,0)</f>
        <v>0</v>
      </c>
      <c r="BF506" s="193">
        <f>IF(N506="snížená",J506,0)</f>
        <v>0</v>
      </c>
      <c r="BG506" s="193">
        <f>IF(N506="zákl. přenesená",J506,0)</f>
        <v>0</v>
      </c>
      <c r="BH506" s="193">
        <f>IF(N506="sníž. přenesená",J506,0)</f>
        <v>0</v>
      </c>
      <c r="BI506" s="193">
        <f>IF(N506="nulová",J506,0)</f>
        <v>0</v>
      </c>
      <c r="BJ506" s="91" t="s">
        <v>81</v>
      </c>
      <c r="BK506" s="193">
        <f>ROUND(I506*H506,2)</f>
        <v>0</v>
      </c>
      <c r="BL506" s="91" t="s">
        <v>130</v>
      </c>
      <c r="BM506" s="192" t="s">
        <v>679</v>
      </c>
    </row>
    <row r="507" spans="2:51" s="194" customFormat="1" ht="12">
      <c r="B507" s="195"/>
      <c r="D507" s="196" t="s">
        <v>132</v>
      </c>
      <c r="F507" s="198" t="s">
        <v>671</v>
      </c>
      <c r="H507" s="199">
        <v>6.06</v>
      </c>
      <c r="I507" s="85"/>
      <c r="L507" s="195"/>
      <c r="M507" s="200"/>
      <c r="N507" s="201"/>
      <c r="O507" s="201"/>
      <c r="P507" s="201"/>
      <c r="Q507" s="201"/>
      <c r="R507" s="201"/>
      <c r="S507" s="201"/>
      <c r="T507" s="202"/>
      <c r="AT507" s="197" t="s">
        <v>132</v>
      </c>
      <c r="AU507" s="197" t="s">
        <v>83</v>
      </c>
      <c r="AV507" s="194" t="s">
        <v>83</v>
      </c>
      <c r="AW507" s="194" t="s">
        <v>3</v>
      </c>
      <c r="AX507" s="194" t="s">
        <v>81</v>
      </c>
      <c r="AY507" s="197" t="s">
        <v>124</v>
      </c>
    </row>
    <row r="508" spans="1:65" s="101" customFormat="1" ht="16.5" customHeight="1">
      <c r="A508" s="98"/>
      <c r="B508" s="99"/>
      <c r="C508" s="218" t="s">
        <v>680</v>
      </c>
      <c r="D508" s="218" t="s">
        <v>275</v>
      </c>
      <c r="E508" s="219" t="s">
        <v>681</v>
      </c>
      <c r="F508" s="220" t="s">
        <v>682</v>
      </c>
      <c r="G508" s="221" t="s">
        <v>256</v>
      </c>
      <c r="H508" s="222">
        <v>1.01</v>
      </c>
      <c r="I508" s="88"/>
      <c r="J508" s="223">
        <f>ROUND(I508*H508,2)</f>
        <v>0</v>
      </c>
      <c r="K508" s="224"/>
      <c r="L508" s="225"/>
      <c r="M508" s="226" t="s">
        <v>1</v>
      </c>
      <c r="N508" s="227" t="s">
        <v>38</v>
      </c>
      <c r="O508" s="189"/>
      <c r="P508" s="190">
        <f>O508*H508</f>
        <v>0</v>
      </c>
      <c r="Q508" s="190">
        <v>0.007</v>
      </c>
      <c r="R508" s="190">
        <f>Q508*H508</f>
        <v>0.00707</v>
      </c>
      <c r="S508" s="190">
        <v>0</v>
      </c>
      <c r="T508" s="191">
        <f>S508*H508</f>
        <v>0</v>
      </c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R508" s="192" t="s">
        <v>163</v>
      </c>
      <c r="AT508" s="192" t="s">
        <v>275</v>
      </c>
      <c r="AU508" s="192" t="s">
        <v>83</v>
      </c>
      <c r="AY508" s="91" t="s">
        <v>124</v>
      </c>
      <c r="BE508" s="193">
        <f>IF(N508="základní",J508,0)</f>
        <v>0</v>
      </c>
      <c r="BF508" s="193">
        <f>IF(N508="snížená",J508,0)</f>
        <v>0</v>
      </c>
      <c r="BG508" s="193">
        <f>IF(N508="zákl. přenesená",J508,0)</f>
        <v>0</v>
      </c>
      <c r="BH508" s="193">
        <f>IF(N508="sníž. přenesená",J508,0)</f>
        <v>0</v>
      </c>
      <c r="BI508" s="193">
        <f>IF(N508="nulová",J508,0)</f>
        <v>0</v>
      </c>
      <c r="BJ508" s="91" t="s">
        <v>81</v>
      </c>
      <c r="BK508" s="193">
        <f>ROUND(I508*H508,2)</f>
        <v>0</v>
      </c>
      <c r="BL508" s="91" t="s">
        <v>130</v>
      </c>
      <c r="BM508" s="192" t="s">
        <v>683</v>
      </c>
    </row>
    <row r="509" spans="2:51" s="194" customFormat="1" ht="12">
      <c r="B509" s="195"/>
      <c r="D509" s="196" t="s">
        <v>132</v>
      </c>
      <c r="F509" s="198" t="s">
        <v>572</v>
      </c>
      <c r="H509" s="199">
        <v>1.01</v>
      </c>
      <c r="I509" s="85"/>
      <c r="L509" s="195"/>
      <c r="M509" s="200"/>
      <c r="N509" s="201"/>
      <c r="O509" s="201"/>
      <c r="P509" s="201"/>
      <c r="Q509" s="201"/>
      <c r="R509" s="201"/>
      <c r="S509" s="201"/>
      <c r="T509" s="202"/>
      <c r="AT509" s="197" t="s">
        <v>132</v>
      </c>
      <c r="AU509" s="197" t="s">
        <v>83</v>
      </c>
      <c r="AV509" s="194" t="s">
        <v>83</v>
      </c>
      <c r="AW509" s="194" t="s">
        <v>3</v>
      </c>
      <c r="AX509" s="194" t="s">
        <v>81</v>
      </c>
      <c r="AY509" s="197" t="s">
        <v>124</v>
      </c>
    </row>
    <row r="510" spans="1:65" s="101" customFormat="1" ht="16.5" customHeight="1">
      <c r="A510" s="98"/>
      <c r="B510" s="99"/>
      <c r="C510" s="218" t="s">
        <v>1384</v>
      </c>
      <c r="D510" s="218" t="s">
        <v>275</v>
      </c>
      <c r="E510" s="233"/>
      <c r="F510" s="234" t="s">
        <v>1381</v>
      </c>
      <c r="G510" s="258" t="s">
        <v>256</v>
      </c>
      <c r="H510" s="222">
        <v>8</v>
      </c>
      <c r="I510" s="88"/>
      <c r="J510" s="223">
        <f>ROUND(I510*H510,2)</f>
        <v>0</v>
      </c>
      <c r="K510" s="224"/>
      <c r="L510" s="225"/>
      <c r="M510" s="226" t="s">
        <v>1</v>
      </c>
      <c r="N510" s="227" t="s">
        <v>38</v>
      </c>
      <c r="O510" s="189"/>
      <c r="P510" s="190">
        <f>O510*H510</f>
        <v>0</v>
      </c>
      <c r="Q510" s="190">
        <v>0.007</v>
      </c>
      <c r="R510" s="190">
        <f>Q510*H510</f>
        <v>0.056</v>
      </c>
      <c r="S510" s="190">
        <v>0</v>
      </c>
      <c r="T510" s="191">
        <f>S510*H510</f>
        <v>0</v>
      </c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R510" s="192" t="s">
        <v>163</v>
      </c>
      <c r="AT510" s="192" t="s">
        <v>275</v>
      </c>
      <c r="AU510" s="192" t="s">
        <v>83</v>
      </c>
      <c r="AY510" s="91" t="s">
        <v>124</v>
      </c>
      <c r="BE510" s="193">
        <f>IF(N510="základní",J510,0)</f>
        <v>0</v>
      </c>
      <c r="BF510" s="193">
        <f>IF(N510="snížená",J510,0)</f>
        <v>0</v>
      </c>
      <c r="BG510" s="193">
        <f>IF(N510="zákl. přenesená",J510,0)</f>
        <v>0</v>
      </c>
      <c r="BH510" s="193">
        <f>IF(N510="sníž. přenesená",J510,0)</f>
        <v>0</v>
      </c>
      <c r="BI510" s="193">
        <f>IF(N510="nulová",J510,0)</f>
        <v>0</v>
      </c>
      <c r="BJ510" s="91" t="s">
        <v>81</v>
      </c>
      <c r="BK510" s="193">
        <f>ROUND(I510*H510,2)</f>
        <v>0</v>
      </c>
      <c r="BL510" s="91" t="s">
        <v>130</v>
      </c>
      <c r="BM510" s="192" t="s">
        <v>683</v>
      </c>
    </row>
    <row r="511" spans="2:51" s="194" customFormat="1" ht="12">
      <c r="B511" s="195"/>
      <c r="D511" s="196" t="s">
        <v>132</v>
      </c>
      <c r="F511" s="198" t="s">
        <v>1382</v>
      </c>
      <c r="H511" s="199"/>
      <c r="I511" s="85"/>
      <c r="L511" s="195"/>
      <c r="M511" s="200"/>
      <c r="N511" s="201"/>
      <c r="O511" s="201"/>
      <c r="P511" s="201"/>
      <c r="Q511" s="201"/>
      <c r="R511" s="201"/>
      <c r="S511" s="201"/>
      <c r="T511" s="202"/>
      <c r="AT511" s="197" t="s">
        <v>132</v>
      </c>
      <c r="AU511" s="197" t="s">
        <v>83</v>
      </c>
      <c r="AV511" s="194" t="s">
        <v>83</v>
      </c>
      <c r="AW511" s="194" t="s">
        <v>3</v>
      </c>
      <c r="AX511" s="194" t="s">
        <v>81</v>
      </c>
      <c r="AY511" s="197" t="s">
        <v>124</v>
      </c>
    </row>
    <row r="512" spans="1:65" s="101" customFormat="1" ht="21.75" customHeight="1">
      <c r="A512" s="98"/>
      <c r="B512" s="99"/>
      <c r="C512" s="180" t="s">
        <v>684</v>
      </c>
      <c r="D512" s="180" t="s">
        <v>126</v>
      </c>
      <c r="E512" s="181" t="s">
        <v>685</v>
      </c>
      <c r="F512" s="182" t="s">
        <v>686</v>
      </c>
      <c r="G512" s="183" t="s">
        <v>256</v>
      </c>
      <c r="H512" s="184">
        <v>45</v>
      </c>
      <c r="I512" s="84"/>
      <c r="J512" s="185">
        <f>ROUND(I512*H512,2)</f>
        <v>0</v>
      </c>
      <c r="K512" s="186"/>
      <c r="L512" s="99"/>
      <c r="M512" s="187" t="s">
        <v>1</v>
      </c>
      <c r="N512" s="188" t="s">
        <v>38</v>
      </c>
      <c r="O512" s="189"/>
      <c r="P512" s="190">
        <f>O512*H512</f>
        <v>0</v>
      </c>
      <c r="Q512" s="190">
        <v>0.00167</v>
      </c>
      <c r="R512" s="190">
        <f>Q512*H512</f>
        <v>0.07515000000000001</v>
      </c>
      <c r="S512" s="190">
        <v>0</v>
      </c>
      <c r="T512" s="191">
        <f>S512*H512</f>
        <v>0</v>
      </c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R512" s="192" t="s">
        <v>130</v>
      </c>
      <c r="AT512" s="192" t="s">
        <v>126</v>
      </c>
      <c r="AU512" s="192" t="s">
        <v>83</v>
      </c>
      <c r="AY512" s="91" t="s">
        <v>124</v>
      </c>
      <c r="BE512" s="193">
        <f>IF(N512="základní",J512,0)</f>
        <v>0</v>
      </c>
      <c r="BF512" s="193">
        <f>IF(N512="snížená",J512,0)</f>
        <v>0</v>
      </c>
      <c r="BG512" s="193">
        <f>IF(N512="zákl. přenesená",J512,0)</f>
        <v>0</v>
      </c>
      <c r="BH512" s="193">
        <f>IF(N512="sníž. přenesená",J512,0)</f>
        <v>0</v>
      </c>
      <c r="BI512" s="193">
        <f>IF(N512="nulová",J512,0)</f>
        <v>0</v>
      </c>
      <c r="BJ512" s="91" t="s">
        <v>81</v>
      </c>
      <c r="BK512" s="193">
        <f>ROUND(I512*H512,2)</f>
        <v>0</v>
      </c>
      <c r="BL512" s="91" t="s">
        <v>130</v>
      </c>
      <c r="BM512" s="192" t="s">
        <v>687</v>
      </c>
    </row>
    <row r="513" spans="2:51" s="194" customFormat="1" ht="12">
      <c r="B513" s="195"/>
      <c r="D513" s="196" t="s">
        <v>132</v>
      </c>
      <c r="E513" s="197" t="s">
        <v>1</v>
      </c>
      <c r="F513" s="198" t="s">
        <v>688</v>
      </c>
      <c r="H513" s="199">
        <v>45</v>
      </c>
      <c r="I513" s="85"/>
      <c r="L513" s="195"/>
      <c r="M513" s="200"/>
      <c r="N513" s="201"/>
      <c r="O513" s="201"/>
      <c r="P513" s="201"/>
      <c r="Q513" s="201"/>
      <c r="R513" s="201"/>
      <c r="S513" s="201"/>
      <c r="T513" s="202"/>
      <c r="AT513" s="197" t="s">
        <v>132</v>
      </c>
      <c r="AU513" s="197" t="s">
        <v>83</v>
      </c>
      <c r="AV513" s="194" t="s">
        <v>83</v>
      </c>
      <c r="AW513" s="194" t="s">
        <v>30</v>
      </c>
      <c r="AX513" s="194" t="s">
        <v>73</v>
      </c>
      <c r="AY513" s="197" t="s">
        <v>124</v>
      </c>
    </row>
    <row r="514" spans="2:51" s="203" customFormat="1" ht="12">
      <c r="B514" s="204"/>
      <c r="D514" s="196" t="s">
        <v>132</v>
      </c>
      <c r="E514" s="205" t="s">
        <v>1</v>
      </c>
      <c r="F514" s="206" t="s">
        <v>134</v>
      </c>
      <c r="H514" s="207">
        <v>45</v>
      </c>
      <c r="I514" s="86"/>
      <c r="L514" s="204"/>
      <c r="M514" s="208"/>
      <c r="N514" s="209"/>
      <c r="O514" s="209"/>
      <c r="P514" s="209"/>
      <c r="Q514" s="209"/>
      <c r="R514" s="209"/>
      <c r="S514" s="209"/>
      <c r="T514" s="210"/>
      <c r="AT514" s="205" t="s">
        <v>132</v>
      </c>
      <c r="AU514" s="205" t="s">
        <v>83</v>
      </c>
      <c r="AV514" s="203" t="s">
        <v>130</v>
      </c>
      <c r="AW514" s="203" t="s">
        <v>30</v>
      </c>
      <c r="AX514" s="203" t="s">
        <v>81</v>
      </c>
      <c r="AY514" s="205" t="s">
        <v>124</v>
      </c>
    </row>
    <row r="515" spans="1:65" s="101" customFormat="1" ht="21.75" customHeight="1">
      <c r="A515" s="98"/>
      <c r="B515" s="99"/>
      <c r="C515" s="218" t="s">
        <v>689</v>
      </c>
      <c r="D515" s="218" t="s">
        <v>275</v>
      </c>
      <c r="E515" s="219" t="s">
        <v>690</v>
      </c>
      <c r="F515" s="220" t="s">
        <v>691</v>
      </c>
      <c r="G515" s="221" t="s">
        <v>256</v>
      </c>
      <c r="H515" s="222">
        <v>3.03</v>
      </c>
      <c r="I515" s="88"/>
      <c r="J515" s="223">
        <f>ROUND(I515*H515,2)</f>
        <v>0</v>
      </c>
      <c r="K515" s="224"/>
      <c r="L515" s="225"/>
      <c r="M515" s="226" t="s">
        <v>1</v>
      </c>
      <c r="N515" s="227" t="s">
        <v>38</v>
      </c>
      <c r="O515" s="189"/>
      <c r="P515" s="190">
        <f>O515*H515</f>
        <v>0</v>
      </c>
      <c r="Q515" s="190">
        <v>0.0238</v>
      </c>
      <c r="R515" s="190">
        <f>Q515*H515</f>
        <v>0.072114</v>
      </c>
      <c r="S515" s="190">
        <v>0</v>
      </c>
      <c r="T515" s="191">
        <f>S515*H515</f>
        <v>0</v>
      </c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R515" s="192" t="s">
        <v>163</v>
      </c>
      <c r="AT515" s="192" t="s">
        <v>275</v>
      </c>
      <c r="AU515" s="192" t="s">
        <v>83</v>
      </c>
      <c r="AY515" s="91" t="s">
        <v>124</v>
      </c>
      <c r="BE515" s="193">
        <f>IF(N515="základní",J515,0)</f>
        <v>0</v>
      </c>
      <c r="BF515" s="193">
        <f>IF(N515="snížená",J515,0)</f>
        <v>0</v>
      </c>
      <c r="BG515" s="193">
        <f>IF(N515="zákl. přenesená",J515,0)</f>
        <v>0</v>
      </c>
      <c r="BH515" s="193">
        <f>IF(N515="sníž. přenesená",J515,0)</f>
        <v>0</v>
      </c>
      <c r="BI515" s="193">
        <f>IF(N515="nulová",J515,0)</f>
        <v>0</v>
      </c>
      <c r="BJ515" s="91" t="s">
        <v>81</v>
      </c>
      <c r="BK515" s="193">
        <f>ROUND(I515*H515,2)</f>
        <v>0</v>
      </c>
      <c r="BL515" s="91" t="s">
        <v>130</v>
      </c>
      <c r="BM515" s="192" t="s">
        <v>692</v>
      </c>
    </row>
    <row r="516" spans="2:51" s="194" customFormat="1" ht="12">
      <c r="B516" s="195"/>
      <c r="D516" s="196" t="s">
        <v>132</v>
      </c>
      <c r="F516" s="198" t="s">
        <v>567</v>
      </c>
      <c r="H516" s="199">
        <v>3.03</v>
      </c>
      <c r="I516" s="85"/>
      <c r="L516" s="195"/>
      <c r="M516" s="200"/>
      <c r="N516" s="201"/>
      <c r="O516" s="201"/>
      <c r="P516" s="201"/>
      <c r="Q516" s="201"/>
      <c r="R516" s="201"/>
      <c r="S516" s="201"/>
      <c r="T516" s="202"/>
      <c r="AT516" s="197" t="s">
        <v>132</v>
      </c>
      <c r="AU516" s="197" t="s">
        <v>83</v>
      </c>
      <c r="AV516" s="194" t="s">
        <v>83</v>
      </c>
      <c r="AW516" s="194" t="s">
        <v>3</v>
      </c>
      <c r="AX516" s="194" t="s">
        <v>81</v>
      </c>
      <c r="AY516" s="197" t="s">
        <v>124</v>
      </c>
    </row>
    <row r="517" spans="1:65" s="101" customFormat="1" ht="21.75" customHeight="1">
      <c r="A517" s="98"/>
      <c r="B517" s="99"/>
      <c r="C517" s="218" t="s">
        <v>693</v>
      </c>
      <c r="D517" s="218" t="s">
        <v>275</v>
      </c>
      <c r="E517" s="219" t="s">
        <v>694</v>
      </c>
      <c r="F517" s="220" t="s">
        <v>695</v>
      </c>
      <c r="G517" s="221" t="s">
        <v>256</v>
      </c>
      <c r="H517" s="222">
        <v>5.05</v>
      </c>
      <c r="I517" s="88"/>
      <c r="J517" s="223">
        <f>ROUND(I517*H517,2)</f>
        <v>0</v>
      </c>
      <c r="K517" s="224"/>
      <c r="L517" s="225"/>
      <c r="M517" s="226" t="s">
        <v>1</v>
      </c>
      <c r="N517" s="227" t="s">
        <v>38</v>
      </c>
      <c r="O517" s="189"/>
      <c r="P517" s="190">
        <f>O517*H517</f>
        <v>0</v>
      </c>
      <c r="Q517" s="190">
        <v>0.036</v>
      </c>
      <c r="R517" s="190">
        <f>Q517*H517</f>
        <v>0.1818</v>
      </c>
      <c r="S517" s="190">
        <v>0</v>
      </c>
      <c r="T517" s="191">
        <f>S517*H517</f>
        <v>0</v>
      </c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R517" s="192" t="s">
        <v>163</v>
      </c>
      <c r="AT517" s="192" t="s">
        <v>275</v>
      </c>
      <c r="AU517" s="192" t="s">
        <v>83</v>
      </c>
      <c r="AY517" s="91" t="s">
        <v>124</v>
      </c>
      <c r="BE517" s="193">
        <f>IF(N517="základní",J517,0)</f>
        <v>0</v>
      </c>
      <c r="BF517" s="193">
        <f>IF(N517="snížená",J517,0)</f>
        <v>0</v>
      </c>
      <c r="BG517" s="193">
        <f>IF(N517="zákl. přenesená",J517,0)</f>
        <v>0</v>
      </c>
      <c r="BH517" s="193">
        <f>IF(N517="sníž. přenesená",J517,0)</f>
        <v>0</v>
      </c>
      <c r="BI517" s="193">
        <f>IF(N517="nulová",J517,0)</f>
        <v>0</v>
      </c>
      <c r="BJ517" s="91" t="s">
        <v>81</v>
      </c>
      <c r="BK517" s="193">
        <f>ROUND(I517*H517,2)</f>
        <v>0</v>
      </c>
      <c r="BL517" s="91" t="s">
        <v>130</v>
      </c>
      <c r="BM517" s="192" t="s">
        <v>696</v>
      </c>
    </row>
    <row r="518" spans="2:51" s="194" customFormat="1" ht="12">
      <c r="B518" s="195"/>
      <c r="D518" s="196" t="s">
        <v>132</v>
      </c>
      <c r="F518" s="198" t="s">
        <v>290</v>
      </c>
      <c r="H518" s="199">
        <v>5.05</v>
      </c>
      <c r="I518" s="85"/>
      <c r="L518" s="195"/>
      <c r="M518" s="200"/>
      <c r="N518" s="201"/>
      <c r="O518" s="201"/>
      <c r="P518" s="201"/>
      <c r="Q518" s="201"/>
      <c r="R518" s="201"/>
      <c r="S518" s="201"/>
      <c r="T518" s="202"/>
      <c r="AT518" s="197" t="s">
        <v>132</v>
      </c>
      <c r="AU518" s="197" t="s">
        <v>83</v>
      </c>
      <c r="AV518" s="194" t="s">
        <v>83</v>
      </c>
      <c r="AW518" s="194" t="s">
        <v>3</v>
      </c>
      <c r="AX518" s="194" t="s">
        <v>81</v>
      </c>
      <c r="AY518" s="197" t="s">
        <v>124</v>
      </c>
    </row>
    <row r="519" spans="1:65" s="101" customFormat="1" ht="21.75" customHeight="1">
      <c r="A519" s="98"/>
      <c r="B519" s="99"/>
      <c r="C519" s="218" t="s">
        <v>697</v>
      </c>
      <c r="D519" s="218" t="s">
        <v>275</v>
      </c>
      <c r="E519" s="219" t="s">
        <v>698</v>
      </c>
      <c r="F519" s="220" t="s">
        <v>699</v>
      </c>
      <c r="G519" s="221" t="s">
        <v>256</v>
      </c>
      <c r="H519" s="222">
        <v>5.05</v>
      </c>
      <c r="I519" s="88"/>
      <c r="J519" s="223">
        <f>ROUND(I519*H519,2)</f>
        <v>0</v>
      </c>
      <c r="K519" s="224"/>
      <c r="L519" s="225"/>
      <c r="M519" s="226" t="s">
        <v>1</v>
      </c>
      <c r="N519" s="227" t="s">
        <v>38</v>
      </c>
      <c r="O519" s="189"/>
      <c r="P519" s="190">
        <f>O519*H519</f>
        <v>0</v>
      </c>
      <c r="Q519" s="190">
        <v>0.0472</v>
      </c>
      <c r="R519" s="190">
        <f>Q519*H519</f>
        <v>0.23836</v>
      </c>
      <c r="S519" s="190">
        <v>0</v>
      </c>
      <c r="T519" s="191">
        <f>S519*H519</f>
        <v>0</v>
      </c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R519" s="192" t="s">
        <v>163</v>
      </c>
      <c r="AT519" s="192" t="s">
        <v>275</v>
      </c>
      <c r="AU519" s="192" t="s">
        <v>83</v>
      </c>
      <c r="AY519" s="91" t="s">
        <v>124</v>
      </c>
      <c r="BE519" s="193">
        <f>IF(N519="základní",J519,0)</f>
        <v>0</v>
      </c>
      <c r="BF519" s="193">
        <f>IF(N519="snížená",J519,0)</f>
        <v>0</v>
      </c>
      <c r="BG519" s="193">
        <f>IF(N519="zákl. přenesená",J519,0)</f>
        <v>0</v>
      </c>
      <c r="BH519" s="193">
        <f>IF(N519="sníž. přenesená",J519,0)</f>
        <v>0</v>
      </c>
      <c r="BI519" s="193">
        <f>IF(N519="nulová",J519,0)</f>
        <v>0</v>
      </c>
      <c r="BJ519" s="91" t="s">
        <v>81</v>
      </c>
      <c r="BK519" s="193">
        <f>ROUND(I519*H519,2)</f>
        <v>0</v>
      </c>
      <c r="BL519" s="91" t="s">
        <v>130</v>
      </c>
      <c r="BM519" s="192" t="s">
        <v>700</v>
      </c>
    </row>
    <row r="520" spans="2:51" s="194" customFormat="1" ht="12">
      <c r="B520" s="195"/>
      <c r="D520" s="196" t="s">
        <v>132</v>
      </c>
      <c r="F520" s="198" t="s">
        <v>290</v>
      </c>
      <c r="H520" s="199">
        <v>5.05</v>
      </c>
      <c r="I520" s="85"/>
      <c r="L520" s="195"/>
      <c r="M520" s="200"/>
      <c r="N520" s="201"/>
      <c r="O520" s="201"/>
      <c r="P520" s="201"/>
      <c r="Q520" s="201"/>
      <c r="R520" s="201"/>
      <c r="S520" s="201"/>
      <c r="T520" s="202"/>
      <c r="AT520" s="197" t="s">
        <v>132</v>
      </c>
      <c r="AU520" s="197" t="s">
        <v>83</v>
      </c>
      <c r="AV520" s="194" t="s">
        <v>83</v>
      </c>
      <c r="AW520" s="194" t="s">
        <v>3</v>
      </c>
      <c r="AX520" s="194" t="s">
        <v>81</v>
      </c>
      <c r="AY520" s="197" t="s">
        <v>124</v>
      </c>
    </row>
    <row r="521" spans="1:65" s="101" customFormat="1" ht="21.75" customHeight="1">
      <c r="A521" s="98"/>
      <c r="B521" s="99"/>
      <c r="C521" s="218" t="s">
        <v>701</v>
      </c>
      <c r="D521" s="218" t="s">
        <v>275</v>
      </c>
      <c r="E521" s="219" t="s">
        <v>702</v>
      </c>
      <c r="F521" s="220" t="s">
        <v>703</v>
      </c>
      <c r="G521" s="221" t="s">
        <v>256</v>
      </c>
      <c r="H521" s="222">
        <v>12.12</v>
      </c>
      <c r="I521" s="88"/>
      <c r="J521" s="223">
        <f>ROUND(I521*H521,2)</f>
        <v>0</v>
      </c>
      <c r="K521" s="224"/>
      <c r="L521" s="225"/>
      <c r="M521" s="226" t="s">
        <v>1</v>
      </c>
      <c r="N521" s="227" t="s">
        <v>38</v>
      </c>
      <c r="O521" s="189"/>
      <c r="P521" s="190">
        <f>O521*H521</f>
        <v>0</v>
      </c>
      <c r="Q521" s="190">
        <v>0.0088</v>
      </c>
      <c r="R521" s="190">
        <f>Q521*H521</f>
        <v>0.106656</v>
      </c>
      <c r="S521" s="190">
        <v>0</v>
      </c>
      <c r="T521" s="191">
        <f>S521*H521</f>
        <v>0</v>
      </c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R521" s="192" t="s">
        <v>163</v>
      </c>
      <c r="AT521" s="192" t="s">
        <v>275</v>
      </c>
      <c r="AU521" s="192" t="s">
        <v>83</v>
      </c>
      <c r="AY521" s="91" t="s">
        <v>124</v>
      </c>
      <c r="BE521" s="193">
        <f>IF(N521="základní",J521,0)</f>
        <v>0</v>
      </c>
      <c r="BF521" s="193">
        <f>IF(N521="snížená",J521,0)</f>
        <v>0</v>
      </c>
      <c r="BG521" s="193">
        <f>IF(N521="zákl. přenesená",J521,0)</f>
        <v>0</v>
      </c>
      <c r="BH521" s="193">
        <f>IF(N521="sníž. přenesená",J521,0)</f>
        <v>0</v>
      </c>
      <c r="BI521" s="193">
        <f>IF(N521="nulová",J521,0)</f>
        <v>0</v>
      </c>
      <c r="BJ521" s="91" t="s">
        <v>81</v>
      </c>
      <c r="BK521" s="193">
        <f>ROUND(I521*H521,2)</f>
        <v>0</v>
      </c>
      <c r="BL521" s="91" t="s">
        <v>130</v>
      </c>
      <c r="BM521" s="192" t="s">
        <v>704</v>
      </c>
    </row>
    <row r="522" spans="2:51" s="194" customFormat="1" ht="12">
      <c r="B522" s="195"/>
      <c r="D522" s="196" t="s">
        <v>132</v>
      </c>
      <c r="F522" s="198" t="s">
        <v>705</v>
      </c>
      <c r="H522" s="199">
        <v>12.12</v>
      </c>
      <c r="I522" s="85"/>
      <c r="L522" s="195"/>
      <c r="M522" s="200"/>
      <c r="N522" s="201"/>
      <c r="O522" s="201"/>
      <c r="P522" s="201"/>
      <c r="Q522" s="201"/>
      <c r="R522" s="201"/>
      <c r="S522" s="201"/>
      <c r="T522" s="202"/>
      <c r="AT522" s="197" t="s">
        <v>132</v>
      </c>
      <c r="AU522" s="197" t="s">
        <v>83</v>
      </c>
      <c r="AV522" s="194" t="s">
        <v>83</v>
      </c>
      <c r="AW522" s="194" t="s">
        <v>3</v>
      </c>
      <c r="AX522" s="194" t="s">
        <v>81</v>
      </c>
      <c r="AY522" s="197" t="s">
        <v>124</v>
      </c>
    </row>
    <row r="523" spans="1:65" s="101" customFormat="1" ht="21.75" customHeight="1">
      <c r="A523" s="98"/>
      <c r="B523" s="99"/>
      <c r="C523" s="218" t="s">
        <v>706</v>
      </c>
      <c r="D523" s="218" t="s">
        <v>275</v>
      </c>
      <c r="E523" s="219" t="s">
        <v>707</v>
      </c>
      <c r="F523" s="220" t="s">
        <v>708</v>
      </c>
      <c r="G523" s="221" t="s">
        <v>256</v>
      </c>
      <c r="H523" s="222">
        <v>12.12</v>
      </c>
      <c r="I523" s="88"/>
      <c r="J523" s="223">
        <f>ROUND(I523*H523,2)</f>
        <v>0</v>
      </c>
      <c r="K523" s="224"/>
      <c r="L523" s="225"/>
      <c r="M523" s="226" t="s">
        <v>1</v>
      </c>
      <c r="N523" s="227" t="s">
        <v>38</v>
      </c>
      <c r="O523" s="189"/>
      <c r="P523" s="190">
        <f>O523*H523</f>
        <v>0</v>
      </c>
      <c r="Q523" s="190">
        <v>0.0097</v>
      </c>
      <c r="R523" s="190">
        <f>Q523*H523</f>
        <v>0.117564</v>
      </c>
      <c r="S523" s="190">
        <v>0</v>
      </c>
      <c r="T523" s="191">
        <f>S523*H523</f>
        <v>0</v>
      </c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R523" s="192" t="s">
        <v>163</v>
      </c>
      <c r="AT523" s="192" t="s">
        <v>275</v>
      </c>
      <c r="AU523" s="192" t="s">
        <v>83</v>
      </c>
      <c r="AY523" s="91" t="s">
        <v>124</v>
      </c>
      <c r="BE523" s="193">
        <f>IF(N523="základní",J523,0)</f>
        <v>0</v>
      </c>
      <c r="BF523" s="193">
        <f>IF(N523="snížená",J523,0)</f>
        <v>0</v>
      </c>
      <c r="BG523" s="193">
        <f>IF(N523="zákl. přenesená",J523,0)</f>
        <v>0</v>
      </c>
      <c r="BH523" s="193">
        <f>IF(N523="sníž. přenesená",J523,0)</f>
        <v>0</v>
      </c>
      <c r="BI523" s="193">
        <f>IF(N523="nulová",J523,0)</f>
        <v>0</v>
      </c>
      <c r="BJ523" s="91" t="s">
        <v>81</v>
      </c>
      <c r="BK523" s="193">
        <f>ROUND(I523*H523,2)</f>
        <v>0</v>
      </c>
      <c r="BL523" s="91" t="s">
        <v>130</v>
      </c>
      <c r="BM523" s="192" t="s">
        <v>709</v>
      </c>
    </row>
    <row r="524" spans="2:51" s="194" customFormat="1" ht="12">
      <c r="B524" s="195"/>
      <c r="D524" s="196" t="s">
        <v>132</v>
      </c>
      <c r="F524" s="198" t="s">
        <v>705</v>
      </c>
      <c r="H524" s="199">
        <v>12.12</v>
      </c>
      <c r="I524" s="85"/>
      <c r="L524" s="195"/>
      <c r="M524" s="200"/>
      <c r="N524" s="201"/>
      <c r="O524" s="201"/>
      <c r="P524" s="201"/>
      <c r="Q524" s="201"/>
      <c r="R524" s="201"/>
      <c r="S524" s="201"/>
      <c r="T524" s="202"/>
      <c r="AT524" s="197" t="s">
        <v>132</v>
      </c>
      <c r="AU524" s="197" t="s">
        <v>83</v>
      </c>
      <c r="AV524" s="194" t="s">
        <v>83</v>
      </c>
      <c r="AW524" s="194" t="s">
        <v>3</v>
      </c>
      <c r="AX524" s="194" t="s">
        <v>81</v>
      </c>
      <c r="AY524" s="197" t="s">
        <v>124</v>
      </c>
    </row>
    <row r="525" spans="1:65" s="101" customFormat="1" ht="16.5" customHeight="1">
      <c r="A525" s="98"/>
      <c r="B525" s="99"/>
      <c r="C525" s="218" t="s">
        <v>710</v>
      </c>
      <c r="D525" s="218" t="s">
        <v>275</v>
      </c>
      <c r="E525" s="219" t="s">
        <v>711</v>
      </c>
      <c r="F525" s="220" t="s">
        <v>712</v>
      </c>
      <c r="G525" s="221" t="s">
        <v>256</v>
      </c>
      <c r="H525" s="222">
        <v>8.08</v>
      </c>
      <c r="I525" s="88"/>
      <c r="J525" s="223">
        <f>ROUND(I525*H525,2)</f>
        <v>0</v>
      </c>
      <c r="K525" s="224"/>
      <c r="L525" s="225"/>
      <c r="M525" s="226" t="s">
        <v>1</v>
      </c>
      <c r="N525" s="227" t="s">
        <v>38</v>
      </c>
      <c r="O525" s="189"/>
      <c r="P525" s="190">
        <f>O525*H525</f>
        <v>0</v>
      </c>
      <c r="Q525" s="190">
        <v>0.0088</v>
      </c>
      <c r="R525" s="190">
        <f>Q525*H525</f>
        <v>0.071104</v>
      </c>
      <c r="S525" s="190">
        <v>0</v>
      </c>
      <c r="T525" s="191">
        <f>S525*H525</f>
        <v>0</v>
      </c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R525" s="192" t="s">
        <v>163</v>
      </c>
      <c r="AT525" s="192" t="s">
        <v>275</v>
      </c>
      <c r="AU525" s="192" t="s">
        <v>83</v>
      </c>
      <c r="AY525" s="91" t="s">
        <v>124</v>
      </c>
      <c r="BE525" s="193">
        <f>IF(N525="základní",J525,0)</f>
        <v>0</v>
      </c>
      <c r="BF525" s="193">
        <f>IF(N525="snížená",J525,0)</f>
        <v>0</v>
      </c>
      <c r="BG525" s="193">
        <f>IF(N525="zákl. přenesená",J525,0)</f>
        <v>0</v>
      </c>
      <c r="BH525" s="193">
        <f>IF(N525="sníž. přenesená",J525,0)</f>
        <v>0</v>
      </c>
      <c r="BI525" s="193">
        <f>IF(N525="nulová",J525,0)</f>
        <v>0</v>
      </c>
      <c r="BJ525" s="91" t="s">
        <v>81</v>
      </c>
      <c r="BK525" s="193">
        <f>ROUND(I525*H525,2)</f>
        <v>0</v>
      </c>
      <c r="BL525" s="91" t="s">
        <v>130</v>
      </c>
      <c r="BM525" s="192" t="s">
        <v>713</v>
      </c>
    </row>
    <row r="526" spans="2:51" s="194" customFormat="1" ht="12">
      <c r="B526" s="195"/>
      <c r="D526" s="196" t="s">
        <v>132</v>
      </c>
      <c r="F526" s="198" t="s">
        <v>714</v>
      </c>
      <c r="H526" s="199">
        <v>8.08</v>
      </c>
      <c r="I526" s="85"/>
      <c r="L526" s="195"/>
      <c r="M526" s="200"/>
      <c r="N526" s="201"/>
      <c r="O526" s="201"/>
      <c r="P526" s="201"/>
      <c r="Q526" s="201"/>
      <c r="R526" s="201"/>
      <c r="S526" s="201"/>
      <c r="T526" s="202"/>
      <c r="AT526" s="197" t="s">
        <v>132</v>
      </c>
      <c r="AU526" s="197" t="s">
        <v>83</v>
      </c>
      <c r="AV526" s="194" t="s">
        <v>83</v>
      </c>
      <c r="AW526" s="194" t="s">
        <v>3</v>
      </c>
      <c r="AX526" s="194" t="s">
        <v>81</v>
      </c>
      <c r="AY526" s="197" t="s">
        <v>124</v>
      </c>
    </row>
    <row r="527" spans="1:65" s="101" customFormat="1" ht="21.75" customHeight="1">
      <c r="A527" s="98"/>
      <c r="B527" s="99"/>
      <c r="C527" s="180" t="s">
        <v>715</v>
      </c>
      <c r="D527" s="180" t="s">
        <v>126</v>
      </c>
      <c r="E527" s="181" t="s">
        <v>716</v>
      </c>
      <c r="F527" s="182" t="s">
        <v>717</v>
      </c>
      <c r="G527" s="183" t="s">
        <v>256</v>
      </c>
      <c r="H527" s="184">
        <v>8</v>
      </c>
      <c r="I527" s="84"/>
      <c r="J527" s="185">
        <f>ROUND(I527*H527,2)</f>
        <v>0</v>
      </c>
      <c r="K527" s="186"/>
      <c r="L527" s="99"/>
      <c r="M527" s="187" t="s">
        <v>1</v>
      </c>
      <c r="N527" s="188" t="s">
        <v>38</v>
      </c>
      <c r="O527" s="189"/>
      <c r="P527" s="190">
        <f>O527*H527</f>
        <v>0</v>
      </c>
      <c r="Q527" s="190">
        <v>0.00171</v>
      </c>
      <c r="R527" s="190">
        <f>Q527*H527</f>
        <v>0.01368</v>
      </c>
      <c r="S527" s="190">
        <v>0</v>
      </c>
      <c r="T527" s="191">
        <f>S527*H527</f>
        <v>0</v>
      </c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R527" s="192" t="s">
        <v>130</v>
      </c>
      <c r="AT527" s="192" t="s">
        <v>126</v>
      </c>
      <c r="AU527" s="192" t="s">
        <v>83</v>
      </c>
      <c r="AY527" s="91" t="s">
        <v>124</v>
      </c>
      <c r="BE527" s="193">
        <f>IF(N527="základní",J527,0)</f>
        <v>0</v>
      </c>
      <c r="BF527" s="193">
        <f>IF(N527="snížená",J527,0)</f>
        <v>0</v>
      </c>
      <c r="BG527" s="193">
        <f>IF(N527="zákl. přenesená",J527,0)</f>
        <v>0</v>
      </c>
      <c r="BH527" s="193">
        <f>IF(N527="sníž. přenesená",J527,0)</f>
        <v>0</v>
      </c>
      <c r="BI527" s="193">
        <f>IF(N527="nulová",J527,0)</f>
        <v>0</v>
      </c>
      <c r="BJ527" s="91" t="s">
        <v>81</v>
      </c>
      <c r="BK527" s="193">
        <f>ROUND(I527*H527,2)</f>
        <v>0</v>
      </c>
      <c r="BL527" s="91" t="s">
        <v>130</v>
      </c>
      <c r="BM527" s="192" t="s">
        <v>718</v>
      </c>
    </row>
    <row r="528" spans="2:51" s="194" customFormat="1" ht="12">
      <c r="B528" s="195"/>
      <c r="D528" s="196" t="s">
        <v>132</v>
      </c>
      <c r="E528" s="197" t="s">
        <v>1</v>
      </c>
      <c r="F528" s="198" t="s">
        <v>719</v>
      </c>
      <c r="H528" s="199">
        <v>8</v>
      </c>
      <c r="I528" s="85"/>
      <c r="L528" s="195"/>
      <c r="M528" s="200"/>
      <c r="N528" s="201"/>
      <c r="O528" s="201"/>
      <c r="P528" s="201"/>
      <c r="Q528" s="201"/>
      <c r="R528" s="201"/>
      <c r="S528" s="201"/>
      <c r="T528" s="202"/>
      <c r="AT528" s="197" t="s">
        <v>132</v>
      </c>
      <c r="AU528" s="197" t="s">
        <v>83</v>
      </c>
      <c r="AV528" s="194" t="s">
        <v>83</v>
      </c>
      <c r="AW528" s="194" t="s">
        <v>30</v>
      </c>
      <c r="AX528" s="194" t="s">
        <v>73</v>
      </c>
      <c r="AY528" s="197" t="s">
        <v>124</v>
      </c>
    </row>
    <row r="529" spans="2:51" s="203" customFormat="1" ht="12">
      <c r="B529" s="204"/>
      <c r="D529" s="196" t="s">
        <v>132</v>
      </c>
      <c r="E529" s="205" t="s">
        <v>1</v>
      </c>
      <c r="F529" s="206" t="s">
        <v>134</v>
      </c>
      <c r="H529" s="207">
        <v>8</v>
      </c>
      <c r="I529" s="86"/>
      <c r="L529" s="204"/>
      <c r="M529" s="208"/>
      <c r="N529" s="209"/>
      <c r="O529" s="209"/>
      <c r="P529" s="209"/>
      <c r="Q529" s="209"/>
      <c r="R529" s="209"/>
      <c r="S529" s="209"/>
      <c r="T529" s="210"/>
      <c r="AT529" s="205" t="s">
        <v>132</v>
      </c>
      <c r="AU529" s="205" t="s">
        <v>83</v>
      </c>
      <c r="AV529" s="203" t="s">
        <v>130</v>
      </c>
      <c r="AW529" s="203" t="s">
        <v>30</v>
      </c>
      <c r="AX529" s="203" t="s">
        <v>81</v>
      </c>
      <c r="AY529" s="205" t="s">
        <v>124</v>
      </c>
    </row>
    <row r="530" spans="1:65" s="101" customFormat="1" ht="21.75" customHeight="1">
      <c r="A530" s="98"/>
      <c r="B530" s="99"/>
      <c r="C530" s="218" t="s">
        <v>720</v>
      </c>
      <c r="D530" s="218" t="s">
        <v>275</v>
      </c>
      <c r="E530" s="219" t="s">
        <v>721</v>
      </c>
      <c r="F530" s="220" t="s">
        <v>722</v>
      </c>
      <c r="G530" s="221" t="s">
        <v>256</v>
      </c>
      <c r="H530" s="222">
        <v>4.04</v>
      </c>
      <c r="I530" s="88"/>
      <c r="J530" s="223">
        <f>ROUND(I530*H530,2)</f>
        <v>0</v>
      </c>
      <c r="K530" s="224"/>
      <c r="L530" s="225"/>
      <c r="M530" s="226" t="s">
        <v>1</v>
      </c>
      <c r="N530" s="227" t="s">
        <v>38</v>
      </c>
      <c r="O530" s="189"/>
      <c r="P530" s="190">
        <f>O530*H530</f>
        <v>0</v>
      </c>
      <c r="Q530" s="190">
        <v>0.0197</v>
      </c>
      <c r="R530" s="190">
        <f>Q530*H530</f>
        <v>0.07958799999999999</v>
      </c>
      <c r="S530" s="190">
        <v>0</v>
      </c>
      <c r="T530" s="191">
        <f>S530*H530</f>
        <v>0</v>
      </c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R530" s="192" t="s">
        <v>163</v>
      </c>
      <c r="AT530" s="192" t="s">
        <v>275</v>
      </c>
      <c r="AU530" s="192" t="s">
        <v>83</v>
      </c>
      <c r="AY530" s="91" t="s">
        <v>124</v>
      </c>
      <c r="BE530" s="193">
        <f>IF(N530="základní",J530,0)</f>
        <v>0</v>
      </c>
      <c r="BF530" s="193">
        <f>IF(N530="snížená",J530,0)</f>
        <v>0</v>
      </c>
      <c r="BG530" s="193">
        <f>IF(N530="zákl. přenesená",J530,0)</f>
        <v>0</v>
      </c>
      <c r="BH530" s="193">
        <f>IF(N530="sníž. přenesená",J530,0)</f>
        <v>0</v>
      </c>
      <c r="BI530" s="193">
        <f>IF(N530="nulová",J530,0)</f>
        <v>0</v>
      </c>
      <c r="BJ530" s="91" t="s">
        <v>81</v>
      </c>
      <c r="BK530" s="193">
        <f>ROUND(I530*H530,2)</f>
        <v>0</v>
      </c>
      <c r="BL530" s="91" t="s">
        <v>130</v>
      </c>
      <c r="BM530" s="192" t="s">
        <v>723</v>
      </c>
    </row>
    <row r="531" spans="2:51" s="194" customFormat="1" ht="12">
      <c r="B531" s="195"/>
      <c r="D531" s="196" t="s">
        <v>132</v>
      </c>
      <c r="F531" s="198" t="s">
        <v>724</v>
      </c>
      <c r="H531" s="199">
        <v>4.04</v>
      </c>
      <c r="I531" s="85"/>
      <c r="L531" s="195"/>
      <c r="M531" s="200"/>
      <c r="N531" s="201"/>
      <c r="O531" s="201"/>
      <c r="P531" s="201"/>
      <c r="Q531" s="201"/>
      <c r="R531" s="201"/>
      <c r="S531" s="201"/>
      <c r="T531" s="202"/>
      <c r="AT531" s="197" t="s">
        <v>132</v>
      </c>
      <c r="AU531" s="197" t="s">
        <v>83</v>
      </c>
      <c r="AV531" s="194" t="s">
        <v>83</v>
      </c>
      <c r="AW531" s="194" t="s">
        <v>3</v>
      </c>
      <c r="AX531" s="194" t="s">
        <v>81</v>
      </c>
      <c r="AY531" s="197" t="s">
        <v>124</v>
      </c>
    </row>
    <row r="532" spans="1:65" s="101" customFormat="1" ht="21.75" customHeight="1">
      <c r="A532" s="98"/>
      <c r="B532" s="99"/>
      <c r="C532" s="218" t="s">
        <v>725</v>
      </c>
      <c r="D532" s="218" t="s">
        <v>275</v>
      </c>
      <c r="E532" s="219" t="s">
        <v>726</v>
      </c>
      <c r="F532" s="220" t="s">
        <v>727</v>
      </c>
      <c r="G532" s="221" t="s">
        <v>256</v>
      </c>
      <c r="H532" s="222">
        <v>4.04</v>
      </c>
      <c r="I532" s="88"/>
      <c r="J532" s="223">
        <f>ROUND(I532*H532,2)</f>
        <v>0</v>
      </c>
      <c r="K532" s="224"/>
      <c r="L532" s="225"/>
      <c r="M532" s="226" t="s">
        <v>1</v>
      </c>
      <c r="N532" s="227" t="s">
        <v>38</v>
      </c>
      <c r="O532" s="189"/>
      <c r="P532" s="190">
        <f>O532*H532</f>
        <v>0</v>
      </c>
      <c r="Q532" s="190">
        <v>0.0197</v>
      </c>
      <c r="R532" s="190">
        <f>Q532*H532</f>
        <v>0.07958799999999999</v>
      </c>
      <c r="S532" s="190">
        <v>0</v>
      </c>
      <c r="T532" s="191">
        <f>S532*H532</f>
        <v>0</v>
      </c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R532" s="192" t="s">
        <v>163</v>
      </c>
      <c r="AT532" s="192" t="s">
        <v>275</v>
      </c>
      <c r="AU532" s="192" t="s">
        <v>83</v>
      </c>
      <c r="AY532" s="91" t="s">
        <v>124</v>
      </c>
      <c r="BE532" s="193">
        <f>IF(N532="základní",J532,0)</f>
        <v>0</v>
      </c>
      <c r="BF532" s="193">
        <f>IF(N532="snížená",J532,0)</f>
        <v>0</v>
      </c>
      <c r="BG532" s="193">
        <f>IF(N532="zákl. přenesená",J532,0)</f>
        <v>0</v>
      </c>
      <c r="BH532" s="193">
        <f>IF(N532="sníž. přenesená",J532,0)</f>
        <v>0</v>
      </c>
      <c r="BI532" s="193">
        <f>IF(N532="nulová",J532,0)</f>
        <v>0</v>
      </c>
      <c r="BJ532" s="91" t="s">
        <v>81</v>
      </c>
      <c r="BK532" s="193">
        <f>ROUND(I532*H532,2)</f>
        <v>0</v>
      </c>
      <c r="BL532" s="91" t="s">
        <v>130</v>
      </c>
      <c r="BM532" s="192" t="s">
        <v>728</v>
      </c>
    </row>
    <row r="533" spans="2:51" s="194" customFormat="1" ht="12">
      <c r="B533" s="195"/>
      <c r="D533" s="196" t="s">
        <v>132</v>
      </c>
      <c r="F533" s="198" t="s">
        <v>724</v>
      </c>
      <c r="H533" s="199">
        <v>4.04</v>
      </c>
      <c r="I533" s="85"/>
      <c r="L533" s="195"/>
      <c r="M533" s="200"/>
      <c r="N533" s="201"/>
      <c r="O533" s="201"/>
      <c r="P533" s="201"/>
      <c r="Q533" s="201"/>
      <c r="R533" s="201"/>
      <c r="S533" s="201"/>
      <c r="T533" s="202"/>
      <c r="AT533" s="197" t="s">
        <v>132</v>
      </c>
      <c r="AU533" s="197" t="s">
        <v>83</v>
      </c>
      <c r="AV533" s="194" t="s">
        <v>83</v>
      </c>
      <c r="AW533" s="194" t="s">
        <v>3</v>
      </c>
      <c r="AX533" s="194" t="s">
        <v>81</v>
      </c>
      <c r="AY533" s="197" t="s">
        <v>124</v>
      </c>
    </row>
    <row r="534" spans="1:65" s="101" customFormat="1" ht="21.75" customHeight="1">
      <c r="A534" s="98"/>
      <c r="B534" s="99"/>
      <c r="C534" s="180" t="s">
        <v>729</v>
      </c>
      <c r="D534" s="180" t="s">
        <v>126</v>
      </c>
      <c r="E534" s="181" t="s">
        <v>730</v>
      </c>
      <c r="F534" s="182" t="s">
        <v>731</v>
      </c>
      <c r="G534" s="183" t="s">
        <v>256</v>
      </c>
      <c r="H534" s="184">
        <v>4</v>
      </c>
      <c r="I534" s="84"/>
      <c r="J534" s="185">
        <f>ROUND(I534*H534,2)</f>
        <v>0</v>
      </c>
      <c r="K534" s="186"/>
      <c r="L534" s="99"/>
      <c r="M534" s="187" t="s">
        <v>1</v>
      </c>
      <c r="N534" s="188" t="s">
        <v>38</v>
      </c>
      <c r="O534" s="189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R534" s="192" t="s">
        <v>130</v>
      </c>
      <c r="AT534" s="192" t="s">
        <v>126</v>
      </c>
      <c r="AU534" s="192" t="s">
        <v>83</v>
      </c>
      <c r="AY534" s="91" t="s">
        <v>124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91" t="s">
        <v>81</v>
      </c>
      <c r="BK534" s="193">
        <f>ROUND(I534*H534,2)</f>
        <v>0</v>
      </c>
      <c r="BL534" s="91" t="s">
        <v>130</v>
      </c>
      <c r="BM534" s="192" t="s">
        <v>732</v>
      </c>
    </row>
    <row r="535" spans="2:51" s="194" customFormat="1" ht="12">
      <c r="B535" s="195"/>
      <c r="D535" s="196" t="s">
        <v>132</v>
      </c>
      <c r="E535" s="197" t="s">
        <v>1</v>
      </c>
      <c r="F535" s="198" t="s">
        <v>733</v>
      </c>
      <c r="H535" s="199">
        <v>1</v>
      </c>
      <c r="I535" s="85"/>
      <c r="L535" s="195"/>
      <c r="M535" s="200"/>
      <c r="N535" s="201"/>
      <c r="O535" s="201"/>
      <c r="P535" s="201"/>
      <c r="Q535" s="201"/>
      <c r="R535" s="201"/>
      <c r="S535" s="201"/>
      <c r="T535" s="202"/>
      <c r="AT535" s="197" t="s">
        <v>132</v>
      </c>
      <c r="AU535" s="197" t="s">
        <v>83</v>
      </c>
      <c r="AV535" s="194" t="s">
        <v>83</v>
      </c>
      <c r="AW535" s="194" t="s">
        <v>30</v>
      </c>
      <c r="AX535" s="194" t="s">
        <v>73</v>
      </c>
      <c r="AY535" s="197" t="s">
        <v>124</v>
      </c>
    </row>
    <row r="536" spans="2:51" s="203" customFormat="1" ht="12">
      <c r="B536" s="204"/>
      <c r="D536" s="196" t="s">
        <v>132</v>
      </c>
      <c r="E536" s="205" t="s">
        <v>1</v>
      </c>
      <c r="F536" s="206" t="s">
        <v>1392</v>
      </c>
      <c r="H536" s="207">
        <v>3</v>
      </c>
      <c r="I536" s="86"/>
      <c r="L536" s="204"/>
      <c r="M536" s="208"/>
      <c r="N536" s="209"/>
      <c r="O536" s="209"/>
      <c r="P536" s="209"/>
      <c r="Q536" s="209"/>
      <c r="R536" s="209"/>
      <c r="S536" s="209"/>
      <c r="T536" s="210"/>
      <c r="AT536" s="205" t="s">
        <v>132</v>
      </c>
      <c r="AU536" s="205" t="s">
        <v>83</v>
      </c>
      <c r="AV536" s="203" t="s">
        <v>130</v>
      </c>
      <c r="AW536" s="203" t="s">
        <v>30</v>
      </c>
      <c r="AX536" s="203" t="s">
        <v>81</v>
      </c>
      <c r="AY536" s="205" t="s">
        <v>124</v>
      </c>
    </row>
    <row r="537" spans="1:65" s="101" customFormat="1" ht="16.5" customHeight="1">
      <c r="A537" s="98"/>
      <c r="B537" s="99"/>
      <c r="C537" s="218" t="s">
        <v>734</v>
      </c>
      <c r="D537" s="218" t="s">
        <v>275</v>
      </c>
      <c r="E537" s="219" t="s">
        <v>735</v>
      </c>
      <c r="F537" s="220" t="s">
        <v>736</v>
      </c>
      <c r="G537" s="221" t="s">
        <v>256</v>
      </c>
      <c r="H537" s="222">
        <v>1.01</v>
      </c>
      <c r="I537" s="88"/>
      <c r="J537" s="223">
        <f>ROUND(I537*H537,2)</f>
        <v>0</v>
      </c>
      <c r="K537" s="224"/>
      <c r="L537" s="225"/>
      <c r="M537" s="226" t="s">
        <v>1</v>
      </c>
      <c r="N537" s="227" t="s">
        <v>38</v>
      </c>
      <c r="O537" s="189"/>
      <c r="P537" s="190">
        <f>O537*H537</f>
        <v>0</v>
      </c>
      <c r="Q537" s="190">
        <v>0.007</v>
      </c>
      <c r="R537" s="190">
        <f>Q537*H537</f>
        <v>0.00707</v>
      </c>
      <c r="S537" s="190">
        <v>0</v>
      </c>
      <c r="T537" s="191">
        <f>S537*H537</f>
        <v>0</v>
      </c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R537" s="192" t="s">
        <v>163</v>
      </c>
      <c r="AT537" s="192" t="s">
        <v>275</v>
      </c>
      <c r="AU537" s="192" t="s">
        <v>83</v>
      </c>
      <c r="AY537" s="91" t="s">
        <v>124</v>
      </c>
      <c r="BE537" s="193">
        <f>IF(N537="základní",J537,0)</f>
        <v>0</v>
      </c>
      <c r="BF537" s="193">
        <f>IF(N537="snížená",J537,0)</f>
        <v>0</v>
      </c>
      <c r="BG537" s="193">
        <f>IF(N537="zákl. přenesená",J537,0)</f>
        <v>0</v>
      </c>
      <c r="BH537" s="193">
        <f>IF(N537="sníž. přenesená",J537,0)</f>
        <v>0</v>
      </c>
      <c r="BI537" s="193">
        <f>IF(N537="nulová",J537,0)</f>
        <v>0</v>
      </c>
      <c r="BJ537" s="91" t="s">
        <v>81</v>
      </c>
      <c r="BK537" s="193">
        <f>ROUND(I537*H537,2)</f>
        <v>0</v>
      </c>
      <c r="BL537" s="91" t="s">
        <v>130</v>
      </c>
      <c r="BM537" s="192" t="s">
        <v>737</v>
      </c>
    </row>
    <row r="538" spans="2:51" s="194" customFormat="1" ht="12">
      <c r="B538" s="195"/>
      <c r="D538" s="196" t="s">
        <v>132</v>
      </c>
      <c r="F538" s="198" t="s">
        <v>572</v>
      </c>
      <c r="H538" s="199">
        <v>1.01</v>
      </c>
      <c r="I538" s="85"/>
      <c r="L538" s="195"/>
      <c r="M538" s="200"/>
      <c r="N538" s="201"/>
      <c r="O538" s="201"/>
      <c r="P538" s="201"/>
      <c r="Q538" s="201"/>
      <c r="R538" s="201"/>
      <c r="S538" s="201"/>
      <c r="T538" s="202"/>
      <c r="AT538" s="197" t="s">
        <v>132</v>
      </c>
      <c r="AU538" s="197" t="s">
        <v>83</v>
      </c>
      <c r="AV538" s="194" t="s">
        <v>83</v>
      </c>
      <c r="AW538" s="194" t="s">
        <v>3</v>
      </c>
      <c r="AX538" s="194" t="s">
        <v>81</v>
      </c>
      <c r="AY538" s="197" t="s">
        <v>124</v>
      </c>
    </row>
    <row r="539" spans="2:51" s="194" customFormat="1" ht="12">
      <c r="B539" s="195"/>
      <c r="D539" s="196" t="s">
        <v>132</v>
      </c>
      <c r="F539" s="198" t="s">
        <v>1382</v>
      </c>
      <c r="H539" s="199"/>
      <c r="I539" s="85"/>
      <c r="L539" s="195"/>
      <c r="M539" s="200"/>
      <c r="N539" s="201"/>
      <c r="O539" s="201"/>
      <c r="P539" s="201"/>
      <c r="Q539" s="201"/>
      <c r="R539" s="201"/>
      <c r="S539" s="201"/>
      <c r="T539" s="202"/>
      <c r="AT539" s="197" t="s">
        <v>132</v>
      </c>
      <c r="AU539" s="197" t="s">
        <v>83</v>
      </c>
      <c r="AV539" s="194" t="s">
        <v>83</v>
      </c>
      <c r="AW539" s="194" t="s">
        <v>3</v>
      </c>
      <c r="AX539" s="194" t="s">
        <v>81</v>
      </c>
      <c r="AY539" s="197" t="s">
        <v>124</v>
      </c>
    </row>
    <row r="540" spans="1:65" s="101" customFormat="1" ht="16.5" customHeight="1">
      <c r="A540" s="98"/>
      <c r="B540" s="99"/>
      <c r="C540" s="218" t="s">
        <v>1393</v>
      </c>
      <c r="D540" s="218" t="s">
        <v>275</v>
      </c>
      <c r="E540" s="233"/>
      <c r="F540" s="234" t="s">
        <v>1383</v>
      </c>
      <c r="G540" s="258" t="s">
        <v>256</v>
      </c>
      <c r="H540" s="222">
        <v>3</v>
      </c>
      <c r="I540" s="88"/>
      <c r="J540" s="223">
        <f>ROUND(I540*H540,2)</f>
        <v>0</v>
      </c>
      <c r="K540" s="224"/>
      <c r="L540" s="225"/>
      <c r="M540" s="226" t="s">
        <v>1</v>
      </c>
      <c r="N540" s="227" t="s">
        <v>38</v>
      </c>
      <c r="O540" s="189"/>
      <c r="P540" s="190">
        <f>O540*H540</f>
        <v>0</v>
      </c>
      <c r="Q540" s="190">
        <v>0.007</v>
      </c>
      <c r="R540" s="190">
        <f>Q540*H540</f>
        <v>0.021</v>
      </c>
      <c r="S540" s="190">
        <v>0</v>
      </c>
      <c r="T540" s="191">
        <f>S540*H540</f>
        <v>0</v>
      </c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R540" s="192" t="s">
        <v>163</v>
      </c>
      <c r="AT540" s="192" t="s">
        <v>275</v>
      </c>
      <c r="AU540" s="192" t="s">
        <v>83</v>
      </c>
      <c r="AY540" s="91" t="s">
        <v>124</v>
      </c>
      <c r="BE540" s="193">
        <f>IF(N540="základní",J540,0)</f>
        <v>0</v>
      </c>
      <c r="BF540" s="193">
        <f>IF(N540="snížená",J540,0)</f>
        <v>0</v>
      </c>
      <c r="BG540" s="193">
        <f>IF(N540="zákl. přenesená",J540,0)</f>
        <v>0</v>
      </c>
      <c r="BH540" s="193">
        <f>IF(N540="sníž. přenesená",J540,0)</f>
        <v>0</v>
      </c>
      <c r="BI540" s="193">
        <f>IF(N540="nulová",J540,0)</f>
        <v>0</v>
      </c>
      <c r="BJ540" s="91" t="s">
        <v>81</v>
      </c>
      <c r="BK540" s="193">
        <f>ROUND(I540*H540,2)</f>
        <v>0</v>
      </c>
      <c r="BL540" s="91" t="s">
        <v>130</v>
      </c>
      <c r="BM540" s="192" t="s">
        <v>683</v>
      </c>
    </row>
    <row r="541" spans="1:65" s="101" customFormat="1" ht="21.75" customHeight="1">
      <c r="A541" s="98"/>
      <c r="B541" s="99"/>
      <c r="C541" s="180" t="s">
        <v>738</v>
      </c>
      <c r="D541" s="180" t="s">
        <v>126</v>
      </c>
      <c r="E541" s="181" t="s">
        <v>739</v>
      </c>
      <c r="F541" s="182" t="s">
        <v>740</v>
      </c>
      <c r="G541" s="183" t="s">
        <v>256</v>
      </c>
      <c r="H541" s="184">
        <v>17</v>
      </c>
      <c r="I541" s="84"/>
      <c r="J541" s="185">
        <f>ROUND(I541*H541,2)</f>
        <v>0</v>
      </c>
      <c r="K541" s="186"/>
      <c r="L541" s="99"/>
      <c r="M541" s="187" t="s">
        <v>1</v>
      </c>
      <c r="N541" s="188" t="s">
        <v>38</v>
      </c>
      <c r="O541" s="189"/>
      <c r="P541" s="190">
        <f>O541*H541</f>
        <v>0</v>
      </c>
      <c r="Q541" s="190">
        <v>0.00296</v>
      </c>
      <c r="R541" s="190">
        <f>Q541*H541</f>
        <v>0.05032</v>
      </c>
      <c r="S541" s="190">
        <v>0</v>
      </c>
      <c r="T541" s="191">
        <f>S541*H541</f>
        <v>0</v>
      </c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R541" s="192" t="s">
        <v>130</v>
      </c>
      <c r="AT541" s="192" t="s">
        <v>126</v>
      </c>
      <c r="AU541" s="192" t="s">
        <v>83</v>
      </c>
      <c r="AY541" s="91" t="s">
        <v>124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91" t="s">
        <v>81</v>
      </c>
      <c r="BK541" s="193">
        <f>ROUND(I541*H541,2)</f>
        <v>0</v>
      </c>
      <c r="BL541" s="91" t="s">
        <v>130</v>
      </c>
      <c r="BM541" s="192" t="s">
        <v>741</v>
      </c>
    </row>
    <row r="542" spans="2:51" s="194" customFormat="1" ht="12">
      <c r="B542" s="195"/>
      <c r="D542" s="196" t="s">
        <v>132</v>
      </c>
      <c r="E542" s="197" t="s">
        <v>1</v>
      </c>
      <c r="F542" s="198" t="s">
        <v>742</v>
      </c>
      <c r="H542" s="199">
        <v>17</v>
      </c>
      <c r="I542" s="85"/>
      <c r="L542" s="195"/>
      <c r="M542" s="200"/>
      <c r="N542" s="201"/>
      <c r="O542" s="201"/>
      <c r="P542" s="201"/>
      <c r="Q542" s="201"/>
      <c r="R542" s="201"/>
      <c r="S542" s="201"/>
      <c r="T542" s="202"/>
      <c r="AT542" s="197" t="s">
        <v>132</v>
      </c>
      <c r="AU542" s="197" t="s">
        <v>83</v>
      </c>
      <c r="AV542" s="194" t="s">
        <v>83</v>
      </c>
      <c r="AW542" s="194" t="s">
        <v>30</v>
      </c>
      <c r="AX542" s="194" t="s">
        <v>73</v>
      </c>
      <c r="AY542" s="197" t="s">
        <v>124</v>
      </c>
    </row>
    <row r="543" spans="2:51" s="203" customFormat="1" ht="12">
      <c r="B543" s="204"/>
      <c r="D543" s="196" t="s">
        <v>132</v>
      </c>
      <c r="E543" s="205" t="s">
        <v>1</v>
      </c>
      <c r="F543" s="206" t="s">
        <v>134</v>
      </c>
      <c r="H543" s="207">
        <v>17</v>
      </c>
      <c r="I543" s="86"/>
      <c r="L543" s="204"/>
      <c r="M543" s="208"/>
      <c r="N543" s="209"/>
      <c r="O543" s="209"/>
      <c r="P543" s="209"/>
      <c r="Q543" s="209"/>
      <c r="R543" s="209"/>
      <c r="S543" s="209"/>
      <c r="T543" s="210"/>
      <c r="AT543" s="205" t="s">
        <v>132</v>
      </c>
      <c r="AU543" s="205" t="s">
        <v>83</v>
      </c>
      <c r="AV543" s="203" t="s">
        <v>130</v>
      </c>
      <c r="AW543" s="203" t="s">
        <v>30</v>
      </c>
      <c r="AX543" s="203" t="s">
        <v>81</v>
      </c>
      <c r="AY543" s="205" t="s">
        <v>124</v>
      </c>
    </row>
    <row r="544" spans="1:65" s="101" customFormat="1" ht="21.75" customHeight="1">
      <c r="A544" s="98"/>
      <c r="B544" s="99"/>
      <c r="C544" s="218" t="s">
        <v>743</v>
      </c>
      <c r="D544" s="218" t="s">
        <v>275</v>
      </c>
      <c r="E544" s="219" t="s">
        <v>744</v>
      </c>
      <c r="F544" s="220" t="s">
        <v>745</v>
      </c>
      <c r="G544" s="221" t="s">
        <v>256</v>
      </c>
      <c r="H544" s="222">
        <v>6.06</v>
      </c>
      <c r="I544" s="88"/>
      <c r="J544" s="223">
        <f>ROUND(I544*H544,2)</f>
        <v>0</v>
      </c>
      <c r="K544" s="224"/>
      <c r="L544" s="225"/>
      <c r="M544" s="226" t="s">
        <v>1</v>
      </c>
      <c r="N544" s="227" t="s">
        <v>38</v>
      </c>
      <c r="O544" s="189"/>
      <c r="P544" s="190">
        <f>O544*H544</f>
        <v>0</v>
      </c>
      <c r="Q544" s="190">
        <v>0.016</v>
      </c>
      <c r="R544" s="190">
        <f>Q544*H544</f>
        <v>0.09695999999999999</v>
      </c>
      <c r="S544" s="190">
        <v>0</v>
      </c>
      <c r="T544" s="191">
        <f>S544*H544</f>
        <v>0</v>
      </c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R544" s="192" t="s">
        <v>163</v>
      </c>
      <c r="AT544" s="192" t="s">
        <v>275</v>
      </c>
      <c r="AU544" s="192" t="s">
        <v>83</v>
      </c>
      <c r="AY544" s="91" t="s">
        <v>124</v>
      </c>
      <c r="BE544" s="193">
        <f>IF(N544="základní",J544,0)</f>
        <v>0</v>
      </c>
      <c r="BF544" s="193">
        <f>IF(N544="snížená",J544,0)</f>
        <v>0</v>
      </c>
      <c r="BG544" s="193">
        <f>IF(N544="zákl. přenesená",J544,0)</f>
        <v>0</v>
      </c>
      <c r="BH544" s="193">
        <f>IF(N544="sníž. přenesená",J544,0)</f>
        <v>0</v>
      </c>
      <c r="BI544" s="193">
        <f>IF(N544="nulová",J544,0)</f>
        <v>0</v>
      </c>
      <c r="BJ544" s="91" t="s">
        <v>81</v>
      </c>
      <c r="BK544" s="193">
        <f>ROUND(I544*H544,2)</f>
        <v>0</v>
      </c>
      <c r="BL544" s="91" t="s">
        <v>130</v>
      </c>
      <c r="BM544" s="192" t="s">
        <v>746</v>
      </c>
    </row>
    <row r="545" spans="2:51" s="194" customFormat="1" ht="12">
      <c r="B545" s="195"/>
      <c r="D545" s="196" t="s">
        <v>132</v>
      </c>
      <c r="F545" s="198" t="s">
        <v>671</v>
      </c>
      <c r="H545" s="199">
        <v>6.06</v>
      </c>
      <c r="I545" s="85"/>
      <c r="L545" s="195"/>
      <c r="M545" s="200"/>
      <c r="N545" s="201"/>
      <c r="O545" s="201"/>
      <c r="P545" s="201"/>
      <c r="Q545" s="201"/>
      <c r="R545" s="201"/>
      <c r="S545" s="201"/>
      <c r="T545" s="202"/>
      <c r="AT545" s="197" t="s">
        <v>132</v>
      </c>
      <c r="AU545" s="197" t="s">
        <v>83</v>
      </c>
      <c r="AV545" s="194" t="s">
        <v>83</v>
      </c>
      <c r="AW545" s="194" t="s">
        <v>3</v>
      </c>
      <c r="AX545" s="194" t="s">
        <v>81</v>
      </c>
      <c r="AY545" s="197" t="s">
        <v>124</v>
      </c>
    </row>
    <row r="546" spans="1:65" s="101" customFormat="1" ht="21.75" customHeight="1">
      <c r="A546" s="98"/>
      <c r="B546" s="99"/>
      <c r="C546" s="218" t="s">
        <v>747</v>
      </c>
      <c r="D546" s="218" t="s">
        <v>275</v>
      </c>
      <c r="E546" s="219" t="s">
        <v>748</v>
      </c>
      <c r="F546" s="220" t="s">
        <v>749</v>
      </c>
      <c r="G546" s="221" t="s">
        <v>256</v>
      </c>
      <c r="H546" s="222">
        <v>6.06</v>
      </c>
      <c r="I546" s="88"/>
      <c r="J546" s="223">
        <f>ROUND(I546*H546,2)</f>
        <v>0</v>
      </c>
      <c r="K546" s="224"/>
      <c r="L546" s="225"/>
      <c r="M546" s="226" t="s">
        <v>1</v>
      </c>
      <c r="N546" s="227" t="s">
        <v>38</v>
      </c>
      <c r="O546" s="189"/>
      <c r="P546" s="190">
        <f>O546*H546</f>
        <v>0</v>
      </c>
      <c r="Q546" s="190">
        <v>0.0156</v>
      </c>
      <c r="R546" s="190">
        <f>Q546*H546</f>
        <v>0.094536</v>
      </c>
      <c r="S546" s="190">
        <v>0</v>
      </c>
      <c r="T546" s="191">
        <f>S546*H546</f>
        <v>0</v>
      </c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R546" s="192" t="s">
        <v>163</v>
      </c>
      <c r="AT546" s="192" t="s">
        <v>275</v>
      </c>
      <c r="AU546" s="192" t="s">
        <v>83</v>
      </c>
      <c r="AY546" s="91" t="s">
        <v>124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91" t="s">
        <v>81</v>
      </c>
      <c r="BK546" s="193">
        <f>ROUND(I546*H546,2)</f>
        <v>0</v>
      </c>
      <c r="BL546" s="91" t="s">
        <v>130</v>
      </c>
      <c r="BM546" s="192" t="s">
        <v>750</v>
      </c>
    </row>
    <row r="547" spans="2:51" s="194" customFormat="1" ht="12">
      <c r="B547" s="195"/>
      <c r="D547" s="196" t="s">
        <v>132</v>
      </c>
      <c r="F547" s="198" t="s">
        <v>671</v>
      </c>
      <c r="H547" s="199">
        <v>6.06</v>
      </c>
      <c r="I547" s="85"/>
      <c r="L547" s="195"/>
      <c r="M547" s="200"/>
      <c r="N547" s="201"/>
      <c r="O547" s="201"/>
      <c r="P547" s="201"/>
      <c r="Q547" s="201"/>
      <c r="R547" s="201"/>
      <c r="S547" s="201"/>
      <c r="T547" s="202"/>
      <c r="AT547" s="197" t="s">
        <v>132</v>
      </c>
      <c r="AU547" s="197" t="s">
        <v>83</v>
      </c>
      <c r="AV547" s="194" t="s">
        <v>83</v>
      </c>
      <c r="AW547" s="194" t="s">
        <v>3</v>
      </c>
      <c r="AX547" s="194" t="s">
        <v>81</v>
      </c>
      <c r="AY547" s="197" t="s">
        <v>124</v>
      </c>
    </row>
    <row r="548" spans="1:65" s="101" customFormat="1" ht="21.75" customHeight="1">
      <c r="A548" s="98"/>
      <c r="B548" s="99"/>
      <c r="C548" s="218" t="s">
        <v>751</v>
      </c>
      <c r="D548" s="218" t="s">
        <v>275</v>
      </c>
      <c r="E548" s="219" t="s">
        <v>752</v>
      </c>
      <c r="F548" s="220" t="s">
        <v>753</v>
      </c>
      <c r="G548" s="221" t="s">
        <v>256</v>
      </c>
      <c r="H548" s="222">
        <v>3.03</v>
      </c>
      <c r="I548" s="88"/>
      <c r="J548" s="223">
        <f>ROUND(I548*H548,2)</f>
        <v>0</v>
      </c>
      <c r="K548" s="224"/>
      <c r="L548" s="225"/>
      <c r="M548" s="226" t="s">
        <v>1</v>
      </c>
      <c r="N548" s="227" t="s">
        <v>38</v>
      </c>
      <c r="O548" s="189"/>
      <c r="P548" s="190">
        <f>O548*H548</f>
        <v>0</v>
      </c>
      <c r="Q548" s="190">
        <v>0.0221</v>
      </c>
      <c r="R548" s="190">
        <f>Q548*H548</f>
        <v>0.066963</v>
      </c>
      <c r="S548" s="190">
        <v>0</v>
      </c>
      <c r="T548" s="191">
        <f>S548*H548</f>
        <v>0</v>
      </c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R548" s="192" t="s">
        <v>163</v>
      </c>
      <c r="AT548" s="192" t="s">
        <v>275</v>
      </c>
      <c r="AU548" s="192" t="s">
        <v>83</v>
      </c>
      <c r="AY548" s="91" t="s">
        <v>124</v>
      </c>
      <c r="BE548" s="193">
        <f>IF(N548="základní",J548,0)</f>
        <v>0</v>
      </c>
      <c r="BF548" s="193">
        <f>IF(N548="snížená",J548,0)</f>
        <v>0</v>
      </c>
      <c r="BG548" s="193">
        <f>IF(N548="zákl. přenesená",J548,0)</f>
        <v>0</v>
      </c>
      <c r="BH548" s="193">
        <f>IF(N548="sníž. přenesená",J548,0)</f>
        <v>0</v>
      </c>
      <c r="BI548" s="193">
        <f>IF(N548="nulová",J548,0)</f>
        <v>0</v>
      </c>
      <c r="BJ548" s="91" t="s">
        <v>81</v>
      </c>
      <c r="BK548" s="193">
        <f>ROUND(I548*H548,2)</f>
        <v>0</v>
      </c>
      <c r="BL548" s="91" t="s">
        <v>130</v>
      </c>
      <c r="BM548" s="192" t="s">
        <v>754</v>
      </c>
    </row>
    <row r="549" spans="2:51" s="194" customFormat="1" ht="12">
      <c r="B549" s="195"/>
      <c r="D549" s="196" t="s">
        <v>132</v>
      </c>
      <c r="F549" s="198" t="s">
        <v>567</v>
      </c>
      <c r="H549" s="199">
        <v>3.03</v>
      </c>
      <c r="I549" s="85"/>
      <c r="L549" s="195"/>
      <c r="M549" s="200"/>
      <c r="N549" s="201"/>
      <c r="O549" s="201"/>
      <c r="P549" s="201"/>
      <c r="Q549" s="201"/>
      <c r="R549" s="201"/>
      <c r="S549" s="201"/>
      <c r="T549" s="202"/>
      <c r="AT549" s="197" t="s">
        <v>132</v>
      </c>
      <c r="AU549" s="197" t="s">
        <v>83</v>
      </c>
      <c r="AV549" s="194" t="s">
        <v>83</v>
      </c>
      <c r="AW549" s="194" t="s">
        <v>3</v>
      </c>
      <c r="AX549" s="194" t="s">
        <v>81</v>
      </c>
      <c r="AY549" s="197" t="s">
        <v>124</v>
      </c>
    </row>
    <row r="550" spans="1:65" s="101" customFormat="1" ht="16.5" customHeight="1">
      <c r="A550" s="98"/>
      <c r="B550" s="99"/>
      <c r="C550" s="218" t="s">
        <v>755</v>
      </c>
      <c r="D550" s="218" t="s">
        <v>275</v>
      </c>
      <c r="E550" s="219" t="s">
        <v>756</v>
      </c>
      <c r="F550" s="220" t="s">
        <v>757</v>
      </c>
      <c r="G550" s="221" t="s">
        <v>256</v>
      </c>
      <c r="H550" s="222">
        <v>2.02</v>
      </c>
      <c r="I550" s="88"/>
      <c r="J550" s="223">
        <f>ROUND(I550*H550,2)</f>
        <v>0</v>
      </c>
      <c r="K550" s="224"/>
      <c r="L550" s="225"/>
      <c r="M550" s="226" t="s">
        <v>1</v>
      </c>
      <c r="N550" s="227" t="s">
        <v>38</v>
      </c>
      <c r="O550" s="189"/>
      <c r="P550" s="190">
        <f>O550*H550</f>
        <v>0</v>
      </c>
      <c r="Q550" s="190">
        <v>0.0164</v>
      </c>
      <c r="R550" s="190">
        <f>Q550*H550</f>
        <v>0.033128000000000005</v>
      </c>
      <c r="S550" s="190">
        <v>0</v>
      </c>
      <c r="T550" s="191">
        <f>S550*H550</f>
        <v>0</v>
      </c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R550" s="192" t="s">
        <v>163</v>
      </c>
      <c r="AT550" s="192" t="s">
        <v>275</v>
      </c>
      <c r="AU550" s="192" t="s">
        <v>83</v>
      </c>
      <c r="AY550" s="91" t="s">
        <v>124</v>
      </c>
      <c r="BE550" s="193">
        <f>IF(N550="základní",J550,0)</f>
        <v>0</v>
      </c>
      <c r="BF550" s="193">
        <f>IF(N550="snížená",J550,0)</f>
        <v>0</v>
      </c>
      <c r="BG550" s="193">
        <f>IF(N550="zákl. přenesená",J550,0)</f>
        <v>0</v>
      </c>
      <c r="BH550" s="193">
        <f>IF(N550="sníž. přenesená",J550,0)</f>
        <v>0</v>
      </c>
      <c r="BI550" s="193">
        <f>IF(N550="nulová",J550,0)</f>
        <v>0</v>
      </c>
      <c r="BJ550" s="91" t="s">
        <v>81</v>
      </c>
      <c r="BK550" s="193">
        <f>ROUND(I550*H550,2)</f>
        <v>0</v>
      </c>
      <c r="BL550" s="91" t="s">
        <v>130</v>
      </c>
      <c r="BM550" s="192" t="s">
        <v>758</v>
      </c>
    </row>
    <row r="551" spans="2:51" s="194" customFormat="1" ht="12">
      <c r="B551" s="195"/>
      <c r="D551" s="196" t="s">
        <v>132</v>
      </c>
      <c r="F551" s="198" t="s">
        <v>647</v>
      </c>
      <c r="H551" s="199">
        <v>2.02</v>
      </c>
      <c r="I551" s="85"/>
      <c r="L551" s="195"/>
      <c r="M551" s="200"/>
      <c r="N551" s="201"/>
      <c r="O551" s="201"/>
      <c r="P551" s="201"/>
      <c r="Q551" s="201"/>
      <c r="R551" s="201"/>
      <c r="S551" s="201"/>
      <c r="T551" s="202"/>
      <c r="AT551" s="197" t="s">
        <v>132</v>
      </c>
      <c r="AU551" s="197" t="s">
        <v>83</v>
      </c>
      <c r="AV551" s="194" t="s">
        <v>83</v>
      </c>
      <c r="AW551" s="194" t="s">
        <v>3</v>
      </c>
      <c r="AX551" s="194" t="s">
        <v>81</v>
      </c>
      <c r="AY551" s="197" t="s">
        <v>124</v>
      </c>
    </row>
    <row r="552" spans="1:65" s="101" customFormat="1" ht="21.75" customHeight="1">
      <c r="A552" s="98"/>
      <c r="B552" s="99"/>
      <c r="C552" s="180" t="s">
        <v>759</v>
      </c>
      <c r="D552" s="180" t="s">
        <v>126</v>
      </c>
      <c r="E552" s="181" t="s">
        <v>760</v>
      </c>
      <c r="F552" s="182" t="s">
        <v>761</v>
      </c>
      <c r="G552" s="183" t="s">
        <v>256</v>
      </c>
      <c r="H552" s="184">
        <v>6</v>
      </c>
      <c r="I552" s="84"/>
      <c r="J552" s="185">
        <f>ROUND(I552*H552,2)</f>
        <v>0</v>
      </c>
      <c r="K552" s="186"/>
      <c r="L552" s="99"/>
      <c r="M552" s="187" t="s">
        <v>1</v>
      </c>
      <c r="N552" s="188" t="s">
        <v>38</v>
      </c>
      <c r="O552" s="189"/>
      <c r="P552" s="190">
        <f>O552*H552</f>
        <v>0</v>
      </c>
      <c r="Q552" s="190">
        <v>0.0038</v>
      </c>
      <c r="R552" s="190">
        <f>Q552*H552</f>
        <v>0.0228</v>
      </c>
      <c r="S552" s="190">
        <v>0</v>
      </c>
      <c r="T552" s="191">
        <f>S552*H552</f>
        <v>0</v>
      </c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R552" s="192" t="s">
        <v>130</v>
      </c>
      <c r="AT552" s="192" t="s">
        <v>126</v>
      </c>
      <c r="AU552" s="192" t="s">
        <v>83</v>
      </c>
      <c r="AY552" s="91" t="s">
        <v>124</v>
      </c>
      <c r="BE552" s="193">
        <f>IF(N552="základní",J552,0)</f>
        <v>0</v>
      </c>
      <c r="BF552" s="193">
        <f>IF(N552="snížená",J552,0)</f>
        <v>0</v>
      </c>
      <c r="BG552" s="193">
        <f>IF(N552="zákl. přenesená",J552,0)</f>
        <v>0</v>
      </c>
      <c r="BH552" s="193">
        <f>IF(N552="sníž. přenesená",J552,0)</f>
        <v>0</v>
      </c>
      <c r="BI552" s="193">
        <f>IF(N552="nulová",J552,0)</f>
        <v>0</v>
      </c>
      <c r="BJ552" s="91" t="s">
        <v>81</v>
      </c>
      <c r="BK552" s="193">
        <f>ROUND(I552*H552,2)</f>
        <v>0</v>
      </c>
      <c r="BL552" s="91" t="s">
        <v>130</v>
      </c>
      <c r="BM552" s="192" t="s">
        <v>762</v>
      </c>
    </row>
    <row r="553" spans="2:51" s="194" customFormat="1" ht="12">
      <c r="B553" s="195"/>
      <c r="D553" s="196" t="s">
        <v>132</v>
      </c>
      <c r="E553" s="197" t="s">
        <v>1</v>
      </c>
      <c r="F553" s="198" t="s">
        <v>763</v>
      </c>
      <c r="H553" s="199">
        <v>6</v>
      </c>
      <c r="I553" s="85"/>
      <c r="L553" s="195"/>
      <c r="M553" s="200"/>
      <c r="N553" s="201"/>
      <c r="O553" s="201"/>
      <c r="P553" s="201"/>
      <c r="Q553" s="201"/>
      <c r="R553" s="201"/>
      <c r="S553" s="201"/>
      <c r="T553" s="202"/>
      <c r="AT553" s="197" t="s">
        <v>132</v>
      </c>
      <c r="AU553" s="197" t="s">
        <v>83</v>
      </c>
      <c r="AV553" s="194" t="s">
        <v>83</v>
      </c>
      <c r="AW553" s="194" t="s">
        <v>30</v>
      </c>
      <c r="AX553" s="194" t="s">
        <v>73</v>
      </c>
      <c r="AY553" s="197" t="s">
        <v>124</v>
      </c>
    </row>
    <row r="554" spans="2:51" s="203" customFormat="1" ht="12">
      <c r="B554" s="204"/>
      <c r="D554" s="196" t="s">
        <v>132</v>
      </c>
      <c r="E554" s="205" t="s">
        <v>1</v>
      </c>
      <c r="F554" s="206" t="s">
        <v>134</v>
      </c>
      <c r="H554" s="207">
        <v>6</v>
      </c>
      <c r="I554" s="86"/>
      <c r="L554" s="204"/>
      <c r="M554" s="208"/>
      <c r="N554" s="209"/>
      <c r="O554" s="209"/>
      <c r="P554" s="209"/>
      <c r="Q554" s="209"/>
      <c r="R554" s="209"/>
      <c r="S554" s="209"/>
      <c r="T554" s="210"/>
      <c r="AT554" s="205" t="s">
        <v>132</v>
      </c>
      <c r="AU554" s="205" t="s">
        <v>83</v>
      </c>
      <c r="AV554" s="203" t="s">
        <v>130</v>
      </c>
      <c r="AW554" s="203" t="s">
        <v>30</v>
      </c>
      <c r="AX554" s="203" t="s">
        <v>81</v>
      </c>
      <c r="AY554" s="205" t="s">
        <v>124</v>
      </c>
    </row>
    <row r="555" spans="1:65" s="101" customFormat="1" ht="21.75" customHeight="1">
      <c r="A555" s="98"/>
      <c r="B555" s="99"/>
      <c r="C555" s="218" t="s">
        <v>764</v>
      </c>
      <c r="D555" s="218" t="s">
        <v>275</v>
      </c>
      <c r="E555" s="219" t="s">
        <v>765</v>
      </c>
      <c r="F555" s="220" t="s">
        <v>766</v>
      </c>
      <c r="G555" s="221" t="s">
        <v>256</v>
      </c>
      <c r="H555" s="222">
        <v>2.02</v>
      </c>
      <c r="I555" s="88"/>
      <c r="J555" s="223">
        <f>ROUND(I555*H555,2)</f>
        <v>0</v>
      </c>
      <c r="K555" s="224"/>
      <c r="L555" s="225"/>
      <c r="M555" s="226" t="s">
        <v>1</v>
      </c>
      <c r="N555" s="227" t="s">
        <v>38</v>
      </c>
      <c r="O555" s="189"/>
      <c r="P555" s="190">
        <f>O555*H555</f>
        <v>0</v>
      </c>
      <c r="Q555" s="190">
        <v>0.0299</v>
      </c>
      <c r="R555" s="190">
        <f>Q555*H555</f>
        <v>0.060398</v>
      </c>
      <c r="S555" s="190">
        <v>0</v>
      </c>
      <c r="T555" s="191">
        <f>S555*H555</f>
        <v>0</v>
      </c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R555" s="192" t="s">
        <v>163</v>
      </c>
      <c r="AT555" s="192" t="s">
        <v>275</v>
      </c>
      <c r="AU555" s="192" t="s">
        <v>83</v>
      </c>
      <c r="AY555" s="91" t="s">
        <v>124</v>
      </c>
      <c r="BE555" s="193">
        <f>IF(N555="základní",J555,0)</f>
        <v>0</v>
      </c>
      <c r="BF555" s="193">
        <f>IF(N555="snížená",J555,0)</f>
        <v>0</v>
      </c>
      <c r="BG555" s="193">
        <f>IF(N555="zákl. přenesená",J555,0)</f>
        <v>0</v>
      </c>
      <c r="BH555" s="193">
        <f>IF(N555="sníž. přenesená",J555,0)</f>
        <v>0</v>
      </c>
      <c r="BI555" s="193">
        <f>IF(N555="nulová",J555,0)</f>
        <v>0</v>
      </c>
      <c r="BJ555" s="91" t="s">
        <v>81</v>
      </c>
      <c r="BK555" s="193">
        <f>ROUND(I555*H555,2)</f>
        <v>0</v>
      </c>
      <c r="BL555" s="91" t="s">
        <v>130</v>
      </c>
      <c r="BM555" s="192" t="s">
        <v>767</v>
      </c>
    </row>
    <row r="556" spans="2:51" s="194" customFormat="1" ht="12">
      <c r="B556" s="195"/>
      <c r="D556" s="196" t="s">
        <v>132</v>
      </c>
      <c r="F556" s="198" t="s">
        <v>647</v>
      </c>
      <c r="H556" s="199">
        <v>2.02</v>
      </c>
      <c r="I556" s="85"/>
      <c r="L556" s="195"/>
      <c r="M556" s="200"/>
      <c r="N556" s="201"/>
      <c r="O556" s="201"/>
      <c r="P556" s="201"/>
      <c r="Q556" s="201"/>
      <c r="R556" s="201"/>
      <c r="S556" s="201"/>
      <c r="T556" s="202"/>
      <c r="AT556" s="197" t="s">
        <v>132</v>
      </c>
      <c r="AU556" s="197" t="s">
        <v>83</v>
      </c>
      <c r="AV556" s="194" t="s">
        <v>83</v>
      </c>
      <c r="AW556" s="194" t="s">
        <v>3</v>
      </c>
      <c r="AX556" s="194" t="s">
        <v>81</v>
      </c>
      <c r="AY556" s="197" t="s">
        <v>124</v>
      </c>
    </row>
    <row r="557" spans="1:65" s="101" customFormat="1" ht="21.75" customHeight="1">
      <c r="A557" s="98"/>
      <c r="B557" s="99"/>
      <c r="C557" s="218" t="s">
        <v>768</v>
      </c>
      <c r="D557" s="218" t="s">
        <v>275</v>
      </c>
      <c r="E557" s="219" t="s">
        <v>769</v>
      </c>
      <c r="F557" s="220" t="s">
        <v>770</v>
      </c>
      <c r="G557" s="221" t="s">
        <v>256</v>
      </c>
      <c r="H557" s="222">
        <v>1.01</v>
      </c>
      <c r="I557" s="88"/>
      <c r="J557" s="223">
        <f>ROUND(I557*H557,2)</f>
        <v>0</v>
      </c>
      <c r="K557" s="224"/>
      <c r="L557" s="225"/>
      <c r="M557" s="226" t="s">
        <v>1</v>
      </c>
      <c r="N557" s="227" t="s">
        <v>38</v>
      </c>
      <c r="O557" s="189"/>
      <c r="P557" s="190">
        <f>O557*H557</f>
        <v>0</v>
      </c>
      <c r="Q557" s="190">
        <v>0.0299</v>
      </c>
      <c r="R557" s="190">
        <f>Q557*H557</f>
        <v>0.030199</v>
      </c>
      <c r="S557" s="190">
        <v>0</v>
      </c>
      <c r="T557" s="191">
        <f>S557*H557</f>
        <v>0</v>
      </c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R557" s="192" t="s">
        <v>163</v>
      </c>
      <c r="AT557" s="192" t="s">
        <v>275</v>
      </c>
      <c r="AU557" s="192" t="s">
        <v>83</v>
      </c>
      <c r="AY557" s="91" t="s">
        <v>124</v>
      </c>
      <c r="BE557" s="193">
        <f>IF(N557="základní",J557,0)</f>
        <v>0</v>
      </c>
      <c r="BF557" s="193">
        <f>IF(N557="snížená",J557,0)</f>
        <v>0</v>
      </c>
      <c r="BG557" s="193">
        <f>IF(N557="zákl. přenesená",J557,0)</f>
        <v>0</v>
      </c>
      <c r="BH557" s="193">
        <f>IF(N557="sníž. přenesená",J557,0)</f>
        <v>0</v>
      </c>
      <c r="BI557" s="193">
        <f>IF(N557="nulová",J557,0)</f>
        <v>0</v>
      </c>
      <c r="BJ557" s="91" t="s">
        <v>81</v>
      </c>
      <c r="BK557" s="193">
        <f>ROUND(I557*H557,2)</f>
        <v>0</v>
      </c>
      <c r="BL557" s="91" t="s">
        <v>130</v>
      </c>
      <c r="BM557" s="192" t="s">
        <v>771</v>
      </c>
    </row>
    <row r="558" spans="2:51" s="194" customFormat="1" ht="12">
      <c r="B558" s="195"/>
      <c r="D558" s="196" t="s">
        <v>132</v>
      </c>
      <c r="F558" s="198" t="s">
        <v>572</v>
      </c>
      <c r="H558" s="199">
        <v>1.01</v>
      </c>
      <c r="I558" s="85"/>
      <c r="L558" s="195"/>
      <c r="M558" s="200"/>
      <c r="N558" s="201"/>
      <c r="O558" s="201"/>
      <c r="P558" s="201"/>
      <c r="Q558" s="201"/>
      <c r="R558" s="201"/>
      <c r="S558" s="201"/>
      <c r="T558" s="202"/>
      <c r="AT558" s="197" t="s">
        <v>132</v>
      </c>
      <c r="AU558" s="197" t="s">
        <v>83</v>
      </c>
      <c r="AV558" s="194" t="s">
        <v>83</v>
      </c>
      <c r="AW558" s="194" t="s">
        <v>3</v>
      </c>
      <c r="AX558" s="194" t="s">
        <v>81</v>
      </c>
      <c r="AY558" s="197" t="s">
        <v>124</v>
      </c>
    </row>
    <row r="559" spans="1:65" s="101" customFormat="1" ht="21.75" customHeight="1">
      <c r="A559" s="98"/>
      <c r="B559" s="99"/>
      <c r="C559" s="218" t="s">
        <v>772</v>
      </c>
      <c r="D559" s="218" t="s">
        <v>275</v>
      </c>
      <c r="E559" s="219" t="s">
        <v>773</v>
      </c>
      <c r="F559" s="220" t="s">
        <v>774</v>
      </c>
      <c r="G559" s="221" t="s">
        <v>256</v>
      </c>
      <c r="H559" s="222">
        <v>2.02</v>
      </c>
      <c r="I559" s="88"/>
      <c r="J559" s="223">
        <f>ROUND(I559*H559,2)</f>
        <v>0</v>
      </c>
      <c r="K559" s="224"/>
      <c r="L559" s="225"/>
      <c r="M559" s="226" t="s">
        <v>1</v>
      </c>
      <c r="N559" s="227" t="s">
        <v>38</v>
      </c>
      <c r="O559" s="189"/>
      <c r="P559" s="190">
        <f>O559*H559</f>
        <v>0</v>
      </c>
      <c r="Q559" s="190">
        <v>0.0299</v>
      </c>
      <c r="R559" s="190">
        <f>Q559*H559</f>
        <v>0.060398</v>
      </c>
      <c r="S559" s="190">
        <v>0</v>
      </c>
      <c r="T559" s="191">
        <f>S559*H559</f>
        <v>0</v>
      </c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R559" s="192" t="s">
        <v>163</v>
      </c>
      <c r="AT559" s="192" t="s">
        <v>275</v>
      </c>
      <c r="AU559" s="192" t="s">
        <v>83</v>
      </c>
      <c r="AY559" s="91" t="s">
        <v>124</v>
      </c>
      <c r="BE559" s="193">
        <f>IF(N559="základní",J559,0)</f>
        <v>0</v>
      </c>
      <c r="BF559" s="193">
        <f>IF(N559="snížená",J559,0)</f>
        <v>0</v>
      </c>
      <c r="BG559" s="193">
        <f>IF(N559="zákl. přenesená",J559,0)</f>
        <v>0</v>
      </c>
      <c r="BH559" s="193">
        <f>IF(N559="sníž. přenesená",J559,0)</f>
        <v>0</v>
      </c>
      <c r="BI559" s="193">
        <f>IF(N559="nulová",J559,0)</f>
        <v>0</v>
      </c>
      <c r="BJ559" s="91" t="s">
        <v>81</v>
      </c>
      <c r="BK559" s="193">
        <f>ROUND(I559*H559,2)</f>
        <v>0</v>
      </c>
      <c r="BL559" s="91" t="s">
        <v>130</v>
      </c>
      <c r="BM559" s="192" t="s">
        <v>775</v>
      </c>
    </row>
    <row r="560" spans="2:51" s="194" customFormat="1" ht="12">
      <c r="B560" s="195"/>
      <c r="D560" s="196" t="s">
        <v>132</v>
      </c>
      <c r="F560" s="198" t="s">
        <v>647</v>
      </c>
      <c r="H560" s="199">
        <v>2.02</v>
      </c>
      <c r="I560" s="85"/>
      <c r="L560" s="195"/>
      <c r="M560" s="200"/>
      <c r="N560" s="201"/>
      <c r="O560" s="201"/>
      <c r="P560" s="201"/>
      <c r="Q560" s="201"/>
      <c r="R560" s="201"/>
      <c r="S560" s="201"/>
      <c r="T560" s="202"/>
      <c r="AT560" s="197" t="s">
        <v>132</v>
      </c>
      <c r="AU560" s="197" t="s">
        <v>83</v>
      </c>
      <c r="AV560" s="194" t="s">
        <v>83</v>
      </c>
      <c r="AW560" s="194" t="s">
        <v>3</v>
      </c>
      <c r="AX560" s="194" t="s">
        <v>81</v>
      </c>
      <c r="AY560" s="197" t="s">
        <v>124</v>
      </c>
    </row>
    <row r="561" spans="1:65" s="101" customFormat="1" ht="21.75" customHeight="1">
      <c r="A561" s="98"/>
      <c r="B561" s="99"/>
      <c r="C561" s="218" t="s">
        <v>776</v>
      </c>
      <c r="D561" s="218" t="s">
        <v>275</v>
      </c>
      <c r="E561" s="219" t="s">
        <v>777</v>
      </c>
      <c r="F561" s="220" t="s">
        <v>778</v>
      </c>
      <c r="G561" s="221" t="s">
        <v>256</v>
      </c>
      <c r="H561" s="222">
        <v>1.01</v>
      </c>
      <c r="I561" s="88"/>
      <c r="J561" s="223">
        <f>ROUND(I561*H561,2)</f>
        <v>0</v>
      </c>
      <c r="K561" s="224"/>
      <c r="L561" s="225"/>
      <c r="M561" s="226" t="s">
        <v>1</v>
      </c>
      <c r="N561" s="227" t="s">
        <v>38</v>
      </c>
      <c r="O561" s="189"/>
      <c r="P561" s="190">
        <f>O561*H561</f>
        <v>0</v>
      </c>
      <c r="Q561" s="190">
        <v>0.0299</v>
      </c>
      <c r="R561" s="190">
        <f>Q561*H561</f>
        <v>0.030199</v>
      </c>
      <c r="S561" s="190">
        <v>0</v>
      </c>
      <c r="T561" s="191">
        <f>S561*H561</f>
        <v>0</v>
      </c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R561" s="192" t="s">
        <v>163</v>
      </c>
      <c r="AT561" s="192" t="s">
        <v>275</v>
      </c>
      <c r="AU561" s="192" t="s">
        <v>83</v>
      </c>
      <c r="AY561" s="91" t="s">
        <v>124</v>
      </c>
      <c r="BE561" s="193">
        <f>IF(N561="základní",J561,0)</f>
        <v>0</v>
      </c>
      <c r="BF561" s="193">
        <f>IF(N561="snížená",J561,0)</f>
        <v>0</v>
      </c>
      <c r="BG561" s="193">
        <f>IF(N561="zákl. přenesená",J561,0)</f>
        <v>0</v>
      </c>
      <c r="BH561" s="193">
        <f>IF(N561="sníž. přenesená",J561,0)</f>
        <v>0</v>
      </c>
      <c r="BI561" s="193">
        <f>IF(N561="nulová",J561,0)</f>
        <v>0</v>
      </c>
      <c r="BJ561" s="91" t="s">
        <v>81</v>
      </c>
      <c r="BK561" s="193">
        <f>ROUND(I561*H561,2)</f>
        <v>0</v>
      </c>
      <c r="BL561" s="91" t="s">
        <v>130</v>
      </c>
      <c r="BM561" s="192" t="s">
        <v>779</v>
      </c>
    </row>
    <row r="562" spans="2:51" s="194" customFormat="1" ht="12">
      <c r="B562" s="195"/>
      <c r="D562" s="196" t="s">
        <v>132</v>
      </c>
      <c r="F562" s="198" t="s">
        <v>572</v>
      </c>
      <c r="H562" s="199">
        <v>1.01</v>
      </c>
      <c r="I562" s="85"/>
      <c r="L562" s="195"/>
      <c r="M562" s="200"/>
      <c r="N562" s="201"/>
      <c r="O562" s="201"/>
      <c r="P562" s="201"/>
      <c r="Q562" s="201"/>
      <c r="R562" s="201"/>
      <c r="S562" s="201"/>
      <c r="T562" s="202"/>
      <c r="AT562" s="197" t="s">
        <v>132</v>
      </c>
      <c r="AU562" s="197" t="s">
        <v>83</v>
      </c>
      <c r="AV562" s="194" t="s">
        <v>83</v>
      </c>
      <c r="AW562" s="194" t="s">
        <v>3</v>
      </c>
      <c r="AX562" s="194" t="s">
        <v>81</v>
      </c>
      <c r="AY562" s="197" t="s">
        <v>124</v>
      </c>
    </row>
    <row r="563" spans="1:65" s="101" customFormat="1" ht="33" customHeight="1">
      <c r="A563" s="98"/>
      <c r="B563" s="99"/>
      <c r="C563" s="180" t="s">
        <v>780</v>
      </c>
      <c r="D563" s="180" t="s">
        <v>126</v>
      </c>
      <c r="E563" s="181" t="s">
        <v>781</v>
      </c>
      <c r="F563" s="182" t="s">
        <v>782</v>
      </c>
      <c r="G563" s="183" t="s">
        <v>517</v>
      </c>
      <c r="H563" s="184">
        <v>1</v>
      </c>
      <c r="I563" s="84"/>
      <c r="J563" s="185">
        <f>ROUND(I563*H563,2)</f>
        <v>0</v>
      </c>
      <c r="K563" s="186"/>
      <c r="L563" s="99"/>
      <c r="M563" s="187" t="s">
        <v>1</v>
      </c>
      <c r="N563" s="188" t="s">
        <v>38</v>
      </c>
      <c r="O563" s="189"/>
      <c r="P563" s="190">
        <f>O563*H563</f>
        <v>0</v>
      </c>
      <c r="Q563" s="190">
        <v>0</v>
      </c>
      <c r="R563" s="190">
        <f>Q563*H563</f>
        <v>0</v>
      </c>
      <c r="S563" s="190">
        <v>0</v>
      </c>
      <c r="T563" s="191">
        <f>S563*H563</f>
        <v>0</v>
      </c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R563" s="192" t="s">
        <v>130</v>
      </c>
      <c r="AT563" s="192" t="s">
        <v>126</v>
      </c>
      <c r="AU563" s="192" t="s">
        <v>83</v>
      </c>
      <c r="AY563" s="91" t="s">
        <v>124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91" t="s">
        <v>81</v>
      </c>
      <c r="BK563" s="193">
        <f>ROUND(I563*H563,2)</f>
        <v>0</v>
      </c>
      <c r="BL563" s="91" t="s">
        <v>130</v>
      </c>
      <c r="BM563" s="192" t="s">
        <v>783</v>
      </c>
    </row>
    <row r="564" spans="1:65" s="101" customFormat="1" ht="44.25" customHeight="1">
      <c r="A564" s="98"/>
      <c r="B564" s="99"/>
      <c r="C564" s="180" t="s">
        <v>784</v>
      </c>
      <c r="D564" s="180" t="s">
        <v>126</v>
      </c>
      <c r="E564" s="181" t="s">
        <v>785</v>
      </c>
      <c r="F564" s="182" t="s">
        <v>1379</v>
      </c>
      <c r="G564" s="183" t="s">
        <v>517</v>
      </c>
      <c r="H564" s="184">
        <v>1</v>
      </c>
      <c r="I564" s="84"/>
      <c r="J564" s="185">
        <f>ROUND(I564*H564,2)</f>
        <v>0</v>
      </c>
      <c r="K564" s="186"/>
      <c r="L564" s="99"/>
      <c r="M564" s="187" t="s">
        <v>1</v>
      </c>
      <c r="N564" s="188" t="s">
        <v>38</v>
      </c>
      <c r="O564" s="189"/>
      <c r="P564" s="190">
        <f>O564*H564</f>
        <v>0</v>
      </c>
      <c r="Q564" s="190">
        <v>0</v>
      </c>
      <c r="R564" s="190">
        <f>Q564*H564</f>
        <v>0</v>
      </c>
      <c r="S564" s="190">
        <v>0</v>
      </c>
      <c r="T564" s="191">
        <f>S564*H564</f>
        <v>0</v>
      </c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R564" s="192" t="s">
        <v>130</v>
      </c>
      <c r="AT564" s="192" t="s">
        <v>126</v>
      </c>
      <c r="AU564" s="192" t="s">
        <v>83</v>
      </c>
      <c r="AY564" s="91" t="s">
        <v>124</v>
      </c>
      <c r="BE564" s="193">
        <f>IF(N564="základní",J564,0)</f>
        <v>0</v>
      </c>
      <c r="BF564" s="193">
        <f>IF(N564="snížená",J564,0)</f>
        <v>0</v>
      </c>
      <c r="BG564" s="193">
        <f>IF(N564="zákl. přenesená",J564,0)</f>
        <v>0</v>
      </c>
      <c r="BH564" s="193">
        <f>IF(N564="sníž. přenesená",J564,0)</f>
        <v>0</v>
      </c>
      <c r="BI564" s="193">
        <f>IF(N564="nulová",J564,0)</f>
        <v>0</v>
      </c>
      <c r="BJ564" s="91" t="s">
        <v>81</v>
      </c>
      <c r="BK564" s="193">
        <f>ROUND(I564*H564,2)</f>
        <v>0</v>
      </c>
      <c r="BL564" s="91" t="s">
        <v>130</v>
      </c>
      <c r="BM564" s="192" t="s">
        <v>786</v>
      </c>
    </row>
    <row r="565" spans="1:65" s="101" customFormat="1" ht="33" customHeight="1">
      <c r="A565" s="98"/>
      <c r="B565" s="99"/>
      <c r="C565" s="180" t="s">
        <v>787</v>
      </c>
      <c r="D565" s="180" t="s">
        <v>126</v>
      </c>
      <c r="E565" s="181" t="s">
        <v>788</v>
      </c>
      <c r="F565" s="182" t="s">
        <v>789</v>
      </c>
      <c r="G565" s="183" t="s">
        <v>178</v>
      </c>
      <c r="H565" s="184">
        <v>2</v>
      </c>
      <c r="I565" s="84"/>
      <c r="J565" s="185">
        <f>ROUND(I565*H565,2)</f>
        <v>0</v>
      </c>
      <c r="K565" s="186"/>
      <c r="L565" s="99"/>
      <c r="M565" s="187" t="s">
        <v>1</v>
      </c>
      <c r="N565" s="188" t="s">
        <v>38</v>
      </c>
      <c r="O565" s="189"/>
      <c r="P565" s="190">
        <f>O565*H565</f>
        <v>0</v>
      </c>
      <c r="Q565" s="190">
        <v>0</v>
      </c>
      <c r="R565" s="190">
        <f>Q565*H565</f>
        <v>0</v>
      </c>
      <c r="S565" s="190">
        <v>0</v>
      </c>
      <c r="T565" s="191">
        <f>S565*H565</f>
        <v>0</v>
      </c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R565" s="192" t="s">
        <v>130</v>
      </c>
      <c r="AT565" s="192" t="s">
        <v>126</v>
      </c>
      <c r="AU565" s="192" t="s">
        <v>83</v>
      </c>
      <c r="AY565" s="91" t="s">
        <v>124</v>
      </c>
      <c r="BE565" s="193">
        <f>IF(N565="základní",J565,0)</f>
        <v>0</v>
      </c>
      <c r="BF565" s="193">
        <f>IF(N565="snížená",J565,0)</f>
        <v>0</v>
      </c>
      <c r="BG565" s="193">
        <f>IF(N565="zákl. přenesená",J565,0)</f>
        <v>0</v>
      </c>
      <c r="BH565" s="193">
        <f>IF(N565="sníž. přenesená",J565,0)</f>
        <v>0</v>
      </c>
      <c r="BI565" s="193">
        <f>IF(N565="nulová",J565,0)</f>
        <v>0</v>
      </c>
      <c r="BJ565" s="91" t="s">
        <v>81</v>
      </c>
      <c r="BK565" s="193">
        <f>ROUND(I565*H565,2)</f>
        <v>0</v>
      </c>
      <c r="BL565" s="91" t="s">
        <v>130</v>
      </c>
      <c r="BM565" s="192" t="s">
        <v>790</v>
      </c>
    </row>
    <row r="566" spans="2:51" s="194" customFormat="1" ht="12">
      <c r="B566" s="195"/>
      <c r="D566" s="196" t="s">
        <v>132</v>
      </c>
      <c r="E566" s="197" t="s">
        <v>1</v>
      </c>
      <c r="F566" s="198" t="s">
        <v>791</v>
      </c>
      <c r="H566" s="199">
        <v>2</v>
      </c>
      <c r="I566" s="85"/>
      <c r="L566" s="195"/>
      <c r="M566" s="200"/>
      <c r="N566" s="201"/>
      <c r="O566" s="201"/>
      <c r="P566" s="201"/>
      <c r="Q566" s="201"/>
      <c r="R566" s="201"/>
      <c r="S566" s="201"/>
      <c r="T566" s="202"/>
      <c r="AT566" s="197" t="s">
        <v>132</v>
      </c>
      <c r="AU566" s="197" t="s">
        <v>83</v>
      </c>
      <c r="AV566" s="194" t="s">
        <v>83</v>
      </c>
      <c r="AW566" s="194" t="s">
        <v>30</v>
      </c>
      <c r="AX566" s="194" t="s">
        <v>73</v>
      </c>
      <c r="AY566" s="197" t="s">
        <v>124</v>
      </c>
    </row>
    <row r="567" spans="2:51" s="203" customFormat="1" ht="12">
      <c r="B567" s="204"/>
      <c r="D567" s="196" t="s">
        <v>132</v>
      </c>
      <c r="E567" s="205" t="s">
        <v>1</v>
      </c>
      <c r="F567" s="206" t="s">
        <v>134</v>
      </c>
      <c r="H567" s="207">
        <v>2</v>
      </c>
      <c r="I567" s="86"/>
      <c r="L567" s="204"/>
      <c r="M567" s="208"/>
      <c r="N567" s="209"/>
      <c r="O567" s="209"/>
      <c r="P567" s="209"/>
      <c r="Q567" s="209"/>
      <c r="R567" s="209"/>
      <c r="S567" s="209"/>
      <c r="T567" s="210"/>
      <c r="AT567" s="205" t="s">
        <v>132</v>
      </c>
      <c r="AU567" s="205" t="s">
        <v>83</v>
      </c>
      <c r="AV567" s="203" t="s">
        <v>130</v>
      </c>
      <c r="AW567" s="203" t="s">
        <v>30</v>
      </c>
      <c r="AX567" s="203" t="s">
        <v>81</v>
      </c>
      <c r="AY567" s="205" t="s">
        <v>124</v>
      </c>
    </row>
    <row r="568" spans="1:65" s="101" customFormat="1" ht="21.75" customHeight="1">
      <c r="A568" s="98"/>
      <c r="B568" s="99"/>
      <c r="C568" s="218" t="s">
        <v>792</v>
      </c>
      <c r="D568" s="218" t="s">
        <v>275</v>
      </c>
      <c r="E568" s="219" t="s">
        <v>793</v>
      </c>
      <c r="F568" s="220" t="s">
        <v>794</v>
      </c>
      <c r="G568" s="221" t="s">
        <v>178</v>
      </c>
      <c r="H568" s="222">
        <v>2.03</v>
      </c>
      <c r="I568" s="88"/>
      <c r="J568" s="223">
        <f>ROUND(I568*H568,2)</f>
        <v>0</v>
      </c>
      <c r="K568" s="224"/>
      <c r="L568" s="225"/>
      <c r="M568" s="226" t="s">
        <v>1</v>
      </c>
      <c r="N568" s="227" t="s">
        <v>38</v>
      </c>
      <c r="O568" s="189"/>
      <c r="P568" s="190">
        <f>O568*H568</f>
        <v>0</v>
      </c>
      <c r="Q568" s="190">
        <v>0.00027</v>
      </c>
      <c r="R568" s="190">
        <f>Q568*H568</f>
        <v>0.0005480999999999999</v>
      </c>
      <c r="S568" s="190">
        <v>0</v>
      </c>
      <c r="T568" s="191">
        <f>S568*H568</f>
        <v>0</v>
      </c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R568" s="192" t="s">
        <v>163</v>
      </c>
      <c r="AT568" s="192" t="s">
        <v>275</v>
      </c>
      <c r="AU568" s="192" t="s">
        <v>83</v>
      </c>
      <c r="AY568" s="91" t="s">
        <v>124</v>
      </c>
      <c r="BE568" s="193">
        <f>IF(N568="základní",J568,0)</f>
        <v>0</v>
      </c>
      <c r="BF568" s="193">
        <f>IF(N568="snížená",J568,0)</f>
        <v>0</v>
      </c>
      <c r="BG568" s="193">
        <f>IF(N568="zákl. přenesená",J568,0)</f>
        <v>0</v>
      </c>
      <c r="BH568" s="193">
        <f>IF(N568="sníž. přenesená",J568,0)</f>
        <v>0</v>
      </c>
      <c r="BI568" s="193">
        <f>IF(N568="nulová",J568,0)</f>
        <v>0</v>
      </c>
      <c r="BJ568" s="91" t="s">
        <v>81</v>
      </c>
      <c r="BK568" s="193">
        <f>ROUND(I568*H568,2)</f>
        <v>0</v>
      </c>
      <c r="BL568" s="91" t="s">
        <v>130</v>
      </c>
      <c r="BM568" s="192" t="s">
        <v>795</v>
      </c>
    </row>
    <row r="569" spans="2:51" s="194" customFormat="1" ht="12">
      <c r="B569" s="195"/>
      <c r="D569" s="196" t="s">
        <v>132</v>
      </c>
      <c r="F569" s="198" t="s">
        <v>796</v>
      </c>
      <c r="H569" s="199">
        <v>2.03</v>
      </c>
      <c r="I569" s="85"/>
      <c r="L569" s="195"/>
      <c r="M569" s="200"/>
      <c r="N569" s="201"/>
      <c r="O569" s="201"/>
      <c r="P569" s="201"/>
      <c r="Q569" s="201"/>
      <c r="R569" s="201"/>
      <c r="S569" s="201"/>
      <c r="T569" s="202"/>
      <c r="AT569" s="197" t="s">
        <v>132</v>
      </c>
      <c r="AU569" s="197" t="s">
        <v>83</v>
      </c>
      <c r="AV569" s="194" t="s">
        <v>83</v>
      </c>
      <c r="AW569" s="194" t="s">
        <v>3</v>
      </c>
      <c r="AX569" s="194" t="s">
        <v>81</v>
      </c>
      <c r="AY569" s="197" t="s">
        <v>124</v>
      </c>
    </row>
    <row r="570" spans="1:65" s="101" customFormat="1" ht="21.75" customHeight="1">
      <c r="A570" s="98"/>
      <c r="B570" s="99"/>
      <c r="C570" s="180" t="s">
        <v>797</v>
      </c>
      <c r="D570" s="180" t="s">
        <v>126</v>
      </c>
      <c r="E570" s="181" t="s">
        <v>798</v>
      </c>
      <c r="F570" s="182" t="s">
        <v>799</v>
      </c>
      <c r="G570" s="183" t="s">
        <v>178</v>
      </c>
      <c r="H570" s="184">
        <v>58</v>
      </c>
      <c r="I570" s="84"/>
      <c r="J570" s="185">
        <f>ROUND(I570*H570,2)</f>
        <v>0</v>
      </c>
      <c r="K570" s="186"/>
      <c r="L570" s="99"/>
      <c r="M570" s="187" t="s">
        <v>1</v>
      </c>
      <c r="N570" s="188" t="s">
        <v>38</v>
      </c>
      <c r="O570" s="189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R570" s="192" t="s">
        <v>130</v>
      </c>
      <c r="AT570" s="192" t="s">
        <v>126</v>
      </c>
      <c r="AU570" s="192" t="s">
        <v>83</v>
      </c>
      <c r="AY570" s="91" t="s">
        <v>124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91" t="s">
        <v>81</v>
      </c>
      <c r="BK570" s="193">
        <f>ROUND(I570*H570,2)</f>
        <v>0</v>
      </c>
      <c r="BL570" s="91" t="s">
        <v>130</v>
      </c>
      <c r="BM570" s="192" t="s">
        <v>800</v>
      </c>
    </row>
    <row r="571" spans="2:51" s="211" customFormat="1" ht="12">
      <c r="B571" s="212"/>
      <c r="D571" s="196" t="s">
        <v>132</v>
      </c>
      <c r="E571" s="213" t="s">
        <v>1</v>
      </c>
      <c r="F571" s="214" t="s">
        <v>152</v>
      </c>
      <c r="H571" s="213" t="s">
        <v>1</v>
      </c>
      <c r="I571" s="87"/>
      <c r="L571" s="212"/>
      <c r="M571" s="215"/>
      <c r="N571" s="216"/>
      <c r="O571" s="216"/>
      <c r="P571" s="216"/>
      <c r="Q571" s="216"/>
      <c r="R571" s="216"/>
      <c r="S571" s="216"/>
      <c r="T571" s="217"/>
      <c r="AT571" s="213" t="s">
        <v>132</v>
      </c>
      <c r="AU571" s="213" t="s">
        <v>83</v>
      </c>
      <c r="AV571" s="211" t="s">
        <v>81</v>
      </c>
      <c r="AW571" s="211" t="s">
        <v>30</v>
      </c>
      <c r="AX571" s="211" t="s">
        <v>73</v>
      </c>
      <c r="AY571" s="213" t="s">
        <v>124</v>
      </c>
    </row>
    <row r="572" spans="2:51" s="194" customFormat="1" ht="12">
      <c r="B572" s="195"/>
      <c r="D572" s="196" t="s">
        <v>132</v>
      </c>
      <c r="E572" s="197" t="s">
        <v>1</v>
      </c>
      <c r="F572" s="198" t="s">
        <v>801</v>
      </c>
      <c r="H572" s="199">
        <v>1</v>
      </c>
      <c r="I572" s="85"/>
      <c r="L572" s="195"/>
      <c r="M572" s="200"/>
      <c r="N572" s="201"/>
      <c r="O572" s="201"/>
      <c r="P572" s="201"/>
      <c r="Q572" s="201"/>
      <c r="R572" s="201"/>
      <c r="S572" s="201"/>
      <c r="T572" s="202"/>
      <c r="AT572" s="197" t="s">
        <v>132</v>
      </c>
      <c r="AU572" s="197" t="s">
        <v>83</v>
      </c>
      <c r="AV572" s="194" t="s">
        <v>83</v>
      </c>
      <c r="AW572" s="194" t="s">
        <v>30</v>
      </c>
      <c r="AX572" s="194" t="s">
        <v>73</v>
      </c>
      <c r="AY572" s="197" t="s">
        <v>124</v>
      </c>
    </row>
    <row r="573" spans="2:51" s="194" customFormat="1" ht="12">
      <c r="B573" s="195"/>
      <c r="D573" s="196" t="s">
        <v>132</v>
      </c>
      <c r="E573" s="197" t="s">
        <v>1</v>
      </c>
      <c r="F573" s="198" t="s">
        <v>802</v>
      </c>
      <c r="H573" s="199">
        <v>57</v>
      </c>
      <c r="I573" s="85"/>
      <c r="L573" s="195"/>
      <c r="M573" s="200"/>
      <c r="N573" s="201"/>
      <c r="O573" s="201"/>
      <c r="P573" s="201"/>
      <c r="Q573" s="201"/>
      <c r="R573" s="201"/>
      <c r="S573" s="201"/>
      <c r="T573" s="202"/>
      <c r="AT573" s="197" t="s">
        <v>132</v>
      </c>
      <c r="AU573" s="197" t="s">
        <v>83</v>
      </c>
      <c r="AV573" s="194" t="s">
        <v>83</v>
      </c>
      <c r="AW573" s="194" t="s">
        <v>30</v>
      </c>
      <c r="AX573" s="194" t="s">
        <v>73</v>
      </c>
      <c r="AY573" s="197" t="s">
        <v>124</v>
      </c>
    </row>
    <row r="574" spans="2:51" s="203" customFormat="1" ht="12">
      <c r="B574" s="204"/>
      <c r="D574" s="196" t="s">
        <v>132</v>
      </c>
      <c r="E574" s="205" t="s">
        <v>1</v>
      </c>
      <c r="F574" s="206" t="s">
        <v>134</v>
      </c>
      <c r="H574" s="207">
        <v>58</v>
      </c>
      <c r="I574" s="86"/>
      <c r="L574" s="204"/>
      <c r="M574" s="208"/>
      <c r="N574" s="209"/>
      <c r="O574" s="209"/>
      <c r="P574" s="209"/>
      <c r="Q574" s="209"/>
      <c r="R574" s="209"/>
      <c r="S574" s="209"/>
      <c r="T574" s="210"/>
      <c r="AT574" s="205" t="s">
        <v>132</v>
      </c>
      <c r="AU574" s="205" t="s">
        <v>83</v>
      </c>
      <c r="AV574" s="203" t="s">
        <v>130</v>
      </c>
      <c r="AW574" s="203" t="s">
        <v>30</v>
      </c>
      <c r="AX574" s="203" t="s">
        <v>81</v>
      </c>
      <c r="AY574" s="205" t="s">
        <v>124</v>
      </c>
    </row>
    <row r="575" spans="1:65" s="101" customFormat="1" ht="21.75" customHeight="1">
      <c r="A575" s="98"/>
      <c r="B575" s="99"/>
      <c r="C575" s="218" t="s">
        <v>803</v>
      </c>
      <c r="D575" s="218" t="s">
        <v>275</v>
      </c>
      <c r="E575" s="219" t="s">
        <v>804</v>
      </c>
      <c r="F575" s="220" t="s">
        <v>805</v>
      </c>
      <c r="G575" s="221" t="s">
        <v>178</v>
      </c>
      <c r="H575" s="222">
        <v>58.87</v>
      </c>
      <c r="I575" s="88"/>
      <c r="J575" s="223">
        <f>ROUND(I575*H575,2)</f>
        <v>0</v>
      </c>
      <c r="K575" s="224"/>
      <c r="L575" s="225"/>
      <c r="M575" s="226" t="s">
        <v>1</v>
      </c>
      <c r="N575" s="227" t="s">
        <v>38</v>
      </c>
      <c r="O575" s="189"/>
      <c r="P575" s="190">
        <f>O575*H575</f>
        <v>0</v>
      </c>
      <c r="Q575" s="190">
        <v>0.00105</v>
      </c>
      <c r="R575" s="190">
        <f>Q575*H575</f>
        <v>0.06181349999999999</v>
      </c>
      <c r="S575" s="190">
        <v>0</v>
      </c>
      <c r="T575" s="191">
        <f>S575*H575</f>
        <v>0</v>
      </c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R575" s="192" t="s">
        <v>163</v>
      </c>
      <c r="AT575" s="192" t="s">
        <v>275</v>
      </c>
      <c r="AU575" s="192" t="s">
        <v>83</v>
      </c>
      <c r="AY575" s="91" t="s">
        <v>124</v>
      </c>
      <c r="BE575" s="193">
        <f>IF(N575="základní",J575,0)</f>
        <v>0</v>
      </c>
      <c r="BF575" s="193">
        <f>IF(N575="snížená",J575,0)</f>
        <v>0</v>
      </c>
      <c r="BG575" s="193">
        <f>IF(N575="zákl. přenesená",J575,0)</f>
        <v>0</v>
      </c>
      <c r="BH575" s="193">
        <f>IF(N575="sníž. přenesená",J575,0)</f>
        <v>0</v>
      </c>
      <c r="BI575" s="193">
        <f>IF(N575="nulová",J575,0)</f>
        <v>0</v>
      </c>
      <c r="BJ575" s="91" t="s">
        <v>81</v>
      </c>
      <c r="BK575" s="193">
        <f>ROUND(I575*H575,2)</f>
        <v>0</v>
      </c>
      <c r="BL575" s="91" t="s">
        <v>130</v>
      </c>
      <c r="BM575" s="192" t="s">
        <v>806</v>
      </c>
    </row>
    <row r="576" spans="2:51" s="194" customFormat="1" ht="12">
      <c r="B576" s="195"/>
      <c r="D576" s="196" t="s">
        <v>132</v>
      </c>
      <c r="F576" s="198" t="s">
        <v>807</v>
      </c>
      <c r="H576" s="199">
        <v>58.87</v>
      </c>
      <c r="I576" s="85"/>
      <c r="L576" s="195"/>
      <c r="M576" s="200"/>
      <c r="N576" s="201"/>
      <c r="O576" s="201"/>
      <c r="P576" s="201"/>
      <c r="Q576" s="201"/>
      <c r="R576" s="201"/>
      <c r="S576" s="201"/>
      <c r="T576" s="202"/>
      <c r="AT576" s="197" t="s">
        <v>132</v>
      </c>
      <c r="AU576" s="197" t="s">
        <v>83</v>
      </c>
      <c r="AV576" s="194" t="s">
        <v>83</v>
      </c>
      <c r="AW576" s="194" t="s">
        <v>3</v>
      </c>
      <c r="AX576" s="194" t="s">
        <v>81</v>
      </c>
      <c r="AY576" s="197" t="s">
        <v>124</v>
      </c>
    </row>
    <row r="577" spans="1:65" s="101" customFormat="1" ht="36" customHeight="1">
      <c r="A577" s="98"/>
      <c r="B577" s="99"/>
      <c r="C577" s="180" t="s">
        <v>808</v>
      </c>
      <c r="D577" s="180" t="s">
        <v>126</v>
      </c>
      <c r="E577" s="181" t="s">
        <v>809</v>
      </c>
      <c r="F577" s="182" t="s">
        <v>1388</v>
      </c>
      <c r="G577" s="183" t="s">
        <v>178</v>
      </c>
      <c r="H577" s="184">
        <v>840</v>
      </c>
      <c r="I577" s="84"/>
      <c r="J577" s="185">
        <f>ROUND(I577*H577,2)</f>
        <v>0</v>
      </c>
      <c r="K577" s="186"/>
      <c r="L577" s="99"/>
      <c r="M577" s="187" t="s">
        <v>1</v>
      </c>
      <c r="N577" s="188" t="s">
        <v>38</v>
      </c>
      <c r="O577" s="189"/>
      <c r="P577" s="190">
        <f>O577*H577</f>
        <v>0</v>
      </c>
      <c r="Q577" s="190">
        <v>0</v>
      </c>
      <c r="R577" s="190">
        <f>Q577*H577</f>
        <v>0</v>
      </c>
      <c r="S577" s="190">
        <v>0</v>
      </c>
      <c r="T577" s="191">
        <f>S577*H577</f>
        <v>0</v>
      </c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R577" s="192" t="s">
        <v>130</v>
      </c>
      <c r="AT577" s="192" t="s">
        <v>126</v>
      </c>
      <c r="AU577" s="192" t="s">
        <v>83</v>
      </c>
      <c r="AY577" s="91" t="s">
        <v>124</v>
      </c>
      <c r="BE577" s="193">
        <f>IF(N577="základní",J577,0)</f>
        <v>0</v>
      </c>
      <c r="BF577" s="193">
        <f>IF(N577="snížená",J577,0)</f>
        <v>0</v>
      </c>
      <c r="BG577" s="193">
        <f>IF(N577="zákl. přenesená",J577,0)</f>
        <v>0</v>
      </c>
      <c r="BH577" s="193">
        <f>IF(N577="sníž. přenesená",J577,0)</f>
        <v>0</v>
      </c>
      <c r="BI577" s="193">
        <f>IF(N577="nulová",J577,0)</f>
        <v>0</v>
      </c>
      <c r="BJ577" s="91" t="s">
        <v>81</v>
      </c>
      <c r="BK577" s="193">
        <f>ROUND(I577*H577,2)</f>
        <v>0</v>
      </c>
      <c r="BL577" s="91" t="s">
        <v>130</v>
      </c>
      <c r="BM577" s="192" t="s">
        <v>810</v>
      </c>
    </row>
    <row r="578" spans="2:51" s="194" customFormat="1" ht="12">
      <c r="B578" s="195"/>
      <c r="D578" s="196" t="s">
        <v>132</v>
      </c>
      <c r="E578" s="197" t="s">
        <v>1</v>
      </c>
      <c r="F578" s="198" t="s">
        <v>811</v>
      </c>
      <c r="H578" s="199">
        <v>840</v>
      </c>
      <c r="I578" s="85"/>
      <c r="L578" s="195"/>
      <c r="M578" s="200"/>
      <c r="N578" s="201"/>
      <c r="O578" s="201"/>
      <c r="P578" s="201"/>
      <c r="Q578" s="201"/>
      <c r="R578" s="201"/>
      <c r="S578" s="201"/>
      <c r="T578" s="202"/>
      <c r="AT578" s="197" t="s">
        <v>132</v>
      </c>
      <c r="AU578" s="197" t="s">
        <v>83</v>
      </c>
      <c r="AV578" s="194" t="s">
        <v>83</v>
      </c>
      <c r="AW578" s="194" t="s">
        <v>30</v>
      </c>
      <c r="AX578" s="194" t="s">
        <v>73</v>
      </c>
      <c r="AY578" s="197" t="s">
        <v>124</v>
      </c>
    </row>
    <row r="579" spans="2:51" s="203" customFormat="1" ht="12">
      <c r="B579" s="204"/>
      <c r="D579" s="196" t="s">
        <v>132</v>
      </c>
      <c r="E579" s="205" t="s">
        <v>1</v>
      </c>
      <c r="F579" s="206" t="s">
        <v>134</v>
      </c>
      <c r="H579" s="207">
        <v>840</v>
      </c>
      <c r="I579" s="86"/>
      <c r="L579" s="204"/>
      <c r="M579" s="208"/>
      <c r="N579" s="209"/>
      <c r="O579" s="209"/>
      <c r="P579" s="209"/>
      <c r="Q579" s="209"/>
      <c r="R579" s="209"/>
      <c r="S579" s="209"/>
      <c r="T579" s="210"/>
      <c r="AT579" s="205" t="s">
        <v>132</v>
      </c>
      <c r="AU579" s="205" t="s">
        <v>83</v>
      </c>
      <c r="AV579" s="203" t="s">
        <v>130</v>
      </c>
      <c r="AW579" s="203" t="s">
        <v>30</v>
      </c>
      <c r="AX579" s="203" t="s">
        <v>81</v>
      </c>
      <c r="AY579" s="205" t="s">
        <v>124</v>
      </c>
    </row>
    <row r="580" spans="1:65" s="101" customFormat="1" ht="37.5" customHeight="1">
      <c r="A580" s="98"/>
      <c r="B580" s="99"/>
      <c r="C580" s="180" t="s">
        <v>812</v>
      </c>
      <c r="D580" s="180" t="s">
        <v>126</v>
      </c>
      <c r="E580" s="181" t="s">
        <v>813</v>
      </c>
      <c r="F580" s="182" t="s">
        <v>1389</v>
      </c>
      <c r="G580" s="183" t="s">
        <v>178</v>
      </c>
      <c r="H580" s="184">
        <v>308</v>
      </c>
      <c r="I580" s="84"/>
      <c r="J580" s="185">
        <f>ROUND(I580*H580,2)</f>
        <v>0</v>
      </c>
      <c r="K580" s="186"/>
      <c r="L580" s="99"/>
      <c r="M580" s="187" t="s">
        <v>1</v>
      </c>
      <c r="N580" s="188" t="s">
        <v>38</v>
      </c>
      <c r="O580" s="189"/>
      <c r="P580" s="190">
        <f>O580*H580</f>
        <v>0</v>
      </c>
      <c r="Q580" s="190">
        <v>0</v>
      </c>
      <c r="R580" s="190">
        <f>Q580*H580</f>
        <v>0</v>
      </c>
      <c r="S580" s="190">
        <v>0</v>
      </c>
      <c r="T580" s="191">
        <f>S580*H580</f>
        <v>0</v>
      </c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R580" s="192" t="s">
        <v>130</v>
      </c>
      <c r="AT580" s="192" t="s">
        <v>126</v>
      </c>
      <c r="AU580" s="192" t="s">
        <v>83</v>
      </c>
      <c r="AY580" s="91" t="s">
        <v>124</v>
      </c>
      <c r="BE580" s="193">
        <f>IF(N580="základní",J580,0)</f>
        <v>0</v>
      </c>
      <c r="BF580" s="193">
        <f>IF(N580="snížená",J580,0)</f>
        <v>0</v>
      </c>
      <c r="BG580" s="193">
        <f>IF(N580="zákl. přenesená",J580,0)</f>
        <v>0</v>
      </c>
      <c r="BH580" s="193">
        <f>IF(N580="sníž. přenesená",J580,0)</f>
        <v>0</v>
      </c>
      <c r="BI580" s="193">
        <f>IF(N580="nulová",J580,0)</f>
        <v>0</v>
      </c>
      <c r="BJ580" s="91" t="s">
        <v>81</v>
      </c>
      <c r="BK580" s="193">
        <f>ROUND(I580*H580,2)</f>
        <v>0</v>
      </c>
      <c r="BL580" s="91" t="s">
        <v>130</v>
      </c>
      <c r="BM580" s="192" t="s">
        <v>814</v>
      </c>
    </row>
    <row r="581" spans="2:51" s="194" customFormat="1" ht="12">
      <c r="B581" s="195"/>
      <c r="D581" s="196" t="s">
        <v>132</v>
      </c>
      <c r="E581" s="197" t="s">
        <v>1</v>
      </c>
      <c r="F581" s="198" t="s">
        <v>815</v>
      </c>
      <c r="H581" s="199">
        <v>308</v>
      </c>
      <c r="I581" s="85"/>
      <c r="L581" s="195"/>
      <c r="M581" s="200"/>
      <c r="N581" s="201"/>
      <c r="O581" s="201"/>
      <c r="P581" s="201"/>
      <c r="Q581" s="201"/>
      <c r="R581" s="201"/>
      <c r="S581" s="201"/>
      <c r="T581" s="202"/>
      <c r="AT581" s="197" t="s">
        <v>132</v>
      </c>
      <c r="AU581" s="197" t="s">
        <v>83</v>
      </c>
      <c r="AV581" s="194" t="s">
        <v>83</v>
      </c>
      <c r="AW581" s="194" t="s">
        <v>30</v>
      </c>
      <c r="AX581" s="194" t="s">
        <v>73</v>
      </c>
      <c r="AY581" s="197" t="s">
        <v>124</v>
      </c>
    </row>
    <row r="582" spans="2:51" s="203" customFormat="1" ht="12">
      <c r="B582" s="204"/>
      <c r="D582" s="196" t="s">
        <v>132</v>
      </c>
      <c r="E582" s="205" t="s">
        <v>1</v>
      </c>
      <c r="F582" s="206" t="s">
        <v>134</v>
      </c>
      <c r="H582" s="207">
        <v>308</v>
      </c>
      <c r="I582" s="86"/>
      <c r="L582" s="204"/>
      <c r="M582" s="208"/>
      <c r="N582" s="209"/>
      <c r="O582" s="209"/>
      <c r="P582" s="209"/>
      <c r="Q582" s="209"/>
      <c r="R582" s="209"/>
      <c r="S582" s="209"/>
      <c r="T582" s="210"/>
      <c r="AT582" s="205" t="s">
        <v>132</v>
      </c>
      <c r="AU582" s="205" t="s">
        <v>83</v>
      </c>
      <c r="AV582" s="203" t="s">
        <v>130</v>
      </c>
      <c r="AW582" s="203" t="s">
        <v>30</v>
      </c>
      <c r="AX582" s="203" t="s">
        <v>81</v>
      </c>
      <c r="AY582" s="205" t="s">
        <v>124</v>
      </c>
    </row>
    <row r="583" spans="1:65" s="101" customFormat="1" ht="39" customHeight="1">
      <c r="A583" s="98"/>
      <c r="B583" s="99"/>
      <c r="C583" s="180" t="s">
        <v>816</v>
      </c>
      <c r="D583" s="180" t="s">
        <v>126</v>
      </c>
      <c r="E583" s="181" t="s">
        <v>817</v>
      </c>
      <c r="F583" s="182" t="s">
        <v>1390</v>
      </c>
      <c r="G583" s="183" t="s">
        <v>178</v>
      </c>
      <c r="H583" s="184">
        <v>58</v>
      </c>
      <c r="I583" s="84"/>
      <c r="J583" s="185">
        <f>ROUND(I583*H583,2)</f>
        <v>0</v>
      </c>
      <c r="K583" s="186"/>
      <c r="L583" s="99"/>
      <c r="M583" s="187" t="s">
        <v>1</v>
      </c>
      <c r="N583" s="188" t="s">
        <v>38</v>
      </c>
      <c r="O583" s="189"/>
      <c r="P583" s="190">
        <f>O583*H583</f>
        <v>0</v>
      </c>
      <c r="Q583" s="190">
        <v>0</v>
      </c>
      <c r="R583" s="190">
        <f>Q583*H583</f>
        <v>0</v>
      </c>
      <c r="S583" s="190">
        <v>0</v>
      </c>
      <c r="T583" s="191">
        <f>S583*H583</f>
        <v>0</v>
      </c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R583" s="192" t="s">
        <v>130</v>
      </c>
      <c r="AT583" s="192" t="s">
        <v>126</v>
      </c>
      <c r="AU583" s="192" t="s">
        <v>83</v>
      </c>
      <c r="AY583" s="91" t="s">
        <v>124</v>
      </c>
      <c r="BE583" s="193">
        <f>IF(N583="základní",J583,0)</f>
        <v>0</v>
      </c>
      <c r="BF583" s="193">
        <f>IF(N583="snížená",J583,0)</f>
        <v>0</v>
      </c>
      <c r="BG583" s="193">
        <f>IF(N583="zákl. přenesená",J583,0)</f>
        <v>0</v>
      </c>
      <c r="BH583" s="193">
        <f>IF(N583="sníž. přenesená",J583,0)</f>
        <v>0</v>
      </c>
      <c r="BI583" s="193">
        <f>IF(N583="nulová",J583,0)</f>
        <v>0</v>
      </c>
      <c r="BJ583" s="91" t="s">
        <v>81</v>
      </c>
      <c r="BK583" s="193">
        <f>ROUND(I583*H583,2)</f>
        <v>0</v>
      </c>
      <c r="BL583" s="91" t="s">
        <v>130</v>
      </c>
      <c r="BM583" s="192" t="s">
        <v>818</v>
      </c>
    </row>
    <row r="584" spans="2:51" s="194" customFormat="1" ht="12">
      <c r="B584" s="195"/>
      <c r="D584" s="196" t="s">
        <v>132</v>
      </c>
      <c r="E584" s="197" t="s">
        <v>1</v>
      </c>
      <c r="F584" s="198" t="s">
        <v>819</v>
      </c>
      <c r="H584" s="199">
        <v>58</v>
      </c>
      <c r="I584" s="85"/>
      <c r="L584" s="195"/>
      <c r="M584" s="200"/>
      <c r="N584" s="201"/>
      <c r="O584" s="201"/>
      <c r="P584" s="201"/>
      <c r="Q584" s="201"/>
      <c r="R584" s="201"/>
      <c r="S584" s="201"/>
      <c r="T584" s="202"/>
      <c r="AT584" s="197" t="s">
        <v>132</v>
      </c>
      <c r="AU584" s="197" t="s">
        <v>83</v>
      </c>
      <c r="AV584" s="194" t="s">
        <v>83</v>
      </c>
      <c r="AW584" s="194" t="s">
        <v>30</v>
      </c>
      <c r="AX584" s="194" t="s">
        <v>73</v>
      </c>
      <c r="AY584" s="197" t="s">
        <v>124</v>
      </c>
    </row>
    <row r="585" spans="2:51" s="203" customFormat="1" ht="12">
      <c r="B585" s="204"/>
      <c r="D585" s="196" t="s">
        <v>132</v>
      </c>
      <c r="E585" s="205" t="s">
        <v>1</v>
      </c>
      <c r="F585" s="206" t="s">
        <v>134</v>
      </c>
      <c r="H585" s="207">
        <v>58</v>
      </c>
      <c r="I585" s="86"/>
      <c r="L585" s="204"/>
      <c r="M585" s="208"/>
      <c r="N585" s="209"/>
      <c r="O585" s="209"/>
      <c r="P585" s="209"/>
      <c r="Q585" s="209"/>
      <c r="R585" s="209"/>
      <c r="S585" s="209"/>
      <c r="T585" s="210"/>
      <c r="AT585" s="205" t="s">
        <v>132</v>
      </c>
      <c r="AU585" s="205" t="s">
        <v>83</v>
      </c>
      <c r="AV585" s="203" t="s">
        <v>130</v>
      </c>
      <c r="AW585" s="203" t="s">
        <v>30</v>
      </c>
      <c r="AX585" s="203" t="s">
        <v>81</v>
      </c>
      <c r="AY585" s="205" t="s">
        <v>124</v>
      </c>
    </row>
    <row r="586" spans="1:65" s="101" customFormat="1" ht="39" customHeight="1">
      <c r="A586" s="98"/>
      <c r="B586" s="99"/>
      <c r="C586" s="180" t="s">
        <v>820</v>
      </c>
      <c r="D586" s="180" t="s">
        <v>126</v>
      </c>
      <c r="E586" s="181" t="s">
        <v>821</v>
      </c>
      <c r="F586" s="182" t="s">
        <v>1391</v>
      </c>
      <c r="G586" s="183" t="s">
        <v>178</v>
      </c>
      <c r="H586" s="184">
        <v>158</v>
      </c>
      <c r="I586" s="84"/>
      <c r="J586" s="185">
        <f>ROUND(I586*H586,2)</f>
        <v>0</v>
      </c>
      <c r="K586" s="186"/>
      <c r="L586" s="99"/>
      <c r="M586" s="187" t="s">
        <v>1</v>
      </c>
      <c r="N586" s="188" t="s">
        <v>38</v>
      </c>
      <c r="O586" s="189"/>
      <c r="P586" s="190">
        <f>O586*H586</f>
        <v>0</v>
      </c>
      <c r="Q586" s="190">
        <v>0</v>
      </c>
      <c r="R586" s="190">
        <f>Q586*H586</f>
        <v>0</v>
      </c>
      <c r="S586" s="190">
        <v>0</v>
      </c>
      <c r="T586" s="191">
        <f>S586*H586</f>
        <v>0</v>
      </c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R586" s="192" t="s">
        <v>130</v>
      </c>
      <c r="AT586" s="192" t="s">
        <v>126</v>
      </c>
      <c r="AU586" s="192" t="s">
        <v>83</v>
      </c>
      <c r="AY586" s="91" t="s">
        <v>124</v>
      </c>
      <c r="BE586" s="193">
        <f>IF(N586="základní",J586,0)</f>
        <v>0</v>
      </c>
      <c r="BF586" s="193">
        <f>IF(N586="snížená",J586,0)</f>
        <v>0</v>
      </c>
      <c r="BG586" s="193">
        <f>IF(N586="zákl. přenesená",J586,0)</f>
        <v>0</v>
      </c>
      <c r="BH586" s="193">
        <f>IF(N586="sníž. přenesená",J586,0)</f>
        <v>0</v>
      </c>
      <c r="BI586" s="193">
        <f>IF(N586="nulová",J586,0)</f>
        <v>0</v>
      </c>
      <c r="BJ586" s="91" t="s">
        <v>81</v>
      </c>
      <c r="BK586" s="193">
        <f>ROUND(I586*H586,2)</f>
        <v>0</v>
      </c>
      <c r="BL586" s="91" t="s">
        <v>130</v>
      </c>
      <c r="BM586" s="192" t="s">
        <v>822</v>
      </c>
    </row>
    <row r="587" spans="2:51" s="194" customFormat="1" ht="12">
      <c r="B587" s="195"/>
      <c r="D587" s="196" t="s">
        <v>132</v>
      </c>
      <c r="E587" s="197" t="s">
        <v>1</v>
      </c>
      <c r="F587" s="198" t="s">
        <v>823</v>
      </c>
      <c r="H587" s="199">
        <v>158</v>
      </c>
      <c r="I587" s="85"/>
      <c r="L587" s="195"/>
      <c r="M587" s="200"/>
      <c r="N587" s="201"/>
      <c r="O587" s="201"/>
      <c r="P587" s="201"/>
      <c r="Q587" s="201"/>
      <c r="R587" s="201"/>
      <c r="S587" s="201"/>
      <c r="T587" s="202"/>
      <c r="AT587" s="197" t="s">
        <v>132</v>
      </c>
      <c r="AU587" s="197" t="s">
        <v>83</v>
      </c>
      <c r="AV587" s="194" t="s">
        <v>83</v>
      </c>
      <c r="AW587" s="194" t="s">
        <v>30</v>
      </c>
      <c r="AX587" s="194" t="s">
        <v>73</v>
      </c>
      <c r="AY587" s="197" t="s">
        <v>124</v>
      </c>
    </row>
    <row r="588" spans="2:51" s="203" customFormat="1" ht="12">
      <c r="B588" s="204"/>
      <c r="D588" s="196" t="s">
        <v>132</v>
      </c>
      <c r="E588" s="205" t="s">
        <v>1</v>
      </c>
      <c r="F588" s="206" t="s">
        <v>134</v>
      </c>
      <c r="H588" s="207">
        <v>158</v>
      </c>
      <c r="I588" s="86"/>
      <c r="L588" s="204"/>
      <c r="M588" s="208"/>
      <c r="N588" s="209"/>
      <c r="O588" s="209"/>
      <c r="P588" s="209"/>
      <c r="Q588" s="209"/>
      <c r="R588" s="209"/>
      <c r="S588" s="209"/>
      <c r="T588" s="210"/>
      <c r="AT588" s="205" t="s">
        <v>132</v>
      </c>
      <c r="AU588" s="205" t="s">
        <v>83</v>
      </c>
      <c r="AV588" s="203" t="s">
        <v>130</v>
      </c>
      <c r="AW588" s="203" t="s">
        <v>30</v>
      </c>
      <c r="AX588" s="203" t="s">
        <v>81</v>
      </c>
      <c r="AY588" s="205" t="s">
        <v>124</v>
      </c>
    </row>
    <row r="589" spans="1:65" s="101" customFormat="1" ht="39" customHeight="1">
      <c r="A589" s="98"/>
      <c r="B589" s="99"/>
      <c r="C589" s="180" t="s">
        <v>1385</v>
      </c>
      <c r="D589" s="180" t="s">
        <v>126</v>
      </c>
      <c r="E589" s="181"/>
      <c r="F589" s="182" t="s">
        <v>1387</v>
      </c>
      <c r="G589" s="183" t="s">
        <v>1386</v>
      </c>
      <c r="H589" s="184">
        <v>78</v>
      </c>
      <c r="I589" s="84"/>
      <c r="J589" s="185">
        <f>ROUND(I589*H589,2)</f>
        <v>0</v>
      </c>
      <c r="K589" s="186"/>
      <c r="L589" s="99"/>
      <c r="M589" s="187" t="s">
        <v>1</v>
      </c>
      <c r="N589" s="188" t="s">
        <v>38</v>
      </c>
      <c r="O589" s="189"/>
      <c r="P589" s="190">
        <f>O589*H589</f>
        <v>0</v>
      </c>
      <c r="Q589" s="190">
        <v>0</v>
      </c>
      <c r="R589" s="190">
        <f>Q589*H589</f>
        <v>0</v>
      </c>
      <c r="S589" s="190">
        <v>0</v>
      </c>
      <c r="T589" s="191">
        <f>S589*H589</f>
        <v>0</v>
      </c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R589" s="192" t="s">
        <v>130</v>
      </c>
      <c r="AT589" s="192" t="s">
        <v>126</v>
      </c>
      <c r="AU589" s="192" t="s">
        <v>83</v>
      </c>
      <c r="AY589" s="91" t="s">
        <v>124</v>
      </c>
      <c r="BE589" s="193">
        <f>IF(N589="základní",J589,0)</f>
        <v>0</v>
      </c>
      <c r="BF589" s="193">
        <f>IF(N589="snížená",J589,0)</f>
        <v>0</v>
      </c>
      <c r="BG589" s="193">
        <f>IF(N589="zákl. přenesená",J589,0)</f>
        <v>0</v>
      </c>
      <c r="BH589" s="193">
        <f>IF(N589="sníž. přenesená",J589,0)</f>
        <v>0</v>
      </c>
      <c r="BI589" s="193">
        <f>IF(N589="nulová",J589,0)</f>
        <v>0</v>
      </c>
      <c r="BJ589" s="91" t="s">
        <v>81</v>
      </c>
      <c r="BK589" s="193">
        <f>ROUND(I589*H589,2)</f>
        <v>0</v>
      </c>
      <c r="BL589" s="91" t="s">
        <v>130</v>
      </c>
      <c r="BM589" s="192" t="s">
        <v>822</v>
      </c>
    </row>
    <row r="590" spans="1:65" s="101" customFormat="1" ht="21.75" customHeight="1">
      <c r="A590" s="98"/>
      <c r="B590" s="99"/>
      <c r="C590" s="180" t="s">
        <v>824</v>
      </c>
      <c r="D590" s="180" t="s">
        <v>126</v>
      </c>
      <c r="E590" s="181" t="s">
        <v>825</v>
      </c>
      <c r="F590" s="182" t="s">
        <v>826</v>
      </c>
      <c r="G590" s="183" t="s">
        <v>256</v>
      </c>
      <c r="H590" s="184">
        <v>4</v>
      </c>
      <c r="I590" s="84"/>
      <c r="J590" s="185">
        <f>ROUND(I590*H590,2)</f>
        <v>0</v>
      </c>
      <c r="K590" s="186"/>
      <c r="L590" s="99"/>
      <c r="M590" s="187" t="s">
        <v>1</v>
      </c>
      <c r="N590" s="188" t="s">
        <v>38</v>
      </c>
      <c r="O590" s="189"/>
      <c r="P590" s="190">
        <f>O590*H590</f>
        <v>0</v>
      </c>
      <c r="Q590" s="190">
        <v>0</v>
      </c>
      <c r="R590" s="190">
        <f>Q590*H590</f>
        <v>0</v>
      </c>
      <c r="S590" s="190">
        <v>0</v>
      </c>
      <c r="T590" s="191">
        <f>S590*H590</f>
        <v>0</v>
      </c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R590" s="192" t="s">
        <v>130</v>
      </c>
      <c r="AT590" s="192" t="s">
        <v>126</v>
      </c>
      <c r="AU590" s="192" t="s">
        <v>83</v>
      </c>
      <c r="AY590" s="91" t="s">
        <v>124</v>
      </c>
      <c r="BE590" s="193">
        <f>IF(N590="základní",J590,0)</f>
        <v>0</v>
      </c>
      <c r="BF590" s="193">
        <f>IF(N590="snížená",J590,0)</f>
        <v>0</v>
      </c>
      <c r="BG590" s="193">
        <f>IF(N590="zákl. přenesená",J590,0)</f>
        <v>0</v>
      </c>
      <c r="BH590" s="193">
        <f>IF(N590="sníž. přenesená",J590,0)</f>
        <v>0</v>
      </c>
      <c r="BI590" s="193">
        <f>IF(N590="nulová",J590,0)</f>
        <v>0</v>
      </c>
      <c r="BJ590" s="91" t="s">
        <v>81</v>
      </c>
      <c r="BK590" s="193">
        <f>ROUND(I590*H590,2)</f>
        <v>0</v>
      </c>
      <c r="BL590" s="91" t="s">
        <v>130</v>
      </c>
      <c r="BM590" s="192" t="s">
        <v>827</v>
      </c>
    </row>
    <row r="591" spans="2:51" s="194" customFormat="1" ht="12">
      <c r="B591" s="195"/>
      <c r="D591" s="196" t="s">
        <v>132</v>
      </c>
      <c r="E591" s="197" t="s">
        <v>1</v>
      </c>
      <c r="F591" s="198" t="s">
        <v>828</v>
      </c>
      <c r="H591" s="199">
        <v>4</v>
      </c>
      <c r="I591" s="85"/>
      <c r="L591" s="195"/>
      <c r="M591" s="200"/>
      <c r="N591" s="201"/>
      <c r="O591" s="201"/>
      <c r="P591" s="201"/>
      <c r="Q591" s="201"/>
      <c r="R591" s="201"/>
      <c r="S591" s="201"/>
      <c r="T591" s="202"/>
      <c r="AT591" s="197" t="s">
        <v>132</v>
      </c>
      <c r="AU591" s="197" t="s">
        <v>83</v>
      </c>
      <c r="AV591" s="194" t="s">
        <v>83</v>
      </c>
      <c r="AW591" s="194" t="s">
        <v>30</v>
      </c>
      <c r="AX591" s="194" t="s">
        <v>73</v>
      </c>
      <c r="AY591" s="197" t="s">
        <v>124</v>
      </c>
    </row>
    <row r="592" spans="2:51" s="203" customFormat="1" ht="12">
      <c r="B592" s="204"/>
      <c r="D592" s="196" t="s">
        <v>132</v>
      </c>
      <c r="E592" s="205" t="s">
        <v>1</v>
      </c>
      <c r="F592" s="206" t="s">
        <v>134</v>
      </c>
      <c r="H592" s="207">
        <v>4</v>
      </c>
      <c r="I592" s="86"/>
      <c r="L592" s="204"/>
      <c r="M592" s="208"/>
      <c r="N592" s="209"/>
      <c r="O592" s="209"/>
      <c r="P592" s="209"/>
      <c r="Q592" s="209"/>
      <c r="R592" s="209"/>
      <c r="S592" s="209"/>
      <c r="T592" s="210"/>
      <c r="AT592" s="205" t="s">
        <v>132</v>
      </c>
      <c r="AU592" s="205" t="s">
        <v>83</v>
      </c>
      <c r="AV592" s="203" t="s">
        <v>130</v>
      </c>
      <c r="AW592" s="203" t="s">
        <v>30</v>
      </c>
      <c r="AX592" s="203" t="s">
        <v>81</v>
      </c>
      <c r="AY592" s="205" t="s">
        <v>124</v>
      </c>
    </row>
    <row r="593" spans="1:65" s="101" customFormat="1" ht="16.5" customHeight="1">
      <c r="A593" s="98"/>
      <c r="B593" s="99"/>
      <c r="C593" s="218" t="s">
        <v>829</v>
      </c>
      <c r="D593" s="218" t="s">
        <v>275</v>
      </c>
      <c r="E593" s="219" t="s">
        <v>830</v>
      </c>
      <c r="F593" s="220" t="s">
        <v>831</v>
      </c>
      <c r="G593" s="221" t="s">
        <v>256</v>
      </c>
      <c r="H593" s="222">
        <v>4</v>
      </c>
      <c r="I593" s="88"/>
      <c r="J593" s="223">
        <f>ROUND(I593*H593,2)</f>
        <v>0</v>
      </c>
      <c r="K593" s="224"/>
      <c r="L593" s="225"/>
      <c r="M593" s="226" t="s">
        <v>1</v>
      </c>
      <c r="N593" s="227" t="s">
        <v>38</v>
      </c>
      <c r="O593" s="189"/>
      <c r="P593" s="190">
        <f>O593*H593</f>
        <v>0</v>
      </c>
      <c r="Q593" s="190">
        <v>0.00011</v>
      </c>
      <c r="R593" s="190">
        <f>Q593*H593</f>
        <v>0.00044</v>
      </c>
      <c r="S593" s="190">
        <v>0</v>
      </c>
      <c r="T593" s="191">
        <f>S593*H593</f>
        <v>0</v>
      </c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R593" s="192" t="s">
        <v>163</v>
      </c>
      <c r="AT593" s="192" t="s">
        <v>275</v>
      </c>
      <c r="AU593" s="192" t="s">
        <v>83</v>
      </c>
      <c r="AY593" s="91" t="s">
        <v>124</v>
      </c>
      <c r="BE593" s="193">
        <f>IF(N593="základní",J593,0)</f>
        <v>0</v>
      </c>
      <c r="BF593" s="193">
        <f>IF(N593="snížená",J593,0)</f>
        <v>0</v>
      </c>
      <c r="BG593" s="193">
        <f>IF(N593="zákl. přenesená",J593,0)</f>
        <v>0</v>
      </c>
      <c r="BH593" s="193">
        <f>IF(N593="sníž. přenesená",J593,0)</f>
        <v>0</v>
      </c>
      <c r="BI593" s="193">
        <f>IF(N593="nulová",J593,0)</f>
        <v>0</v>
      </c>
      <c r="BJ593" s="91" t="s">
        <v>81</v>
      </c>
      <c r="BK593" s="193">
        <f>ROUND(I593*H593,2)</f>
        <v>0</v>
      </c>
      <c r="BL593" s="91" t="s">
        <v>130</v>
      </c>
      <c r="BM593" s="192" t="s">
        <v>832</v>
      </c>
    </row>
    <row r="594" spans="1:65" s="101" customFormat="1" ht="21.75" customHeight="1">
      <c r="A594" s="98"/>
      <c r="B594" s="99"/>
      <c r="C594" s="180" t="s">
        <v>833</v>
      </c>
      <c r="D594" s="180" t="s">
        <v>126</v>
      </c>
      <c r="E594" s="181" t="s">
        <v>834</v>
      </c>
      <c r="F594" s="182" t="s">
        <v>835</v>
      </c>
      <c r="G594" s="183" t="s">
        <v>256</v>
      </c>
      <c r="H594" s="184">
        <v>14</v>
      </c>
      <c r="I594" s="84"/>
      <c r="J594" s="185">
        <f>ROUND(I594*H594,2)</f>
        <v>0</v>
      </c>
      <c r="K594" s="186"/>
      <c r="L594" s="99"/>
      <c r="M594" s="187" t="s">
        <v>1</v>
      </c>
      <c r="N594" s="188" t="s">
        <v>38</v>
      </c>
      <c r="O594" s="189"/>
      <c r="P594" s="190">
        <f>O594*H594</f>
        <v>0</v>
      </c>
      <c r="Q594" s="190">
        <v>0</v>
      </c>
      <c r="R594" s="190">
        <f>Q594*H594</f>
        <v>0</v>
      </c>
      <c r="S594" s="190">
        <v>0</v>
      </c>
      <c r="T594" s="191">
        <f>S594*H594</f>
        <v>0</v>
      </c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R594" s="192" t="s">
        <v>130</v>
      </c>
      <c r="AT594" s="192" t="s">
        <v>126</v>
      </c>
      <c r="AU594" s="192" t="s">
        <v>83</v>
      </c>
      <c r="AY594" s="91" t="s">
        <v>124</v>
      </c>
      <c r="BE594" s="193">
        <f>IF(N594="základní",J594,0)</f>
        <v>0</v>
      </c>
      <c r="BF594" s="193">
        <f>IF(N594="snížená",J594,0)</f>
        <v>0</v>
      </c>
      <c r="BG594" s="193">
        <f>IF(N594="zákl. přenesená",J594,0)</f>
        <v>0</v>
      </c>
      <c r="BH594" s="193">
        <f>IF(N594="sníž. přenesená",J594,0)</f>
        <v>0</v>
      </c>
      <c r="BI594" s="193">
        <f>IF(N594="nulová",J594,0)</f>
        <v>0</v>
      </c>
      <c r="BJ594" s="91" t="s">
        <v>81</v>
      </c>
      <c r="BK594" s="193">
        <f>ROUND(I594*H594,2)</f>
        <v>0</v>
      </c>
      <c r="BL594" s="91" t="s">
        <v>130</v>
      </c>
      <c r="BM594" s="192" t="s">
        <v>836</v>
      </c>
    </row>
    <row r="595" spans="2:51" s="194" customFormat="1" ht="12">
      <c r="B595" s="195"/>
      <c r="D595" s="196" t="s">
        <v>132</v>
      </c>
      <c r="E595" s="197" t="s">
        <v>1</v>
      </c>
      <c r="F595" s="198" t="s">
        <v>837</v>
      </c>
      <c r="H595" s="199">
        <v>14</v>
      </c>
      <c r="I595" s="85"/>
      <c r="L595" s="195"/>
      <c r="M595" s="200"/>
      <c r="N595" s="201"/>
      <c r="O595" s="201"/>
      <c r="P595" s="201"/>
      <c r="Q595" s="201"/>
      <c r="R595" s="201"/>
      <c r="S595" s="201"/>
      <c r="T595" s="202"/>
      <c r="AT595" s="197" t="s">
        <v>132</v>
      </c>
      <c r="AU595" s="197" t="s">
        <v>83</v>
      </c>
      <c r="AV595" s="194" t="s">
        <v>83</v>
      </c>
      <c r="AW595" s="194" t="s">
        <v>30</v>
      </c>
      <c r="AX595" s="194" t="s">
        <v>73</v>
      </c>
      <c r="AY595" s="197" t="s">
        <v>124</v>
      </c>
    </row>
    <row r="596" spans="2:51" s="203" customFormat="1" ht="12">
      <c r="B596" s="204"/>
      <c r="D596" s="196" t="s">
        <v>132</v>
      </c>
      <c r="E596" s="205" t="s">
        <v>1</v>
      </c>
      <c r="F596" s="206" t="s">
        <v>134</v>
      </c>
      <c r="H596" s="207">
        <v>14</v>
      </c>
      <c r="I596" s="86"/>
      <c r="L596" s="204"/>
      <c r="M596" s="208"/>
      <c r="N596" s="209"/>
      <c r="O596" s="209"/>
      <c r="P596" s="209"/>
      <c r="Q596" s="209"/>
      <c r="R596" s="209"/>
      <c r="S596" s="209"/>
      <c r="T596" s="210"/>
      <c r="AT596" s="205" t="s">
        <v>132</v>
      </c>
      <c r="AU596" s="205" t="s">
        <v>83</v>
      </c>
      <c r="AV596" s="203" t="s">
        <v>130</v>
      </c>
      <c r="AW596" s="203" t="s">
        <v>30</v>
      </c>
      <c r="AX596" s="203" t="s">
        <v>81</v>
      </c>
      <c r="AY596" s="205" t="s">
        <v>124</v>
      </c>
    </row>
    <row r="597" spans="1:65" s="101" customFormat="1" ht="21.75" customHeight="1">
      <c r="A597" s="98"/>
      <c r="B597" s="99"/>
      <c r="C597" s="218" t="s">
        <v>838</v>
      </c>
      <c r="D597" s="218" t="s">
        <v>275</v>
      </c>
      <c r="E597" s="219" t="s">
        <v>839</v>
      </c>
      <c r="F597" s="220" t="s">
        <v>840</v>
      </c>
      <c r="G597" s="221" t="s">
        <v>256</v>
      </c>
      <c r="H597" s="222">
        <v>7</v>
      </c>
      <c r="I597" s="88"/>
      <c r="J597" s="223">
        <f>ROUND(I597*H597,2)</f>
        <v>0</v>
      </c>
      <c r="K597" s="224"/>
      <c r="L597" s="225"/>
      <c r="M597" s="226" t="s">
        <v>1</v>
      </c>
      <c r="N597" s="227" t="s">
        <v>38</v>
      </c>
      <c r="O597" s="189"/>
      <c r="P597" s="190">
        <f>O597*H597</f>
        <v>0</v>
      </c>
      <c r="Q597" s="190">
        <v>0.00032</v>
      </c>
      <c r="R597" s="190">
        <f>Q597*H597</f>
        <v>0.0022400000000000002</v>
      </c>
      <c r="S597" s="190">
        <v>0</v>
      </c>
      <c r="T597" s="191">
        <f>S597*H597</f>
        <v>0</v>
      </c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R597" s="192" t="s">
        <v>163</v>
      </c>
      <c r="AT597" s="192" t="s">
        <v>275</v>
      </c>
      <c r="AU597" s="192" t="s">
        <v>83</v>
      </c>
      <c r="AY597" s="91" t="s">
        <v>124</v>
      </c>
      <c r="BE597" s="193">
        <f>IF(N597="základní",J597,0)</f>
        <v>0</v>
      </c>
      <c r="BF597" s="193">
        <f>IF(N597="snížená",J597,0)</f>
        <v>0</v>
      </c>
      <c r="BG597" s="193">
        <f>IF(N597="zákl. přenesená",J597,0)</f>
        <v>0</v>
      </c>
      <c r="BH597" s="193">
        <f>IF(N597="sníž. přenesená",J597,0)</f>
        <v>0</v>
      </c>
      <c r="BI597" s="193">
        <f>IF(N597="nulová",J597,0)</f>
        <v>0</v>
      </c>
      <c r="BJ597" s="91" t="s">
        <v>81</v>
      </c>
      <c r="BK597" s="193">
        <f>ROUND(I597*H597,2)</f>
        <v>0</v>
      </c>
      <c r="BL597" s="91" t="s">
        <v>130</v>
      </c>
      <c r="BM597" s="192" t="s">
        <v>841</v>
      </c>
    </row>
    <row r="598" spans="1:65" s="101" customFormat="1" ht="16.5" customHeight="1">
      <c r="A598" s="98"/>
      <c r="B598" s="99"/>
      <c r="C598" s="218" t="s">
        <v>842</v>
      </c>
      <c r="D598" s="218" t="s">
        <v>275</v>
      </c>
      <c r="E598" s="219" t="s">
        <v>843</v>
      </c>
      <c r="F598" s="220" t="s">
        <v>844</v>
      </c>
      <c r="G598" s="221" t="s">
        <v>256</v>
      </c>
      <c r="H598" s="222">
        <v>3</v>
      </c>
      <c r="I598" s="88"/>
      <c r="J598" s="223">
        <f>ROUND(I598*H598,2)</f>
        <v>0</v>
      </c>
      <c r="K598" s="224"/>
      <c r="L598" s="225"/>
      <c r="M598" s="226" t="s">
        <v>1</v>
      </c>
      <c r="N598" s="227" t="s">
        <v>38</v>
      </c>
      <c r="O598" s="189"/>
      <c r="P598" s="190">
        <f>O598*H598</f>
        <v>0</v>
      </c>
      <c r="Q598" s="190">
        <v>0.00032</v>
      </c>
      <c r="R598" s="190">
        <f>Q598*H598</f>
        <v>0.0009600000000000001</v>
      </c>
      <c r="S598" s="190">
        <v>0</v>
      </c>
      <c r="T598" s="191">
        <f>S598*H598</f>
        <v>0</v>
      </c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R598" s="192" t="s">
        <v>163</v>
      </c>
      <c r="AT598" s="192" t="s">
        <v>275</v>
      </c>
      <c r="AU598" s="192" t="s">
        <v>83</v>
      </c>
      <c r="AY598" s="91" t="s">
        <v>124</v>
      </c>
      <c r="BE598" s="193">
        <f>IF(N598="základní",J598,0)</f>
        <v>0</v>
      </c>
      <c r="BF598" s="193">
        <f>IF(N598="snížená",J598,0)</f>
        <v>0</v>
      </c>
      <c r="BG598" s="193">
        <f>IF(N598="zákl. přenesená",J598,0)</f>
        <v>0</v>
      </c>
      <c r="BH598" s="193">
        <f>IF(N598="sníž. přenesená",J598,0)</f>
        <v>0</v>
      </c>
      <c r="BI598" s="193">
        <f>IF(N598="nulová",J598,0)</f>
        <v>0</v>
      </c>
      <c r="BJ598" s="91" t="s">
        <v>81</v>
      </c>
      <c r="BK598" s="193">
        <f>ROUND(I598*H598,2)</f>
        <v>0</v>
      </c>
      <c r="BL598" s="91" t="s">
        <v>130</v>
      </c>
      <c r="BM598" s="192" t="s">
        <v>845</v>
      </c>
    </row>
    <row r="599" spans="1:65" s="101" customFormat="1" ht="21.75" customHeight="1">
      <c r="A599" s="98"/>
      <c r="B599" s="99"/>
      <c r="C599" s="180" t="s">
        <v>846</v>
      </c>
      <c r="D599" s="180" t="s">
        <v>126</v>
      </c>
      <c r="E599" s="181" t="s">
        <v>847</v>
      </c>
      <c r="F599" s="182" t="s">
        <v>848</v>
      </c>
      <c r="G599" s="183" t="s">
        <v>256</v>
      </c>
      <c r="H599" s="184">
        <v>1</v>
      </c>
      <c r="I599" s="84"/>
      <c r="J599" s="185">
        <f>ROUND(I599*H599,2)</f>
        <v>0</v>
      </c>
      <c r="K599" s="186"/>
      <c r="L599" s="99"/>
      <c r="M599" s="187" t="s">
        <v>1</v>
      </c>
      <c r="N599" s="188" t="s">
        <v>38</v>
      </c>
      <c r="O599" s="189"/>
      <c r="P599" s="190">
        <f>O599*H599</f>
        <v>0</v>
      </c>
      <c r="Q599" s="190">
        <v>0.00072</v>
      </c>
      <c r="R599" s="190">
        <f>Q599*H599</f>
        <v>0.00072</v>
      </c>
      <c r="S599" s="190">
        <v>0</v>
      </c>
      <c r="T599" s="191">
        <f>S599*H599</f>
        <v>0</v>
      </c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R599" s="192" t="s">
        <v>130</v>
      </c>
      <c r="AT599" s="192" t="s">
        <v>126</v>
      </c>
      <c r="AU599" s="192" t="s">
        <v>83</v>
      </c>
      <c r="AY599" s="91" t="s">
        <v>124</v>
      </c>
      <c r="BE599" s="193">
        <f>IF(N599="základní",J599,0)</f>
        <v>0</v>
      </c>
      <c r="BF599" s="193">
        <f>IF(N599="snížená",J599,0)</f>
        <v>0</v>
      </c>
      <c r="BG599" s="193">
        <f>IF(N599="zákl. přenesená",J599,0)</f>
        <v>0</v>
      </c>
      <c r="BH599" s="193">
        <f>IF(N599="sníž. přenesená",J599,0)</f>
        <v>0</v>
      </c>
      <c r="BI599" s="193">
        <f>IF(N599="nulová",J599,0)</f>
        <v>0</v>
      </c>
      <c r="BJ599" s="91" t="s">
        <v>81</v>
      </c>
      <c r="BK599" s="193">
        <f>ROUND(I599*H599,2)</f>
        <v>0</v>
      </c>
      <c r="BL599" s="91" t="s">
        <v>130</v>
      </c>
      <c r="BM599" s="192" t="s">
        <v>849</v>
      </c>
    </row>
    <row r="600" spans="2:51" s="194" customFormat="1" ht="12">
      <c r="B600" s="195"/>
      <c r="D600" s="196" t="s">
        <v>132</v>
      </c>
      <c r="E600" s="197" t="s">
        <v>1</v>
      </c>
      <c r="F600" s="198" t="s">
        <v>733</v>
      </c>
      <c r="H600" s="199">
        <v>1</v>
      </c>
      <c r="I600" s="85"/>
      <c r="L600" s="195"/>
      <c r="M600" s="200"/>
      <c r="N600" s="201"/>
      <c r="O600" s="201"/>
      <c r="P600" s="201"/>
      <c r="Q600" s="201"/>
      <c r="R600" s="201"/>
      <c r="S600" s="201"/>
      <c r="T600" s="202"/>
      <c r="AT600" s="197" t="s">
        <v>132</v>
      </c>
      <c r="AU600" s="197" t="s">
        <v>83</v>
      </c>
      <c r="AV600" s="194" t="s">
        <v>83</v>
      </c>
      <c r="AW600" s="194" t="s">
        <v>30</v>
      </c>
      <c r="AX600" s="194" t="s">
        <v>73</v>
      </c>
      <c r="AY600" s="197" t="s">
        <v>124</v>
      </c>
    </row>
    <row r="601" spans="2:51" s="203" customFormat="1" ht="12">
      <c r="B601" s="204"/>
      <c r="D601" s="196" t="s">
        <v>132</v>
      </c>
      <c r="E601" s="205" t="s">
        <v>1</v>
      </c>
      <c r="F601" s="206" t="s">
        <v>134</v>
      </c>
      <c r="H601" s="207">
        <v>1</v>
      </c>
      <c r="I601" s="86"/>
      <c r="L601" s="204"/>
      <c r="M601" s="208"/>
      <c r="N601" s="209"/>
      <c r="O601" s="209"/>
      <c r="P601" s="209"/>
      <c r="Q601" s="209"/>
      <c r="R601" s="209"/>
      <c r="S601" s="209"/>
      <c r="T601" s="210"/>
      <c r="AT601" s="205" t="s">
        <v>132</v>
      </c>
      <c r="AU601" s="205" t="s">
        <v>83</v>
      </c>
      <c r="AV601" s="203" t="s">
        <v>130</v>
      </c>
      <c r="AW601" s="203" t="s">
        <v>30</v>
      </c>
      <c r="AX601" s="203" t="s">
        <v>81</v>
      </c>
      <c r="AY601" s="205" t="s">
        <v>124</v>
      </c>
    </row>
    <row r="602" spans="1:65" s="101" customFormat="1" ht="21.75" customHeight="1">
      <c r="A602" s="98"/>
      <c r="B602" s="99"/>
      <c r="C602" s="218" t="s">
        <v>850</v>
      </c>
      <c r="D602" s="218" t="s">
        <v>275</v>
      </c>
      <c r="E602" s="219" t="s">
        <v>851</v>
      </c>
      <c r="F602" s="235" t="s">
        <v>852</v>
      </c>
      <c r="G602" s="221" t="s">
        <v>256</v>
      </c>
      <c r="H602" s="222">
        <v>1</v>
      </c>
      <c r="I602" s="88"/>
      <c r="J602" s="223">
        <f>ROUND(I602*H602,2)</f>
        <v>0</v>
      </c>
      <c r="K602" s="224"/>
      <c r="L602" s="225"/>
      <c r="M602" s="226" t="s">
        <v>1</v>
      </c>
      <c r="N602" s="227" t="s">
        <v>38</v>
      </c>
      <c r="O602" s="189"/>
      <c r="P602" s="190">
        <f>O602*H602</f>
        <v>0</v>
      </c>
      <c r="Q602" s="190">
        <v>0.01097</v>
      </c>
      <c r="R602" s="190">
        <f>Q602*H602</f>
        <v>0.01097</v>
      </c>
      <c r="S602" s="190">
        <v>0</v>
      </c>
      <c r="T602" s="191">
        <f>S602*H602</f>
        <v>0</v>
      </c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R602" s="192" t="s">
        <v>163</v>
      </c>
      <c r="AT602" s="192" t="s">
        <v>275</v>
      </c>
      <c r="AU602" s="192" t="s">
        <v>83</v>
      </c>
      <c r="AY602" s="91" t="s">
        <v>124</v>
      </c>
      <c r="BE602" s="193">
        <f>IF(N602="základní",J602,0)</f>
        <v>0</v>
      </c>
      <c r="BF602" s="193">
        <f>IF(N602="snížená",J602,0)</f>
        <v>0</v>
      </c>
      <c r="BG602" s="193">
        <f>IF(N602="zákl. přenesená",J602,0)</f>
        <v>0</v>
      </c>
      <c r="BH602" s="193">
        <f>IF(N602="sníž. přenesená",J602,0)</f>
        <v>0</v>
      </c>
      <c r="BI602" s="193">
        <f>IF(N602="nulová",J602,0)</f>
        <v>0</v>
      </c>
      <c r="BJ602" s="91" t="s">
        <v>81</v>
      </c>
      <c r="BK602" s="193">
        <f>ROUND(I602*H602,2)</f>
        <v>0</v>
      </c>
      <c r="BL602" s="91" t="s">
        <v>130</v>
      </c>
      <c r="BM602" s="192" t="s">
        <v>853</v>
      </c>
    </row>
    <row r="603" spans="1:65" s="101" customFormat="1" ht="16.5" customHeight="1">
      <c r="A603" s="98"/>
      <c r="B603" s="99"/>
      <c r="C603" s="218" t="s">
        <v>854</v>
      </c>
      <c r="D603" s="218" t="s">
        <v>275</v>
      </c>
      <c r="E603" s="219" t="s">
        <v>855</v>
      </c>
      <c r="F603" s="235" t="s">
        <v>856</v>
      </c>
      <c r="G603" s="221" t="s">
        <v>256</v>
      </c>
      <c r="H603" s="222">
        <v>1</v>
      </c>
      <c r="I603" s="88"/>
      <c r="J603" s="223">
        <f>ROUND(I603*H603,2)</f>
        <v>0</v>
      </c>
      <c r="K603" s="224"/>
      <c r="L603" s="225"/>
      <c r="M603" s="226" t="s">
        <v>1</v>
      </c>
      <c r="N603" s="227" t="s">
        <v>38</v>
      </c>
      <c r="O603" s="189"/>
      <c r="P603" s="190">
        <f>O603*H603</f>
        <v>0</v>
      </c>
      <c r="Q603" s="190">
        <v>0.0035</v>
      </c>
      <c r="R603" s="190">
        <f>Q603*H603</f>
        <v>0.0035</v>
      </c>
      <c r="S603" s="190">
        <v>0</v>
      </c>
      <c r="T603" s="191">
        <f>S603*H603</f>
        <v>0</v>
      </c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R603" s="192" t="s">
        <v>163</v>
      </c>
      <c r="AT603" s="192" t="s">
        <v>275</v>
      </c>
      <c r="AU603" s="192" t="s">
        <v>83</v>
      </c>
      <c r="AY603" s="91" t="s">
        <v>124</v>
      </c>
      <c r="BE603" s="193">
        <f>IF(N603="základní",J603,0)</f>
        <v>0</v>
      </c>
      <c r="BF603" s="193">
        <f>IF(N603="snížená",J603,0)</f>
        <v>0</v>
      </c>
      <c r="BG603" s="193">
        <f>IF(N603="zákl. přenesená",J603,0)</f>
        <v>0</v>
      </c>
      <c r="BH603" s="193">
        <f>IF(N603="sníž. přenesená",J603,0)</f>
        <v>0</v>
      </c>
      <c r="BI603" s="193">
        <f>IF(N603="nulová",J603,0)</f>
        <v>0</v>
      </c>
      <c r="BJ603" s="91" t="s">
        <v>81</v>
      </c>
      <c r="BK603" s="193">
        <f>ROUND(I603*H603,2)</f>
        <v>0</v>
      </c>
      <c r="BL603" s="91" t="s">
        <v>130</v>
      </c>
      <c r="BM603" s="192" t="s">
        <v>857</v>
      </c>
    </row>
    <row r="604" spans="1:65" s="101" customFormat="1" ht="21.75" customHeight="1">
      <c r="A604" s="98"/>
      <c r="B604" s="99"/>
      <c r="C604" s="180" t="s">
        <v>858</v>
      </c>
      <c r="D604" s="180" t="s">
        <v>126</v>
      </c>
      <c r="E604" s="181" t="s">
        <v>859</v>
      </c>
      <c r="F604" s="182" t="s">
        <v>860</v>
      </c>
      <c r="G604" s="183" t="s">
        <v>256</v>
      </c>
      <c r="H604" s="184">
        <v>3</v>
      </c>
      <c r="I604" s="84"/>
      <c r="J604" s="185">
        <f>ROUND(I604*H604,2)</f>
        <v>0</v>
      </c>
      <c r="K604" s="186"/>
      <c r="L604" s="99"/>
      <c r="M604" s="187" t="s">
        <v>1</v>
      </c>
      <c r="N604" s="188" t="s">
        <v>38</v>
      </c>
      <c r="O604" s="189"/>
      <c r="P604" s="190">
        <f>O604*H604</f>
        <v>0</v>
      </c>
      <c r="Q604" s="190">
        <v>0</v>
      </c>
      <c r="R604" s="190">
        <f>Q604*H604</f>
        <v>0</v>
      </c>
      <c r="S604" s="190">
        <v>0</v>
      </c>
      <c r="T604" s="191">
        <f>S604*H604</f>
        <v>0</v>
      </c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R604" s="192" t="s">
        <v>130</v>
      </c>
      <c r="AT604" s="192" t="s">
        <v>126</v>
      </c>
      <c r="AU604" s="192" t="s">
        <v>83</v>
      </c>
      <c r="AY604" s="91" t="s">
        <v>124</v>
      </c>
      <c r="BE604" s="193">
        <f>IF(N604="základní",J604,0)</f>
        <v>0</v>
      </c>
      <c r="BF604" s="193">
        <f>IF(N604="snížená",J604,0)</f>
        <v>0</v>
      </c>
      <c r="BG604" s="193">
        <f>IF(N604="zákl. přenesená",J604,0)</f>
        <v>0</v>
      </c>
      <c r="BH604" s="193">
        <f>IF(N604="sníž. přenesená",J604,0)</f>
        <v>0</v>
      </c>
      <c r="BI604" s="193">
        <f>IF(N604="nulová",J604,0)</f>
        <v>0</v>
      </c>
      <c r="BJ604" s="91" t="s">
        <v>81</v>
      </c>
      <c r="BK604" s="193">
        <f>ROUND(I604*H604,2)</f>
        <v>0</v>
      </c>
      <c r="BL604" s="91" t="s">
        <v>130</v>
      </c>
      <c r="BM604" s="192" t="s">
        <v>861</v>
      </c>
    </row>
    <row r="605" spans="2:51" s="194" customFormat="1" ht="12">
      <c r="B605" s="195"/>
      <c r="D605" s="196" t="s">
        <v>132</v>
      </c>
      <c r="E605" s="197" t="s">
        <v>1</v>
      </c>
      <c r="F605" s="198" t="s">
        <v>862</v>
      </c>
      <c r="H605" s="199">
        <v>3</v>
      </c>
      <c r="I605" s="85"/>
      <c r="L605" s="195"/>
      <c r="M605" s="200"/>
      <c r="N605" s="201"/>
      <c r="O605" s="201"/>
      <c r="P605" s="201"/>
      <c r="Q605" s="201"/>
      <c r="R605" s="201"/>
      <c r="S605" s="201"/>
      <c r="T605" s="202"/>
      <c r="AT605" s="197" t="s">
        <v>132</v>
      </c>
      <c r="AU605" s="197" t="s">
        <v>83</v>
      </c>
      <c r="AV605" s="194" t="s">
        <v>83</v>
      </c>
      <c r="AW605" s="194" t="s">
        <v>30</v>
      </c>
      <c r="AX605" s="194" t="s">
        <v>73</v>
      </c>
      <c r="AY605" s="197" t="s">
        <v>124</v>
      </c>
    </row>
    <row r="606" spans="2:51" s="203" customFormat="1" ht="12">
      <c r="B606" s="204"/>
      <c r="D606" s="196" t="s">
        <v>132</v>
      </c>
      <c r="E606" s="205" t="s">
        <v>1</v>
      </c>
      <c r="F606" s="206" t="s">
        <v>134</v>
      </c>
      <c r="H606" s="207">
        <v>3</v>
      </c>
      <c r="I606" s="86"/>
      <c r="L606" s="204"/>
      <c r="M606" s="208"/>
      <c r="N606" s="209"/>
      <c r="O606" s="209"/>
      <c r="P606" s="209"/>
      <c r="Q606" s="209"/>
      <c r="R606" s="209"/>
      <c r="S606" s="209"/>
      <c r="T606" s="210"/>
      <c r="AT606" s="205" t="s">
        <v>132</v>
      </c>
      <c r="AU606" s="205" t="s">
        <v>83</v>
      </c>
      <c r="AV606" s="203" t="s">
        <v>130</v>
      </c>
      <c r="AW606" s="203" t="s">
        <v>30</v>
      </c>
      <c r="AX606" s="203" t="s">
        <v>81</v>
      </c>
      <c r="AY606" s="205" t="s">
        <v>124</v>
      </c>
    </row>
    <row r="607" spans="1:65" s="101" customFormat="1" ht="33" customHeight="1">
      <c r="A607" s="98"/>
      <c r="B607" s="99"/>
      <c r="C607" s="218" t="s">
        <v>863</v>
      </c>
      <c r="D607" s="218" t="s">
        <v>275</v>
      </c>
      <c r="E607" s="219" t="s">
        <v>864</v>
      </c>
      <c r="F607" s="235" t="s">
        <v>865</v>
      </c>
      <c r="G607" s="221" t="s">
        <v>256</v>
      </c>
      <c r="H607" s="222">
        <v>3</v>
      </c>
      <c r="I607" s="88"/>
      <c r="J607" s="223">
        <f>ROUND(I607*H607,2)</f>
        <v>0</v>
      </c>
      <c r="K607" s="224"/>
      <c r="L607" s="225"/>
      <c r="M607" s="226" t="s">
        <v>1</v>
      </c>
      <c r="N607" s="227" t="s">
        <v>38</v>
      </c>
      <c r="O607" s="189"/>
      <c r="P607" s="190">
        <f>O607*H607</f>
        <v>0</v>
      </c>
      <c r="Q607" s="190">
        <v>0.0016</v>
      </c>
      <c r="R607" s="190">
        <f>Q607*H607</f>
        <v>0.0048000000000000004</v>
      </c>
      <c r="S607" s="190">
        <v>0</v>
      </c>
      <c r="T607" s="191">
        <f>S607*H607</f>
        <v>0</v>
      </c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R607" s="192" t="s">
        <v>163</v>
      </c>
      <c r="AT607" s="192" t="s">
        <v>275</v>
      </c>
      <c r="AU607" s="192" t="s">
        <v>83</v>
      </c>
      <c r="AY607" s="91" t="s">
        <v>124</v>
      </c>
      <c r="BE607" s="193">
        <f>IF(N607="základní",J607,0)</f>
        <v>0</v>
      </c>
      <c r="BF607" s="193">
        <f>IF(N607="snížená",J607,0)</f>
        <v>0</v>
      </c>
      <c r="BG607" s="193">
        <f>IF(N607="zákl. přenesená",J607,0)</f>
        <v>0</v>
      </c>
      <c r="BH607" s="193">
        <f>IF(N607="sníž. přenesená",J607,0)</f>
        <v>0</v>
      </c>
      <c r="BI607" s="193">
        <f>IF(N607="nulová",J607,0)</f>
        <v>0</v>
      </c>
      <c r="BJ607" s="91" t="s">
        <v>81</v>
      </c>
      <c r="BK607" s="193">
        <f>ROUND(I607*H607,2)</f>
        <v>0</v>
      </c>
      <c r="BL607" s="91" t="s">
        <v>130</v>
      </c>
      <c r="BM607" s="192" t="s">
        <v>866</v>
      </c>
    </row>
    <row r="608" spans="1:65" s="101" customFormat="1" ht="21.75" customHeight="1">
      <c r="A608" s="98"/>
      <c r="B608" s="99"/>
      <c r="C608" s="180" t="s">
        <v>867</v>
      </c>
      <c r="D608" s="180" t="s">
        <v>126</v>
      </c>
      <c r="E608" s="181" t="s">
        <v>868</v>
      </c>
      <c r="F608" s="182" t="s">
        <v>869</v>
      </c>
      <c r="G608" s="183" t="s">
        <v>256</v>
      </c>
      <c r="H608" s="184">
        <v>11</v>
      </c>
      <c r="I608" s="84"/>
      <c r="J608" s="185">
        <f>ROUND(I608*H608,2)</f>
        <v>0</v>
      </c>
      <c r="K608" s="186"/>
      <c r="L608" s="99"/>
      <c r="M608" s="187" t="s">
        <v>1</v>
      </c>
      <c r="N608" s="188" t="s">
        <v>38</v>
      </c>
      <c r="O608" s="189"/>
      <c r="P608" s="190">
        <f>O608*H608</f>
        <v>0</v>
      </c>
      <c r="Q608" s="190">
        <v>0.00162</v>
      </c>
      <c r="R608" s="190">
        <f>Q608*H608</f>
        <v>0.01782</v>
      </c>
      <c r="S608" s="190">
        <v>0</v>
      </c>
      <c r="T608" s="191">
        <f>S608*H608</f>
        <v>0</v>
      </c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R608" s="192" t="s">
        <v>130</v>
      </c>
      <c r="AT608" s="192" t="s">
        <v>126</v>
      </c>
      <c r="AU608" s="192" t="s">
        <v>83</v>
      </c>
      <c r="AY608" s="91" t="s">
        <v>124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91" t="s">
        <v>81</v>
      </c>
      <c r="BK608" s="193">
        <f>ROUND(I608*H608,2)</f>
        <v>0</v>
      </c>
      <c r="BL608" s="91" t="s">
        <v>130</v>
      </c>
      <c r="BM608" s="192" t="s">
        <v>870</v>
      </c>
    </row>
    <row r="609" spans="2:51" s="211" customFormat="1" ht="12">
      <c r="B609" s="212"/>
      <c r="D609" s="196" t="s">
        <v>132</v>
      </c>
      <c r="E609" s="213" t="s">
        <v>1</v>
      </c>
      <c r="F609" s="214" t="s">
        <v>152</v>
      </c>
      <c r="H609" s="213" t="s">
        <v>1</v>
      </c>
      <c r="I609" s="87"/>
      <c r="L609" s="212"/>
      <c r="M609" s="215"/>
      <c r="N609" s="216"/>
      <c r="O609" s="216"/>
      <c r="P609" s="216"/>
      <c r="Q609" s="216"/>
      <c r="R609" s="216"/>
      <c r="S609" s="216"/>
      <c r="T609" s="217"/>
      <c r="AT609" s="213" t="s">
        <v>132</v>
      </c>
      <c r="AU609" s="213" t="s">
        <v>83</v>
      </c>
      <c r="AV609" s="211" t="s">
        <v>81</v>
      </c>
      <c r="AW609" s="211" t="s">
        <v>30</v>
      </c>
      <c r="AX609" s="211" t="s">
        <v>73</v>
      </c>
      <c r="AY609" s="213" t="s">
        <v>124</v>
      </c>
    </row>
    <row r="610" spans="2:51" s="194" customFormat="1" ht="12">
      <c r="B610" s="195"/>
      <c r="D610" s="196" t="s">
        <v>132</v>
      </c>
      <c r="E610" s="197" t="s">
        <v>1</v>
      </c>
      <c r="F610" s="198" t="s">
        <v>871</v>
      </c>
      <c r="H610" s="199">
        <v>10</v>
      </c>
      <c r="I610" s="85"/>
      <c r="L610" s="195"/>
      <c r="M610" s="200"/>
      <c r="N610" s="201"/>
      <c r="O610" s="201"/>
      <c r="P610" s="201"/>
      <c r="Q610" s="201"/>
      <c r="R610" s="201"/>
      <c r="S610" s="201"/>
      <c r="T610" s="202"/>
      <c r="AT610" s="197" t="s">
        <v>132</v>
      </c>
      <c r="AU610" s="197" t="s">
        <v>83</v>
      </c>
      <c r="AV610" s="194" t="s">
        <v>83</v>
      </c>
      <c r="AW610" s="194" t="s">
        <v>30</v>
      </c>
      <c r="AX610" s="194" t="s">
        <v>73</v>
      </c>
      <c r="AY610" s="197" t="s">
        <v>124</v>
      </c>
    </row>
    <row r="611" spans="2:51" s="194" customFormat="1" ht="12">
      <c r="B611" s="195"/>
      <c r="D611" s="196" t="s">
        <v>132</v>
      </c>
      <c r="E611" s="197" t="s">
        <v>1</v>
      </c>
      <c r="F611" s="198" t="s">
        <v>872</v>
      </c>
      <c r="H611" s="199">
        <v>1</v>
      </c>
      <c r="I611" s="85"/>
      <c r="L611" s="195"/>
      <c r="M611" s="200"/>
      <c r="N611" s="201"/>
      <c r="O611" s="201"/>
      <c r="P611" s="201"/>
      <c r="Q611" s="201"/>
      <c r="R611" s="201"/>
      <c r="S611" s="201"/>
      <c r="T611" s="202"/>
      <c r="AT611" s="197" t="s">
        <v>132</v>
      </c>
      <c r="AU611" s="197" t="s">
        <v>83</v>
      </c>
      <c r="AV611" s="194" t="s">
        <v>83</v>
      </c>
      <c r="AW611" s="194" t="s">
        <v>30</v>
      </c>
      <c r="AX611" s="194" t="s">
        <v>73</v>
      </c>
      <c r="AY611" s="197" t="s">
        <v>124</v>
      </c>
    </row>
    <row r="612" spans="2:51" s="203" customFormat="1" ht="12">
      <c r="B612" s="204"/>
      <c r="D612" s="196" t="s">
        <v>132</v>
      </c>
      <c r="E612" s="205" t="s">
        <v>1</v>
      </c>
      <c r="F612" s="206" t="s">
        <v>134</v>
      </c>
      <c r="H612" s="207">
        <v>11</v>
      </c>
      <c r="I612" s="86"/>
      <c r="L612" s="204"/>
      <c r="M612" s="208"/>
      <c r="N612" s="209"/>
      <c r="O612" s="209"/>
      <c r="P612" s="209"/>
      <c r="Q612" s="209"/>
      <c r="R612" s="209"/>
      <c r="S612" s="209"/>
      <c r="T612" s="210"/>
      <c r="AT612" s="205" t="s">
        <v>132</v>
      </c>
      <c r="AU612" s="205" t="s">
        <v>83</v>
      </c>
      <c r="AV612" s="203" t="s">
        <v>130</v>
      </c>
      <c r="AW612" s="203" t="s">
        <v>30</v>
      </c>
      <c r="AX612" s="203" t="s">
        <v>81</v>
      </c>
      <c r="AY612" s="205" t="s">
        <v>124</v>
      </c>
    </row>
    <row r="613" spans="1:65" s="101" customFormat="1" ht="21.75" customHeight="1">
      <c r="A613" s="98"/>
      <c r="B613" s="99"/>
      <c r="C613" s="218" t="s">
        <v>873</v>
      </c>
      <c r="D613" s="218" t="s">
        <v>275</v>
      </c>
      <c r="E613" s="219" t="s">
        <v>874</v>
      </c>
      <c r="F613" s="235" t="s">
        <v>875</v>
      </c>
      <c r="G613" s="221" t="s">
        <v>256</v>
      </c>
      <c r="H613" s="222">
        <v>11</v>
      </c>
      <c r="I613" s="88"/>
      <c r="J613" s="223">
        <f>ROUND(I613*H613,2)</f>
        <v>0</v>
      </c>
      <c r="K613" s="224"/>
      <c r="L613" s="225"/>
      <c r="M613" s="226" t="s">
        <v>1</v>
      </c>
      <c r="N613" s="227" t="s">
        <v>38</v>
      </c>
      <c r="O613" s="189"/>
      <c r="P613" s="190">
        <f>O613*H613</f>
        <v>0</v>
      </c>
      <c r="Q613" s="190">
        <v>0.01847</v>
      </c>
      <c r="R613" s="190">
        <f>Q613*H613</f>
        <v>0.20317000000000002</v>
      </c>
      <c r="S613" s="190">
        <v>0</v>
      </c>
      <c r="T613" s="191">
        <f>S613*H613</f>
        <v>0</v>
      </c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R613" s="192" t="s">
        <v>163</v>
      </c>
      <c r="AT613" s="192" t="s">
        <v>275</v>
      </c>
      <c r="AU613" s="192" t="s">
        <v>83</v>
      </c>
      <c r="AY613" s="91" t="s">
        <v>124</v>
      </c>
      <c r="BE613" s="193">
        <f>IF(N613="základní",J613,0)</f>
        <v>0</v>
      </c>
      <c r="BF613" s="193">
        <f>IF(N613="snížená",J613,0)</f>
        <v>0</v>
      </c>
      <c r="BG613" s="193">
        <f>IF(N613="zákl. přenesená",J613,0)</f>
        <v>0</v>
      </c>
      <c r="BH613" s="193">
        <f>IF(N613="sníž. přenesená",J613,0)</f>
        <v>0</v>
      </c>
      <c r="BI613" s="193">
        <f>IF(N613="nulová",J613,0)</f>
        <v>0</v>
      </c>
      <c r="BJ613" s="91" t="s">
        <v>81</v>
      </c>
      <c r="BK613" s="193">
        <f>ROUND(I613*H613,2)</f>
        <v>0</v>
      </c>
      <c r="BL613" s="91" t="s">
        <v>130</v>
      </c>
      <c r="BM613" s="192" t="s">
        <v>876</v>
      </c>
    </row>
    <row r="614" spans="1:65" s="101" customFormat="1" ht="16.5" customHeight="1">
      <c r="A614" s="98"/>
      <c r="B614" s="99"/>
      <c r="C614" s="218" t="s">
        <v>877</v>
      </c>
      <c r="D614" s="218" t="s">
        <v>275</v>
      </c>
      <c r="E614" s="219" t="s">
        <v>878</v>
      </c>
      <c r="F614" s="235" t="s">
        <v>879</v>
      </c>
      <c r="G614" s="221" t="s">
        <v>256</v>
      </c>
      <c r="H614" s="222">
        <v>11</v>
      </c>
      <c r="I614" s="88"/>
      <c r="J614" s="223">
        <f>ROUND(I614*H614,2)</f>
        <v>0</v>
      </c>
      <c r="K614" s="224"/>
      <c r="L614" s="225"/>
      <c r="M614" s="226" t="s">
        <v>1</v>
      </c>
      <c r="N614" s="227" t="s">
        <v>38</v>
      </c>
      <c r="O614" s="189"/>
      <c r="P614" s="190">
        <f>O614*H614</f>
        <v>0</v>
      </c>
      <c r="Q614" s="190">
        <v>0.0035</v>
      </c>
      <c r="R614" s="190">
        <f>Q614*H614</f>
        <v>0.0385</v>
      </c>
      <c r="S614" s="190">
        <v>0</v>
      </c>
      <c r="T614" s="191">
        <f>S614*H614</f>
        <v>0</v>
      </c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R614" s="192" t="s">
        <v>163</v>
      </c>
      <c r="AT614" s="192" t="s">
        <v>275</v>
      </c>
      <c r="AU614" s="192" t="s">
        <v>83</v>
      </c>
      <c r="AY614" s="91" t="s">
        <v>124</v>
      </c>
      <c r="BE614" s="193">
        <f>IF(N614="základní",J614,0)</f>
        <v>0</v>
      </c>
      <c r="BF614" s="193">
        <f>IF(N614="snížená",J614,0)</f>
        <v>0</v>
      </c>
      <c r="BG614" s="193">
        <f>IF(N614="zákl. přenesená",J614,0)</f>
        <v>0</v>
      </c>
      <c r="BH614" s="193">
        <f>IF(N614="sníž. přenesená",J614,0)</f>
        <v>0</v>
      </c>
      <c r="BI614" s="193">
        <f>IF(N614="nulová",J614,0)</f>
        <v>0</v>
      </c>
      <c r="BJ614" s="91" t="s">
        <v>81</v>
      </c>
      <c r="BK614" s="193">
        <f>ROUND(I614*H614,2)</f>
        <v>0</v>
      </c>
      <c r="BL614" s="91" t="s">
        <v>130</v>
      </c>
      <c r="BM614" s="192" t="s">
        <v>880</v>
      </c>
    </row>
    <row r="615" spans="1:65" s="101" customFormat="1" ht="21.75" customHeight="1">
      <c r="A615" s="98"/>
      <c r="B615" s="99"/>
      <c r="C615" s="180" t="s">
        <v>881</v>
      </c>
      <c r="D615" s="180" t="s">
        <v>126</v>
      </c>
      <c r="E615" s="181" t="s">
        <v>882</v>
      </c>
      <c r="F615" s="182" t="s">
        <v>883</v>
      </c>
      <c r="G615" s="183" t="s">
        <v>256</v>
      </c>
      <c r="H615" s="184">
        <v>1</v>
      </c>
      <c r="I615" s="84"/>
      <c r="J615" s="185">
        <f>ROUND(I615*H615,2)</f>
        <v>0</v>
      </c>
      <c r="K615" s="186"/>
      <c r="L615" s="99"/>
      <c r="M615" s="187" t="s">
        <v>1</v>
      </c>
      <c r="N615" s="188" t="s">
        <v>38</v>
      </c>
      <c r="O615" s="189"/>
      <c r="P615" s="190">
        <f>O615*H615</f>
        <v>0</v>
      </c>
      <c r="Q615" s="190">
        <v>0.00159</v>
      </c>
      <c r="R615" s="190">
        <f>Q615*H615</f>
        <v>0.00159</v>
      </c>
      <c r="S615" s="190">
        <v>0</v>
      </c>
      <c r="T615" s="191">
        <f>S615*H615</f>
        <v>0</v>
      </c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R615" s="192" t="s">
        <v>130</v>
      </c>
      <c r="AT615" s="192" t="s">
        <v>126</v>
      </c>
      <c r="AU615" s="192" t="s">
        <v>83</v>
      </c>
      <c r="AY615" s="91" t="s">
        <v>124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91" t="s">
        <v>81</v>
      </c>
      <c r="BK615" s="193">
        <f>ROUND(I615*H615,2)</f>
        <v>0</v>
      </c>
      <c r="BL615" s="91" t="s">
        <v>130</v>
      </c>
      <c r="BM615" s="192" t="s">
        <v>884</v>
      </c>
    </row>
    <row r="616" spans="2:51" s="194" customFormat="1" ht="12">
      <c r="B616" s="195"/>
      <c r="D616" s="196" t="s">
        <v>132</v>
      </c>
      <c r="E616" s="197" t="s">
        <v>1</v>
      </c>
      <c r="F616" s="198" t="s">
        <v>733</v>
      </c>
      <c r="H616" s="199">
        <v>1</v>
      </c>
      <c r="I616" s="85"/>
      <c r="L616" s="195"/>
      <c r="M616" s="200"/>
      <c r="N616" s="201"/>
      <c r="O616" s="201"/>
      <c r="P616" s="201"/>
      <c r="Q616" s="201"/>
      <c r="R616" s="201"/>
      <c r="S616" s="201"/>
      <c r="T616" s="202"/>
      <c r="AT616" s="197" t="s">
        <v>132</v>
      </c>
      <c r="AU616" s="197" t="s">
        <v>83</v>
      </c>
      <c r="AV616" s="194" t="s">
        <v>83</v>
      </c>
      <c r="AW616" s="194" t="s">
        <v>30</v>
      </c>
      <c r="AX616" s="194" t="s">
        <v>73</v>
      </c>
      <c r="AY616" s="197" t="s">
        <v>124</v>
      </c>
    </row>
    <row r="617" spans="2:51" s="203" customFormat="1" ht="12">
      <c r="B617" s="204"/>
      <c r="D617" s="196" t="s">
        <v>132</v>
      </c>
      <c r="E617" s="205" t="s">
        <v>1</v>
      </c>
      <c r="F617" s="206" t="s">
        <v>134</v>
      </c>
      <c r="H617" s="207">
        <v>1</v>
      </c>
      <c r="I617" s="86"/>
      <c r="L617" s="204"/>
      <c r="M617" s="208"/>
      <c r="N617" s="209"/>
      <c r="O617" s="209"/>
      <c r="P617" s="209"/>
      <c r="Q617" s="209"/>
      <c r="R617" s="209"/>
      <c r="S617" s="209"/>
      <c r="T617" s="210"/>
      <c r="AT617" s="205" t="s">
        <v>132</v>
      </c>
      <c r="AU617" s="205" t="s">
        <v>83</v>
      </c>
      <c r="AV617" s="203" t="s">
        <v>130</v>
      </c>
      <c r="AW617" s="203" t="s">
        <v>30</v>
      </c>
      <c r="AX617" s="203" t="s">
        <v>81</v>
      </c>
      <c r="AY617" s="205" t="s">
        <v>124</v>
      </c>
    </row>
    <row r="618" spans="1:65" s="101" customFormat="1" ht="21.75" customHeight="1">
      <c r="A618" s="98"/>
      <c r="B618" s="99"/>
      <c r="C618" s="218" t="s">
        <v>885</v>
      </c>
      <c r="D618" s="218" t="s">
        <v>275</v>
      </c>
      <c r="E618" s="219" t="s">
        <v>886</v>
      </c>
      <c r="F618" s="235" t="s">
        <v>887</v>
      </c>
      <c r="G618" s="221" t="s">
        <v>256</v>
      </c>
      <c r="H618" s="222">
        <v>1</v>
      </c>
      <c r="I618" s="88"/>
      <c r="J618" s="223">
        <f>ROUND(I618*H618,2)</f>
        <v>0</v>
      </c>
      <c r="K618" s="224"/>
      <c r="L618" s="225"/>
      <c r="M618" s="226" t="s">
        <v>1</v>
      </c>
      <c r="N618" s="227" t="s">
        <v>38</v>
      </c>
      <c r="O618" s="189"/>
      <c r="P618" s="190">
        <f>O618*H618</f>
        <v>0</v>
      </c>
      <c r="Q618" s="190">
        <v>0.0087</v>
      </c>
      <c r="R618" s="190">
        <f>Q618*H618</f>
        <v>0.0087</v>
      </c>
      <c r="S618" s="190">
        <v>0</v>
      </c>
      <c r="T618" s="191">
        <f>S618*H618</f>
        <v>0</v>
      </c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R618" s="192" t="s">
        <v>163</v>
      </c>
      <c r="AT618" s="192" t="s">
        <v>275</v>
      </c>
      <c r="AU618" s="192" t="s">
        <v>83</v>
      </c>
      <c r="AY618" s="91" t="s">
        <v>124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91" t="s">
        <v>81</v>
      </c>
      <c r="BK618" s="193">
        <f>ROUND(I618*H618,2)</f>
        <v>0</v>
      </c>
      <c r="BL618" s="91" t="s">
        <v>130</v>
      </c>
      <c r="BM618" s="192" t="s">
        <v>888</v>
      </c>
    </row>
    <row r="619" spans="1:65" s="101" customFormat="1" ht="16.5" customHeight="1">
      <c r="A619" s="98"/>
      <c r="B619" s="99"/>
      <c r="C619" s="180" t="s">
        <v>889</v>
      </c>
      <c r="D619" s="180" t="s">
        <v>126</v>
      </c>
      <c r="E619" s="181" t="s">
        <v>890</v>
      </c>
      <c r="F619" s="182" t="s">
        <v>891</v>
      </c>
      <c r="G619" s="183" t="s">
        <v>256</v>
      </c>
      <c r="H619" s="184">
        <v>6</v>
      </c>
      <c r="I619" s="84"/>
      <c r="J619" s="185">
        <f>ROUND(I619*H619,2)</f>
        <v>0</v>
      </c>
      <c r="K619" s="186"/>
      <c r="L619" s="99"/>
      <c r="M619" s="187" t="s">
        <v>1</v>
      </c>
      <c r="N619" s="188" t="s">
        <v>38</v>
      </c>
      <c r="O619" s="189"/>
      <c r="P619" s="190">
        <f>O619*H619</f>
        <v>0</v>
      </c>
      <c r="Q619" s="190">
        <v>0.00036</v>
      </c>
      <c r="R619" s="190">
        <f>Q619*H619</f>
        <v>0.00216</v>
      </c>
      <c r="S619" s="190">
        <v>0</v>
      </c>
      <c r="T619" s="191">
        <f>S619*H619</f>
        <v>0</v>
      </c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R619" s="192" t="s">
        <v>130</v>
      </c>
      <c r="AT619" s="192" t="s">
        <v>126</v>
      </c>
      <c r="AU619" s="192" t="s">
        <v>83</v>
      </c>
      <c r="AY619" s="91" t="s">
        <v>124</v>
      </c>
      <c r="BE619" s="193">
        <f>IF(N619="základní",J619,0)</f>
        <v>0</v>
      </c>
      <c r="BF619" s="193">
        <f>IF(N619="snížená",J619,0)</f>
        <v>0</v>
      </c>
      <c r="BG619" s="193">
        <f>IF(N619="zákl. přenesená",J619,0)</f>
        <v>0</v>
      </c>
      <c r="BH619" s="193">
        <f>IF(N619="sníž. přenesená",J619,0)</f>
        <v>0</v>
      </c>
      <c r="BI619" s="193">
        <f>IF(N619="nulová",J619,0)</f>
        <v>0</v>
      </c>
      <c r="BJ619" s="91" t="s">
        <v>81</v>
      </c>
      <c r="BK619" s="193">
        <f>ROUND(I619*H619,2)</f>
        <v>0</v>
      </c>
      <c r="BL619" s="91" t="s">
        <v>130</v>
      </c>
      <c r="BM619" s="192" t="s">
        <v>892</v>
      </c>
    </row>
    <row r="620" spans="2:51" s="194" customFormat="1" ht="12">
      <c r="B620" s="195"/>
      <c r="D620" s="196" t="s">
        <v>132</v>
      </c>
      <c r="E620" s="197" t="s">
        <v>1</v>
      </c>
      <c r="F620" s="198" t="s">
        <v>893</v>
      </c>
      <c r="H620" s="199">
        <v>6</v>
      </c>
      <c r="I620" s="85"/>
      <c r="L620" s="195"/>
      <c r="M620" s="200"/>
      <c r="N620" s="201"/>
      <c r="O620" s="201"/>
      <c r="P620" s="201"/>
      <c r="Q620" s="201"/>
      <c r="R620" s="201"/>
      <c r="S620" s="201"/>
      <c r="T620" s="202"/>
      <c r="AT620" s="197" t="s">
        <v>132</v>
      </c>
      <c r="AU620" s="197" t="s">
        <v>83</v>
      </c>
      <c r="AV620" s="194" t="s">
        <v>83</v>
      </c>
      <c r="AW620" s="194" t="s">
        <v>30</v>
      </c>
      <c r="AX620" s="194" t="s">
        <v>73</v>
      </c>
      <c r="AY620" s="197" t="s">
        <v>124</v>
      </c>
    </row>
    <row r="621" spans="2:51" s="203" customFormat="1" ht="12">
      <c r="B621" s="204"/>
      <c r="D621" s="196" t="s">
        <v>132</v>
      </c>
      <c r="E621" s="205" t="s">
        <v>1</v>
      </c>
      <c r="F621" s="206" t="s">
        <v>134</v>
      </c>
      <c r="H621" s="207">
        <v>6</v>
      </c>
      <c r="I621" s="86"/>
      <c r="L621" s="204"/>
      <c r="M621" s="208"/>
      <c r="N621" s="209"/>
      <c r="O621" s="209"/>
      <c r="P621" s="209"/>
      <c r="Q621" s="209"/>
      <c r="R621" s="209"/>
      <c r="S621" s="209"/>
      <c r="T621" s="210"/>
      <c r="AT621" s="205" t="s">
        <v>132</v>
      </c>
      <c r="AU621" s="205" t="s">
        <v>83</v>
      </c>
      <c r="AV621" s="203" t="s">
        <v>130</v>
      </c>
      <c r="AW621" s="203" t="s">
        <v>30</v>
      </c>
      <c r="AX621" s="203" t="s">
        <v>81</v>
      </c>
      <c r="AY621" s="205" t="s">
        <v>124</v>
      </c>
    </row>
    <row r="622" spans="1:65" s="101" customFormat="1" ht="21.75" customHeight="1">
      <c r="A622" s="98"/>
      <c r="B622" s="99"/>
      <c r="C622" s="218" t="s">
        <v>894</v>
      </c>
      <c r="D622" s="218" t="s">
        <v>275</v>
      </c>
      <c r="E622" s="219" t="s">
        <v>895</v>
      </c>
      <c r="F622" s="235" t="s">
        <v>896</v>
      </c>
      <c r="G622" s="221" t="s">
        <v>256</v>
      </c>
      <c r="H622" s="222">
        <v>4</v>
      </c>
      <c r="I622" s="88"/>
      <c r="J622" s="223">
        <f>ROUND(I622*H622,2)</f>
        <v>0</v>
      </c>
      <c r="K622" s="224"/>
      <c r="L622" s="225"/>
      <c r="M622" s="226" t="s">
        <v>1</v>
      </c>
      <c r="N622" s="227" t="s">
        <v>38</v>
      </c>
      <c r="O622" s="189"/>
      <c r="P622" s="190">
        <f>O622*H622</f>
        <v>0</v>
      </c>
      <c r="Q622" s="190">
        <v>0.0375</v>
      </c>
      <c r="R622" s="190">
        <f>Q622*H622</f>
        <v>0.15</v>
      </c>
      <c r="S622" s="190">
        <v>0</v>
      </c>
      <c r="T622" s="191">
        <f>S622*H622</f>
        <v>0</v>
      </c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R622" s="192" t="s">
        <v>163</v>
      </c>
      <c r="AT622" s="192" t="s">
        <v>275</v>
      </c>
      <c r="AU622" s="192" t="s">
        <v>83</v>
      </c>
      <c r="AY622" s="91" t="s">
        <v>124</v>
      </c>
      <c r="BE622" s="193">
        <f>IF(N622="základní",J622,0)</f>
        <v>0</v>
      </c>
      <c r="BF622" s="193">
        <f>IF(N622="snížená",J622,0)</f>
        <v>0</v>
      </c>
      <c r="BG622" s="193">
        <f>IF(N622="zákl. přenesená",J622,0)</f>
        <v>0</v>
      </c>
      <c r="BH622" s="193">
        <f>IF(N622="sníž. přenesená",J622,0)</f>
        <v>0</v>
      </c>
      <c r="BI622" s="193">
        <f>IF(N622="nulová",J622,0)</f>
        <v>0</v>
      </c>
      <c r="BJ622" s="91" t="s">
        <v>81</v>
      </c>
      <c r="BK622" s="193">
        <f>ROUND(I622*H622,2)</f>
        <v>0</v>
      </c>
      <c r="BL622" s="91" t="s">
        <v>130</v>
      </c>
      <c r="BM622" s="192" t="s">
        <v>897</v>
      </c>
    </row>
    <row r="623" spans="1:65" s="101" customFormat="1" ht="21.75" customHeight="1">
      <c r="A623" s="98"/>
      <c r="B623" s="99"/>
      <c r="C623" s="218" t="s">
        <v>898</v>
      </c>
      <c r="D623" s="218" t="s">
        <v>275</v>
      </c>
      <c r="E623" s="219" t="s">
        <v>899</v>
      </c>
      <c r="F623" s="235" t="s">
        <v>900</v>
      </c>
      <c r="G623" s="221" t="s">
        <v>256</v>
      </c>
      <c r="H623" s="222">
        <v>2</v>
      </c>
      <c r="I623" s="88"/>
      <c r="J623" s="223">
        <f>ROUND(I623*H623,2)</f>
        <v>0</v>
      </c>
      <c r="K623" s="224"/>
      <c r="L623" s="225"/>
      <c r="M623" s="226" t="s">
        <v>1</v>
      </c>
      <c r="N623" s="227" t="s">
        <v>38</v>
      </c>
      <c r="O623" s="189"/>
      <c r="P623" s="190">
        <f>O623*H623</f>
        <v>0</v>
      </c>
      <c r="Q623" s="190">
        <v>0.0375</v>
      </c>
      <c r="R623" s="190">
        <f>Q623*H623</f>
        <v>0.075</v>
      </c>
      <c r="S623" s="190">
        <v>0</v>
      </c>
      <c r="T623" s="191">
        <f>S623*H623</f>
        <v>0</v>
      </c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R623" s="192" t="s">
        <v>163</v>
      </c>
      <c r="AT623" s="192" t="s">
        <v>275</v>
      </c>
      <c r="AU623" s="192" t="s">
        <v>83</v>
      </c>
      <c r="AY623" s="91" t="s">
        <v>124</v>
      </c>
      <c r="BE623" s="193">
        <f>IF(N623="základní",J623,0)</f>
        <v>0</v>
      </c>
      <c r="BF623" s="193">
        <f>IF(N623="snížená",J623,0)</f>
        <v>0</v>
      </c>
      <c r="BG623" s="193">
        <f>IF(N623="zákl. přenesená",J623,0)</f>
        <v>0</v>
      </c>
      <c r="BH623" s="193">
        <f>IF(N623="sníž. přenesená",J623,0)</f>
        <v>0</v>
      </c>
      <c r="BI623" s="193">
        <f>IF(N623="nulová",J623,0)</f>
        <v>0</v>
      </c>
      <c r="BJ623" s="91" t="s">
        <v>81</v>
      </c>
      <c r="BK623" s="193">
        <f>ROUND(I623*H623,2)</f>
        <v>0</v>
      </c>
      <c r="BL623" s="91" t="s">
        <v>130</v>
      </c>
      <c r="BM623" s="192" t="s">
        <v>901</v>
      </c>
    </row>
    <row r="624" spans="1:65" s="101" customFormat="1" ht="21.75" customHeight="1">
      <c r="A624" s="98"/>
      <c r="B624" s="99"/>
      <c r="C624" s="180" t="s">
        <v>902</v>
      </c>
      <c r="D624" s="180" t="s">
        <v>126</v>
      </c>
      <c r="E624" s="181" t="s">
        <v>903</v>
      </c>
      <c r="F624" s="182" t="s">
        <v>904</v>
      </c>
      <c r="G624" s="183" t="s">
        <v>256</v>
      </c>
      <c r="H624" s="184">
        <v>10</v>
      </c>
      <c r="I624" s="84"/>
      <c r="J624" s="185">
        <f>ROUND(I624*H624,2)</f>
        <v>0</v>
      </c>
      <c r="K624" s="186"/>
      <c r="L624" s="99"/>
      <c r="M624" s="187" t="s">
        <v>1</v>
      </c>
      <c r="N624" s="188" t="s">
        <v>38</v>
      </c>
      <c r="O624" s="189"/>
      <c r="P624" s="190">
        <f>O624*H624</f>
        <v>0</v>
      </c>
      <c r="Q624" s="190">
        <v>0</v>
      </c>
      <c r="R624" s="190">
        <f>Q624*H624</f>
        <v>0</v>
      </c>
      <c r="S624" s="190">
        <v>0</v>
      </c>
      <c r="T624" s="191">
        <f>S624*H624</f>
        <v>0</v>
      </c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R624" s="192" t="s">
        <v>130</v>
      </c>
      <c r="AT624" s="192" t="s">
        <v>126</v>
      </c>
      <c r="AU624" s="192" t="s">
        <v>83</v>
      </c>
      <c r="AY624" s="91" t="s">
        <v>124</v>
      </c>
      <c r="BE624" s="193">
        <f>IF(N624="základní",J624,0)</f>
        <v>0</v>
      </c>
      <c r="BF624" s="193">
        <f>IF(N624="snížená",J624,0)</f>
        <v>0</v>
      </c>
      <c r="BG624" s="193">
        <f>IF(N624="zákl. přenesená",J624,0)</f>
        <v>0</v>
      </c>
      <c r="BH624" s="193">
        <f>IF(N624="sníž. přenesená",J624,0)</f>
        <v>0</v>
      </c>
      <c r="BI624" s="193">
        <f>IF(N624="nulová",J624,0)</f>
        <v>0</v>
      </c>
      <c r="BJ624" s="91" t="s">
        <v>81</v>
      </c>
      <c r="BK624" s="193">
        <f>ROUND(I624*H624,2)</f>
        <v>0</v>
      </c>
      <c r="BL624" s="91" t="s">
        <v>130</v>
      </c>
      <c r="BM624" s="192" t="s">
        <v>905</v>
      </c>
    </row>
    <row r="625" spans="2:51" s="194" customFormat="1" ht="12">
      <c r="B625" s="195"/>
      <c r="D625" s="196" t="s">
        <v>132</v>
      </c>
      <c r="E625" s="197" t="s">
        <v>1</v>
      </c>
      <c r="F625" s="198" t="s">
        <v>906</v>
      </c>
      <c r="H625" s="199">
        <v>10</v>
      </c>
      <c r="I625" s="85"/>
      <c r="L625" s="195"/>
      <c r="M625" s="200"/>
      <c r="N625" s="201"/>
      <c r="O625" s="201"/>
      <c r="P625" s="201"/>
      <c r="Q625" s="201"/>
      <c r="R625" s="201"/>
      <c r="S625" s="201"/>
      <c r="T625" s="202"/>
      <c r="AT625" s="197" t="s">
        <v>132</v>
      </c>
      <c r="AU625" s="197" t="s">
        <v>83</v>
      </c>
      <c r="AV625" s="194" t="s">
        <v>83</v>
      </c>
      <c r="AW625" s="194" t="s">
        <v>30</v>
      </c>
      <c r="AX625" s="194" t="s">
        <v>73</v>
      </c>
      <c r="AY625" s="197" t="s">
        <v>124</v>
      </c>
    </row>
    <row r="626" spans="2:51" s="203" customFormat="1" ht="12">
      <c r="B626" s="204"/>
      <c r="D626" s="196" t="s">
        <v>132</v>
      </c>
      <c r="E626" s="205" t="s">
        <v>1</v>
      </c>
      <c r="F626" s="206" t="s">
        <v>134</v>
      </c>
      <c r="H626" s="207">
        <v>10</v>
      </c>
      <c r="I626" s="86"/>
      <c r="L626" s="204"/>
      <c r="M626" s="208"/>
      <c r="N626" s="209"/>
      <c r="O626" s="209"/>
      <c r="P626" s="209"/>
      <c r="Q626" s="209"/>
      <c r="R626" s="209"/>
      <c r="S626" s="209"/>
      <c r="T626" s="210"/>
      <c r="AT626" s="205" t="s">
        <v>132</v>
      </c>
      <c r="AU626" s="205" t="s">
        <v>83</v>
      </c>
      <c r="AV626" s="203" t="s">
        <v>130</v>
      </c>
      <c r="AW626" s="203" t="s">
        <v>30</v>
      </c>
      <c r="AX626" s="203" t="s">
        <v>81</v>
      </c>
      <c r="AY626" s="205" t="s">
        <v>124</v>
      </c>
    </row>
    <row r="627" spans="1:65" s="101" customFormat="1" ht="33" customHeight="1">
      <c r="A627" s="98"/>
      <c r="B627" s="99"/>
      <c r="C627" s="218" t="s">
        <v>907</v>
      </c>
      <c r="D627" s="218" t="s">
        <v>275</v>
      </c>
      <c r="E627" s="219" t="s">
        <v>908</v>
      </c>
      <c r="F627" s="235" t="s">
        <v>909</v>
      </c>
      <c r="G627" s="221" t="s">
        <v>256</v>
      </c>
      <c r="H627" s="222">
        <v>10</v>
      </c>
      <c r="I627" s="88"/>
      <c r="J627" s="223">
        <f>ROUND(I627*H627,2)</f>
        <v>0</v>
      </c>
      <c r="K627" s="224"/>
      <c r="L627" s="225"/>
      <c r="M627" s="226" t="s">
        <v>1</v>
      </c>
      <c r="N627" s="227" t="s">
        <v>38</v>
      </c>
      <c r="O627" s="189"/>
      <c r="P627" s="190">
        <f>O627*H627</f>
        <v>0</v>
      </c>
      <c r="Q627" s="190">
        <v>0.0019</v>
      </c>
      <c r="R627" s="190">
        <f>Q627*H627</f>
        <v>0.019</v>
      </c>
      <c r="S627" s="190">
        <v>0</v>
      </c>
      <c r="T627" s="191">
        <f>S627*H627</f>
        <v>0</v>
      </c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R627" s="192" t="s">
        <v>163</v>
      </c>
      <c r="AT627" s="192" t="s">
        <v>275</v>
      </c>
      <c r="AU627" s="192" t="s">
        <v>83</v>
      </c>
      <c r="AY627" s="91" t="s">
        <v>124</v>
      </c>
      <c r="BE627" s="193">
        <f>IF(N627="základní",J627,0)</f>
        <v>0</v>
      </c>
      <c r="BF627" s="193">
        <f>IF(N627="snížená",J627,0)</f>
        <v>0</v>
      </c>
      <c r="BG627" s="193">
        <f>IF(N627="zákl. přenesená",J627,0)</f>
        <v>0</v>
      </c>
      <c r="BH627" s="193">
        <f>IF(N627="sníž. přenesená",J627,0)</f>
        <v>0</v>
      </c>
      <c r="BI627" s="193">
        <f>IF(N627="nulová",J627,0)</f>
        <v>0</v>
      </c>
      <c r="BJ627" s="91" t="s">
        <v>81</v>
      </c>
      <c r="BK627" s="193">
        <f>ROUND(I627*H627,2)</f>
        <v>0</v>
      </c>
      <c r="BL627" s="91" t="s">
        <v>130</v>
      </c>
      <c r="BM627" s="192" t="s">
        <v>910</v>
      </c>
    </row>
    <row r="628" spans="1:65" s="101" customFormat="1" ht="21.75" customHeight="1">
      <c r="A628" s="98"/>
      <c r="B628" s="99"/>
      <c r="C628" s="180" t="s">
        <v>911</v>
      </c>
      <c r="D628" s="180" t="s">
        <v>126</v>
      </c>
      <c r="E628" s="181" t="s">
        <v>912</v>
      </c>
      <c r="F628" s="182" t="s">
        <v>913</v>
      </c>
      <c r="G628" s="183" t="s">
        <v>256</v>
      </c>
      <c r="H628" s="184">
        <v>11</v>
      </c>
      <c r="I628" s="84"/>
      <c r="J628" s="185">
        <f>ROUND(I628*H628,2)</f>
        <v>0</v>
      </c>
      <c r="K628" s="186"/>
      <c r="L628" s="99"/>
      <c r="M628" s="187" t="s">
        <v>1</v>
      </c>
      <c r="N628" s="188" t="s">
        <v>38</v>
      </c>
      <c r="O628" s="189"/>
      <c r="P628" s="190">
        <f>O628*H628</f>
        <v>0</v>
      </c>
      <c r="Q628" s="190">
        <v>0.00165</v>
      </c>
      <c r="R628" s="190">
        <f>Q628*H628</f>
        <v>0.01815</v>
      </c>
      <c r="S628" s="190">
        <v>0</v>
      </c>
      <c r="T628" s="191">
        <f>S628*H628</f>
        <v>0</v>
      </c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R628" s="192" t="s">
        <v>130</v>
      </c>
      <c r="AT628" s="192" t="s">
        <v>126</v>
      </c>
      <c r="AU628" s="192" t="s">
        <v>83</v>
      </c>
      <c r="AY628" s="91" t="s">
        <v>124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91" t="s">
        <v>81</v>
      </c>
      <c r="BK628" s="193">
        <f>ROUND(I628*H628,2)</f>
        <v>0</v>
      </c>
      <c r="BL628" s="91" t="s">
        <v>130</v>
      </c>
      <c r="BM628" s="192" t="s">
        <v>914</v>
      </c>
    </row>
    <row r="629" spans="2:51" s="194" customFormat="1" ht="12">
      <c r="B629" s="195"/>
      <c r="D629" s="196" t="s">
        <v>132</v>
      </c>
      <c r="E629" s="197" t="s">
        <v>1</v>
      </c>
      <c r="F629" s="198" t="s">
        <v>915</v>
      </c>
      <c r="H629" s="199">
        <v>11</v>
      </c>
      <c r="I629" s="85"/>
      <c r="L629" s="195"/>
      <c r="M629" s="200"/>
      <c r="N629" s="201"/>
      <c r="O629" s="201"/>
      <c r="P629" s="201"/>
      <c r="Q629" s="201"/>
      <c r="R629" s="201"/>
      <c r="S629" s="201"/>
      <c r="T629" s="202"/>
      <c r="AT629" s="197" t="s">
        <v>132</v>
      </c>
      <c r="AU629" s="197" t="s">
        <v>83</v>
      </c>
      <c r="AV629" s="194" t="s">
        <v>83</v>
      </c>
      <c r="AW629" s="194" t="s">
        <v>30</v>
      </c>
      <c r="AX629" s="194" t="s">
        <v>73</v>
      </c>
      <c r="AY629" s="197" t="s">
        <v>124</v>
      </c>
    </row>
    <row r="630" spans="2:51" s="203" customFormat="1" ht="12">
      <c r="B630" s="204"/>
      <c r="D630" s="196" t="s">
        <v>132</v>
      </c>
      <c r="E630" s="205" t="s">
        <v>1</v>
      </c>
      <c r="F630" s="206" t="s">
        <v>134</v>
      </c>
      <c r="H630" s="207">
        <v>11</v>
      </c>
      <c r="I630" s="86"/>
      <c r="L630" s="204"/>
      <c r="M630" s="208"/>
      <c r="N630" s="209"/>
      <c r="O630" s="209"/>
      <c r="P630" s="209"/>
      <c r="Q630" s="209"/>
      <c r="R630" s="209"/>
      <c r="S630" s="209"/>
      <c r="T630" s="210"/>
      <c r="AT630" s="205" t="s">
        <v>132</v>
      </c>
      <c r="AU630" s="205" t="s">
        <v>83</v>
      </c>
      <c r="AV630" s="203" t="s">
        <v>130</v>
      </c>
      <c r="AW630" s="203" t="s">
        <v>30</v>
      </c>
      <c r="AX630" s="203" t="s">
        <v>81</v>
      </c>
      <c r="AY630" s="205" t="s">
        <v>124</v>
      </c>
    </row>
    <row r="631" spans="1:65" s="101" customFormat="1" ht="21.75" customHeight="1">
      <c r="A631" s="98"/>
      <c r="B631" s="99"/>
      <c r="C631" s="218" t="s">
        <v>916</v>
      </c>
      <c r="D631" s="218" t="s">
        <v>275</v>
      </c>
      <c r="E631" s="219" t="s">
        <v>917</v>
      </c>
      <c r="F631" s="235" t="s">
        <v>918</v>
      </c>
      <c r="G631" s="221" t="s">
        <v>256</v>
      </c>
      <c r="H631" s="222">
        <v>11</v>
      </c>
      <c r="I631" s="88"/>
      <c r="J631" s="223">
        <f>ROUND(I631*H631,2)</f>
        <v>0</v>
      </c>
      <c r="K631" s="224"/>
      <c r="L631" s="225"/>
      <c r="M631" s="226" t="s">
        <v>1</v>
      </c>
      <c r="N631" s="227" t="s">
        <v>38</v>
      </c>
      <c r="O631" s="189"/>
      <c r="P631" s="190">
        <f>O631*H631</f>
        <v>0</v>
      </c>
      <c r="Q631" s="190">
        <v>0.0245</v>
      </c>
      <c r="R631" s="190">
        <f>Q631*H631</f>
        <v>0.2695</v>
      </c>
      <c r="S631" s="190">
        <v>0</v>
      </c>
      <c r="T631" s="191">
        <f>S631*H631</f>
        <v>0</v>
      </c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R631" s="192" t="s">
        <v>163</v>
      </c>
      <c r="AT631" s="192" t="s">
        <v>275</v>
      </c>
      <c r="AU631" s="192" t="s">
        <v>83</v>
      </c>
      <c r="AY631" s="91" t="s">
        <v>124</v>
      </c>
      <c r="BE631" s="193">
        <f>IF(N631="základní",J631,0)</f>
        <v>0</v>
      </c>
      <c r="BF631" s="193">
        <f>IF(N631="snížená",J631,0)</f>
        <v>0</v>
      </c>
      <c r="BG631" s="193">
        <f>IF(N631="zákl. přenesená",J631,0)</f>
        <v>0</v>
      </c>
      <c r="BH631" s="193">
        <f>IF(N631="sníž. přenesená",J631,0)</f>
        <v>0</v>
      </c>
      <c r="BI631" s="193">
        <f>IF(N631="nulová",J631,0)</f>
        <v>0</v>
      </c>
      <c r="BJ631" s="91" t="s">
        <v>81</v>
      </c>
      <c r="BK631" s="193">
        <f>ROUND(I631*H631,2)</f>
        <v>0</v>
      </c>
      <c r="BL631" s="91" t="s">
        <v>130</v>
      </c>
      <c r="BM631" s="192" t="s">
        <v>919</v>
      </c>
    </row>
    <row r="632" spans="1:65" s="101" customFormat="1" ht="16.5" customHeight="1">
      <c r="A632" s="98"/>
      <c r="B632" s="99"/>
      <c r="C632" s="218" t="s">
        <v>920</v>
      </c>
      <c r="D632" s="218" t="s">
        <v>275</v>
      </c>
      <c r="E632" s="219" t="s">
        <v>921</v>
      </c>
      <c r="F632" s="235" t="s">
        <v>922</v>
      </c>
      <c r="G632" s="221" t="s">
        <v>256</v>
      </c>
      <c r="H632" s="222">
        <v>11</v>
      </c>
      <c r="I632" s="88"/>
      <c r="J632" s="223">
        <f>ROUND(I632*H632,2)</f>
        <v>0</v>
      </c>
      <c r="K632" s="224"/>
      <c r="L632" s="225"/>
      <c r="M632" s="226" t="s">
        <v>1</v>
      </c>
      <c r="N632" s="227" t="s">
        <v>38</v>
      </c>
      <c r="O632" s="189"/>
      <c r="P632" s="190">
        <f>O632*H632</f>
        <v>0</v>
      </c>
      <c r="Q632" s="190">
        <v>0.004</v>
      </c>
      <c r="R632" s="190">
        <f>Q632*H632</f>
        <v>0.044</v>
      </c>
      <c r="S632" s="190">
        <v>0</v>
      </c>
      <c r="T632" s="191">
        <f>S632*H632</f>
        <v>0</v>
      </c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R632" s="192" t="s">
        <v>163</v>
      </c>
      <c r="AT632" s="192" t="s">
        <v>275</v>
      </c>
      <c r="AU632" s="192" t="s">
        <v>83</v>
      </c>
      <c r="AY632" s="91" t="s">
        <v>124</v>
      </c>
      <c r="BE632" s="193">
        <f>IF(N632="základní",J632,0)</f>
        <v>0</v>
      </c>
      <c r="BF632" s="193">
        <f>IF(N632="snížená",J632,0)</f>
        <v>0</v>
      </c>
      <c r="BG632" s="193">
        <f>IF(N632="zákl. přenesená",J632,0)</f>
        <v>0</v>
      </c>
      <c r="BH632" s="193">
        <f>IF(N632="sníž. přenesená",J632,0)</f>
        <v>0</v>
      </c>
      <c r="BI632" s="193">
        <f>IF(N632="nulová",J632,0)</f>
        <v>0</v>
      </c>
      <c r="BJ632" s="91" t="s">
        <v>81</v>
      </c>
      <c r="BK632" s="193">
        <f>ROUND(I632*H632,2)</f>
        <v>0</v>
      </c>
      <c r="BL632" s="91" t="s">
        <v>130</v>
      </c>
      <c r="BM632" s="192" t="s">
        <v>923</v>
      </c>
    </row>
    <row r="633" spans="1:65" s="101" customFormat="1" ht="21.75" customHeight="1">
      <c r="A633" s="98"/>
      <c r="B633" s="99"/>
      <c r="C633" s="180" t="s">
        <v>924</v>
      </c>
      <c r="D633" s="180" t="s">
        <v>126</v>
      </c>
      <c r="E633" s="181" t="s">
        <v>925</v>
      </c>
      <c r="F633" s="182" t="s">
        <v>926</v>
      </c>
      <c r="G633" s="183" t="s">
        <v>256</v>
      </c>
      <c r="H633" s="184">
        <v>51</v>
      </c>
      <c r="I633" s="84"/>
      <c r="J633" s="185">
        <f>ROUND(I633*H633,2)</f>
        <v>0</v>
      </c>
      <c r="K633" s="186"/>
      <c r="L633" s="99"/>
      <c r="M633" s="187" t="s">
        <v>1</v>
      </c>
      <c r="N633" s="188" t="s">
        <v>38</v>
      </c>
      <c r="O633" s="189"/>
      <c r="P633" s="190">
        <f>O633*H633</f>
        <v>0</v>
      </c>
      <c r="Q633" s="190">
        <v>0</v>
      </c>
      <c r="R633" s="190">
        <f>Q633*H633</f>
        <v>0</v>
      </c>
      <c r="S633" s="190">
        <v>0</v>
      </c>
      <c r="T633" s="191">
        <f>S633*H633</f>
        <v>0</v>
      </c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R633" s="192" t="s">
        <v>130</v>
      </c>
      <c r="AT633" s="192" t="s">
        <v>126</v>
      </c>
      <c r="AU633" s="192" t="s">
        <v>83</v>
      </c>
      <c r="AY633" s="91" t="s">
        <v>124</v>
      </c>
      <c r="BE633" s="193">
        <f>IF(N633="základní",J633,0)</f>
        <v>0</v>
      </c>
      <c r="BF633" s="193">
        <f>IF(N633="snížená",J633,0)</f>
        <v>0</v>
      </c>
      <c r="BG633" s="193">
        <f>IF(N633="zákl. přenesená",J633,0)</f>
        <v>0</v>
      </c>
      <c r="BH633" s="193">
        <f>IF(N633="sníž. přenesená",J633,0)</f>
        <v>0</v>
      </c>
      <c r="BI633" s="193">
        <f>IF(N633="nulová",J633,0)</f>
        <v>0</v>
      </c>
      <c r="BJ633" s="91" t="s">
        <v>81</v>
      </c>
      <c r="BK633" s="193">
        <f>ROUND(I633*H633,2)</f>
        <v>0</v>
      </c>
      <c r="BL633" s="91" t="s">
        <v>130</v>
      </c>
      <c r="BM633" s="192" t="s">
        <v>927</v>
      </c>
    </row>
    <row r="634" spans="2:51" s="194" customFormat="1" ht="12">
      <c r="B634" s="195"/>
      <c r="D634" s="196" t="s">
        <v>132</v>
      </c>
      <c r="E634" s="197" t="s">
        <v>1</v>
      </c>
      <c r="F634" s="198" t="s">
        <v>928</v>
      </c>
      <c r="H634" s="199">
        <v>51</v>
      </c>
      <c r="I634" s="85"/>
      <c r="L634" s="195"/>
      <c r="M634" s="200"/>
      <c r="N634" s="201"/>
      <c r="O634" s="201"/>
      <c r="P634" s="201"/>
      <c r="Q634" s="201"/>
      <c r="R634" s="201"/>
      <c r="S634" s="201"/>
      <c r="T634" s="202"/>
      <c r="AT634" s="197" t="s">
        <v>132</v>
      </c>
      <c r="AU634" s="197" t="s">
        <v>83</v>
      </c>
      <c r="AV634" s="194" t="s">
        <v>83</v>
      </c>
      <c r="AW634" s="194" t="s">
        <v>30</v>
      </c>
      <c r="AX634" s="194" t="s">
        <v>73</v>
      </c>
      <c r="AY634" s="197" t="s">
        <v>124</v>
      </c>
    </row>
    <row r="635" spans="2:51" s="203" customFormat="1" ht="12">
      <c r="B635" s="204"/>
      <c r="D635" s="196" t="s">
        <v>132</v>
      </c>
      <c r="E635" s="205" t="s">
        <v>1</v>
      </c>
      <c r="F635" s="206" t="s">
        <v>134</v>
      </c>
      <c r="H635" s="207">
        <v>51</v>
      </c>
      <c r="I635" s="86"/>
      <c r="L635" s="204"/>
      <c r="M635" s="208"/>
      <c r="N635" s="209"/>
      <c r="O635" s="209"/>
      <c r="P635" s="209"/>
      <c r="Q635" s="209"/>
      <c r="R635" s="209"/>
      <c r="S635" s="209"/>
      <c r="T635" s="210"/>
      <c r="AT635" s="205" t="s">
        <v>132</v>
      </c>
      <c r="AU635" s="205" t="s">
        <v>83</v>
      </c>
      <c r="AV635" s="203" t="s">
        <v>130</v>
      </c>
      <c r="AW635" s="203" t="s">
        <v>30</v>
      </c>
      <c r="AX635" s="203" t="s">
        <v>81</v>
      </c>
      <c r="AY635" s="205" t="s">
        <v>124</v>
      </c>
    </row>
    <row r="636" spans="1:65" s="101" customFormat="1" ht="33" customHeight="1">
      <c r="A636" s="98"/>
      <c r="B636" s="99"/>
      <c r="C636" s="218" t="s">
        <v>929</v>
      </c>
      <c r="D636" s="218" t="s">
        <v>275</v>
      </c>
      <c r="E636" s="219" t="s">
        <v>930</v>
      </c>
      <c r="F636" s="235" t="s">
        <v>931</v>
      </c>
      <c r="G636" s="221" t="s">
        <v>256</v>
      </c>
      <c r="H636" s="222">
        <v>51</v>
      </c>
      <c r="I636" s="88"/>
      <c r="J636" s="223">
        <f>ROUND(I636*H636,2)</f>
        <v>0</v>
      </c>
      <c r="K636" s="224"/>
      <c r="L636" s="225"/>
      <c r="M636" s="226" t="s">
        <v>1</v>
      </c>
      <c r="N636" s="227" t="s">
        <v>38</v>
      </c>
      <c r="O636" s="189"/>
      <c r="P636" s="190">
        <f>O636*H636</f>
        <v>0</v>
      </c>
      <c r="Q636" s="190">
        <v>0.0019</v>
      </c>
      <c r="R636" s="190">
        <f>Q636*H636</f>
        <v>0.0969</v>
      </c>
      <c r="S636" s="190">
        <v>0</v>
      </c>
      <c r="T636" s="191">
        <f>S636*H636</f>
        <v>0</v>
      </c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R636" s="192" t="s">
        <v>163</v>
      </c>
      <c r="AT636" s="192" t="s">
        <v>275</v>
      </c>
      <c r="AU636" s="192" t="s">
        <v>83</v>
      </c>
      <c r="AY636" s="91" t="s">
        <v>124</v>
      </c>
      <c r="BE636" s="193">
        <f>IF(N636="základní",J636,0)</f>
        <v>0</v>
      </c>
      <c r="BF636" s="193">
        <f>IF(N636="snížená",J636,0)</f>
        <v>0</v>
      </c>
      <c r="BG636" s="193">
        <f>IF(N636="zákl. přenesená",J636,0)</f>
        <v>0</v>
      </c>
      <c r="BH636" s="193">
        <f>IF(N636="sníž. přenesená",J636,0)</f>
        <v>0</v>
      </c>
      <c r="BI636" s="193">
        <f>IF(N636="nulová",J636,0)</f>
        <v>0</v>
      </c>
      <c r="BJ636" s="91" t="s">
        <v>81</v>
      </c>
      <c r="BK636" s="193">
        <f>ROUND(I636*H636,2)</f>
        <v>0</v>
      </c>
      <c r="BL636" s="91" t="s">
        <v>130</v>
      </c>
      <c r="BM636" s="192" t="s">
        <v>932</v>
      </c>
    </row>
    <row r="637" spans="1:65" s="101" customFormat="1" ht="21.75" customHeight="1">
      <c r="A637" s="98"/>
      <c r="B637" s="99"/>
      <c r="C637" s="180" t="s">
        <v>933</v>
      </c>
      <c r="D637" s="180" t="s">
        <v>126</v>
      </c>
      <c r="E637" s="181" t="s">
        <v>934</v>
      </c>
      <c r="F637" s="182" t="s">
        <v>935</v>
      </c>
      <c r="G637" s="183" t="s">
        <v>256</v>
      </c>
      <c r="H637" s="184">
        <v>7</v>
      </c>
      <c r="I637" s="84"/>
      <c r="J637" s="185">
        <f>ROUND(I637*H637,2)</f>
        <v>0</v>
      </c>
      <c r="K637" s="186"/>
      <c r="L637" s="99"/>
      <c r="M637" s="187" t="s">
        <v>1</v>
      </c>
      <c r="N637" s="188" t="s">
        <v>38</v>
      </c>
      <c r="O637" s="189"/>
      <c r="P637" s="190">
        <f>O637*H637</f>
        <v>0</v>
      </c>
      <c r="Q637" s="190">
        <v>0.00296</v>
      </c>
      <c r="R637" s="190">
        <f>Q637*H637</f>
        <v>0.02072</v>
      </c>
      <c r="S637" s="190">
        <v>0</v>
      </c>
      <c r="T637" s="191">
        <f>S637*H637</f>
        <v>0</v>
      </c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R637" s="192" t="s">
        <v>130</v>
      </c>
      <c r="AT637" s="192" t="s">
        <v>126</v>
      </c>
      <c r="AU637" s="192" t="s">
        <v>83</v>
      </c>
      <c r="AY637" s="91" t="s">
        <v>124</v>
      </c>
      <c r="BE637" s="193">
        <f>IF(N637="základní",J637,0)</f>
        <v>0</v>
      </c>
      <c r="BF637" s="193">
        <f>IF(N637="snížená",J637,0)</f>
        <v>0</v>
      </c>
      <c r="BG637" s="193">
        <f>IF(N637="zákl. přenesená",J637,0)</f>
        <v>0</v>
      </c>
      <c r="BH637" s="193">
        <f>IF(N637="sníž. přenesená",J637,0)</f>
        <v>0</v>
      </c>
      <c r="BI637" s="193">
        <f>IF(N637="nulová",J637,0)</f>
        <v>0</v>
      </c>
      <c r="BJ637" s="91" t="s">
        <v>81</v>
      </c>
      <c r="BK637" s="193">
        <f>ROUND(I637*H637,2)</f>
        <v>0</v>
      </c>
      <c r="BL637" s="91" t="s">
        <v>130</v>
      </c>
      <c r="BM637" s="192" t="s">
        <v>936</v>
      </c>
    </row>
    <row r="638" spans="2:51" s="194" customFormat="1" ht="12">
      <c r="B638" s="195"/>
      <c r="D638" s="196" t="s">
        <v>132</v>
      </c>
      <c r="E638" s="197" t="s">
        <v>1</v>
      </c>
      <c r="F638" s="198" t="s">
        <v>937</v>
      </c>
      <c r="H638" s="199">
        <v>7</v>
      </c>
      <c r="I638" s="85"/>
      <c r="L638" s="195"/>
      <c r="M638" s="200"/>
      <c r="N638" s="201"/>
      <c r="O638" s="201"/>
      <c r="P638" s="201"/>
      <c r="Q638" s="201"/>
      <c r="R638" s="201"/>
      <c r="S638" s="201"/>
      <c r="T638" s="202"/>
      <c r="AT638" s="197" t="s">
        <v>132</v>
      </c>
      <c r="AU638" s="197" t="s">
        <v>83</v>
      </c>
      <c r="AV638" s="194" t="s">
        <v>83</v>
      </c>
      <c r="AW638" s="194" t="s">
        <v>30</v>
      </c>
      <c r="AX638" s="194" t="s">
        <v>73</v>
      </c>
      <c r="AY638" s="197" t="s">
        <v>124</v>
      </c>
    </row>
    <row r="639" spans="2:51" s="203" customFormat="1" ht="12">
      <c r="B639" s="204"/>
      <c r="D639" s="196" t="s">
        <v>132</v>
      </c>
      <c r="E639" s="205" t="s">
        <v>1</v>
      </c>
      <c r="F639" s="206" t="s">
        <v>134</v>
      </c>
      <c r="H639" s="207">
        <v>7</v>
      </c>
      <c r="I639" s="86"/>
      <c r="L639" s="204"/>
      <c r="M639" s="208"/>
      <c r="N639" s="209"/>
      <c r="O639" s="209"/>
      <c r="P639" s="209"/>
      <c r="Q639" s="209"/>
      <c r="R639" s="209"/>
      <c r="S639" s="209"/>
      <c r="T639" s="210"/>
      <c r="AT639" s="205" t="s">
        <v>132</v>
      </c>
      <c r="AU639" s="205" t="s">
        <v>83</v>
      </c>
      <c r="AV639" s="203" t="s">
        <v>130</v>
      </c>
      <c r="AW639" s="203" t="s">
        <v>30</v>
      </c>
      <c r="AX639" s="203" t="s">
        <v>81</v>
      </c>
      <c r="AY639" s="205" t="s">
        <v>124</v>
      </c>
    </row>
    <row r="640" spans="1:65" s="101" customFormat="1" ht="21.75" customHeight="1">
      <c r="A640" s="98"/>
      <c r="B640" s="99"/>
      <c r="C640" s="218" t="s">
        <v>938</v>
      </c>
      <c r="D640" s="218" t="s">
        <v>275</v>
      </c>
      <c r="E640" s="219" t="s">
        <v>939</v>
      </c>
      <c r="F640" s="235" t="s">
        <v>940</v>
      </c>
      <c r="G640" s="221" t="s">
        <v>256</v>
      </c>
      <c r="H640" s="222">
        <v>7</v>
      </c>
      <c r="I640" s="88"/>
      <c r="J640" s="223">
        <f>ROUND(I640*H640,2)</f>
        <v>0</v>
      </c>
      <c r="K640" s="224"/>
      <c r="L640" s="225"/>
      <c r="M640" s="226" t="s">
        <v>1</v>
      </c>
      <c r="N640" s="227" t="s">
        <v>38</v>
      </c>
      <c r="O640" s="189"/>
      <c r="P640" s="190">
        <f>O640*H640</f>
        <v>0</v>
      </c>
      <c r="Q640" s="190">
        <v>0.0405</v>
      </c>
      <c r="R640" s="190">
        <f>Q640*H640</f>
        <v>0.28350000000000003</v>
      </c>
      <c r="S640" s="190">
        <v>0</v>
      </c>
      <c r="T640" s="191">
        <f>S640*H640</f>
        <v>0</v>
      </c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R640" s="192" t="s">
        <v>163</v>
      </c>
      <c r="AT640" s="192" t="s">
        <v>275</v>
      </c>
      <c r="AU640" s="192" t="s">
        <v>83</v>
      </c>
      <c r="AY640" s="91" t="s">
        <v>124</v>
      </c>
      <c r="BE640" s="193">
        <f>IF(N640="základní",J640,0)</f>
        <v>0</v>
      </c>
      <c r="BF640" s="193">
        <f>IF(N640="snížená",J640,0)</f>
        <v>0</v>
      </c>
      <c r="BG640" s="193">
        <f>IF(N640="zákl. přenesená",J640,0)</f>
        <v>0</v>
      </c>
      <c r="BH640" s="193">
        <f>IF(N640="sníž. přenesená",J640,0)</f>
        <v>0</v>
      </c>
      <c r="BI640" s="193">
        <f>IF(N640="nulová",J640,0)</f>
        <v>0</v>
      </c>
      <c r="BJ640" s="91" t="s">
        <v>81</v>
      </c>
      <c r="BK640" s="193">
        <f>ROUND(I640*H640,2)</f>
        <v>0</v>
      </c>
      <c r="BL640" s="91" t="s">
        <v>130</v>
      </c>
      <c r="BM640" s="192" t="s">
        <v>941</v>
      </c>
    </row>
    <row r="641" spans="1:65" s="101" customFormat="1" ht="16.5" customHeight="1">
      <c r="A641" s="98"/>
      <c r="B641" s="99"/>
      <c r="C641" s="218" t="s">
        <v>942</v>
      </c>
      <c r="D641" s="218" t="s">
        <v>275</v>
      </c>
      <c r="E641" s="219" t="s">
        <v>921</v>
      </c>
      <c r="F641" s="235" t="s">
        <v>922</v>
      </c>
      <c r="G641" s="221" t="s">
        <v>256</v>
      </c>
      <c r="H641" s="222">
        <v>7</v>
      </c>
      <c r="I641" s="88"/>
      <c r="J641" s="223">
        <f>ROUND(I641*H641,2)</f>
        <v>0</v>
      </c>
      <c r="K641" s="224"/>
      <c r="L641" s="225"/>
      <c r="M641" s="226" t="s">
        <v>1</v>
      </c>
      <c r="N641" s="227" t="s">
        <v>38</v>
      </c>
      <c r="O641" s="189"/>
      <c r="P641" s="190">
        <f>O641*H641</f>
        <v>0</v>
      </c>
      <c r="Q641" s="190">
        <v>0.004</v>
      </c>
      <c r="R641" s="190">
        <f>Q641*H641</f>
        <v>0.028</v>
      </c>
      <c r="S641" s="190">
        <v>0</v>
      </c>
      <c r="T641" s="191">
        <f>S641*H641</f>
        <v>0</v>
      </c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R641" s="192" t="s">
        <v>163</v>
      </c>
      <c r="AT641" s="192" t="s">
        <v>275</v>
      </c>
      <c r="AU641" s="192" t="s">
        <v>83</v>
      </c>
      <c r="AY641" s="91" t="s">
        <v>124</v>
      </c>
      <c r="BE641" s="193">
        <f>IF(N641="základní",J641,0)</f>
        <v>0</v>
      </c>
      <c r="BF641" s="193">
        <f>IF(N641="snížená",J641,0)</f>
        <v>0</v>
      </c>
      <c r="BG641" s="193">
        <f>IF(N641="zákl. přenesená",J641,0)</f>
        <v>0</v>
      </c>
      <c r="BH641" s="193">
        <f>IF(N641="sníž. přenesená",J641,0)</f>
        <v>0</v>
      </c>
      <c r="BI641" s="193">
        <f>IF(N641="nulová",J641,0)</f>
        <v>0</v>
      </c>
      <c r="BJ641" s="91" t="s">
        <v>81</v>
      </c>
      <c r="BK641" s="193">
        <f>ROUND(I641*H641,2)</f>
        <v>0</v>
      </c>
      <c r="BL641" s="91" t="s">
        <v>130</v>
      </c>
      <c r="BM641" s="192" t="s">
        <v>943</v>
      </c>
    </row>
    <row r="642" spans="1:65" s="101" customFormat="1" ht="21.75" customHeight="1">
      <c r="A642" s="98"/>
      <c r="B642" s="99"/>
      <c r="C642" s="180" t="s">
        <v>944</v>
      </c>
      <c r="D642" s="180" t="s">
        <v>126</v>
      </c>
      <c r="E642" s="181" t="s">
        <v>945</v>
      </c>
      <c r="F642" s="182" t="s">
        <v>946</v>
      </c>
      <c r="G642" s="183" t="s">
        <v>256</v>
      </c>
      <c r="H642" s="184">
        <v>17</v>
      </c>
      <c r="I642" s="84"/>
      <c r="J642" s="185">
        <f>ROUND(I642*H642,2)</f>
        <v>0</v>
      </c>
      <c r="K642" s="186"/>
      <c r="L642" s="99"/>
      <c r="M642" s="187" t="s">
        <v>1</v>
      </c>
      <c r="N642" s="188" t="s">
        <v>38</v>
      </c>
      <c r="O642" s="189"/>
      <c r="P642" s="190">
        <f>O642*H642</f>
        <v>0</v>
      </c>
      <c r="Q642" s="190">
        <v>0</v>
      </c>
      <c r="R642" s="190">
        <f>Q642*H642</f>
        <v>0</v>
      </c>
      <c r="S642" s="190">
        <v>0</v>
      </c>
      <c r="T642" s="191">
        <f>S642*H642</f>
        <v>0</v>
      </c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R642" s="192" t="s">
        <v>130</v>
      </c>
      <c r="AT642" s="192" t="s">
        <v>126</v>
      </c>
      <c r="AU642" s="192" t="s">
        <v>83</v>
      </c>
      <c r="AY642" s="91" t="s">
        <v>124</v>
      </c>
      <c r="BE642" s="193">
        <f>IF(N642="základní",J642,0)</f>
        <v>0</v>
      </c>
      <c r="BF642" s="193">
        <f>IF(N642="snížená",J642,0)</f>
        <v>0</v>
      </c>
      <c r="BG642" s="193">
        <f>IF(N642="zákl. přenesená",J642,0)</f>
        <v>0</v>
      </c>
      <c r="BH642" s="193">
        <f>IF(N642="sníž. přenesená",J642,0)</f>
        <v>0</v>
      </c>
      <c r="BI642" s="193">
        <f>IF(N642="nulová",J642,0)</f>
        <v>0</v>
      </c>
      <c r="BJ642" s="91" t="s">
        <v>81</v>
      </c>
      <c r="BK642" s="193">
        <f>ROUND(I642*H642,2)</f>
        <v>0</v>
      </c>
      <c r="BL642" s="91" t="s">
        <v>130</v>
      </c>
      <c r="BM642" s="192" t="s">
        <v>947</v>
      </c>
    </row>
    <row r="643" spans="2:51" s="194" customFormat="1" ht="12">
      <c r="B643" s="195"/>
      <c r="D643" s="196" t="s">
        <v>132</v>
      </c>
      <c r="E643" s="197" t="s">
        <v>1</v>
      </c>
      <c r="F643" s="198" t="s">
        <v>948</v>
      </c>
      <c r="H643" s="199">
        <v>17</v>
      </c>
      <c r="I643" s="85"/>
      <c r="L643" s="195"/>
      <c r="M643" s="200"/>
      <c r="N643" s="201"/>
      <c r="O643" s="201"/>
      <c r="P643" s="201"/>
      <c r="Q643" s="201"/>
      <c r="R643" s="201"/>
      <c r="S643" s="201"/>
      <c r="T643" s="202"/>
      <c r="AT643" s="197" t="s">
        <v>132</v>
      </c>
      <c r="AU643" s="197" t="s">
        <v>83</v>
      </c>
      <c r="AV643" s="194" t="s">
        <v>83</v>
      </c>
      <c r="AW643" s="194" t="s">
        <v>30</v>
      </c>
      <c r="AX643" s="194" t="s">
        <v>73</v>
      </c>
      <c r="AY643" s="197" t="s">
        <v>124</v>
      </c>
    </row>
    <row r="644" spans="2:51" s="203" customFormat="1" ht="12">
      <c r="B644" s="204"/>
      <c r="D644" s="196" t="s">
        <v>132</v>
      </c>
      <c r="E644" s="205" t="s">
        <v>1</v>
      </c>
      <c r="F644" s="206" t="s">
        <v>134</v>
      </c>
      <c r="H644" s="207">
        <v>17</v>
      </c>
      <c r="I644" s="86"/>
      <c r="L644" s="204"/>
      <c r="M644" s="208"/>
      <c r="N644" s="209"/>
      <c r="O644" s="209"/>
      <c r="P644" s="209"/>
      <c r="Q644" s="209"/>
      <c r="R644" s="209"/>
      <c r="S644" s="209"/>
      <c r="T644" s="210"/>
      <c r="AT644" s="205" t="s">
        <v>132</v>
      </c>
      <c r="AU644" s="205" t="s">
        <v>83</v>
      </c>
      <c r="AV644" s="203" t="s">
        <v>130</v>
      </c>
      <c r="AW644" s="203" t="s">
        <v>30</v>
      </c>
      <c r="AX644" s="203" t="s">
        <v>81</v>
      </c>
      <c r="AY644" s="205" t="s">
        <v>124</v>
      </c>
    </row>
    <row r="645" spans="1:65" s="101" customFormat="1" ht="33" customHeight="1">
      <c r="A645" s="98"/>
      <c r="B645" s="99"/>
      <c r="C645" s="218" t="s">
        <v>949</v>
      </c>
      <c r="D645" s="218" t="s">
        <v>275</v>
      </c>
      <c r="E645" s="219" t="s">
        <v>950</v>
      </c>
      <c r="F645" s="235" t="s">
        <v>951</v>
      </c>
      <c r="G645" s="221" t="s">
        <v>256</v>
      </c>
      <c r="H645" s="222">
        <v>17</v>
      </c>
      <c r="I645" s="88"/>
      <c r="J645" s="223">
        <f>ROUND(I645*H645,2)</f>
        <v>0</v>
      </c>
      <c r="K645" s="224"/>
      <c r="L645" s="225"/>
      <c r="M645" s="226" t="s">
        <v>1</v>
      </c>
      <c r="N645" s="227" t="s">
        <v>38</v>
      </c>
      <c r="O645" s="189"/>
      <c r="P645" s="190">
        <f>O645*H645</f>
        <v>0</v>
      </c>
      <c r="Q645" s="190">
        <v>0.0021</v>
      </c>
      <c r="R645" s="190">
        <f>Q645*H645</f>
        <v>0.035699999999999996</v>
      </c>
      <c r="S645" s="190">
        <v>0</v>
      </c>
      <c r="T645" s="191">
        <f>S645*H645</f>
        <v>0</v>
      </c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R645" s="192" t="s">
        <v>163</v>
      </c>
      <c r="AT645" s="192" t="s">
        <v>275</v>
      </c>
      <c r="AU645" s="192" t="s">
        <v>83</v>
      </c>
      <c r="AY645" s="91" t="s">
        <v>124</v>
      </c>
      <c r="BE645" s="193">
        <f>IF(N645="základní",J645,0)</f>
        <v>0</v>
      </c>
      <c r="BF645" s="193">
        <f>IF(N645="snížená",J645,0)</f>
        <v>0</v>
      </c>
      <c r="BG645" s="193">
        <f>IF(N645="zákl. přenesená",J645,0)</f>
        <v>0</v>
      </c>
      <c r="BH645" s="193">
        <f>IF(N645="sníž. přenesená",J645,0)</f>
        <v>0</v>
      </c>
      <c r="BI645" s="193">
        <f>IF(N645="nulová",J645,0)</f>
        <v>0</v>
      </c>
      <c r="BJ645" s="91" t="s">
        <v>81</v>
      </c>
      <c r="BK645" s="193">
        <f>ROUND(I645*H645,2)</f>
        <v>0</v>
      </c>
      <c r="BL645" s="91" t="s">
        <v>130</v>
      </c>
      <c r="BM645" s="192" t="s">
        <v>952</v>
      </c>
    </row>
    <row r="646" spans="1:65" s="101" customFormat="1" ht="21.75" customHeight="1">
      <c r="A646" s="98"/>
      <c r="B646" s="99"/>
      <c r="C646" s="180" t="s">
        <v>953</v>
      </c>
      <c r="D646" s="180" t="s">
        <v>126</v>
      </c>
      <c r="E646" s="181" t="s">
        <v>954</v>
      </c>
      <c r="F646" s="182" t="s">
        <v>955</v>
      </c>
      <c r="G646" s="183" t="s">
        <v>178</v>
      </c>
      <c r="H646" s="184">
        <v>58</v>
      </c>
      <c r="I646" s="84"/>
      <c r="J646" s="185">
        <f>ROUND(I646*H646,2)</f>
        <v>0</v>
      </c>
      <c r="K646" s="186"/>
      <c r="L646" s="99"/>
      <c r="M646" s="187" t="s">
        <v>1</v>
      </c>
      <c r="N646" s="188" t="s">
        <v>38</v>
      </c>
      <c r="O646" s="189"/>
      <c r="P646" s="190">
        <f>O646*H646</f>
        <v>0</v>
      </c>
      <c r="Q646" s="190">
        <v>0</v>
      </c>
      <c r="R646" s="190">
        <f>Q646*H646</f>
        <v>0</v>
      </c>
      <c r="S646" s="190">
        <v>0</v>
      </c>
      <c r="T646" s="191">
        <f>S646*H646</f>
        <v>0</v>
      </c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R646" s="192" t="s">
        <v>130</v>
      </c>
      <c r="AT646" s="192" t="s">
        <v>126</v>
      </c>
      <c r="AU646" s="192" t="s">
        <v>83</v>
      </c>
      <c r="AY646" s="91" t="s">
        <v>124</v>
      </c>
      <c r="BE646" s="193">
        <f>IF(N646="základní",J646,0)</f>
        <v>0</v>
      </c>
      <c r="BF646" s="193">
        <f>IF(N646="snížená",J646,0)</f>
        <v>0</v>
      </c>
      <c r="BG646" s="193">
        <f>IF(N646="zákl. přenesená",J646,0)</f>
        <v>0</v>
      </c>
      <c r="BH646" s="193">
        <f>IF(N646="sníž. přenesená",J646,0)</f>
        <v>0</v>
      </c>
      <c r="BI646" s="193">
        <f>IF(N646="nulová",J646,0)</f>
        <v>0</v>
      </c>
      <c r="BJ646" s="91" t="s">
        <v>81</v>
      </c>
      <c r="BK646" s="193">
        <f>ROUND(I646*H646,2)</f>
        <v>0</v>
      </c>
      <c r="BL646" s="91" t="s">
        <v>130</v>
      </c>
      <c r="BM646" s="192" t="s">
        <v>956</v>
      </c>
    </row>
    <row r="647" spans="2:51" s="194" customFormat="1" ht="12">
      <c r="B647" s="195"/>
      <c r="D647" s="196" t="s">
        <v>132</v>
      </c>
      <c r="E647" s="197" t="s">
        <v>1</v>
      </c>
      <c r="F647" s="198" t="s">
        <v>957</v>
      </c>
      <c r="H647" s="199">
        <v>58</v>
      </c>
      <c r="I647" s="85"/>
      <c r="L647" s="195"/>
      <c r="M647" s="200"/>
      <c r="N647" s="201"/>
      <c r="O647" s="201"/>
      <c r="P647" s="201"/>
      <c r="Q647" s="201"/>
      <c r="R647" s="201"/>
      <c r="S647" s="201"/>
      <c r="T647" s="202"/>
      <c r="AT647" s="197" t="s">
        <v>132</v>
      </c>
      <c r="AU647" s="197" t="s">
        <v>83</v>
      </c>
      <c r="AV647" s="194" t="s">
        <v>83</v>
      </c>
      <c r="AW647" s="194" t="s">
        <v>30</v>
      </c>
      <c r="AX647" s="194" t="s">
        <v>73</v>
      </c>
      <c r="AY647" s="197" t="s">
        <v>124</v>
      </c>
    </row>
    <row r="648" spans="2:51" s="203" customFormat="1" ht="12">
      <c r="B648" s="204"/>
      <c r="D648" s="196" t="s">
        <v>132</v>
      </c>
      <c r="E648" s="205" t="s">
        <v>1</v>
      </c>
      <c r="F648" s="206" t="s">
        <v>134</v>
      </c>
      <c r="H648" s="207">
        <v>58</v>
      </c>
      <c r="I648" s="86"/>
      <c r="L648" s="204"/>
      <c r="M648" s="208"/>
      <c r="N648" s="209"/>
      <c r="O648" s="209"/>
      <c r="P648" s="209"/>
      <c r="Q648" s="209"/>
      <c r="R648" s="209"/>
      <c r="S648" s="209"/>
      <c r="T648" s="210"/>
      <c r="AT648" s="205" t="s">
        <v>132</v>
      </c>
      <c r="AU648" s="205" t="s">
        <v>83</v>
      </c>
      <c r="AV648" s="203" t="s">
        <v>130</v>
      </c>
      <c r="AW648" s="203" t="s">
        <v>30</v>
      </c>
      <c r="AX648" s="203" t="s">
        <v>81</v>
      </c>
      <c r="AY648" s="205" t="s">
        <v>124</v>
      </c>
    </row>
    <row r="649" spans="1:65" s="101" customFormat="1" ht="16.5" customHeight="1">
      <c r="A649" s="98"/>
      <c r="B649" s="99"/>
      <c r="C649" s="180" t="s">
        <v>958</v>
      </c>
      <c r="D649" s="180" t="s">
        <v>126</v>
      </c>
      <c r="E649" s="181" t="s">
        <v>959</v>
      </c>
      <c r="F649" s="182" t="s">
        <v>960</v>
      </c>
      <c r="G649" s="183" t="s">
        <v>178</v>
      </c>
      <c r="H649" s="184">
        <v>1362.6</v>
      </c>
      <c r="I649" s="84"/>
      <c r="J649" s="185">
        <f>ROUND(I649*H649,2)</f>
        <v>0</v>
      </c>
      <c r="K649" s="186"/>
      <c r="L649" s="99"/>
      <c r="M649" s="187" t="s">
        <v>1</v>
      </c>
      <c r="N649" s="188" t="s">
        <v>38</v>
      </c>
      <c r="O649" s="189"/>
      <c r="P649" s="190">
        <f>O649*H649</f>
        <v>0</v>
      </c>
      <c r="Q649" s="190">
        <v>0</v>
      </c>
      <c r="R649" s="190">
        <f>Q649*H649</f>
        <v>0</v>
      </c>
      <c r="S649" s="190">
        <v>0</v>
      </c>
      <c r="T649" s="191">
        <f>S649*H649</f>
        <v>0</v>
      </c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R649" s="192" t="s">
        <v>130</v>
      </c>
      <c r="AT649" s="192" t="s">
        <v>126</v>
      </c>
      <c r="AU649" s="192" t="s">
        <v>83</v>
      </c>
      <c r="AY649" s="91" t="s">
        <v>124</v>
      </c>
      <c r="BE649" s="193">
        <f>IF(N649="základní",J649,0)</f>
        <v>0</v>
      </c>
      <c r="BF649" s="193">
        <f>IF(N649="snížená",J649,0)</f>
        <v>0</v>
      </c>
      <c r="BG649" s="193">
        <f>IF(N649="zákl. přenesená",J649,0)</f>
        <v>0</v>
      </c>
      <c r="BH649" s="193">
        <f>IF(N649="sníž. přenesená",J649,0)</f>
        <v>0</v>
      </c>
      <c r="BI649" s="193">
        <f>IF(N649="nulová",J649,0)</f>
        <v>0</v>
      </c>
      <c r="BJ649" s="91" t="s">
        <v>81</v>
      </c>
      <c r="BK649" s="193">
        <f>ROUND(I649*H649,2)</f>
        <v>0</v>
      </c>
      <c r="BL649" s="91" t="s">
        <v>130</v>
      </c>
      <c r="BM649" s="192" t="s">
        <v>961</v>
      </c>
    </row>
    <row r="650" spans="2:51" s="194" customFormat="1" ht="12">
      <c r="B650" s="195"/>
      <c r="D650" s="196" t="s">
        <v>132</v>
      </c>
      <c r="E650" s="197" t="s">
        <v>1</v>
      </c>
      <c r="F650" s="198" t="s">
        <v>957</v>
      </c>
      <c r="H650" s="199">
        <v>58</v>
      </c>
      <c r="I650" s="85"/>
      <c r="L650" s="195"/>
      <c r="M650" s="200"/>
      <c r="N650" s="201"/>
      <c r="O650" s="201"/>
      <c r="P650" s="201"/>
      <c r="Q650" s="201"/>
      <c r="R650" s="201"/>
      <c r="S650" s="201"/>
      <c r="T650" s="202"/>
      <c r="AT650" s="197" t="s">
        <v>132</v>
      </c>
      <c r="AU650" s="197" t="s">
        <v>83</v>
      </c>
      <c r="AV650" s="194" t="s">
        <v>83</v>
      </c>
      <c r="AW650" s="194" t="s">
        <v>30</v>
      </c>
      <c r="AX650" s="194" t="s">
        <v>73</v>
      </c>
      <c r="AY650" s="197" t="s">
        <v>124</v>
      </c>
    </row>
    <row r="651" spans="2:51" s="194" customFormat="1" ht="12">
      <c r="B651" s="195"/>
      <c r="D651" s="196" t="s">
        <v>132</v>
      </c>
      <c r="E651" s="197" t="s">
        <v>1</v>
      </c>
      <c r="F651" s="198" t="s">
        <v>962</v>
      </c>
      <c r="H651" s="199">
        <v>157.8</v>
      </c>
      <c r="I651" s="85"/>
      <c r="L651" s="195"/>
      <c r="M651" s="200"/>
      <c r="N651" s="201"/>
      <c r="O651" s="201"/>
      <c r="P651" s="201"/>
      <c r="Q651" s="201"/>
      <c r="R651" s="201"/>
      <c r="S651" s="201"/>
      <c r="T651" s="202"/>
      <c r="AT651" s="197" t="s">
        <v>132</v>
      </c>
      <c r="AU651" s="197" t="s">
        <v>83</v>
      </c>
      <c r="AV651" s="194" t="s">
        <v>83</v>
      </c>
      <c r="AW651" s="194" t="s">
        <v>30</v>
      </c>
      <c r="AX651" s="194" t="s">
        <v>73</v>
      </c>
      <c r="AY651" s="197" t="s">
        <v>124</v>
      </c>
    </row>
    <row r="652" spans="2:51" s="194" customFormat="1" ht="12">
      <c r="B652" s="195"/>
      <c r="D652" s="196" t="s">
        <v>132</v>
      </c>
      <c r="E652" s="197" t="s">
        <v>1</v>
      </c>
      <c r="F652" s="198" t="s">
        <v>963</v>
      </c>
      <c r="H652" s="199">
        <v>839.2</v>
      </c>
      <c r="I652" s="85"/>
      <c r="L652" s="195"/>
      <c r="M652" s="200"/>
      <c r="N652" s="201"/>
      <c r="O652" s="201"/>
      <c r="P652" s="201"/>
      <c r="Q652" s="201"/>
      <c r="R652" s="201"/>
      <c r="S652" s="201"/>
      <c r="T652" s="202"/>
      <c r="AT652" s="197" t="s">
        <v>132</v>
      </c>
      <c r="AU652" s="197" t="s">
        <v>83</v>
      </c>
      <c r="AV652" s="194" t="s">
        <v>83</v>
      </c>
      <c r="AW652" s="194" t="s">
        <v>30</v>
      </c>
      <c r="AX652" s="194" t="s">
        <v>73</v>
      </c>
      <c r="AY652" s="197" t="s">
        <v>124</v>
      </c>
    </row>
    <row r="653" spans="2:51" s="194" customFormat="1" ht="12">
      <c r="B653" s="195"/>
      <c r="D653" s="196" t="s">
        <v>132</v>
      </c>
      <c r="E653" s="197" t="s">
        <v>1</v>
      </c>
      <c r="F653" s="198" t="s">
        <v>964</v>
      </c>
      <c r="H653" s="199">
        <v>307.6</v>
      </c>
      <c r="I653" s="85"/>
      <c r="L653" s="195"/>
      <c r="M653" s="200"/>
      <c r="N653" s="201"/>
      <c r="O653" s="201"/>
      <c r="P653" s="201"/>
      <c r="Q653" s="201"/>
      <c r="R653" s="201"/>
      <c r="S653" s="201"/>
      <c r="T653" s="202"/>
      <c r="AT653" s="197" t="s">
        <v>132</v>
      </c>
      <c r="AU653" s="197" t="s">
        <v>83</v>
      </c>
      <c r="AV653" s="194" t="s">
        <v>83</v>
      </c>
      <c r="AW653" s="194" t="s">
        <v>30</v>
      </c>
      <c r="AX653" s="194" t="s">
        <v>73</v>
      </c>
      <c r="AY653" s="197" t="s">
        <v>124</v>
      </c>
    </row>
    <row r="654" spans="2:51" s="203" customFormat="1" ht="12">
      <c r="B654" s="204"/>
      <c r="D654" s="196" t="s">
        <v>132</v>
      </c>
      <c r="E654" s="205" t="s">
        <v>1</v>
      </c>
      <c r="F654" s="206" t="s">
        <v>134</v>
      </c>
      <c r="H654" s="207">
        <v>1362.6</v>
      </c>
      <c r="I654" s="86"/>
      <c r="L654" s="204"/>
      <c r="M654" s="208"/>
      <c r="N654" s="209"/>
      <c r="O654" s="209"/>
      <c r="P654" s="209"/>
      <c r="Q654" s="209"/>
      <c r="R654" s="209"/>
      <c r="S654" s="209"/>
      <c r="T654" s="210"/>
      <c r="AT654" s="205" t="s">
        <v>132</v>
      </c>
      <c r="AU654" s="205" t="s">
        <v>83</v>
      </c>
      <c r="AV654" s="203" t="s">
        <v>130</v>
      </c>
      <c r="AW654" s="203" t="s">
        <v>30</v>
      </c>
      <c r="AX654" s="203" t="s">
        <v>81</v>
      </c>
      <c r="AY654" s="205" t="s">
        <v>124</v>
      </c>
    </row>
    <row r="655" spans="1:65" s="101" customFormat="1" ht="16.5" customHeight="1">
      <c r="A655" s="98"/>
      <c r="B655" s="99"/>
      <c r="C655" s="180" t="s">
        <v>965</v>
      </c>
      <c r="D655" s="180" t="s">
        <v>126</v>
      </c>
      <c r="E655" s="181" t="s">
        <v>966</v>
      </c>
      <c r="F655" s="182" t="s">
        <v>967</v>
      </c>
      <c r="G655" s="183" t="s">
        <v>178</v>
      </c>
      <c r="H655" s="184">
        <v>215.8</v>
      </c>
      <c r="I655" s="84"/>
      <c r="J655" s="185">
        <f>ROUND(I655*H655,2)</f>
        <v>0</v>
      </c>
      <c r="K655" s="186"/>
      <c r="L655" s="99"/>
      <c r="M655" s="187" t="s">
        <v>1</v>
      </c>
      <c r="N655" s="188" t="s">
        <v>38</v>
      </c>
      <c r="O655" s="189"/>
      <c r="P655" s="190">
        <f>O655*H655</f>
        <v>0</v>
      </c>
      <c r="Q655" s="190">
        <v>0</v>
      </c>
      <c r="R655" s="190">
        <f>Q655*H655</f>
        <v>0</v>
      </c>
      <c r="S655" s="190">
        <v>0</v>
      </c>
      <c r="T655" s="191">
        <f>S655*H655</f>
        <v>0</v>
      </c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R655" s="192" t="s">
        <v>130</v>
      </c>
      <c r="AT655" s="192" t="s">
        <v>126</v>
      </c>
      <c r="AU655" s="192" t="s">
        <v>83</v>
      </c>
      <c r="AY655" s="91" t="s">
        <v>124</v>
      </c>
      <c r="BE655" s="193">
        <f>IF(N655="základní",J655,0)</f>
        <v>0</v>
      </c>
      <c r="BF655" s="193">
        <f>IF(N655="snížená",J655,0)</f>
        <v>0</v>
      </c>
      <c r="BG655" s="193">
        <f>IF(N655="zákl. přenesená",J655,0)</f>
        <v>0</v>
      </c>
      <c r="BH655" s="193">
        <f>IF(N655="sníž. přenesená",J655,0)</f>
        <v>0</v>
      </c>
      <c r="BI655" s="193">
        <f>IF(N655="nulová",J655,0)</f>
        <v>0</v>
      </c>
      <c r="BJ655" s="91" t="s">
        <v>81</v>
      </c>
      <c r="BK655" s="193">
        <f>ROUND(I655*H655,2)</f>
        <v>0</v>
      </c>
      <c r="BL655" s="91" t="s">
        <v>130</v>
      </c>
      <c r="BM655" s="192" t="s">
        <v>968</v>
      </c>
    </row>
    <row r="656" spans="2:51" s="194" customFormat="1" ht="12">
      <c r="B656" s="195"/>
      <c r="D656" s="196" t="s">
        <v>132</v>
      </c>
      <c r="E656" s="197" t="s">
        <v>1</v>
      </c>
      <c r="F656" s="198" t="s">
        <v>957</v>
      </c>
      <c r="H656" s="199">
        <v>58</v>
      </c>
      <c r="I656" s="85"/>
      <c r="L656" s="195"/>
      <c r="M656" s="200"/>
      <c r="N656" s="201"/>
      <c r="O656" s="201"/>
      <c r="P656" s="201"/>
      <c r="Q656" s="201"/>
      <c r="R656" s="201"/>
      <c r="S656" s="201"/>
      <c r="T656" s="202"/>
      <c r="AT656" s="197" t="s">
        <v>132</v>
      </c>
      <c r="AU656" s="197" t="s">
        <v>83</v>
      </c>
      <c r="AV656" s="194" t="s">
        <v>83</v>
      </c>
      <c r="AW656" s="194" t="s">
        <v>30</v>
      </c>
      <c r="AX656" s="194" t="s">
        <v>73</v>
      </c>
      <c r="AY656" s="197" t="s">
        <v>124</v>
      </c>
    </row>
    <row r="657" spans="2:51" s="194" customFormat="1" ht="12">
      <c r="B657" s="195"/>
      <c r="D657" s="196" t="s">
        <v>132</v>
      </c>
      <c r="E657" s="197" t="s">
        <v>1</v>
      </c>
      <c r="F657" s="198" t="s">
        <v>962</v>
      </c>
      <c r="H657" s="199">
        <v>157.8</v>
      </c>
      <c r="I657" s="85"/>
      <c r="L657" s="195"/>
      <c r="M657" s="200"/>
      <c r="N657" s="201"/>
      <c r="O657" s="201"/>
      <c r="P657" s="201"/>
      <c r="Q657" s="201"/>
      <c r="R657" s="201"/>
      <c r="S657" s="201"/>
      <c r="T657" s="202"/>
      <c r="AT657" s="197" t="s">
        <v>132</v>
      </c>
      <c r="AU657" s="197" t="s">
        <v>83</v>
      </c>
      <c r="AV657" s="194" t="s">
        <v>83</v>
      </c>
      <c r="AW657" s="194" t="s">
        <v>30</v>
      </c>
      <c r="AX657" s="194" t="s">
        <v>73</v>
      </c>
      <c r="AY657" s="197" t="s">
        <v>124</v>
      </c>
    </row>
    <row r="658" spans="2:51" s="203" customFormat="1" ht="12">
      <c r="B658" s="204"/>
      <c r="D658" s="196" t="s">
        <v>132</v>
      </c>
      <c r="E658" s="205" t="s">
        <v>1</v>
      </c>
      <c r="F658" s="206" t="s">
        <v>134</v>
      </c>
      <c r="H658" s="207">
        <v>215.8</v>
      </c>
      <c r="I658" s="86"/>
      <c r="L658" s="204"/>
      <c r="M658" s="208"/>
      <c r="N658" s="209"/>
      <c r="O658" s="209"/>
      <c r="P658" s="209"/>
      <c r="Q658" s="209"/>
      <c r="R658" s="209"/>
      <c r="S658" s="209"/>
      <c r="T658" s="210"/>
      <c r="AT658" s="205" t="s">
        <v>132</v>
      </c>
      <c r="AU658" s="205" t="s">
        <v>83</v>
      </c>
      <c r="AV658" s="203" t="s">
        <v>130</v>
      </c>
      <c r="AW658" s="203" t="s">
        <v>30</v>
      </c>
      <c r="AX658" s="203" t="s">
        <v>81</v>
      </c>
      <c r="AY658" s="205" t="s">
        <v>124</v>
      </c>
    </row>
    <row r="659" spans="1:65" s="101" customFormat="1" ht="21.75" customHeight="1">
      <c r="A659" s="98"/>
      <c r="B659" s="99"/>
      <c r="C659" s="180" t="s">
        <v>969</v>
      </c>
      <c r="D659" s="180" t="s">
        <v>126</v>
      </c>
      <c r="E659" s="181" t="s">
        <v>970</v>
      </c>
      <c r="F659" s="182" t="s">
        <v>971</v>
      </c>
      <c r="G659" s="183" t="s">
        <v>178</v>
      </c>
      <c r="H659" s="184">
        <v>839.2</v>
      </c>
      <c r="I659" s="84"/>
      <c r="J659" s="185">
        <f>ROUND(I659*H659,2)</f>
        <v>0</v>
      </c>
      <c r="K659" s="186"/>
      <c r="L659" s="99"/>
      <c r="M659" s="187" t="s">
        <v>1</v>
      </c>
      <c r="N659" s="188" t="s">
        <v>38</v>
      </c>
      <c r="O659" s="189"/>
      <c r="P659" s="190">
        <f>O659*H659</f>
        <v>0</v>
      </c>
      <c r="Q659" s="190">
        <v>0</v>
      </c>
      <c r="R659" s="190">
        <f>Q659*H659</f>
        <v>0</v>
      </c>
      <c r="S659" s="190">
        <v>0</v>
      </c>
      <c r="T659" s="191">
        <f>S659*H659</f>
        <v>0</v>
      </c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R659" s="192" t="s">
        <v>130</v>
      </c>
      <c r="AT659" s="192" t="s">
        <v>126</v>
      </c>
      <c r="AU659" s="192" t="s">
        <v>83</v>
      </c>
      <c r="AY659" s="91" t="s">
        <v>124</v>
      </c>
      <c r="BE659" s="193">
        <f>IF(N659="základní",J659,0)</f>
        <v>0</v>
      </c>
      <c r="BF659" s="193">
        <f>IF(N659="snížená",J659,0)</f>
        <v>0</v>
      </c>
      <c r="BG659" s="193">
        <f>IF(N659="zákl. přenesená",J659,0)</f>
        <v>0</v>
      </c>
      <c r="BH659" s="193">
        <f>IF(N659="sníž. přenesená",J659,0)</f>
        <v>0</v>
      </c>
      <c r="BI659" s="193">
        <f>IF(N659="nulová",J659,0)</f>
        <v>0</v>
      </c>
      <c r="BJ659" s="91" t="s">
        <v>81</v>
      </c>
      <c r="BK659" s="193">
        <f>ROUND(I659*H659,2)</f>
        <v>0</v>
      </c>
      <c r="BL659" s="91" t="s">
        <v>130</v>
      </c>
      <c r="BM659" s="192" t="s">
        <v>972</v>
      </c>
    </row>
    <row r="660" spans="2:51" s="211" customFormat="1" ht="12">
      <c r="B660" s="212"/>
      <c r="D660" s="196" t="s">
        <v>132</v>
      </c>
      <c r="E660" s="213" t="s">
        <v>1</v>
      </c>
      <c r="F660" s="214" t="s">
        <v>973</v>
      </c>
      <c r="H660" s="213" t="s">
        <v>1</v>
      </c>
      <c r="I660" s="87"/>
      <c r="L660" s="212"/>
      <c r="M660" s="215"/>
      <c r="N660" s="216"/>
      <c r="O660" s="216"/>
      <c r="P660" s="216"/>
      <c r="Q660" s="216"/>
      <c r="R660" s="216"/>
      <c r="S660" s="216"/>
      <c r="T660" s="217"/>
      <c r="AT660" s="213" t="s">
        <v>132</v>
      </c>
      <c r="AU660" s="213" t="s">
        <v>83</v>
      </c>
      <c r="AV660" s="211" t="s">
        <v>81</v>
      </c>
      <c r="AW660" s="211" t="s">
        <v>30</v>
      </c>
      <c r="AX660" s="211" t="s">
        <v>73</v>
      </c>
      <c r="AY660" s="213" t="s">
        <v>124</v>
      </c>
    </row>
    <row r="661" spans="2:51" s="194" customFormat="1" ht="12">
      <c r="B661" s="195"/>
      <c r="D661" s="196" t="s">
        <v>132</v>
      </c>
      <c r="E661" s="197" t="s">
        <v>1</v>
      </c>
      <c r="F661" s="198" t="s">
        <v>963</v>
      </c>
      <c r="H661" s="199">
        <v>839.2</v>
      </c>
      <c r="I661" s="85"/>
      <c r="L661" s="195"/>
      <c r="M661" s="200"/>
      <c r="N661" s="201"/>
      <c r="O661" s="201"/>
      <c r="P661" s="201"/>
      <c r="Q661" s="201"/>
      <c r="R661" s="201"/>
      <c r="S661" s="201"/>
      <c r="T661" s="202"/>
      <c r="AT661" s="197" t="s">
        <v>132</v>
      </c>
      <c r="AU661" s="197" t="s">
        <v>83</v>
      </c>
      <c r="AV661" s="194" t="s">
        <v>83</v>
      </c>
      <c r="AW661" s="194" t="s">
        <v>30</v>
      </c>
      <c r="AX661" s="194" t="s">
        <v>73</v>
      </c>
      <c r="AY661" s="197" t="s">
        <v>124</v>
      </c>
    </row>
    <row r="662" spans="2:51" s="203" customFormat="1" ht="12">
      <c r="B662" s="204"/>
      <c r="D662" s="196" t="s">
        <v>132</v>
      </c>
      <c r="E662" s="205" t="s">
        <v>1</v>
      </c>
      <c r="F662" s="206" t="s">
        <v>134</v>
      </c>
      <c r="H662" s="207">
        <v>839.2</v>
      </c>
      <c r="I662" s="86"/>
      <c r="L662" s="204"/>
      <c r="M662" s="208"/>
      <c r="N662" s="209"/>
      <c r="O662" s="209"/>
      <c r="P662" s="209"/>
      <c r="Q662" s="209"/>
      <c r="R662" s="209"/>
      <c r="S662" s="209"/>
      <c r="T662" s="210"/>
      <c r="AT662" s="205" t="s">
        <v>132</v>
      </c>
      <c r="AU662" s="205" t="s">
        <v>83</v>
      </c>
      <c r="AV662" s="203" t="s">
        <v>130</v>
      </c>
      <c r="AW662" s="203" t="s">
        <v>30</v>
      </c>
      <c r="AX662" s="203" t="s">
        <v>81</v>
      </c>
      <c r="AY662" s="205" t="s">
        <v>124</v>
      </c>
    </row>
    <row r="663" spans="1:65" s="101" customFormat="1" ht="21.75" customHeight="1">
      <c r="A663" s="98"/>
      <c r="B663" s="99"/>
      <c r="C663" s="180" t="s">
        <v>1395</v>
      </c>
      <c r="D663" s="180" t="s">
        <v>126</v>
      </c>
      <c r="E663" s="181"/>
      <c r="F663" s="182" t="s">
        <v>1396</v>
      </c>
      <c r="G663" s="183" t="s">
        <v>178</v>
      </c>
      <c r="H663" s="184">
        <f>H664+H665</f>
        <v>216</v>
      </c>
      <c r="I663" s="84"/>
      <c r="J663" s="185">
        <f>ROUND(I663*H663,2)</f>
        <v>0</v>
      </c>
      <c r="K663" s="186"/>
      <c r="L663" s="99"/>
      <c r="M663" s="187" t="s">
        <v>1</v>
      </c>
      <c r="N663" s="188" t="s">
        <v>38</v>
      </c>
      <c r="O663" s="189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R663" s="192" t="s">
        <v>130</v>
      </c>
      <c r="AT663" s="192" t="s">
        <v>126</v>
      </c>
      <c r="AU663" s="192" t="s">
        <v>83</v>
      </c>
      <c r="AY663" s="91" t="s">
        <v>124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91" t="s">
        <v>81</v>
      </c>
      <c r="BK663" s="193">
        <f>ROUND(I663*H663,2)</f>
        <v>0</v>
      </c>
      <c r="BL663" s="91" t="s">
        <v>130</v>
      </c>
      <c r="BM663" s="192" t="s">
        <v>977</v>
      </c>
    </row>
    <row r="664" spans="1:65" s="101" customFormat="1" ht="15" customHeight="1">
      <c r="A664" s="98"/>
      <c r="B664" s="99"/>
      <c r="C664" s="259"/>
      <c r="D664" s="259"/>
      <c r="E664" s="260"/>
      <c r="F664" s="261" t="s">
        <v>1398</v>
      </c>
      <c r="G664" s="262"/>
      <c r="H664" s="263">
        <v>58</v>
      </c>
      <c r="I664" s="89"/>
      <c r="J664" s="264"/>
      <c r="K664" s="189"/>
      <c r="L664" s="99"/>
      <c r="M664" s="187"/>
      <c r="N664" s="188"/>
      <c r="O664" s="189"/>
      <c r="P664" s="190"/>
      <c r="Q664" s="190"/>
      <c r="R664" s="190"/>
      <c r="S664" s="190"/>
      <c r="T664" s="191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R664" s="192"/>
      <c r="AT664" s="192"/>
      <c r="AU664" s="192"/>
      <c r="AY664" s="91"/>
      <c r="BE664" s="193"/>
      <c r="BF664" s="193"/>
      <c r="BG664" s="193"/>
      <c r="BH664" s="193"/>
      <c r="BI664" s="193"/>
      <c r="BJ664" s="91"/>
      <c r="BK664" s="193"/>
      <c r="BL664" s="91"/>
      <c r="BM664" s="192"/>
    </row>
    <row r="665" spans="2:51" s="203" customFormat="1" ht="12">
      <c r="B665" s="204"/>
      <c r="D665" s="196"/>
      <c r="E665" s="205"/>
      <c r="F665" s="261" t="s">
        <v>1397</v>
      </c>
      <c r="H665" s="265">
        <v>158</v>
      </c>
      <c r="I665" s="86"/>
      <c r="L665" s="204"/>
      <c r="M665" s="208"/>
      <c r="N665" s="209"/>
      <c r="O665" s="209"/>
      <c r="P665" s="209"/>
      <c r="Q665" s="209"/>
      <c r="R665" s="209"/>
      <c r="S665" s="209"/>
      <c r="T665" s="210"/>
      <c r="AT665" s="205"/>
      <c r="AU665" s="205"/>
      <c r="AY665" s="205"/>
    </row>
    <row r="666" spans="1:65" s="101" customFormat="1" ht="21.75" customHeight="1">
      <c r="A666" s="98"/>
      <c r="B666" s="99"/>
      <c r="C666" s="180" t="s">
        <v>974</v>
      </c>
      <c r="D666" s="180" t="s">
        <v>126</v>
      </c>
      <c r="E666" s="181" t="s">
        <v>975</v>
      </c>
      <c r="F666" s="182" t="s">
        <v>976</v>
      </c>
      <c r="G666" s="183" t="s">
        <v>178</v>
      </c>
      <c r="H666" s="184">
        <f>H670</f>
        <v>1837</v>
      </c>
      <c r="I666" s="84"/>
      <c r="J666" s="185">
        <f>ROUND(I666*H666,2)</f>
        <v>0</v>
      </c>
      <c r="K666" s="186"/>
      <c r="L666" s="99"/>
      <c r="M666" s="187" t="s">
        <v>1</v>
      </c>
      <c r="N666" s="188" t="s">
        <v>38</v>
      </c>
      <c r="O666" s="189"/>
      <c r="P666" s="190">
        <f>O666*H666</f>
        <v>0</v>
      </c>
      <c r="Q666" s="190">
        <v>0</v>
      </c>
      <c r="R666" s="190">
        <f>Q666*H666</f>
        <v>0</v>
      </c>
      <c r="S666" s="190">
        <v>0</v>
      </c>
      <c r="T666" s="191">
        <f>S666*H666</f>
        <v>0</v>
      </c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R666" s="192" t="s">
        <v>130</v>
      </c>
      <c r="AT666" s="192" t="s">
        <v>126</v>
      </c>
      <c r="AU666" s="192" t="s">
        <v>83</v>
      </c>
      <c r="AY666" s="91" t="s">
        <v>124</v>
      </c>
      <c r="BE666" s="193">
        <f>IF(N666="základní",J666,0)</f>
        <v>0</v>
      </c>
      <c r="BF666" s="193">
        <f>IF(N666="snížená",J666,0)</f>
        <v>0</v>
      </c>
      <c r="BG666" s="193">
        <f>IF(N666="zákl. přenesená",J666,0)</f>
        <v>0</v>
      </c>
      <c r="BH666" s="193">
        <f>IF(N666="sníž. přenesená",J666,0)</f>
        <v>0</v>
      </c>
      <c r="BI666" s="193">
        <f>IF(N666="nulová",J666,0)</f>
        <v>0</v>
      </c>
      <c r="BJ666" s="91" t="s">
        <v>81</v>
      </c>
      <c r="BK666" s="193">
        <f>ROUND(I666*H666,2)</f>
        <v>0</v>
      </c>
      <c r="BL666" s="91" t="s">
        <v>130</v>
      </c>
      <c r="BM666" s="192" t="s">
        <v>977</v>
      </c>
    </row>
    <row r="667" spans="2:51" s="194" customFormat="1" ht="12">
      <c r="B667" s="195"/>
      <c r="D667" s="196" t="s">
        <v>132</v>
      </c>
      <c r="E667" s="197" t="s">
        <v>1</v>
      </c>
      <c r="F667" s="198" t="s">
        <v>962</v>
      </c>
      <c r="H667" s="199">
        <v>157.8</v>
      </c>
      <c r="I667" s="85"/>
      <c r="L667" s="195"/>
      <c r="M667" s="200"/>
      <c r="N667" s="201"/>
      <c r="O667" s="201"/>
      <c r="P667" s="201"/>
      <c r="Q667" s="201"/>
      <c r="R667" s="201"/>
      <c r="S667" s="201"/>
      <c r="T667" s="202"/>
      <c r="AT667" s="197" t="s">
        <v>132</v>
      </c>
      <c r="AU667" s="197" t="s">
        <v>83</v>
      </c>
      <c r="AV667" s="194" t="s">
        <v>83</v>
      </c>
      <c r="AW667" s="194" t="s">
        <v>30</v>
      </c>
      <c r="AX667" s="194" t="s">
        <v>73</v>
      </c>
      <c r="AY667" s="197" t="s">
        <v>124</v>
      </c>
    </row>
    <row r="668" spans="2:51" s="194" customFormat="1" ht="12">
      <c r="B668" s="195"/>
      <c r="D668" s="196" t="s">
        <v>132</v>
      </c>
      <c r="E668" s="197" t="s">
        <v>1</v>
      </c>
      <c r="F668" s="198" t="s">
        <v>963</v>
      </c>
      <c r="H668" s="199">
        <v>839.2</v>
      </c>
      <c r="I668" s="85"/>
      <c r="L668" s="195"/>
      <c r="M668" s="200"/>
      <c r="N668" s="201"/>
      <c r="O668" s="201"/>
      <c r="P668" s="201"/>
      <c r="Q668" s="201"/>
      <c r="R668" s="201"/>
      <c r="S668" s="201"/>
      <c r="T668" s="202"/>
      <c r="AT668" s="197" t="s">
        <v>132</v>
      </c>
      <c r="AU668" s="197" t="s">
        <v>83</v>
      </c>
      <c r="AV668" s="194" t="s">
        <v>83</v>
      </c>
      <c r="AW668" s="194" t="s">
        <v>30</v>
      </c>
      <c r="AX668" s="194" t="s">
        <v>73</v>
      </c>
      <c r="AY668" s="197" t="s">
        <v>124</v>
      </c>
    </row>
    <row r="669" spans="2:51" s="194" customFormat="1" ht="12">
      <c r="B669" s="195"/>
      <c r="D669" s="196"/>
      <c r="E669" s="197"/>
      <c r="F669" s="261" t="s">
        <v>1399</v>
      </c>
      <c r="H669" s="199">
        <v>840</v>
      </c>
      <c r="I669" s="85"/>
      <c r="L669" s="195"/>
      <c r="M669" s="200"/>
      <c r="N669" s="201"/>
      <c r="O669" s="201"/>
      <c r="P669" s="201"/>
      <c r="Q669" s="201"/>
      <c r="R669" s="201"/>
      <c r="S669" s="201"/>
      <c r="T669" s="202"/>
      <c r="AT669" s="197"/>
      <c r="AU669" s="197"/>
      <c r="AY669" s="197"/>
    </row>
    <row r="670" spans="2:51" s="203" customFormat="1" ht="12">
      <c r="B670" s="204"/>
      <c r="D670" s="196" t="s">
        <v>132</v>
      </c>
      <c r="E670" s="205" t="s">
        <v>1</v>
      </c>
      <c r="F670" s="206" t="s">
        <v>134</v>
      </c>
      <c r="H670" s="207">
        <f>SUM(H667:H669)</f>
        <v>1837</v>
      </c>
      <c r="I670" s="86"/>
      <c r="L670" s="204"/>
      <c r="M670" s="208"/>
      <c r="N670" s="209"/>
      <c r="O670" s="209"/>
      <c r="P670" s="209"/>
      <c r="Q670" s="209"/>
      <c r="R670" s="209"/>
      <c r="S670" s="209"/>
      <c r="T670" s="210"/>
      <c r="AT670" s="205" t="s">
        <v>132</v>
      </c>
      <c r="AU670" s="205" t="s">
        <v>83</v>
      </c>
      <c r="AV670" s="203" t="s">
        <v>130</v>
      </c>
      <c r="AW670" s="203" t="s">
        <v>30</v>
      </c>
      <c r="AX670" s="203" t="s">
        <v>81</v>
      </c>
      <c r="AY670" s="205" t="s">
        <v>124</v>
      </c>
    </row>
    <row r="671" spans="1:65" s="101" customFormat="1" ht="21.75" customHeight="1">
      <c r="A671" s="98"/>
      <c r="B671" s="99"/>
      <c r="C671" s="180" t="s">
        <v>978</v>
      </c>
      <c r="D671" s="180" t="s">
        <v>126</v>
      </c>
      <c r="E671" s="181" t="s">
        <v>979</v>
      </c>
      <c r="F671" s="182" t="s">
        <v>980</v>
      </c>
      <c r="G671" s="183" t="s">
        <v>178</v>
      </c>
      <c r="H671" s="184">
        <v>307.6</v>
      </c>
      <c r="I671" s="84"/>
      <c r="J671" s="185">
        <f>ROUND(I671*H671,2)</f>
        <v>0</v>
      </c>
      <c r="K671" s="186"/>
      <c r="L671" s="99"/>
      <c r="M671" s="187" t="s">
        <v>1</v>
      </c>
      <c r="N671" s="188" t="s">
        <v>38</v>
      </c>
      <c r="O671" s="189"/>
      <c r="P671" s="190">
        <f>O671*H671</f>
        <v>0</v>
      </c>
      <c r="Q671" s="190">
        <v>0</v>
      </c>
      <c r="R671" s="190">
        <f>Q671*H671</f>
        <v>0</v>
      </c>
      <c r="S671" s="190">
        <v>0</v>
      </c>
      <c r="T671" s="191">
        <f>S671*H671</f>
        <v>0</v>
      </c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R671" s="192" t="s">
        <v>130</v>
      </c>
      <c r="AT671" s="192" t="s">
        <v>126</v>
      </c>
      <c r="AU671" s="192" t="s">
        <v>83</v>
      </c>
      <c r="AY671" s="91" t="s">
        <v>124</v>
      </c>
      <c r="BE671" s="193">
        <f>IF(N671="základní",J671,0)</f>
        <v>0</v>
      </c>
      <c r="BF671" s="193">
        <f>IF(N671="snížená",J671,0)</f>
        <v>0</v>
      </c>
      <c r="BG671" s="193">
        <f>IF(N671="zákl. přenesená",J671,0)</f>
        <v>0</v>
      </c>
      <c r="BH671" s="193">
        <f>IF(N671="sníž. přenesená",J671,0)</f>
        <v>0</v>
      </c>
      <c r="BI671" s="193">
        <f>IF(N671="nulová",J671,0)</f>
        <v>0</v>
      </c>
      <c r="BJ671" s="91" t="s">
        <v>81</v>
      </c>
      <c r="BK671" s="193">
        <f>ROUND(I671*H671,2)</f>
        <v>0</v>
      </c>
      <c r="BL671" s="91" t="s">
        <v>130</v>
      </c>
      <c r="BM671" s="192" t="s">
        <v>981</v>
      </c>
    </row>
    <row r="672" spans="2:51" s="211" customFormat="1" ht="12">
      <c r="B672" s="212"/>
      <c r="D672" s="196" t="s">
        <v>132</v>
      </c>
      <c r="E672" s="213" t="s">
        <v>1</v>
      </c>
      <c r="F672" s="214" t="s">
        <v>549</v>
      </c>
      <c r="H672" s="213" t="s">
        <v>1</v>
      </c>
      <c r="I672" s="87"/>
      <c r="L672" s="212"/>
      <c r="M672" s="215"/>
      <c r="N672" s="216"/>
      <c r="O672" s="216"/>
      <c r="P672" s="216"/>
      <c r="Q672" s="216"/>
      <c r="R672" s="216"/>
      <c r="S672" s="216"/>
      <c r="T672" s="217"/>
      <c r="AT672" s="213" t="s">
        <v>132</v>
      </c>
      <c r="AU672" s="213" t="s">
        <v>83</v>
      </c>
      <c r="AV672" s="211" t="s">
        <v>81</v>
      </c>
      <c r="AW672" s="211" t="s">
        <v>30</v>
      </c>
      <c r="AX672" s="211" t="s">
        <v>73</v>
      </c>
      <c r="AY672" s="213" t="s">
        <v>124</v>
      </c>
    </row>
    <row r="673" spans="2:51" s="194" customFormat="1" ht="12">
      <c r="B673" s="195"/>
      <c r="D673" s="196" t="s">
        <v>132</v>
      </c>
      <c r="E673" s="197" t="s">
        <v>1</v>
      </c>
      <c r="F673" s="198" t="s">
        <v>964</v>
      </c>
      <c r="H673" s="199">
        <v>307.6</v>
      </c>
      <c r="I673" s="85"/>
      <c r="L673" s="195"/>
      <c r="M673" s="200"/>
      <c r="N673" s="201"/>
      <c r="O673" s="201"/>
      <c r="P673" s="201"/>
      <c r="Q673" s="201"/>
      <c r="R673" s="201"/>
      <c r="S673" s="201"/>
      <c r="T673" s="202"/>
      <c r="AT673" s="197" t="s">
        <v>132</v>
      </c>
      <c r="AU673" s="197" t="s">
        <v>83</v>
      </c>
      <c r="AV673" s="194" t="s">
        <v>83</v>
      </c>
      <c r="AW673" s="194" t="s">
        <v>30</v>
      </c>
      <c r="AX673" s="194" t="s">
        <v>73</v>
      </c>
      <c r="AY673" s="197" t="s">
        <v>124</v>
      </c>
    </row>
    <row r="674" spans="2:51" s="203" customFormat="1" ht="12">
      <c r="B674" s="204"/>
      <c r="D674" s="196" t="s">
        <v>132</v>
      </c>
      <c r="E674" s="205" t="s">
        <v>1</v>
      </c>
      <c r="F674" s="206" t="s">
        <v>134</v>
      </c>
      <c r="H674" s="207">
        <v>307.6</v>
      </c>
      <c r="I674" s="86"/>
      <c r="L674" s="204"/>
      <c r="M674" s="208"/>
      <c r="N674" s="209"/>
      <c r="O674" s="209"/>
      <c r="P674" s="209"/>
      <c r="Q674" s="209"/>
      <c r="R674" s="209"/>
      <c r="S674" s="209"/>
      <c r="T674" s="210"/>
      <c r="AT674" s="205" t="s">
        <v>132</v>
      </c>
      <c r="AU674" s="205" t="s">
        <v>83</v>
      </c>
      <c r="AV674" s="203" t="s">
        <v>130</v>
      </c>
      <c r="AW674" s="203" t="s">
        <v>30</v>
      </c>
      <c r="AX674" s="203" t="s">
        <v>81</v>
      </c>
      <c r="AY674" s="205" t="s">
        <v>124</v>
      </c>
    </row>
    <row r="675" spans="1:65" s="101" customFormat="1" ht="21.75" customHeight="1">
      <c r="A675" s="98"/>
      <c r="B675" s="99"/>
      <c r="C675" s="180" t="s">
        <v>982</v>
      </c>
      <c r="D675" s="180" t="s">
        <v>126</v>
      </c>
      <c r="E675" s="181" t="s">
        <v>983</v>
      </c>
      <c r="F675" s="182" t="s">
        <v>984</v>
      </c>
      <c r="G675" s="183" t="s">
        <v>178</v>
      </c>
      <c r="H675" s="184">
        <f>H678</f>
        <v>615.6</v>
      </c>
      <c r="I675" s="84"/>
      <c r="J675" s="185">
        <f>ROUND(I675*H675,2)</f>
        <v>0</v>
      </c>
      <c r="K675" s="186"/>
      <c r="L675" s="99"/>
      <c r="M675" s="187" t="s">
        <v>1</v>
      </c>
      <c r="N675" s="188" t="s">
        <v>38</v>
      </c>
      <c r="O675" s="189"/>
      <c r="P675" s="190">
        <f>O675*H675</f>
        <v>0</v>
      </c>
      <c r="Q675" s="190">
        <v>0</v>
      </c>
      <c r="R675" s="190">
        <f>Q675*H675</f>
        <v>0</v>
      </c>
      <c r="S675" s="190">
        <v>0</v>
      </c>
      <c r="T675" s="191">
        <f>S675*H675</f>
        <v>0</v>
      </c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R675" s="192" t="s">
        <v>130</v>
      </c>
      <c r="AT675" s="192" t="s">
        <v>126</v>
      </c>
      <c r="AU675" s="192" t="s">
        <v>83</v>
      </c>
      <c r="AY675" s="91" t="s">
        <v>124</v>
      </c>
      <c r="BE675" s="193">
        <f>IF(N675="základní",J675,0)</f>
        <v>0</v>
      </c>
      <c r="BF675" s="193">
        <f>IF(N675="snížená",J675,0)</f>
        <v>0</v>
      </c>
      <c r="BG675" s="193">
        <f>IF(N675="zákl. přenesená",J675,0)</f>
        <v>0</v>
      </c>
      <c r="BH675" s="193">
        <f>IF(N675="sníž. přenesená",J675,0)</f>
        <v>0</v>
      </c>
      <c r="BI675" s="193">
        <f>IF(N675="nulová",J675,0)</f>
        <v>0</v>
      </c>
      <c r="BJ675" s="91" t="s">
        <v>81</v>
      </c>
      <c r="BK675" s="193">
        <f>ROUND(I675*H675,2)</f>
        <v>0</v>
      </c>
      <c r="BL675" s="91" t="s">
        <v>130</v>
      </c>
      <c r="BM675" s="192" t="s">
        <v>985</v>
      </c>
    </row>
    <row r="676" spans="2:51" s="194" customFormat="1" ht="12">
      <c r="B676" s="195"/>
      <c r="D676" s="196" t="s">
        <v>132</v>
      </c>
      <c r="E676" s="197" t="s">
        <v>1</v>
      </c>
      <c r="F676" s="198" t="s">
        <v>964</v>
      </c>
      <c r="H676" s="199">
        <v>307.6</v>
      </c>
      <c r="I676" s="85"/>
      <c r="L676" s="195"/>
      <c r="M676" s="200"/>
      <c r="N676" s="201"/>
      <c r="O676" s="201"/>
      <c r="P676" s="201"/>
      <c r="Q676" s="201"/>
      <c r="R676" s="201"/>
      <c r="S676" s="201"/>
      <c r="T676" s="202"/>
      <c r="AT676" s="197" t="s">
        <v>132</v>
      </c>
      <c r="AU676" s="197" t="s">
        <v>83</v>
      </c>
      <c r="AV676" s="194" t="s">
        <v>83</v>
      </c>
      <c r="AW676" s="194" t="s">
        <v>30</v>
      </c>
      <c r="AX676" s="194" t="s">
        <v>73</v>
      </c>
      <c r="AY676" s="197" t="s">
        <v>124</v>
      </c>
    </row>
    <row r="677" spans="2:51" s="194" customFormat="1" ht="12">
      <c r="B677" s="195"/>
      <c r="D677" s="196"/>
      <c r="E677" s="197"/>
      <c r="F677" s="261" t="s">
        <v>1400</v>
      </c>
      <c r="H677" s="199">
        <v>308</v>
      </c>
      <c r="I677" s="85"/>
      <c r="L677" s="195"/>
      <c r="M677" s="200"/>
      <c r="N677" s="201"/>
      <c r="O677" s="201"/>
      <c r="P677" s="201"/>
      <c r="Q677" s="201"/>
      <c r="R677" s="201"/>
      <c r="S677" s="201"/>
      <c r="T677" s="202"/>
      <c r="AT677" s="197"/>
      <c r="AU677" s="197"/>
      <c r="AY677" s="197"/>
    </row>
    <row r="678" spans="2:51" s="203" customFormat="1" ht="12">
      <c r="B678" s="204"/>
      <c r="D678" s="196" t="s">
        <v>132</v>
      </c>
      <c r="E678" s="205" t="s">
        <v>1</v>
      </c>
      <c r="F678" s="206" t="s">
        <v>134</v>
      </c>
      <c r="H678" s="207">
        <f>H676+H677</f>
        <v>615.6</v>
      </c>
      <c r="I678" s="86"/>
      <c r="L678" s="204"/>
      <c r="M678" s="208"/>
      <c r="N678" s="209"/>
      <c r="O678" s="209"/>
      <c r="P678" s="209"/>
      <c r="Q678" s="209"/>
      <c r="R678" s="209"/>
      <c r="S678" s="209"/>
      <c r="T678" s="210"/>
      <c r="AT678" s="205" t="s">
        <v>132</v>
      </c>
      <c r="AU678" s="205" t="s">
        <v>83</v>
      </c>
      <c r="AV678" s="203" t="s">
        <v>130</v>
      </c>
      <c r="AW678" s="203" t="s">
        <v>30</v>
      </c>
      <c r="AX678" s="203" t="s">
        <v>81</v>
      </c>
      <c r="AY678" s="205" t="s">
        <v>124</v>
      </c>
    </row>
    <row r="679" spans="1:65" s="101" customFormat="1" ht="21.75" customHeight="1">
      <c r="A679" s="98"/>
      <c r="B679" s="99"/>
      <c r="C679" s="180" t="s">
        <v>986</v>
      </c>
      <c r="D679" s="180" t="s">
        <v>126</v>
      </c>
      <c r="E679" s="181" t="s">
        <v>987</v>
      </c>
      <c r="F679" s="182" t="s">
        <v>988</v>
      </c>
      <c r="G679" s="183" t="s">
        <v>256</v>
      </c>
      <c r="H679" s="184">
        <v>20</v>
      </c>
      <c r="I679" s="84"/>
      <c r="J679" s="185">
        <f>ROUND(I679*H679,2)</f>
        <v>0</v>
      </c>
      <c r="K679" s="186"/>
      <c r="L679" s="99"/>
      <c r="M679" s="187" t="s">
        <v>1</v>
      </c>
      <c r="N679" s="188" t="s">
        <v>38</v>
      </c>
      <c r="O679" s="189"/>
      <c r="P679" s="190">
        <f>O679*H679</f>
        <v>0</v>
      </c>
      <c r="Q679" s="190">
        <v>0.45937</v>
      </c>
      <c r="R679" s="190">
        <f>Q679*H679</f>
        <v>9.1874</v>
      </c>
      <c r="S679" s="190">
        <v>0</v>
      </c>
      <c r="T679" s="191">
        <f>S679*H679</f>
        <v>0</v>
      </c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R679" s="192" t="s">
        <v>130</v>
      </c>
      <c r="AT679" s="192" t="s">
        <v>126</v>
      </c>
      <c r="AU679" s="192" t="s">
        <v>83</v>
      </c>
      <c r="AY679" s="91" t="s">
        <v>124</v>
      </c>
      <c r="BE679" s="193">
        <f>IF(N679="základní",J679,0)</f>
        <v>0</v>
      </c>
      <c r="BF679" s="193">
        <f>IF(N679="snížená",J679,0)</f>
        <v>0</v>
      </c>
      <c r="BG679" s="193">
        <f>IF(N679="zákl. přenesená",J679,0)</f>
        <v>0</v>
      </c>
      <c r="BH679" s="193">
        <f>IF(N679="sníž. přenesená",J679,0)</f>
        <v>0</v>
      </c>
      <c r="BI679" s="193">
        <f>IF(N679="nulová",J679,0)</f>
        <v>0</v>
      </c>
      <c r="BJ679" s="91" t="s">
        <v>81</v>
      </c>
      <c r="BK679" s="193">
        <f>ROUND(I679*H679,2)</f>
        <v>0</v>
      </c>
      <c r="BL679" s="91" t="s">
        <v>130</v>
      </c>
      <c r="BM679" s="192" t="s">
        <v>989</v>
      </c>
    </row>
    <row r="680" spans="2:51" s="194" customFormat="1" ht="12">
      <c r="B680" s="195"/>
      <c r="D680" s="196" t="s">
        <v>132</v>
      </c>
      <c r="E680" s="197" t="s">
        <v>1</v>
      </c>
      <c r="F680" s="198" t="s">
        <v>990</v>
      </c>
      <c r="H680" s="199">
        <v>20</v>
      </c>
      <c r="I680" s="85"/>
      <c r="L680" s="195"/>
      <c r="M680" s="200"/>
      <c r="N680" s="201"/>
      <c r="O680" s="201"/>
      <c r="P680" s="201"/>
      <c r="Q680" s="201"/>
      <c r="R680" s="201"/>
      <c r="S680" s="201"/>
      <c r="T680" s="202"/>
      <c r="AT680" s="197" t="s">
        <v>132</v>
      </c>
      <c r="AU680" s="197" t="s">
        <v>83</v>
      </c>
      <c r="AV680" s="194" t="s">
        <v>83</v>
      </c>
      <c r="AW680" s="194" t="s">
        <v>30</v>
      </c>
      <c r="AX680" s="194" t="s">
        <v>73</v>
      </c>
      <c r="AY680" s="197" t="s">
        <v>124</v>
      </c>
    </row>
    <row r="681" spans="2:51" s="203" customFormat="1" ht="12">
      <c r="B681" s="204"/>
      <c r="D681" s="196" t="s">
        <v>132</v>
      </c>
      <c r="E681" s="205" t="s">
        <v>1</v>
      </c>
      <c r="F681" s="206" t="s">
        <v>134</v>
      </c>
      <c r="H681" s="207">
        <v>20</v>
      </c>
      <c r="I681" s="86"/>
      <c r="L681" s="204"/>
      <c r="M681" s="208"/>
      <c r="N681" s="209"/>
      <c r="O681" s="209"/>
      <c r="P681" s="209"/>
      <c r="Q681" s="209"/>
      <c r="R681" s="209"/>
      <c r="S681" s="209"/>
      <c r="T681" s="210"/>
      <c r="AT681" s="205" t="s">
        <v>132</v>
      </c>
      <c r="AU681" s="205" t="s">
        <v>83</v>
      </c>
      <c r="AV681" s="203" t="s">
        <v>130</v>
      </c>
      <c r="AW681" s="203" t="s">
        <v>30</v>
      </c>
      <c r="AX681" s="203" t="s">
        <v>81</v>
      </c>
      <c r="AY681" s="205" t="s">
        <v>124</v>
      </c>
    </row>
    <row r="682" spans="1:65" s="101" customFormat="1" ht="30" customHeight="1">
      <c r="A682" s="98"/>
      <c r="B682" s="99"/>
      <c r="C682" s="180" t="s">
        <v>991</v>
      </c>
      <c r="D682" s="180" t="s">
        <v>126</v>
      </c>
      <c r="E682" s="181" t="s">
        <v>992</v>
      </c>
      <c r="F682" s="182" t="s">
        <v>1394</v>
      </c>
      <c r="G682" s="183" t="s">
        <v>517</v>
      </c>
      <c r="H682" s="184">
        <v>10</v>
      </c>
      <c r="I682" s="84"/>
      <c r="J682" s="185">
        <f>ROUND(I682*H682,2)</f>
        <v>0</v>
      </c>
      <c r="K682" s="186"/>
      <c r="L682" s="99"/>
      <c r="M682" s="187" t="s">
        <v>1</v>
      </c>
      <c r="N682" s="188" t="s">
        <v>38</v>
      </c>
      <c r="O682" s="189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R682" s="192" t="s">
        <v>130</v>
      </c>
      <c r="AT682" s="192" t="s">
        <v>126</v>
      </c>
      <c r="AU682" s="192" t="s">
        <v>83</v>
      </c>
      <c r="AY682" s="91" t="s">
        <v>124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91" t="s">
        <v>81</v>
      </c>
      <c r="BK682" s="193">
        <f>ROUND(I682*H682,2)</f>
        <v>0</v>
      </c>
      <c r="BL682" s="91" t="s">
        <v>130</v>
      </c>
      <c r="BM682" s="192" t="s">
        <v>993</v>
      </c>
    </row>
    <row r="683" spans="1:65" s="101" customFormat="1" ht="33" customHeight="1">
      <c r="A683" s="98"/>
      <c r="B683" s="99"/>
      <c r="C683" s="180" t="s">
        <v>994</v>
      </c>
      <c r="D683" s="180" t="s">
        <v>126</v>
      </c>
      <c r="E683" s="181" t="s">
        <v>995</v>
      </c>
      <c r="F683" s="182" t="s">
        <v>996</v>
      </c>
      <c r="G683" s="183" t="s">
        <v>256</v>
      </c>
      <c r="H683" s="184">
        <v>1</v>
      </c>
      <c r="I683" s="84"/>
      <c r="J683" s="185">
        <f>ROUND(I683*H683,2)</f>
        <v>0</v>
      </c>
      <c r="K683" s="186"/>
      <c r="L683" s="99"/>
      <c r="M683" s="187" t="s">
        <v>1</v>
      </c>
      <c r="N683" s="188" t="s">
        <v>38</v>
      </c>
      <c r="O683" s="189"/>
      <c r="P683" s="190">
        <f>O683*H683</f>
        <v>0</v>
      </c>
      <c r="Q683" s="190">
        <v>0.07</v>
      </c>
      <c r="R683" s="190">
        <f>Q683*H683</f>
        <v>0.07</v>
      </c>
      <c r="S683" s="190">
        <v>0</v>
      </c>
      <c r="T683" s="191">
        <f>S683*H683</f>
        <v>0</v>
      </c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R683" s="192" t="s">
        <v>130</v>
      </c>
      <c r="AT683" s="192" t="s">
        <v>126</v>
      </c>
      <c r="AU683" s="192" t="s">
        <v>83</v>
      </c>
      <c r="AY683" s="91" t="s">
        <v>124</v>
      </c>
      <c r="BE683" s="193">
        <f>IF(N683="základní",J683,0)</f>
        <v>0</v>
      </c>
      <c r="BF683" s="193">
        <f>IF(N683="snížená",J683,0)</f>
        <v>0</v>
      </c>
      <c r="BG683" s="193">
        <f>IF(N683="zákl. přenesená",J683,0)</f>
        <v>0</v>
      </c>
      <c r="BH683" s="193">
        <f>IF(N683="sníž. přenesená",J683,0)</f>
        <v>0</v>
      </c>
      <c r="BI683" s="193">
        <f>IF(N683="nulová",J683,0)</f>
        <v>0</v>
      </c>
      <c r="BJ683" s="91" t="s">
        <v>81</v>
      </c>
      <c r="BK683" s="193">
        <f>ROUND(I683*H683,2)</f>
        <v>0</v>
      </c>
      <c r="BL683" s="91" t="s">
        <v>130</v>
      </c>
      <c r="BM683" s="192" t="s">
        <v>997</v>
      </c>
    </row>
    <row r="684" spans="2:51" s="211" customFormat="1" ht="12">
      <c r="B684" s="212"/>
      <c r="D684" s="196" t="s">
        <v>132</v>
      </c>
      <c r="E684" s="213" t="s">
        <v>1</v>
      </c>
      <c r="F684" s="214" t="s">
        <v>152</v>
      </c>
      <c r="H684" s="213" t="s">
        <v>1</v>
      </c>
      <c r="I684" s="87"/>
      <c r="L684" s="212"/>
      <c r="M684" s="215"/>
      <c r="N684" s="216"/>
      <c r="O684" s="216"/>
      <c r="P684" s="216"/>
      <c r="Q684" s="216"/>
      <c r="R684" s="216"/>
      <c r="S684" s="216"/>
      <c r="T684" s="217"/>
      <c r="AT684" s="213" t="s">
        <v>132</v>
      </c>
      <c r="AU684" s="213" t="s">
        <v>83</v>
      </c>
      <c r="AV684" s="211" t="s">
        <v>81</v>
      </c>
      <c r="AW684" s="211" t="s">
        <v>30</v>
      </c>
      <c r="AX684" s="211" t="s">
        <v>73</v>
      </c>
      <c r="AY684" s="213" t="s">
        <v>124</v>
      </c>
    </row>
    <row r="685" spans="2:51" s="194" customFormat="1" ht="12">
      <c r="B685" s="195"/>
      <c r="D685" s="196" t="s">
        <v>132</v>
      </c>
      <c r="E685" s="197" t="s">
        <v>1</v>
      </c>
      <c r="F685" s="198" t="s">
        <v>998</v>
      </c>
      <c r="H685" s="199">
        <v>1</v>
      </c>
      <c r="I685" s="85"/>
      <c r="L685" s="195"/>
      <c r="M685" s="200"/>
      <c r="N685" s="201"/>
      <c r="O685" s="201"/>
      <c r="P685" s="201"/>
      <c r="Q685" s="201"/>
      <c r="R685" s="201"/>
      <c r="S685" s="201"/>
      <c r="T685" s="202"/>
      <c r="AT685" s="197" t="s">
        <v>132</v>
      </c>
      <c r="AU685" s="197" t="s">
        <v>83</v>
      </c>
      <c r="AV685" s="194" t="s">
        <v>83</v>
      </c>
      <c r="AW685" s="194" t="s">
        <v>30</v>
      </c>
      <c r="AX685" s="194" t="s">
        <v>73</v>
      </c>
      <c r="AY685" s="197" t="s">
        <v>124</v>
      </c>
    </row>
    <row r="686" spans="2:51" s="203" customFormat="1" ht="12">
      <c r="B686" s="204"/>
      <c r="D686" s="196" t="s">
        <v>132</v>
      </c>
      <c r="E686" s="205" t="s">
        <v>1</v>
      </c>
      <c r="F686" s="206" t="s">
        <v>134</v>
      </c>
      <c r="H686" s="207">
        <v>1</v>
      </c>
      <c r="I686" s="86"/>
      <c r="L686" s="204"/>
      <c r="M686" s="208"/>
      <c r="N686" s="209"/>
      <c r="O686" s="209"/>
      <c r="P686" s="209"/>
      <c r="Q686" s="209"/>
      <c r="R686" s="209"/>
      <c r="S686" s="209"/>
      <c r="T686" s="210"/>
      <c r="AT686" s="205" t="s">
        <v>132</v>
      </c>
      <c r="AU686" s="205" t="s">
        <v>83</v>
      </c>
      <c r="AV686" s="203" t="s">
        <v>130</v>
      </c>
      <c r="AW686" s="203" t="s">
        <v>30</v>
      </c>
      <c r="AX686" s="203" t="s">
        <v>81</v>
      </c>
      <c r="AY686" s="205" t="s">
        <v>124</v>
      </c>
    </row>
    <row r="687" spans="1:65" s="101" customFormat="1" ht="21.75" customHeight="1">
      <c r="A687" s="98"/>
      <c r="B687" s="99"/>
      <c r="C687" s="180" t="s">
        <v>999</v>
      </c>
      <c r="D687" s="180" t="s">
        <v>126</v>
      </c>
      <c r="E687" s="181" t="s">
        <v>1000</v>
      </c>
      <c r="F687" s="182" t="s">
        <v>1001</v>
      </c>
      <c r="G687" s="183" t="s">
        <v>194</v>
      </c>
      <c r="H687" s="184">
        <v>1.06</v>
      </c>
      <c r="I687" s="84"/>
      <c r="J687" s="185">
        <f>ROUND(I687*H687,2)</f>
        <v>0</v>
      </c>
      <c r="K687" s="186"/>
      <c r="L687" s="99"/>
      <c r="M687" s="187" t="s">
        <v>1</v>
      </c>
      <c r="N687" s="188" t="s">
        <v>38</v>
      </c>
      <c r="O687" s="189"/>
      <c r="P687" s="190">
        <f>O687*H687</f>
        <v>0</v>
      </c>
      <c r="Q687" s="190">
        <v>0</v>
      </c>
      <c r="R687" s="190">
        <f>Q687*H687</f>
        <v>0</v>
      </c>
      <c r="S687" s="190">
        <v>0</v>
      </c>
      <c r="T687" s="191">
        <f>S687*H687</f>
        <v>0</v>
      </c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R687" s="192" t="s">
        <v>130</v>
      </c>
      <c r="AT687" s="192" t="s">
        <v>126</v>
      </c>
      <c r="AU687" s="192" t="s">
        <v>83</v>
      </c>
      <c r="AY687" s="91" t="s">
        <v>124</v>
      </c>
      <c r="BE687" s="193">
        <f>IF(N687="základní",J687,0)</f>
        <v>0</v>
      </c>
      <c r="BF687" s="193">
        <f>IF(N687="snížená",J687,0)</f>
        <v>0</v>
      </c>
      <c r="BG687" s="193">
        <f>IF(N687="zákl. přenesená",J687,0)</f>
        <v>0</v>
      </c>
      <c r="BH687" s="193">
        <f>IF(N687="sníž. přenesená",J687,0)</f>
        <v>0</v>
      </c>
      <c r="BI687" s="193">
        <f>IF(N687="nulová",J687,0)</f>
        <v>0</v>
      </c>
      <c r="BJ687" s="91" t="s">
        <v>81</v>
      </c>
      <c r="BK687" s="193">
        <f>ROUND(I687*H687,2)</f>
        <v>0</v>
      </c>
      <c r="BL687" s="91" t="s">
        <v>130</v>
      </c>
      <c r="BM687" s="192" t="s">
        <v>1002</v>
      </c>
    </row>
    <row r="688" spans="2:51" s="211" customFormat="1" ht="12">
      <c r="B688" s="212"/>
      <c r="D688" s="196" t="s">
        <v>132</v>
      </c>
      <c r="E688" s="213" t="s">
        <v>1</v>
      </c>
      <c r="F688" s="214" t="s">
        <v>152</v>
      </c>
      <c r="H688" s="213" t="s">
        <v>1</v>
      </c>
      <c r="I688" s="87"/>
      <c r="L688" s="212"/>
      <c r="M688" s="215"/>
      <c r="N688" s="216"/>
      <c r="O688" s="216"/>
      <c r="P688" s="216"/>
      <c r="Q688" s="216"/>
      <c r="R688" s="216"/>
      <c r="S688" s="216"/>
      <c r="T688" s="217"/>
      <c r="AT688" s="213" t="s">
        <v>132</v>
      </c>
      <c r="AU688" s="213" t="s">
        <v>83</v>
      </c>
      <c r="AV688" s="211" t="s">
        <v>81</v>
      </c>
      <c r="AW688" s="211" t="s">
        <v>30</v>
      </c>
      <c r="AX688" s="211" t="s">
        <v>73</v>
      </c>
      <c r="AY688" s="213" t="s">
        <v>124</v>
      </c>
    </row>
    <row r="689" spans="2:51" s="194" customFormat="1" ht="12">
      <c r="B689" s="195"/>
      <c r="D689" s="196" t="s">
        <v>132</v>
      </c>
      <c r="E689" s="197" t="s">
        <v>1</v>
      </c>
      <c r="F689" s="198" t="s">
        <v>1003</v>
      </c>
      <c r="H689" s="199">
        <v>1.06</v>
      </c>
      <c r="I689" s="85"/>
      <c r="L689" s="195"/>
      <c r="M689" s="200"/>
      <c r="N689" s="201"/>
      <c r="O689" s="201"/>
      <c r="P689" s="201"/>
      <c r="Q689" s="201"/>
      <c r="R689" s="201"/>
      <c r="S689" s="201"/>
      <c r="T689" s="202"/>
      <c r="AT689" s="197" t="s">
        <v>132</v>
      </c>
      <c r="AU689" s="197" t="s">
        <v>83</v>
      </c>
      <c r="AV689" s="194" t="s">
        <v>83</v>
      </c>
      <c r="AW689" s="194" t="s">
        <v>30</v>
      </c>
      <c r="AX689" s="194" t="s">
        <v>73</v>
      </c>
      <c r="AY689" s="197" t="s">
        <v>124</v>
      </c>
    </row>
    <row r="690" spans="2:51" s="203" customFormat="1" ht="12">
      <c r="B690" s="204"/>
      <c r="D690" s="196" t="s">
        <v>132</v>
      </c>
      <c r="E690" s="205" t="s">
        <v>1</v>
      </c>
      <c r="F690" s="206" t="s">
        <v>134</v>
      </c>
      <c r="H690" s="207">
        <v>1.06</v>
      </c>
      <c r="I690" s="86"/>
      <c r="L690" s="204"/>
      <c r="M690" s="208"/>
      <c r="N690" s="209"/>
      <c r="O690" s="209"/>
      <c r="P690" s="209"/>
      <c r="Q690" s="209"/>
      <c r="R690" s="209"/>
      <c r="S690" s="209"/>
      <c r="T690" s="210"/>
      <c r="AT690" s="205" t="s">
        <v>132</v>
      </c>
      <c r="AU690" s="205" t="s">
        <v>83</v>
      </c>
      <c r="AV690" s="203" t="s">
        <v>130</v>
      </c>
      <c r="AW690" s="203" t="s">
        <v>30</v>
      </c>
      <c r="AX690" s="203" t="s">
        <v>81</v>
      </c>
      <c r="AY690" s="205" t="s">
        <v>124</v>
      </c>
    </row>
    <row r="691" spans="1:65" s="101" customFormat="1" ht="21.75" customHeight="1">
      <c r="A691" s="98"/>
      <c r="B691" s="99"/>
      <c r="C691" s="180" t="s">
        <v>1004</v>
      </c>
      <c r="D691" s="180" t="s">
        <v>126</v>
      </c>
      <c r="E691" s="181" t="s">
        <v>1005</v>
      </c>
      <c r="F691" s="182" t="s">
        <v>1006</v>
      </c>
      <c r="G691" s="183" t="s">
        <v>194</v>
      </c>
      <c r="H691" s="184">
        <v>0.223</v>
      </c>
      <c r="I691" s="84"/>
      <c r="J691" s="185">
        <f>ROUND(I691*H691,2)</f>
        <v>0</v>
      </c>
      <c r="K691" s="186"/>
      <c r="L691" s="99"/>
      <c r="M691" s="187" t="s">
        <v>1</v>
      </c>
      <c r="N691" s="188" t="s">
        <v>38</v>
      </c>
      <c r="O691" s="189"/>
      <c r="P691" s="190">
        <f>O691*H691</f>
        <v>0</v>
      </c>
      <c r="Q691" s="190">
        <v>0</v>
      </c>
      <c r="R691" s="190">
        <f>Q691*H691</f>
        <v>0</v>
      </c>
      <c r="S691" s="190">
        <v>0</v>
      </c>
      <c r="T691" s="191">
        <f>S691*H691</f>
        <v>0</v>
      </c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R691" s="192" t="s">
        <v>130</v>
      </c>
      <c r="AT691" s="192" t="s">
        <v>126</v>
      </c>
      <c r="AU691" s="192" t="s">
        <v>83</v>
      </c>
      <c r="AY691" s="91" t="s">
        <v>124</v>
      </c>
      <c r="BE691" s="193">
        <f>IF(N691="základní",J691,0)</f>
        <v>0</v>
      </c>
      <c r="BF691" s="193">
        <f>IF(N691="snížená",J691,0)</f>
        <v>0</v>
      </c>
      <c r="BG691" s="193">
        <f>IF(N691="zákl. přenesená",J691,0)</f>
        <v>0</v>
      </c>
      <c r="BH691" s="193">
        <f>IF(N691="sníž. přenesená",J691,0)</f>
        <v>0</v>
      </c>
      <c r="BI691" s="193">
        <f>IF(N691="nulová",J691,0)</f>
        <v>0</v>
      </c>
      <c r="BJ691" s="91" t="s">
        <v>81</v>
      </c>
      <c r="BK691" s="193">
        <f>ROUND(I691*H691,2)</f>
        <v>0</v>
      </c>
      <c r="BL691" s="91" t="s">
        <v>130</v>
      </c>
      <c r="BM691" s="192" t="s">
        <v>1007</v>
      </c>
    </row>
    <row r="692" spans="2:51" s="211" customFormat="1" ht="12">
      <c r="B692" s="212"/>
      <c r="D692" s="196" t="s">
        <v>132</v>
      </c>
      <c r="E692" s="213" t="s">
        <v>1</v>
      </c>
      <c r="F692" s="214" t="s">
        <v>152</v>
      </c>
      <c r="H692" s="213" t="s">
        <v>1</v>
      </c>
      <c r="I692" s="87"/>
      <c r="L692" s="212"/>
      <c r="M692" s="215"/>
      <c r="N692" s="216"/>
      <c r="O692" s="216"/>
      <c r="P692" s="216"/>
      <c r="Q692" s="216"/>
      <c r="R692" s="216"/>
      <c r="S692" s="216"/>
      <c r="T692" s="217"/>
      <c r="AT692" s="213" t="s">
        <v>132</v>
      </c>
      <c r="AU692" s="213" t="s">
        <v>83</v>
      </c>
      <c r="AV692" s="211" t="s">
        <v>81</v>
      </c>
      <c r="AW692" s="211" t="s">
        <v>30</v>
      </c>
      <c r="AX692" s="211" t="s">
        <v>73</v>
      </c>
      <c r="AY692" s="213" t="s">
        <v>124</v>
      </c>
    </row>
    <row r="693" spans="2:51" s="194" customFormat="1" ht="22.5">
      <c r="B693" s="195"/>
      <c r="D693" s="196" t="s">
        <v>132</v>
      </c>
      <c r="E693" s="197" t="s">
        <v>1</v>
      </c>
      <c r="F693" s="198" t="s">
        <v>1008</v>
      </c>
      <c r="H693" s="199">
        <v>0.223</v>
      </c>
      <c r="I693" s="85"/>
      <c r="L693" s="195"/>
      <c r="M693" s="200"/>
      <c r="N693" s="201"/>
      <c r="O693" s="201"/>
      <c r="P693" s="201"/>
      <c r="Q693" s="201"/>
      <c r="R693" s="201"/>
      <c r="S693" s="201"/>
      <c r="T693" s="202"/>
      <c r="AT693" s="197" t="s">
        <v>132</v>
      </c>
      <c r="AU693" s="197" t="s">
        <v>83</v>
      </c>
      <c r="AV693" s="194" t="s">
        <v>83</v>
      </c>
      <c r="AW693" s="194" t="s">
        <v>30</v>
      </c>
      <c r="AX693" s="194" t="s">
        <v>73</v>
      </c>
      <c r="AY693" s="197" t="s">
        <v>124</v>
      </c>
    </row>
    <row r="694" spans="2:51" s="203" customFormat="1" ht="12">
      <c r="B694" s="204"/>
      <c r="D694" s="196" t="s">
        <v>132</v>
      </c>
      <c r="E694" s="205" t="s">
        <v>1</v>
      </c>
      <c r="F694" s="206" t="s">
        <v>134</v>
      </c>
      <c r="H694" s="207">
        <v>0.223</v>
      </c>
      <c r="I694" s="86"/>
      <c r="L694" s="204"/>
      <c r="M694" s="208"/>
      <c r="N694" s="209"/>
      <c r="O694" s="209"/>
      <c r="P694" s="209"/>
      <c r="Q694" s="209"/>
      <c r="R694" s="209"/>
      <c r="S694" s="209"/>
      <c r="T694" s="210"/>
      <c r="AT694" s="205" t="s">
        <v>132</v>
      </c>
      <c r="AU694" s="205" t="s">
        <v>83</v>
      </c>
      <c r="AV694" s="203" t="s">
        <v>130</v>
      </c>
      <c r="AW694" s="203" t="s">
        <v>30</v>
      </c>
      <c r="AX694" s="203" t="s">
        <v>81</v>
      </c>
      <c r="AY694" s="205" t="s">
        <v>124</v>
      </c>
    </row>
    <row r="695" spans="1:65" s="101" customFormat="1" ht="16.5" customHeight="1">
      <c r="A695" s="98"/>
      <c r="B695" s="99"/>
      <c r="C695" s="180" t="s">
        <v>1009</v>
      </c>
      <c r="D695" s="180" t="s">
        <v>126</v>
      </c>
      <c r="E695" s="181" t="s">
        <v>1010</v>
      </c>
      <c r="F695" s="182" t="s">
        <v>1011</v>
      </c>
      <c r="G695" s="183" t="s">
        <v>129</v>
      </c>
      <c r="H695" s="184">
        <v>7.065</v>
      </c>
      <c r="I695" s="84"/>
      <c r="J695" s="185">
        <f>ROUND(I695*H695,2)</f>
        <v>0</v>
      </c>
      <c r="K695" s="186"/>
      <c r="L695" s="99"/>
      <c r="M695" s="187" t="s">
        <v>1</v>
      </c>
      <c r="N695" s="188" t="s">
        <v>38</v>
      </c>
      <c r="O695" s="189"/>
      <c r="P695" s="190">
        <f>O695*H695</f>
        <v>0</v>
      </c>
      <c r="Q695" s="190">
        <v>0.00291</v>
      </c>
      <c r="R695" s="190">
        <f>Q695*H695</f>
        <v>0.020559149999999998</v>
      </c>
      <c r="S695" s="190">
        <v>0</v>
      </c>
      <c r="T695" s="191">
        <f>S695*H695</f>
        <v>0</v>
      </c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R695" s="192" t="s">
        <v>130</v>
      </c>
      <c r="AT695" s="192" t="s">
        <v>126</v>
      </c>
      <c r="AU695" s="192" t="s">
        <v>83</v>
      </c>
      <c r="AY695" s="91" t="s">
        <v>124</v>
      </c>
      <c r="BE695" s="193">
        <f>IF(N695="základní",J695,0)</f>
        <v>0</v>
      </c>
      <c r="BF695" s="193">
        <f>IF(N695="snížená",J695,0)</f>
        <v>0</v>
      </c>
      <c r="BG695" s="193">
        <f>IF(N695="zákl. přenesená",J695,0)</f>
        <v>0</v>
      </c>
      <c r="BH695" s="193">
        <f>IF(N695="sníž. přenesená",J695,0)</f>
        <v>0</v>
      </c>
      <c r="BI695" s="193">
        <f>IF(N695="nulová",J695,0)</f>
        <v>0</v>
      </c>
      <c r="BJ695" s="91" t="s">
        <v>81</v>
      </c>
      <c r="BK695" s="193">
        <f>ROUND(I695*H695,2)</f>
        <v>0</v>
      </c>
      <c r="BL695" s="91" t="s">
        <v>130</v>
      </c>
      <c r="BM695" s="192" t="s">
        <v>1012</v>
      </c>
    </row>
    <row r="696" spans="2:51" s="211" customFormat="1" ht="12">
      <c r="B696" s="212"/>
      <c r="D696" s="196" t="s">
        <v>132</v>
      </c>
      <c r="E696" s="213" t="s">
        <v>1</v>
      </c>
      <c r="F696" s="214" t="s">
        <v>152</v>
      </c>
      <c r="H696" s="213" t="s">
        <v>1</v>
      </c>
      <c r="I696" s="87"/>
      <c r="L696" s="212"/>
      <c r="M696" s="215"/>
      <c r="N696" s="216"/>
      <c r="O696" s="216"/>
      <c r="P696" s="216"/>
      <c r="Q696" s="216"/>
      <c r="R696" s="216"/>
      <c r="S696" s="216"/>
      <c r="T696" s="217"/>
      <c r="AT696" s="213" t="s">
        <v>132</v>
      </c>
      <c r="AU696" s="213" t="s">
        <v>83</v>
      </c>
      <c r="AV696" s="211" t="s">
        <v>81</v>
      </c>
      <c r="AW696" s="211" t="s">
        <v>30</v>
      </c>
      <c r="AX696" s="211" t="s">
        <v>73</v>
      </c>
      <c r="AY696" s="213" t="s">
        <v>124</v>
      </c>
    </row>
    <row r="697" spans="2:51" s="194" customFormat="1" ht="12">
      <c r="B697" s="195"/>
      <c r="D697" s="196" t="s">
        <v>132</v>
      </c>
      <c r="E697" s="197" t="s">
        <v>1</v>
      </c>
      <c r="F697" s="198" t="s">
        <v>1013</v>
      </c>
      <c r="H697" s="199">
        <v>7.065</v>
      </c>
      <c r="I697" s="85"/>
      <c r="L697" s="195"/>
      <c r="M697" s="200"/>
      <c r="N697" s="201"/>
      <c r="O697" s="201"/>
      <c r="P697" s="201"/>
      <c r="Q697" s="201"/>
      <c r="R697" s="201"/>
      <c r="S697" s="201"/>
      <c r="T697" s="202"/>
      <c r="AT697" s="197" t="s">
        <v>132</v>
      </c>
      <c r="AU697" s="197" t="s">
        <v>83</v>
      </c>
      <c r="AV697" s="194" t="s">
        <v>83</v>
      </c>
      <c r="AW697" s="194" t="s">
        <v>30</v>
      </c>
      <c r="AX697" s="194" t="s">
        <v>73</v>
      </c>
      <c r="AY697" s="197" t="s">
        <v>124</v>
      </c>
    </row>
    <row r="698" spans="2:51" s="203" customFormat="1" ht="12">
      <c r="B698" s="204"/>
      <c r="D698" s="196" t="s">
        <v>132</v>
      </c>
      <c r="E698" s="205" t="s">
        <v>1</v>
      </c>
      <c r="F698" s="206" t="s">
        <v>134</v>
      </c>
      <c r="H698" s="207">
        <v>7.065</v>
      </c>
      <c r="I698" s="86"/>
      <c r="L698" s="204"/>
      <c r="M698" s="208"/>
      <c r="N698" s="209"/>
      <c r="O698" s="209"/>
      <c r="P698" s="209"/>
      <c r="Q698" s="209"/>
      <c r="R698" s="209"/>
      <c r="S698" s="209"/>
      <c r="T698" s="210"/>
      <c r="AT698" s="205" t="s">
        <v>132</v>
      </c>
      <c r="AU698" s="205" t="s">
        <v>83</v>
      </c>
      <c r="AV698" s="203" t="s">
        <v>130</v>
      </c>
      <c r="AW698" s="203" t="s">
        <v>30</v>
      </c>
      <c r="AX698" s="203" t="s">
        <v>81</v>
      </c>
      <c r="AY698" s="205" t="s">
        <v>124</v>
      </c>
    </row>
    <row r="699" spans="1:65" s="101" customFormat="1" ht="16.5" customHeight="1">
      <c r="A699" s="98"/>
      <c r="B699" s="99"/>
      <c r="C699" s="180" t="s">
        <v>1014</v>
      </c>
      <c r="D699" s="180" t="s">
        <v>126</v>
      </c>
      <c r="E699" s="181" t="s">
        <v>1015</v>
      </c>
      <c r="F699" s="182" t="s">
        <v>1016</v>
      </c>
      <c r="G699" s="183" t="s">
        <v>129</v>
      </c>
      <c r="H699" s="184">
        <v>2.196</v>
      </c>
      <c r="I699" s="84"/>
      <c r="J699" s="185">
        <f>ROUND(I699*H699,2)</f>
        <v>0</v>
      </c>
      <c r="K699" s="186"/>
      <c r="L699" s="99"/>
      <c r="M699" s="187" t="s">
        <v>1</v>
      </c>
      <c r="N699" s="188" t="s">
        <v>38</v>
      </c>
      <c r="O699" s="189"/>
      <c r="P699" s="190">
        <f>O699*H699</f>
        <v>0</v>
      </c>
      <c r="Q699" s="190">
        <v>0.00396</v>
      </c>
      <c r="R699" s="190">
        <f>Q699*H699</f>
        <v>0.008696160000000001</v>
      </c>
      <c r="S699" s="190">
        <v>0</v>
      </c>
      <c r="T699" s="191">
        <f>S699*H699</f>
        <v>0</v>
      </c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R699" s="192" t="s">
        <v>130</v>
      </c>
      <c r="AT699" s="192" t="s">
        <v>126</v>
      </c>
      <c r="AU699" s="192" t="s">
        <v>83</v>
      </c>
      <c r="AY699" s="91" t="s">
        <v>124</v>
      </c>
      <c r="BE699" s="193">
        <f>IF(N699="základní",J699,0)</f>
        <v>0</v>
      </c>
      <c r="BF699" s="193">
        <f>IF(N699="snížená",J699,0)</f>
        <v>0</v>
      </c>
      <c r="BG699" s="193">
        <f>IF(N699="zákl. přenesená",J699,0)</f>
        <v>0</v>
      </c>
      <c r="BH699" s="193">
        <f>IF(N699="sníž. přenesená",J699,0)</f>
        <v>0</v>
      </c>
      <c r="BI699" s="193">
        <f>IF(N699="nulová",J699,0)</f>
        <v>0</v>
      </c>
      <c r="BJ699" s="91" t="s">
        <v>81</v>
      </c>
      <c r="BK699" s="193">
        <f>ROUND(I699*H699,2)</f>
        <v>0</v>
      </c>
      <c r="BL699" s="91" t="s">
        <v>130</v>
      </c>
      <c r="BM699" s="192" t="s">
        <v>1017</v>
      </c>
    </row>
    <row r="700" spans="2:51" s="211" customFormat="1" ht="12">
      <c r="B700" s="212"/>
      <c r="D700" s="196" t="s">
        <v>132</v>
      </c>
      <c r="E700" s="213" t="s">
        <v>1</v>
      </c>
      <c r="F700" s="214" t="s">
        <v>152</v>
      </c>
      <c r="H700" s="213" t="s">
        <v>1</v>
      </c>
      <c r="I700" s="87"/>
      <c r="L700" s="212"/>
      <c r="M700" s="215"/>
      <c r="N700" s="216"/>
      <c r="O700" s="216"/>
      <c r="P700" s="216"/>
      <c r="Q700" s="216"/>
      <c r="R700" s="216"/>
      <c r="S700" s="216"/>
      <c r="T700" s="217"/>
      <c r="AT700" s="213" t="s">
        <v>132</v>
      </c>
      <c r="AU700" s="213" t="s">
        <v>83</v>
      </c>
      <c r="AV700" s="211" t="s">
        <v>81</v>
      </c>
      <c r="AW700" s="211" t="s">
        <v>30</v>
      </c>
      <c r="AX700" s="211" t="s">
        <v>73</v>
      </c>
      <c r="AY700" s="213" t="s">
        <v>124</v>
      </c>
    </row>
    <row r="701" spans="2:51" s="194" customFormat="1" ht="22.5">
      <c r="B701" s="195"/>
      <c r="D701" s="196" t="s">
        <v>132</v>
      </c>
      <c r="E701" s="197" t="s">
        <v>1</v>
      </c>
      <c r="F701" s="198" t="s">
        <v>1018</v>
      </c>
      <c r="H701" s="199">
        <v>2.196</v>
      </c>
      <c r="I701" s="85"/>
      <c r="L701" s="195"/>
      <c r="M701" s="200"/>
      <c r="N701" s="201"/>
      <c r="O701" s="201"/>
      <c r="P701" s="201"/>
      <c r="Q701" s="201"/>
      <c r="R701" s="201"/>
      <c r="S701" s="201"/>
      <c r="T701" s="202"/>
      <c r="AT701" s="197" t="s">
        <v>132</v>
      </c>
      <c r="AU701" s="197" t="s">
        <v>83</v>
      </c>
      <c r="AV701" s="194" t="s">
        <v>83</v>
      </c>
      <c r="AW701" s="194" t="s">
        <v>30</v>
      </c>
      <c r="AX701" s="194" t="s">
        <v>73</v>
      </c>
      <c r="AY701" s="197" t="s">
        <v>124</v>
      </c>
    </row>
    <row r="702" spans="2:51" s="203" customFormat="1" ht="12">
      <c r="B702" s="204"/>
      <c r="D702" s="196" t="s">
        <v>132</v>
      </c>
      <c r="E702" s="205" t="s">
        <v>1</v>
      </c>
      <c r="F702" s="206" t="s">
        <v>134</v>
      </c>
      <c r="H702" s="207">
        <v>2.196</v>
      </c>
      <c r="I702" s="86"/>
      <c r="L702" s="204"/>
      <c r="M702" s="208"/>
      <c r="N702" s="209"/>
      <c r="O702" s="209"/>
      <c r="P702" s="209"/>
      <c r="Q702" s="209"/>
      <c r="R702" s="209"/>
      <c r="S702" s="209"/>
      <c r="T702" s="210"/>
      <c r="AT702" s="205" t="s">
        <v>132</v>
      </c>
      <c r="AU702" s="205" t="s">
        <v>83</v>
      </c>
      <c r="AV702" s="203" t="s">
        <v>130</v>
      </c>
      <c r="AW702" s="203" t="s">
        <v>30</v>
      </c>
      <c r="AX702" s="203" t="s">
        <v>81</v>
      </c>
      <c r="AY702" s="205" t="s">
        <v>124</v>
      </c>
    </row>
    <row r="703" spans="1:65" s="101" customFormat="1" ht="16.5" customHeight="1">
      <c r="A703" s="98"/>
      <c r="B703" s="99"/>
      <c r="C703" s="180" t="s">
        <v>1019</v>
      </c>
      <c r="D703" s="180" t="s">
        <v>126</v>
      </c>
      <c r="E703" s="181" t="s">
        <v>1020</v>
      </c>
      <c r="F703" s="182" t="s">
        <v>1021</v>
      </c>
      <c r="G703" s="183" t="s">
        <v>374</v>
      </c>
      <c r="H703" s="184">
        <v>0.072</v>
      </c>
      <c r="I703" s="84"/>
      <c r="J703" s="185">
        <f>ROUND(I703*H703,2)</f>
        <v>0</v>
      </c>
      <c r="K703" s="186"/>
      <c r="L703" s="99"/>
      <c r="M703" s="187" t="s">
        <v>1</v>
      </c>
      <c r="N703" s="188" t="s">
        <v>38</v>
      </c>
      <c r="O703" s="189"/>
      <c r="P703" s="190">
        <f>O703*H703</f>
        <v>0</v>
      </c>
      <c r="Q703" s="190">
        <v>1.00409</v>
      </c>
      <c r="R703" s="190">
        <f>Q703*H703</f>
        <v>0.07229448</v>
      </c>
      <c r="S703" s="190">
        <v>0</v>
      </c>
      <c r="T703" s="191">
        <f>S703*H703</f>
        <v>0</v>
      </c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R703" s="192" t="s">
        <v>130</v>
      </c>
      <c r="AT703" s="192" t="s">
        <v>126</v>
      </c>
      <c r="AU703" s="192" t="s">
        <v>83</v>
      </c>
      <c r="AY703" s="91" t="s">
        <v>124</v>
      </c>
      <c r="BE703" s="193">
        <f>IF(N703="základní",J703,0)</f>
        <v>0</v>
      </c>
      <c r="BF703" s="193">
        <f>IF(N703="snížená",J703,0)</f>
        <v>0</v>
      </c>
      <c r="BG703" s="193">
        <f>IF(N703="zákl. přenesená",J703,0)</f>
        <v>0</v>
      </c>
      <c r="BH703" s="193">
        <f>IF(N703="sníž. přenesená",J703,0)</f>
        <v>0</v>
      </c>
      <c r="BI703" s="193">
        <f>IF(N703="nulová",J703,0)</f>
        <v>0</v>
      </c>
      <c r="BJ703" s="91" t="s">
        <v>81</v>
      </c>
      <c r="BK703" s="193">
        <f>ROUND(I703*H703,2)</f>
        <v>0</v>
      </c>
      <c r="BL703" s="91" t="s">
        <v>130</v>
      </c>
      <c r="BM703" s="192" t="s">
        <v>1022</v>
      </c>
    </row>
    <row r="704" spans="2:51" s="211" customFormat="1" ht="12">
      <c r="B704" s="212"/>
      <c r="D704" s="196" t="s">
        <v>132</v>
      </c>
      <c r="E704" s="213" t="s">
        <v>1</v>
      </c>
      <c r="F704" s="214" t="s">
        <v>152</v>
      </c>
      <c r="H704" s="213" t="s">
        <v>1</v>
      </c>
      <c r="I704" s="87"/>
      <c r="L704" s="212"/>
      <c r="M704" s="215"/>
      <c r="N704" s="216"/>
      <c r="O704" s="216"/>
      <c r="P704" s="216"/>
      <c r="Q704" s="216"/>
      <c r="R704" s="216"/>
      <c r="S704" s="216"/>
      <c r="T704" s="217"/>
      <c r="AT704" s="213" t="s">
        <v>132</v>
      </c>
      <c r="AU704" s="213" t="s">
        <v>83</v>
      </c>
      <c r="AV704" s="211" t="s">
        <v>81</v>
      </c>
      <c r="AW704" s="211" t="s">
        <v>30</v>
      </c>
      <c r="AX704" s="211" t="s">
        <v>73</v>
      </c>
      <c r="AY704" s="213" t="s">
        <v>124</v>
      </c>
    </row>
    <row r="705" spans="2:51" s="211" customFormat="1" ht="12">
      <c r="B705" s="212"/>
      <c r="D705" s="196" t="s">
        <v>132</v>
      </c>
      <c r="E705" s="213" t="s">
        <v>1</v>
      </c>
      <c r="F705" s="214" t="s">
        <v>1023</v>
      </c>
      <c r="H705" s="213" t="s">
        <v>1</v>
      </c>
      <c r="I705" s="87"/>
      <c r="L705" s="212"/>
      <c r="M705" s="215"/>
      <c r="N705" s="216"/>
      <c r="O705" s="216"/>
      <c r="P705" s="216"/>
      <c r="Q705" s="216"/>
      <c r="R705" s="216"/>
      <c r="S705" s="216"/>
      <c r="T705" s="217"/>
      <c r="AT705" s="213" t="s">
        <v>132</v>
      </c>
      <c r="AU705" s="213" t="s">
        <v>83</v>
      </c>
      <c r="AV705" s="211" t="s">
        <v>81</v>
      </c>
      <c r="AW705" s="211" t="s">
        <v>30</v>
      </c>
      <c r="AX705" s="211" t="s">
        <v>73</v>
      </c>
      <c r="AY705" s="213" t="s">
        <v>124</v>
      </c>
    </row>
    <row r="706" spans="2:51" s="194" customFormat="1" ht="12">
      <c r="B706" s="195"/>
      <c r="D706" s="196" t="s">
        <v>132</v>
      </c>
      <c r="E706" s="197" t="s">
        <v>1</v>
      </c>
      <c r="F706" s="198" t="s">
        <v>1024</v>
      </c>
      <c r="H706" s="199">
        <v>0.055</v>
      </c>
      <c r="I706" s="85"/>
      <c r="L706" s="195"/>
      <c r="M706" s="200"/>
      <c r="N706" s="201"/>
      <c r="O706" s="201"/>
      <c r="P706" s="201"/>
      <c r="Q706" s="201"/>
      <c r="R706" s="201"/>
      <c r="S706" s="201"/>
      <c r="T706" s="202"/>
      <c r="AT706" s="197" t="s">
        <v>132</v>
      </c>
      <c r="AU706" s="197" t="s">
        <v>83</v>
      </c>
      <c r="AV706" s="194" t="s">
        <v>83</v>
      </c>
      <c r="AW706" s="194" t="s">
        <v>30</v>
      </c>
      <c r="AX706" s="194" t="s">
        <v>73</v>
      </c>
      <c r="AY706" s="197" t="s">
        <v>124</v>
      </c>
    </row>
    <row r="707" spans="2:51" s="211" customFormat="1" ht="12">
      <c r="B707" s="212"/>
      <c r="D707" s="196" t="s">
        <v>132</v>
      </c>
      <c r="E707" s="213" t="s">
        <v>1</v>
      </c>
      <c r="F707" s="214" t="s">
        <v>1025</v>
      </c>
      <c r="H707" s="213" t="s">
        <v>1</v>
      </c>
      <c r="I707" s="87"/>
      <c r="L707" s="212"/>
      <c r="M707" s="215"/>
      <c r="N707" s="216"/>
      <c r="O707" s="216"/>
      <c r="P707" s="216"/>
      <c r="Q707" s="216"/>
      <c r="R707" s="216"/>
      <c r="S707" s="216"/>
      <c r="T707" s="217"/>
      <c r="AT707" s="213" t="s">
        <v>132</v>
      </c>
      <c r="AU707" s="213" t="s">
        <v>83</v>
      </c>
      <c r="AV707" s="211" t="s">
        <v>81</v>
      </c>
      <c r="AW707" s="211" t="s">
        <v>30</v>
      </c>
      <c r="AX707" s="211" t="s">
        <v>73</v>
      </c>
      <c r="AY707" s="213" t="s">
        <v>124</v>
      </c>
    </row>
    <row r="708" spans="2:51" s="194" customFormat="1" ht="22.5">
      <c r="B708" s="195"/>
      <c r="D708" s="196" t="s">
        <v>132</v>
      </c>
      <c r="E708" s="197" t="s">
        <v>1</v>
      </c>
      <c r="F708" s="198" t="s">
        <v>1026</v>
      </c>
      <c r="H708" s="199">
        <v>0.017</v>
      </c>
      <c r="I708" s="85"/>
      <c r="L708" s="195"/>
      <c r="M708" s="200"/>
      <c r="N708" s="201"/>
      <c r="O708" s="201"/>
      <c r="P708" s="201"/>
      <c r="Q708" s="201"/>
      <c r="R708" s="201"/>
      <c r="S708" s="201"/>
      <c r="T708" s="202"/>
      <c r="AT708" s="197" t="s">
        <v>132</v>
      </c>
      <c r="AU708" s="197" t="s">
        <v>83</v>
      </c>
      <c r="AV708" s="194" t="s">
        <v>83</v>
      </c>
      <c r="AW708" s="194" t="s">
        <v>30</v>
      </c>
      <c r="AX708" s="194" t="s">
        <v>73</v>
      </c>
      <c r="AY708" s="197" t="s">
        <v>124</v>
      </c>
    </row>
    <row r="709" spans="2:51" s="203" customFormat="1" ht="12">
      <c r="B709" s="204"/>
      <c r="D709" s="196" t="s">
        <v>132</v>
      </c>
      <c r="E709" s="205" t="s">
        <v>1</v>
      </c>
      <c r="F709" s="206" t="s">
        <v>134</v>
      </c>
      <c r="H709" s="207">
        <v>0.072</v>
      </c>
      <c r="I709" s="86"/>
      <c r="L709" s="204"/>
      <c r="M709" s="208"/>
      <c r="N709" s="209"/>
      <c r="O709" s="209"/>
      <c r="P709" s="209"/>
      <c r="Q709" s="209"/>
      <c r="R709" s="209"/>
      <c r="S709" s="209"/>
      <c r="T709" s="210"/>
      <c r="AT709" s="205" t="s">
        <v>132</v>
      </c>
      <c r="AU709" s="205" t="s">
        <v>83</v>
      </c>
      <c r="AV709" s="203" t="s">
        <v>130</v>
      </c>
      <c r="AW709" s="203" t="s">
        <v>30</v>
      </c>
      <c r="AX709" s="203" t="s">
        <v>81</v>
      </c>
      <c r="AY709" s="205" t="s">
        <v>124</v>
      </c>
    </row>
    <row r="710" spans="1:65" s="101" customFormat="1" ht="16.5" customHeight="1">
      <c r="A710" s="98"/>
      <c r="B710" s="99"/>
      <c r="C710" s="180" t="s">
        <v>1027</v>
      </c>
      <c r="D710" s="180" t="s">
        <v>126</v>
      </c>
      <c r="E710" s="181" t="s">
        <v>1028</v>
      </c>
      <c r="F710" s="182" t="s">
        <v>1029</v>
      </c>
      <c r="G710" s="183" t="s">
        <v>517</v>
      </c>
      <c r="H710" s="184">
        <v>5</v>
      </c>
      <c r="I710" s="84"/>
      <c r="J710" s="185">
        <f>ROUND(I710*H710,2)</f>
        <v>0</v>
      </c>
      <c r="K710" s="186"/>
      <c r="L710" s="99"/>
      <c r="M710" s="187" t="s">
        <v>1</v>
      </c>
      <c r="N710" s="188" t="s">
        <v>38</v>
      </c>
      <c r="O710" s="189"/>
      <c r="P710" s="190">
        <f>O710*H710</f>
        <v>0</v>
      </c>
      <c r="Q710" s="190">
        <v>0</v>
      </c>
      <c r="R710" s="190">
        <f>Q710*H710</f>
        <v>0</v>
      </c>
      <c r="S710" s="190">
        <v>0</v>
      </c>
      <c r="T710" s="191">
        <f>S710*H710</f>
        <v>0</v>
      </c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R710" s="192" t="s">
        <v>130</v>
      </c>
      <c r="AT710" s="192" t="s">
        <v>126</v>
      </c>
      <c r="AU710" s="192" t="s">
        <v>83</v>
      </c>
      <c r="AY710" s="91" t="s">
        <v>124</v>
      </c>
      <c r="BE710" s="193">
        <f>IF(N710="základní",J710,0)</f>
        <v>0</v>
      </c>
      <c r="BF710" s="193">
        <f>IF(N710="snížená",J710,0)</f>
        <v>0</v>
      </c>
      <c r="BG710" s="193">
        <f>IF(N710="zákl. přenesená",J710,0)</f>
        <v>0</v>
      </c>
      <c r="BH710" s="193">
        <f>IF(N710="sníž. přenesená",J710,0)</f>
        <v>0</v>
      </c>
      <c r="BI710" s="193">
        <f>IF(N710="nulová",J710,0)</f>
        <v>0</v>
      </c>
      <c r="BJ710" s="91" t="s">
        <v>81</v>
      </c>
      <c r="BK710" s="193">
        <f>ROUND(I710*H710,2)</f>
        <v>0</v>
      </c>
      <c r="BL710" s="91" t="s">
        <v>130</v>
      </c>
      <c r="BM710" s="192" t="s">
        <v>1030</v>
      </c>
    </row>
    <row r="711" spans="2:51" s="211" customFormat="1" ht="12">
      <c r="B711" s="212"/>
      <c r="D711" s="196" t="s">
        <v>132</v>
      </c>
      <c r="E711" s="213" t="s">
        <v>1</v>
      </c>
      <c r="F711" s="214" t="s">
        <v>152</v>
      </c>
      <c r="H711" s="213" t="s">
        <v>1</v>
      </c>
      <c r="I711" s="87"/>
      <c r="L711" s="212"/>
      <c r="M711" s="215"/>
      <c r="N711" s="216"/>
      <c r="O711" s="216"/>
      <c r="P711" s="216"/>
      <c r="Q711" s="216"/>
      <c r="R711" s="216"/>
      <c r="S711" s="216"/>
      <c r="T711" s="217"/>
      <c r="AT711" s="213" t="s">
        <v>132</v>
      </c>
      <c r="AU711" s="213" t="s">
        <v>83</v>
      </c>
      <c r="AV711" s="211" t="s">
        <v>81</v>
      </c>
      <c r="AW711" s="211" t="s">
        <v>30</v>
      </c>
      <c r="AX711" s="211" t="s">
        <v>73</v>
      </c>
      <c r="AY711" s="213" t="s">
        <v>124</v>
      </c>
    </row>
    <row r="712" spans="2:51" s="211" customFormat="1" ht="12">
      <c r="B712" s="212"/>
      <c r="D712" s="196" t="s">
        <v>132</v>
      </c>
      <c r="E712" s="213" t="s">
        <v>1</v>
      </c>
      <c r="F712" s="214" t="s">
        <v>1031</v>
      </c>
      <c r="H712" s="213" t="s">
        <v>1</v>
      </c>
      <c r="I712" s="87"/>
      <c r="L712" s="212"/>
      <c r="M712" s="215"/>
      <c r="N712" s="216"/>
      <c r="O712" s="216"/>
      <c r="P712" s="216"/>
      <c r="Q712" s="216"/>
      <c r="R712" s="216"/>
      <c r="S712" s="216"/>
      <c r="T712" s="217"/>
      <c r="AT712" s="213" t="s">
        <v>132</v>
      </c>
      <c r="AU712" s="213" t="s">
        <v>83</v>
      </c>
      <c r="AV712" s="211" t="s">
        <v>81</v>
      </c>
      <c r="AW712" s="211" t="s">
        <v>30</v>
      </c>
      <c r="AX712" s="211" t="s">
        <v>73</v>
      </c>
      <c r="AY712" s="213" t="s">
        <v>124</v>
      </c>
    </row>
    <row r="713" spans="2:51" s="211" customFormat="1" ht="12">
      <c r="B713" s="212"/>
      <c r="D713" s="196" t="s">
        <v>132</v>
      </c>
      <c r="E713" s="213" t="s">
        <v>1</v>
      </c>
      <c r="F713" s="214" t="s">
        <v>1032</v>
      </c>
      <c r="H713" s="213" t="s">
        <v>1</v>
      </c>
      <c r="I713" s="87"/>
      <c r="L713" s="212"/>
      <c r="M713" s="215"/>
      <c r="N713" s="216"/>
      <c r="O713" s="216"/>
      <c r="P713" s="216"/>
      <c r="Q713" s="216"/>
      <c r="R713" s="216"/>
      <c r="S713" s="216"/>
      <c r="T713" s="217"/>
      <c r="AT713" s="213" t="s">
        <v>132</v>
      </c>
      <c r="AU713" s="213" t="s">
        <v>83</v>
      </c>
      <c r="AV713" s="211" t="s">
        <v>81</v>
      </c>
      <c r="AW713" s="211" t="s">
        <v>30</v>
      </c>
      <c r="AX713" s="211" t="s">
        <v>73</v>
      </c>
      <c r="AY713" s="213" t="s">
        <v>124</v>
      </c>
    </row>
    <row r="714" spans="2:51" s="194" customFormat="1" ht="12">
      <c r="B714" s="195"/>
      <c r="D714" s="196" t="s">
        <v>132</v>
      </c>
      <c r="E714" s="197" t="s">
        <v>1</v>
      </c>
      <c r="F714" s="198" t="s">
        <v>148</v>
      </c>
      <c r="H714" s="199">
        <v>5</v>
      </c>
      <c r="I714" s="85"/>
      <c r="L714" s="195"/>
      <c r="M714" s="200"/>
      <c r="N714" s="201"/>
      <c r="O714" s="201"/>
      <c r="P714" s="201"/>
      <c r="Q714" s="201"/>
      <c r="R714" s="201"/>
      <c r="S714" s="201"/>
      <c r="T714" s="202"/>
      <c r="AT714" s="197" t="s">
        <v>132</v>
      </c>
      <c r="AU714" s="197" t="s">
        <v>83</v>
      </c>
      <c r="AV714" s="194" t="s">
        <v>83</v>
      </c>
      <c r="AW714" s="194" t="s">
        <v>30</v>
      </c>
      <c r="AX714" s="194" t="s">
        <v>73</v>
      </c>
      <c r="AY714" s="197" t="s">
        <v>124</v>
      </c>
    </row>
    <row r="715" spans="2:51" s="203" customFormat="1" ht="12">
      <c r="B715" s="204"/>
      <c r="D715" s="196" t="s">
        <v>132</v>
      </c>
      <c r="E715" s="205" t="s">
        <v>1</v>
      </c>
      <c r="F715" s="206" t="s">
        <v>134</v>
      </c>
      <c r="H715" s="207">
        <v>5</v>
      </c>
      <c r="I715" s="86"/>
      <c r="L715" s="204"/>
      <c r="M715" s="208"/>
      <c r="N715" s="209"/>
      <c r="O715" s="209"/>
      <c r="P715" s="209"/>
      <c r="Q715" s="209"/>
      <c r="R715" s="209"/>
      <c r="S715" s="209"/>
      <c r="T715" s="210"/>
      <c r="AT715" s="205" t="s">
        <v>132</v>
      </c>
      <c r="AU715" s="205" t="s">
        <v>83</v>
      </c>
      <c r="AV715" s="203" t="s">
        <v>130</v>
      </c>
      <c r="AW715" s="203" t="s">
        <v>30</v>
      </c>
      <c r="AX715" s="203" t="s">
        <v>81</v>
      </c>
      <c r="AY715" s="205" t="s">
        <v>124</v>
      </c>
    </row>
    <row r="716" spans="1:65" s="101" customFormat="1" ht="21.75" customHeight="1">
      <c r="A716" s="98"/>
      <c r="B716" s="99"/>
      <c r="C716" s="180" t="s">
        <v>1033</v>
      </c>
      <c r="D716" s="180" t="s">
        <v>126</v>
      </c>
      <c r="E716" s="181" t="s">
        <v>1034</v>
      </c>
      <c r="F716" s="182" t="s">
        <v>1035</v>
      </c>
      <c r="G716" s="183" t="s">
        <v>178</v>
      </c>
      <c r="H716" s="184">
        <v>57</v>
      </c>
      <c r="I716" s="84"/>
      <c r="J716" s="185">
        <f>ROUND(I716*H716,2)</f>
        <v>0</v>
      </c>
      <c r="K716" s="186"/>
      <c r="L716" s="99"/>
      <c r="M716" s="187" t="s">
        <v>1</v>
      </c>
      <c r="N716" s="188" t="s">
        <v>38</v>
      </c>
      <c r="O716" s="189"/>
      <c r="P716" s="190">
        <f>O716*H716</f>
        <v>0</v>
      </c>
      <c r="Q716" s="190">
        <v>0.0177</v>
      </c>
      <c r="R716" s="190">
        <f>Q716*H716</f>
        <v>1.0089000000000001</v>
      </c>
      <c r="S716" s="190">
        <v>0</v>
      </c>
      <c r="T716" s="191">
        <f>S716*H716</f>
        <v>0</v>
      </c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R716" s="192" t="s">
        <v>130</v>
      </c>
      <c r="AT716" s="192" t="s">
        <v>126</v>
      </c>
      <c r="AU716" s="192" t="s">
        <v>83</v>
      </c>
      <c r="AY716" s="91" t="s">
        <v>124</v>
      </c>
      <c r="BE716" s="193">
        <f>IF(N716="základní",J716,0)</f>
        <v>0</v>
      </c>
      <c r="BF716" s="193">
        <f>IF(N716="snížená",J716,0)</f>
        <v>0</v>
      </c>
      <c r="BG716" s="193">
        <f>IF(N716="zákl. přenesená",J716,0)</f>
        <v>0</v>
      </c>
      <c r="BH716" s="193">
        <f>IF(N716="sníž. přenesená",J716,0)</f>
        <v>0</v>
      </c>
      <c r="BI716" s="193">
        <f>IF(N716="nulová",J716,0)</f>
        <v>0</v>
      </c>
      <c r="BJ716" s="91" t="s">
        <v>81</v>
      </c>
      <c r="BK716" s="193">
        <f>ROUND(I716*H716,2)</f>
        <v>0</v>
      </c>
      <c r="BL716" s="91" t="s">
        <v>130</v>
      </c>
      <c r="BM716" s="192" t="s">
        <v>1036</v>
      </c>
    </row>
    <row r="717" spans="2:51" s="211" customFormat="1" ht="12">
      <c r="B717" s="212"/>
      <c r="D717" s="196" t="s">
        <v>132</v>
      </c>
      <c r="E717" s="213" t="s">
        <v>1</v>
      </c>
      <c r="F717" s="214" t="s">
        <v>152</v>
      </c>
      <c r="H717" s="213" t="s">
        <v>1</v>
      </c>
      <c r="I717" s="87"/>
      <c r="L717" s="212"/>
      <c r="M717" s="215"/>
      <c r="N717" s="216"/>
      <c r="O717" s="216"/>
      <c r="P717" s="216"/>
      <c r="Q717" s="216"/>
      <c r="R717" s="216"/>
      <c r="S717" s="216"/>
      <c r="T717" s="217"/>
      <c r="AT717" s="213" t="s">
        <v>132</v>
      </c>
      <c r="AU717" s="213" t="s">
        <v>83</v>
      </c>
      <c r="AV717" s="211" t="s">
        <v>81</v>
      </c>
      <c r="AW717" s="211" t="s">
        <v>30</v>
      </c>
      <c r="AX717" s="211" t="s">
        <v>73</v>
      </c>
      <c r="AY717" s="213" t="s">
        <v>124</v>
      </c>
    </row>
    <row r="718" spans="2:51" s="194" customFormat="1" ht="12">
      <c r="B718" s="195"/>
      <c r="D718" s="196" t="s">
        <v>132</v>
      </c>
      <c r="E718" s="197" t="s">
        <v>1</v>
      </c>
      <c r="F718" s="198" t="s">
        <v>802</v>
      </c>
      <c r="H718" s="199">
        <v>57</v>
      </c>
      <c r="I718" s="85"/>
      <c r="L718" s="195"/>
      <c r="M718" s="200"/>
      <c r="N718" s="201"/>
      <c r="O718" s="201"/>
      <c r="P718" s="201"/>
      <c r="Q718" s="201"/>
      <c r="R718" s="201"/>
      <c r="S718" s="201"/>
      <c r="T718" s="202"/>
      <c r="AT718" s="197" t="s">
        <v>132</v>
      </c>
      <c r="AU718" s="197" t="s">
        <v>83</v>
      </c>
      <c r="AV718" s="194" t="s">
        <v>83</v>
      </c>
      <c r="AW718" s="194" t="s">
        <v>30</v>
      </c>
      <c r="AX718" s="194" t="s">
        <v>73</v>
      </c>
      <c r="AY718" s="197" t="s">
        <v>124</v>
      </c>
    </row>
    <row r="719" spans="2:51" s="203" customFormat="1" ht="12">
      <c r="B719" s="204"/>
      <c r="D719" s="196" t="s">
        <v>132</v>
      </c>
      <c r="E719" s="205" t="s">
        <v>1</v>
      </c>
      <c r="F719" s="206" t="s">
        <v>134</v>
      </c>
      <c r="H719" s="207">
        <v>57</v>
      </c>
      <c r="I719" s="86"/>
      <c r="L719" s="204"/>
      <c r="M719" s="208"/>
      <c r="N719" s="209"/>
      <c r="O719" s="209"/>
      <c r="P719" s="209"/>
      <c r="Q719" s="209"/>
      <c r="R719" s="209"/>
      <c r="S719" s="209"/>
      <c r="T719" s="210"/>
      <c r="AT719" s="205" t="s">
        <v>132</v>
      </c>
      <c r="AU719" s="205" t="s">
        <v>83</v>
      </c>
      <c r="AV719" s="203" t="s">
        <v>130</v>
      </c>
      <c r="AW719" s="203" t="s">
        <v>30</v>
      </c>
      <c r="AX719" s="203" t="s">
        <v>81</v>
      </c>
      <c r="AY719" s="205" t="s">
        <v>124</v>
      </c>
    </row>
    <row r="720" spans="1:65" s="101" customFormat="1" ht="21.75" customHeight="1">
      <c r="A720" s="98"/>
      <c r="B720" s="99"/>
      <c r="C720" s="180" t="s">
        <v>1037</v>
      </c>
      <c r="D720" s="180" t="s">
        <v>126</v>
      </c>
      <c r="E720" s="181" t="s">
        <v>1038</v>
      </c>
      <c r="F720" s="182" t="s">
        <v>1039</v>
      </c>
      <c r="G720" s="183" t="s">
        <v>256</v>
      </c>
      <c r="H720" s="184">
        <v>1</v>
      </c>
      <c r="I720" s="84"/>
      <c r="J720" s="185">
        <f>ROUND(I720*H720,2)</f>
        <v>0</v>
      </c>
      <c r="K720" s="186"/>
      <c r="L720" s="99"/>
      <c r="M720" s="187" t="s">
        <v>1</v>
      </c>
      <c r="N720" s="188" t="s">
        <v>38</v>
      </c>
      <c r="O720" s="189"/>
      <c r="P720" s="190">
        <f>O720*H720</f>
        <v>0</v>
      </c>
      <c r="Q720" s="190">
        <v>0.21734</v>
      </c>
      <c r="R720" s="190">
        <f>Q720*H720</f>
        <v>0.21734</v>
      </c>
      <c r="S720" s="190">
        <v>0</v>
      </c>
      <c r="T720" s="191">
        <f>S720*H720</f>
        <v>0</v>
      </c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R720" s="192" t="s">
        <v>130</v>
      </c>
      <c r="AT720" s="192" t="s">
        <v>126</v>
      </c>
      <c r="AU720" s="192" t="s">
        <v>83</v>
      </c>
      <c r="AY720" s="91" t="s">
        <v>124</v>
      </c>
      <c r="BE720" s="193">
        <f>IF(N720="základní",J720,0)</f>
        <v>0</v>
      </c>
      <c r="BF720" s="193">
        <f>IF(N720="snížená",J720,0)</f>
        <v>0</v>
      </c>
      <c r="BG720" s="193">
        <f>IF(N720="zákl. přenesená",J720,0)</f>
        <v>0</v>
      </c>
      <c r="BH720" s="193">
        <f>IF(N720="sníž. přenesená",J720,0)</f>
        <v>0</v>
      </c>
      <c r="BI720" s="193">
        <f>IF(N720="nulová",J720,0)</f>
        <v>0</v>
      </c>
      <c r="BJ720" s="91" t="s">
        <v>81</v>
      </c>
      <c r="BK720" s="193">
        <f>ROUND(I720*H720,2)</f>
        <v>0</v>
      </c>
      <c r="BL720" s="91" t="s">
        <v>130</v>
      </c>
      <c r="BM720" s="192" t="s">
        <v>1040</v>
      </c>
    </row>
    <row r="721" spans="2:51" s="211" customFormat="1" ht="12">
      <c r="B721" s="212"/>
      <c r="D721" s="196" t="s">
        <v>132</v>
      </c>
      <c r="E721" s="213" t="s">
        <v>1</v>
      </c>
      <c r="F721" s="214" t="s">
        <v>152</v>
      </c>
      <c r="H721" s="213" t="s">
        <v>1</v>
      </c>
      <c r="I721" s="87"/>
      <c r="L721" s="212"/>
      <c r="M721" s="215"/>
      <c r="N721" s="216"/>
      <c r="O721" s="216"/>
      <c r="P721" s="216"/>
      <c r="Q721" s="216"/>
      <c r="R721" s="216"/>
      <c r="S721" s="216"/>
      <c r="T721" s="217"/>
      <c r="AT721" s="213" t="s">
        <v>132</v>
      </c>
      <c r="AU721" s="213" t="s">
        <v>83</v>
      </c>
      <c r="AV721" s="211" t="s">
        <v>81</v>
      </c>
      <c r="AW721" s="211" t="s">
        <v>30</v>
      </c>
      <c r="AX721" s="211" t="s">
        <v>73</v>
      </c>
      <c r="AY721" s="213" t="s">
        <v>124</v>
      </c>
    </row>
    <row r="722" spans="2:51" s="194" customFormat="1" ht="12">
      <c r="B722" s="195"/>
      <c r="D722" s="196" t="s">
        <v>132</v>
      </c>
      <c r="E722" s="197" t="s">
        <v>1</v>
      </c>
      <c r="F722" s="198" t="s">
        <v>998</v>
      </c>
      <c r="H722" s="199">
        <v>1</v>
      </c>
      <c r="I722" s="85"/>
      <c r="L722" s="195"/>
      <c r="M722" s="200"/>
      <c r="N722" s="201"/>
      <c r="O722" s="201"/>
      <c r="P722" s="201"/>
      <c r="Q722" s="201"/>
      <c r="R722" s="201"/>
      <c r="S722" s="201"/>
      <c r="T722" s="202"/>
      <c r="AT722" s="197" t="s">
        <v>132</v>
      </c>
      <c r="AU722" s="197" t="s">
        <v>83</v>
      </c>
      <c r="AV722" s="194" t="s">
        <v>83</v>
      </c>
      <c r="AW722" s="194" t="s">
        <v>30</v>
      </c>
      <c r="AX722" s="194" t="s">
        <v>73</v>
      </c>
      <c r="AY722" s="197" t="s">
        <v>124</v>
      </c>
    </row>
    <row r="723" spans="2:51" s="203" customFormat="1" ht="12">
      <c r="B723" s="204"/>
      <c r="D723" s="196" t="s">
        <v>132</v>
      </c>
      <c r="E723" s="205" t="s">
        <v>1</v>
      </c>
      <c r="F723" s="206" t="s">
        <v>134</v>
      </c>
      <c r="H723" s="207">
        <v>1</v>
      </c>
      <c r="I723" s="86"/>
      <c r="L723" s="204"/>
      <c r="M723" s="208"/>
      <c r="N723" s="209"/>
      <c r="O723" s="209"/>
      <c r="P723" s="209"/>
      <c r="Q723" s="209"/>
      <c r="R723" s="209"/>
      <c r="S723" s="209"/>
      <c r="T723" s="210"/>
      <c r="AT723" s="205" t="s">
        <v>132</v>
      </c>
      <c r="AU723" s="205" t="s">
        <v>83</v>
      </c>
      <c r="AV723" s="203" t="s">
        <v>130</v>
      </c>
      <c r="AW723" s="203" t="s">
        <v>30</v>
      </c>
      <c r="AX723" s="203" t="s">
        <v>81</v>
      </c>
      <c r="AY723" s="205" t="s">
        <v>124</v>
      </c>
    </row>
    <row r="724" spans="1:65" s="101" customFormat="1" ht="16.5" customHeight="1">
      <c r="A724" s="98"/>
      <c r="B724" s="99"/>
      <c r="C724" s="218" t="s">
        <v>1041</v>
      </c>
      <c r="D724" s="218" t="s">
        <v>275</v>
      </c>
      <c r="E724" s="219" t="s">
        <v>1042</v>
      </c>
      <c r="F724" s="220" t="s">
        <v>1401</v>
      </c>
      <c r="G724" s="221" t="s">
        <v>256</v>
      </c>
      <c r="H724" s="222">
        <v>1</v>
      </c>
      <c r="I724" s="88"/>
      <c r="J724" s="223">
        <f>ROUND(I724*H724,2)</f>
        <v>0</v>
      </c>
      <c r="K724" s="224"/>
      <c r="L724" s="225"/>
      <c r="M724" s="226" t="s">
        <v>1</v>
      </c>
      <c r="N724" s="227" t="s">
        <v>38</v>
      </c>
      <c r="O724" s="189"/>
      <c r="P724" s="190">
        <f>O724*H724</f>
        <v>0</v>
      </c>
      <c r="Q724" s="190">
        <v>0.081</v>
      </c>
      <c r="R724" s="190">
        <f>Q724*H724</f>
        <v>0.081</v>
      </c>
      <c r="S724" s="190">
        <v>0</v>
      </c>
      <c r="T724" s="191">
        <f>S724*H724</f>
        <v>0</v>
      </c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R724" s="192" t="s">
        <v>163</v>
      </c>
      <c r="AT724" s="192" t="s">
        <v>275</v>
      </c>
      <c r="AU724" s="192" t="s">
        <v>83</v>
      </c>
      <c r="AY724" s="91" t="s">
        <v>124</v>
      </c>
      <c r="BE724" s="193">
        <f>IF(N724="základní",J724,0)</f>
        <v>0</v>
      </c>
      <c r="BF724" s="193">
        <f>IF(N724="snížená",J724,0)</f>
        <v>0</v>
      </c>
      <c r="BG724" s="193">
        <f>IF(N724="zákl. přenesená",J724,0)</f>
        <v>0</v>
      </c>
      <c r="BH724" s="193">
        <f>IF(N724="sníž. přenesená",J724,0)</f>
        <v>0</v>
      </c>
      <c r="BI724" s="193">
        <f>IF(N724="nulová",J724,0)</f>
        <v>0</v>
      </c>
      <c r="BJ724" s="91" t="s">
        <v>81</v>
      </c>
      <c r="BK724" s="193">
        <f>ROUND(I724*H724,2)</f>
        <v>0</v>
      </c>
      <c r="BL724" s="91" t="s">
        <v>130</v>
      </c>
      <c r="BM724" s="192" t="s">
        <v>1043</v>
      </c>
    </row>
    <row r="725" spans="1:65" s="101" customFormat="1" ht="16.5" customHeight="1">
      <c r="A725" s="98"/>
      <c r="B725" s="99"/>
      <c r="C725" s="180" t="s">
        <v>1044</v>
      </c>
      <c r="D725" s="180" t="s">
        <v>126</v>
      </c>
      <c r="E725" s="181" t="s">
        <v>1045</v>
      </c>
      <c r="F725" s="182" t="s">
        <v>1046</v>
      </c>
      <c r="G725" s="183" t="s">
        <v>256</v>
      </c>
      <c r="H725" s="184">
        <v>31</v>
      </c>
      <c r="I725" s="84"/>
      <c r="J725" s="185">
        <f>ROUND(I725*H725,2)</f>
        <v>0</v>
      </c>
      <c r="K725" s="186"/>
      <c r="L725" s="99"/>
      <c r="M725" s="187" t="s">
        <v>1</v>
      </c>
      <c r="N725" s="188" t="s">
        <v>38</v>
      </c>
      <c r="O725" s="189"/>
      <c r="P725" s="190">
        <f>O725*H725</f>
        <v>0</v>
      </c>
      <c r="Q725" s="190">
        <v>0.12303</v>
      </c>
      <c r="R725" s="190">
        <f>Q725*H725</f>
        <v>3.81393</v>
      </c>
      <c r="S725" s="190">
        <v>0</v>
      </c>
      <c r="T725" s="191">
        <f>S725*H725</f>
        <v>0</v>
      </c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R725" s="192" t="s">
        <v>130</v>
      </c>
      <c r="AT725" s="192" t="s">
        <v>126</v>
      </c>
      <c r="AU725" s="192" t="s">
        <v>83</v>
      </c>
      <c r="AY725" s="91" t="s">
        <v>124</v>
      </c>
      <c r="BE725" s="193">
        <f>IF(N725="základní",J725,0)</f>
        <v>0</v>
      </c>
      <c r="BF725" s="193">
        <f>IF(N725="snížená",J725,0)</f>
        <v>0</v>
      </c>
      <c r="BG725" s="193">
        <f>IF(N725="zákl. přenesená",J725,0)</f>
        <v>0</v>
      </c>
      <c r="BH725" s="193">
        <f>IF(N725="sníž. přenesená",J725,0)</f>
        <v>0</v>
      </c>
      <c r="BI725" s="193">
        <f>IF(N725="nulová",J725,0)</f>
        <v>0</v>
      </c>
      <c r="BJ725" s="91" t="s">
        <v>81</v>
      </c>
      <c r="BK725" s="193">
        <f>ROUND(I725*H725,2)</f>
        <v>0</v>
      </c>
      <c r="BL725" s="91" t="s">
        <v>130</v>
      </c>
      <c r="BM725" s="192" t="s">
        <v>1047</v>
      </c>
    </row>
    <row r="726" spans="2:51" s="194" customFormat="1" ht="12">
      <c r="B726" s="195"/>
      <c r="D726" s="196" t="s">
        <v>132</v>
      </c>
      <c r="E726" s="197" t="s">
        <v>1</v>
      </c>
      <c r="F726" s="198" t="s">
        <v>1048</v>
      </c>
      <c r="H726" s="199">
        <v>31</v>
      </c>
      <c r="I726" s="85"/>
      <c r="L726" s="195"/>
      <c r="M726" s="200"/>
      <c r="N726" s="201"/>
      <c r="O726" s="201"/>
      <c r="P726" s="201"/>
      <c r="Q726" s="201"/>
      <c r="R726" s="201"/>
      <c r="S726" s="201"/>
      <c r="T726" s="202"/>
      <c r="AT726" s="197" t="s">
        <v>132</v>
      </c>
      <c r="AU726" s="197" t="s">
        <v>83</v>
      </c>
      <c r="AV726" s="194" t="s">
        <v>83</v>
      </c>
      <c r="AW726" s="194" t="s">
        <v>30</v>
      </c>
      <c r="AX726" s="194" t="s">
        <v>73</v>
      </c>
      <c r="AY726" s="197" t="s">
        <v>124</v>
      </c>
    </row>
    <row r="727" spans="2:51" s="203" customFormat="1" ht="12">
      <c r="B727" s="204"/>
      <c r="D727" s="196" t="s">
        <v>132</v>
      </c>
      <c r="E727" s="205" t="s">
        <v>1</v>
      </c>
      <c r="F727" s="206" t="s">
        <v>134</v>
      </c>
      <c r="H727" s="207">
        <v>31</v>
      </c>
      <c r="I727" s="86"/>
      <c r="L727" s="204"/>
      <c r="M727" s="208"/>
      <c r="N727" s="209"/>
      <c r="O727" s="209"/>
      <c r="P727" s="209"/>
      <c r="Q727" s="209"/>
      <c r="R727" s="209"/>
      <c r="S727" s="209"/>
      <c r="T727" s="210"/>
      <c r="AT727" s="205" t="s">
        <v>132</v>
      </c>
      <c r="AU727" s="205" t="s">
        <v>83</v>
      </c>
      <c r="AV727" s="203" t="s">
        <v>130</v>
      </c>
      <c r="AW727" s="203" t="s">
        <v>30</v>
      </c>
      <c r="AX727" s="203" t="s">
        <v>81</v>
      </c>
      <c r="AY727" s="205" t="s">
        <v>124</v>
      </c>
    </row>
    <row r="728" spans="1:65" s="101" customFormat="1" ht="21.75" customHeight="1">
      <c r="A728" s="98"/>
      <c r="B728" s="99"/>
      <c r="C728" s="218" t="s">
        <v>1049</v>
      </c>
      <c r="D728" s="218" t="s">
        <v>275</v>
      </c>
      <c r="E728" s="219" t="s">
        <v>1050</v>
      </c>
      <c r="F728" s="235" t="s">
        <v>1410</v>
      </c>
      <c r="G728" s="221" t="s">
        <v>256</v>
      </c>
      <c r="H728" s="222">
        <v>31</v>
      </c>
      <c r="I728" s="88"/>
      <c r="J728" s="223">
        <f>ROUND(I728*H728,2)</f>
        <v>0</v>
      </c>
      <c r="K728" s="224"/>
      <c r="L728" s="225"/>
      <c r="M728" s="226" t="s">
        <v>1</v>
      </c>
      <c r="N728" s="227" t="s">
        <v>38</v>
      </c>
      <c r="O728" s="189"/>
      <c r="P728" s="190">
        <f>O728*H728</f>
        <v>0</v>
      </c>
      <c r="Q728" s="190">
        <v>0.0133</v>
      </c>
      <c r="R728" s="190">
        <f>Q728*H728</f>
        <v>0.4123</v>
      </c>
      <c r="S728" s="190">
        <v>0</v>
      </c>
      <c r="T728" s="191">
        <f>S728*H728</f>
        <v>0</v>
      </c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R728" s="192" t="s">
        <v>163</v>
      </c>
      <c r="AT728" s="192" t="s">
        <v>275</v>
      </c>
      <c r="AU728" s="192" t="s">
        <v>83</v>
      </c>
      <c r="AY728" s="91" t="s">
        <v>124</v>
      </c>
      <c r="BE728" s="193">
        <f>IF(N728="základní",J728,0)</f>
        <v>0</v>
      </c>
      <c r="BF728" s="193">
        <f>IF(N728="snížená",J728,0)</f>
        <v>0</v>
      </c>
      <c r="BG728" s="193">
        <f>IF(N728="zákl. přenesená",J728,0)</f>
        <v>0</v>
      </c>
      <c r="BH728" s="193">
        <f>IF(N728="sníž. přenesená",J728,0)</f>
        <v>0</v>
      </c>
      <c r="BI728" s="193">
        <f>IF(N728="nulová",J728,0)</f>
        <v>0</v>
      </c>
      <c r="BJ728" s="91" t="s">
        <v>81</v>
      </c>
      <c r="BK728" s="193">
        <f>ROUND(I728*H728,2)</f>
        <v>0</v>
      </c>
      <c r="BL728" s="91" t="s">
        <v>130</v>
      </c>
      <c r="BM728" s="192" t="s">
        <v>1051</v>
      </c>
    </row>
    <row r="729" spans="1:65" s="101" customFormat="1" ht="21.75" customHeight="1">
      <c r="A729" s="98"/>
      <c r="B729" s="99"/>
      <c r="C729" s="218" t="s">
        <v>1052</v>
      </c>
      <c r="D729" s="218" t="s">
        <v>275</v>
      </c>
      <c r="E729" s="219" t="s">
        <v>1053</v>
      </c>
      <c r="F729" s="235" t="s">
        <v>1054</v>
      </c>
      <c r="G729" s="221" t="s">
        <v>256</v>
      </c>
      <c r="H729" s="222">
        <v>31</v>
      </c>
      <c r="I729" s="88"/>
      <c r="J729" s="223">
        <f>ROUND(I729*H729,2)</f>
        <v>0</v>
      </c>
      <c r="K729" s="224"/>
      <c r="L729" s="225"/>
      <c r="M729" s="226" t="s">
        <v>1</v>
      </c>
      <c r="N729" s="227" t="s">
        <v>38</v>
      </c>
      <c r="O729" s="189"/>
      <c r="P729" s="190">
        <f>O729*H729</f>
        <v>0</v>
      </c>
      <c r="Q729" s="190">
        <v>0.0009</v>
      </c>
      <c r="R729" s="190">
        <f>Q729*H729</f>
        <v>0.027899999999999998</v>
      </c>
      <c r="S729" s="190">
        <v>0</v>
      </c>
      <c r="T729" s="191">
        <f>S729*H729</f>
        <v>0</v>
      </c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R729" s="192" t="s">
        <v>163</v>
      </c>
      <c r="AT729" s="192" t="s">
        <v>275</v>
      </c>
      <c r="AU729" s="192" t="s">
        <v>83</v>
      </c>
      <c r="AY729" s="91" t="s">
        <v>124</v>
      </c>
      <c r="BE729" s="193">
        <f>IF(N729="základní",J729,0)</f>
        <v>0</v>
      </c>
      <c r="BF729" s="193">
        <f>IF(N729="snížená",J729,0)</f>
        <v>0</v>
      </c>
      <c r="BG729" s="193">
        <f>IF(N729="zákl. přenesená",J729,0)</f>
        <v>0</v>
      </c>
      <c r="BH729" s="193">
        <f>IF(N729="sníž. přenesená",J729,0)</f>
        <v>0</v>
      </c>
      <c r="BI729" s="193">
        <f>IF(N729="nulová",J729,0)</f>
        <v>0</v>
      </c>
      <c r="BJ729" s="91" t="s">
        <v>81</v>
      </c>
      <c r="BK729" s="193">
        <f>ROUND(I729*H729,2)</f>
        <v>0</v>
      </c>
      <c r="BL729" s="91" t="s">
        <v>130</v>
      </c>
      <c r="BM729" s="192" t="s">
        <v>1055</v>
      </c>
    </row>
    <row r="730" spans="1:65" s="101" customFormat="1" ht="16.5" customHeight="1">
      <c r="A730" s="98"/>
      <c r="B730" s="99"/>
      <c r="C730" s="180" t="s">
        <v>1056</v>
      </c>
      <c r="D730" s="180" t="s">
        <v>126</v>
      </c>
      <c r="E730" s="181" t="s">
        <v>1057</v>
      </c>
      <c r="F730" s="182" t="s">
        <v>1058</v>
      </c>
      <c r="G730" s="183" t="s">
        <v>256</v>
      </c>
      <c r="H730" s="184">
        <v>2</v>
      </c>
      <c r="I730" s="84"/>
      <c r="J730" s="185">
        <f>ROUND(I730*H730,2)</f>
        <v>0</v>
      </c>
      <c r="K730" s="186"/>
      <c r="L730" s="99"/>
      <c r="M730" s="187" t="s">
        <v>1</v>
      </c>
      <c r="N730" s="188" t="s">
        <v>38</v>
      </c>
      <c r="O730" s="189"/>
      <c r="P730" s="190">
        <f>O730*H730</f>
        <v>0</v>
      </c>
      <c r="Q730" s="190">
        <v>0.32906</v>
      </c>
      <c r="R730" s="190">
        <f>Q730*H730</f>
        <v>0.65812</v>
      </c>
      <c r="S730" s="190">
        <v>0</v>
      </c>
      <c r="T730" s="191">
        <f>S730*H730</f>
        <v>0</v>
      </c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R730" s="192" t="s">
        <v>130</v>
      </c>
      <c r="AT730" s="192" t="s">
        <v>126</v>
      </c>
      <c r="AU730" s="192" t="s">
        <v>83</v>
      </c>
      <c r="AY730" s="91" t="s">
        <v>124</v>
      </c>
      <c r="BE730" s="193">
        <f>IF(N730="základní",J730,0)</f>
        <v>0</v>
      </c>
      <c r="BF730" s="193">
        <f>IF(N730="snížená",J730,0)</f>
        <v>0</v>
      </c>
      <c r="BG730" s="193">
        <f>IF(N730="zákl. přenesená",J730,0)</f>
        <v>0</v>
      </c>
      <c r="BH730" s="193">
        <f>IF(N730="sníž. přenesená",J730,0)</f>
        <v>0</v>
      </c>
      <c r="BI730" s="193">
        <f>IF(N730="nulová",J730,0)</f>
        <v>0</v>
      </c>
      <c r="BJ730" s="91" t="s">
        <v>81</v>
      </c>
      <c r="BK730" s="193">
        <f>ROUND(I730*H730,2)</f>
        <v>0</v>
      </c>
      <c r="BL730" s="91" t="s">
        <v>130</v>
      </c>
      <c r="BM730" s="192" t="s">
        <v>1059</v>
      </c>
    </row>
    <row r="731" spans="2:51" s="194" customFormat="1" ht="12">
      <c r="B731" s="195"/>
      <c r="D731" s="196" t="s">
        <v>132</v>
      </c>
      <c r="E731" s="197" t="s">
        <v>1</v>
      </c>
      <c r="F731" s="198" t="s">
        <v>1060</v>
      </c>
      <c r="H731" s="199">
        <v>2</v>
      </c>
      <c r="I731" s="85"/>
      <c r="L731" s="195"/>
      <c r="M731" s="200"/>
      <c r="N731" s="201"/>
      <c r="O731" s="201"/>
      <c r="P731" s="201"/>
      <c r="Q731" s="201"/>
      <c r="R731" s="201"/>
      <c r="S731" s="201"/>
      <c r="T731" s="202"/>
      <c r="AT731" s="197" t="s">
        <v>132</v>
      </c>
      <c r="AU731" s="197" t="s">
        <v>83</v>
      </c>
      <c r="AV731" s="194" t="s">
        <v>83</v>
      </c>
      <c r="AW731" s="194" t="s">
        <v>30</v>
      </c>
      <c r="AX731" s="194" t="s">
        <v>73</v>
      </c>
      <c r="AY731" s="197" t="s">
        <v>124</v>
      </c>
    </row>
    <row r="732" spans="2:51" s="203" customFormat="1" ht="12">
      <c r="B732" s="204"/>
      <c r="D732" s="196" t="s">
        <v>132</v>
      </c>
      <c r="E732" s="205" t="s">
        <v>1</v>
      </c>
      <c r="F732" s="206" t="s">
        <v>134</v>
      </c>
      <c r="H732" s="207">
        <v>2</v>
      </c>
      <c r="I732" s="86"/>
      <c r="L732" s="204"/>
      <c r="M732" s="208"/>
      <c r="N732" s="209"/>
      <c r="O732" s="209"/>
      <c r="P732" s="209"/>
      <c r="Q732" s="209"/>
      <c r="R732" s="209"/>
      <c r="S732" s="209"/>
      <c r="T732" s="210"/>
      <c r="AT732" s="205" t="s">
        <v>132</v>
      </c>
      <c r="AU732" s="205" t="s">
        <v>83</v>
      </c>
      <c r="AV732" s="203" t="s">
        <v>130</v>
      </c>
      <c r="AW732" s="203" t="s">
        <v>30</v>
      </c>
      <c r="AX732" s="203" t="s">
        <v>81</v>
      </c>
      <c r="AY732" s="205" t="s">
        <v>124</v>
      </c>
    </row>
    <row r="733" spans="1:65" s="101" customFormat="1" ht="16.5" customHeight="1">
      <c r="A733" s="98"/>
      <c r="B733" s="99"/>
      <c r="C733" s="218" t="s">
        <v>1061</v>
      </c>
      <c r="D733" s="218" t="s">
        <v>275</v>
      </c>
      <c r="E733" s="219" t="s">
        <v>1062</v>
      </c>
      <c r="F733" s="235" t="s">
        <v>1063</v>
      </c>
      <c r="G733" s="221" t="s">
        <v>256</v>
      </c>
      <c r="H733" s="222">
        <v>1</v>
      </c>
      <c r="I733" s="88"/>
      <c r="J733" s="223">
        <f>ROUND(I733*H733,2)</f>
        <v>0</v>
      </c>
      <c r="K733" s="224"/>
      <c r="L733" s="225"/>
      <c r="M733" s="226" t="s">
        <v>1</v>
      </c>
      <c r="N733" s="227" t="s">
        <v>38</v>
      </c>
      <c r="O733" s="189"/>
      <c r="P733" s="190">
        <f>O733*H733</f>
        <v>0</v>
      </c>
      <c r="Q733" s="190">
        <v>0.0295</v>
      </c>
      <c r="R733" s="190">
        <f>Q733*H733</f>
        <v>0.0295</v>
      </c>
      <c r="S733" s="190">
        <v>0</v>
      </c>
      <c r="T733" s="191">
        <f>S733*H733</f>
        <v>0</v>
      </c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R733" s="192" t="s">
        <v>163</v>
      </c>
      <c r="AT733" s="192" t="s">
        <v>275</v>
      </c>
      <c r="AU733" s="192" t="s">
        <v>83</v>
      </c>
      <c r="AY733" s="91" t="s">
        <v>124</v>
      </c>
      <c r="BE733" s="193">
        <f>IF(N733="základní",J733,0)</f>
        <v>0</v>
      </c>
      <c r="BF733" s="193">
        <f>IF(N733="snížená",J733,0)</f>
        <v>0</v>
      </c>
      <c r="BG733" s="193">
        <f>IF(N733="zákl. přenesená",J733,0)</f>
        <v>0</v>
      </c>
      <c r="BH733" s="193">
        <f>IF(N733="sníž. přenesená",J733,0)</f>
        <v>0</v>
      </c>
      <c r="BI733" s="193">
        <f>IF(N733="nulová",J733,0)</f>
        <v>0</v>
      </c>
      <c r="BJ733" s="91" t="s">
        <v>81</v>
      </c>
      <c r="BK733" s="193">
        <f>ROUND(I733*H733,2)</f>
        <v>0</v>
      </c>
      <c r="BL733" s="91" t="s">
        <v>130</v>
      </c>
      <c r="BM733" s="192" t="s">
        <v>1064</v>
      </c>
    </row>
    <row r="734" spans="1:65" s="101" customFormat="1" ht="21.75" customHeight="1">
      <c r="A734" s="98"/>
      <c r="B734" s="99"/>
      <c r="C734" s="218" t="s">
        <v>1065</v>
      </c>
      <c r="D734" s="218" t="s">
        <v>275</v>
      </c>
      <c r="E734" s="219" t="s">
        <v>1066</v>
      </c>
      <c r="F734" s="235" t="s">
        <v>1067</v>
      </c>
      <c r="G734" s="221" t="s">
        <v>256</v>
      </c>
      <c r="H734" s="222">
        <v>1</v>
      </c>
      <c r="I734" s="88"/>
      <c r="J734" s="223">
        <f>ROUND(I734*H734,2)</f>
        <v>0</v>
      </c>
      <c r="K734" s="224"/>
      <c r="L734" s="225"/>
      <c r="M734" s="226" t="s">
        <v>1</v>
      </c>
      <c r="N734" s="227" t="s">
        <v>38</v>
      </c>
      <c r="O734" s="189"/>
      <c r="P734" s="190">
        <f>O734*H734</f>
        <v>0</v>
      </c>
      <c r="Q734" s="190">
        <v>0.0019</v>
      </c>
      <c r="R734" s="190">
        <f>Q734*H734</f>
        <v>0.0019</v>
      </c>
      <c r="S734" s="190">
        <v>0</v>
      </c>
      <c r="T734" s="191">
        <f>S734*H734</f>
        <v>0</v>
      </c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R734" s="192" t="s">
        <v>163</v>
      </c>
      <c r="AT734" s="192" t="s">
        <v>275</v>
      </c>
      <c r="AU734" s="192" t="s">
        <v>83</v>
      </c>
      <c r="AY734" s="91" t="s">
        <v>124</v>
      </c>
      <c r="BE734" s="193">
        <f>IF(N734="základní",J734,0)</f>
        <v>0</v>
      </c>
      <c r="BF734" s="193">
        <f>IF(N734="snížená",J734,0)</f>
        <v>0</v>
      </c>
      <c r="BG734" s="193">
        <f>IF(N734="zákl. přenesená",J734,0)</f>
        <v>0</v>
      </c>
      <c r="BH734" s="193">
        <f>IF(N734="sníž. přenesená",J734,0)</f>
        <v>0</v>
      </c>
      <c r="BI734" s="193">
        <f>IF(N734="nulová",J734,0)</f>
        <v>0</v>
      </c>
      <c r="BJ734" s="91" t="s">
        <v>81</v>
      </c>
      <c r="BK734" s="193">
        <f>ROUND(I734*H734,2)</f>
        <v>0</v>
      </c>
      <c r="BL734" s="91" t="s">
        <v>130</v>
      </c>
      <c r="BM734" s="192" t="s">
        <v>1068</v>
      </c>
    </row>
    <row r="735" spans="1:65" s="101" customFormat="1" ht="21.75" customHeight="1">
      <c r="A735" s="98"/>
      <c r="B735" s="99"/>
      <c r="C735" s="180" t="s">
        <v>1069</v>
      </c>
      <c r="D735" s="180" t="s">
        <v>126</v>
      </c>
      <c r="E735" s="181" t="s">
        <v>1070</v>
      </c>
      <c r="F735" s="182" t="s">
        <v>1071</v>
      </c>
      <c r="G735" s="183" t="s">
        <v>178</v>
      </c>
      <c r="H735" s="184">
        <v>1363</v>
      </c>
      <c r="I735" s="84"/>
      <c r="J735" s="185">
        <f>ROUND(I735*H735,2)</f>
        <v>0</v>
      </c>
      <c r="K735" s="186"/>
      <c r="L735" s="99"/>
      <c r="M735" s="187" t="s">
        <v>1</v>
      </c>
      <c r="N735" s="188" t="s">
        <v>38</v>
      </c>
      <c r="O735" s="189"/>
      <c r="P735" s="190">
        <f>O735*H735</f>
        <v>0</v>
      </c>
      <c r="Q735" s="190">
        <v>0.00013</v>
      </c>
      <c r="R735" s="190">
        <f>Q735*H735</f>
        <v>0.17719</v>
      </c>
      <c r="S735" s="190">
        <v>0</v>
      </c>
      <c r="T735" s="191">
        <f>S735*H735</f>
        <v>0</v>
      </c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R735" s="192" t="s">
        <v>130</v>
      </c>
      <c r="AT735" s="192" t="s">
        <v>126</v>
      </c>
      <c r="AU735" s="192" t="s">
        <v>83</v>
      </c>
      <c r="AY735" s="91" t="s">
        <v>124</v>
      </c>
      <c r="BE735" s="193">
        <f>IF(N735="základní",J735,0)</f>
        <v>0</v>
      </c>
      <c r="BF735" s="193">
        <f>IF(N735="snížená",J735,0)</f>
        <v>0</v>
      </c>
      <c r="BG735" s="193">
        <f>IF(N735="zákl. přenesená",J735,0)</f>
        <v>0</v>
      </c>
      <c r="BH735" s="193">
        <f>IF(N735="sníž. přenesená",J735,0)</f>
        <v>0</v>
      </c>
      <c r="BI735" s="193">
        <f>IF(N735="nulová",J735,0)</f>
        <v>0</v>
      </c>
      <c r="BJ735" s="91" t="s">
        <v>81</v>
      </c>
      <c r="BK735" s="193">
        <f>ROUND(I735*H735,2)</f>
        <v>0</v>
      </c>
      <c r="BL735" s="91" t="s">
        <v>130</v>
      </c>
      <c r="BM735" s="192" t="s">
        <v>1072</v>
      </c>
    </row>
    <row r="736" spans="2:51" s="211" customFormat="1" ht="12">
      <c r="B736" s="212"/>
      <c r="D736" s="196" t="s">
        <v>132</v>
      </c>
      <c r="E736" s="213" t="s">
        <v>1</v>
      </c>
      <c r="F736" s="214" t="s">
        <v>1073</v>
      </c>
      <c r="H736" s="213" t="s">
        <v>1</v>
      </c>
      <c r="I736" s="87"/>
      <c r="L736" s="212"/>
      <c r="M736" s="215"/>
      <c r="N736" s="216"/>
      <c r="O736" s="216"/>
      <c r="P736" s="216"/>
      <c r="Q736" s="216"/>
      <c r="R736" s="216"/>
      <c r="S736" s="216"/>
      <c r="T736" s="217"/>
      <c r="AT736" s="213" t="s">
        <v>132</v>
      </c>
      <c r="AU736" s="213" t="s">
        <v>83</v>
      </c>
      <c r="AV736" s="211" t="s">
        <v>81</v>
      </c>
      <c r="AW736" s="211" t="s">
        <v>30</v>
      </c>
      <c r="AX736" s="211" t="s">
        <v>73</v>
      </c>
      <c r="AY736" s="213" t="s">
        <v>124</v>
      </c>
    </row>
    <row r="737" spans="2:51" s="194" customFormat="1" ht="12">
      <c r="B737" s="195"/>
      <c r="D737" s="196" t="s">
        <v>132</v>
      </c>
      <c r="E737" s="197" t="s">
        <v>1</v>
      </c>
      <c r="F737" s="198" t="s">
        <v>957</v>
      </c>
      <c r="H737" s="199">
        <v>58</v>
      </c>
      <c r="I737" s="85"/>
      <c r="L737" s="195"/>
      <c r="M737" s="200"/>
      <c r="N737" s="201"/>
      <c r="O737" s="201"/>
      <c r="P737" s="201"/>
      <c r="Q737" s="201"/>
      <c r="R737" s="201"/>
      <c r="S737" s="201"/>
      <c r="T737" s="202"/>
      <c r="AT737" s="197" t="s">
        <v>132</v>
      </c>
      <c r="AU737" s="197" t="s">
        <v>83</v>
      </c>
      <c r="AV737" s="194" t="s">
        <v>83</v>
      </c>
      <c r="AW737" s="194" t="s">
        <v>30</v>
      </c>
      <c r="AX737" s="194" t="s">
        <v>73</v>
      </c>
      <c r="AY737" s="197" t="s">
        <v>124</v>
      </c>
    </row>
    <row r="738" spans="2:51" s="194" customFormat="1" ht="12">
      <c r="B738" s="195"/>
      <c r="D738" s="196" t="s">
        <v>132</v>
      </c>
      <c r="E738" s="197" t="s">
        <v>1</v>
      </c>
      <c r="F738" s="198" t="s">
        <v>1074</v>
      </c>
      <c r="H738" s="199">
        <v>158.2</v>
      </c>
      <c r="I738" s="85"/>
      <c r="L738" s="195"/>
      <c r="M738" s="200"/>
      <c r="N738" s="201"/>
      <c r="O738" s="201"/>
      <c r="P738" s="201"/>
      <c r="Q738" s="201"/>
      <c r="R738" s="201"/>
      <c r="S738" s="201"/>
      <c r="T738" s="202"/>
      <c r="AT738" s="197" t="s">
        <v>132</v>
      </c>
      <c r="AU738" s="197" t="s">
        <v>83</v>
      </c>
      <c r="AV738" s="194" t="s">
        <v>83</v>
      </c>
      <c r="AW738" s="194" t="s">
        <v>30</v>
      </c>
      <c r="AX738" s="194" t="s">
        <v>73</v>
      </c>
      <c r="AY738" s="197" t="s">
        <v>124</v>
      </c>
    </row>
    <row r="739" spans="2:51" s="194" customFormat="1" ht="12">
      <c r="B739" s="195"/>
      <c r="D739" s="196" t="s">
        <v>132</v>
      </c>
      <c r="E739" s="197" t="s">
        <v>1</v>
      </c>
      <c r="F739" s="198" t="s">
        <v>963</v>
      </c>
      <c r="H739" s="199">
        <v>839.2</v>
      </c>
      <c r="I739" s="85"/>
      <c r="L739" s="195"/>
      <c r="M739" s="200"/>
      <c r="N739" s="201"/>
      <c r="O739" s="201"/>
      <c r="P739" s="201"/>
      <c r="Q739" s="201"/>
      <c r="R739" s="201"/>
      <c r="S739" s="201"/>
      <c r="T739" s="202"/>
      <c r="AT739" s="197" t="s">
        <v>132</v>
      </c>
      <c r="AU739" s="197" t="s">
        <v>83</v>
      </c>
      <c r="AV739" s="194" t="s">
        <v>83</v>
      </c>
      <c r="AW739" s="194" t="s">
        <v>30</v>
      </c>
      <c r="AX739" s="194" t="s">
        <v>73</v>
      </c>
      <c r="AY739" s="197" t="s">
        <v>124</v>
      </c>
    </row>
    <row r="740" spans="2:51" s="194" customFormat="1" ht="12">
      <c r="B740" s="195"/>
      <c r="D740" s="196" t="s">
        <v>132</v>
      </c>
      <c r="E740" s="197" t="s">
        <v>1</v>
      </c>
      <c r="F740" s="198" t="s">
        <v>964</v>
      </c>
      <c r="H740" s="199">
        <v>307.6</v>
      </c>
      <c r="I740" s="85"/>
      <c r="L740" s="195"/>
      <c r="M740" s="200"/>
      <c r="N740" s="201"/>
      <c r="O740" s="201"/>
      <c r="P740" s="201"/>
      <c r="Q740" s="201"/>
      <c r="R740" s="201"/>
      <c r="S740" s="201"/>
      <c r="T740" s="202"/>
      <c r="AT740" s="197" t="s">
        <v>132</v>
      </c>
      <c r="AU740" s="197" t="s">
        <v>83</v>
      </c>
      <c r="AV740" s="194" t="s">
        <v>83</v>
      </c>
      <c r="AW740" s="194" t="s">
        <v>30</v>
      </c>
      <c r="AX740" s="194" t="s">
        <v>73</v>
      </c>
      <c r="AY740" s="197" t="s">
        <v>124</v>
      </c>
    </row>
    <row r="741" spans="2:51" s="203" customFormat="1" ht="12">
      <c r="B741" s="204"/>
      <c r="D741" s="196" t="s">
        <v>132</v>
      </c>
      <c r="E741" s="205" t="s">
        <v>1</v>
      </c>
      <c r="F741" s="206" t="s">
        <v>134</v>
      </c>
      <c r="H741" s="207">
        <v>1363</v>
      </c>
      <c r="I741" s="86"/>
      <c r="L741" s="204"/>
      <c r="M741" s="208"/>
      <c r="N741" s="209"/>
      <c r="O741" s="209"/>
      <c r="P741" s="209"/>
      <c r="Q741" s="209"/>
      <c r="R741" s="209"/>
      <c r="S741" s="209"/>
      <c r="T741" s="210"/>
      <c r="AT741" s="205" t="s">
        <v>132</v>
      </c>
      <c r="AU741" s="205" t="s">
        <v>83</v>
      </c>
      <c r="AV741" s="203" t="s">
        <v>130</v>
      </c>
      <c r="AW741" s="203" t="s">
        <v>30</v>
      </c>
      <c r="AX741" s="203" t="s">
        <v>81</v>
      </c>
      <c r="AY741" s="205" t="s">
        <v>124</v>
      </c>
    </row>
    <row r="742" spans="1:65" s="101" customFormat="1" ht="42.75" customHeight="1">
      <c r="A742" s="98"/>
      <c r="B742" s="99"/>
      <c r="C742" s="180" t="s">
        <v>1372</v>
      </c>
      <c r="D742" s="180" t="s">
        <v>126</v>
      </c>
      <c r="E742" s="181"/>
      <c r="F742" s="182" t="s">
        <v>1374</v>
      </c>
      <c r="G742" s="183" t="s">
        <v>256</v>
      </c>
      <c r="H742" s="184">
        <v>29</v>
      </c>
      <c r="I742" s="84"/>
      <c r="J742" s="185"/>
      <c r="K742" s="186"/>
      <c r="L742" s="99"/>
      <c r="M742" s="187"/>
      <c r="N742" s="188"/>
      <c r="O742" s="189"/>
      <c r="P742" s="190"/>
      <c r="Q742" s="190"/>
      <c r="R742" s="190"/>
      <c r="S742" s="190"/>
      <c r="T742" s="191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R742" s="192"/>
      <c r="AT742" s="192"/>
      <c r="AU742" s="192"/>
      <c r="AY742" s="91"/>
      <c r="BE742" s="193"/>
      <c r="BF742" s="193"/>
      <c r="BG742" s="193"/>
      <c r="BH742" s="193"/>
      <c r="BI742" s="193"/>
      <c r="BJ742" s="91"/>
      <c r="BK742" s="193"/>
      <c r="BL742" s="91"/>
      <c r="BM742" s="192"/>
    </row>
    <row r="743" spans="1:65" s="101" customFormat="1" ht="33" customHeight="1">
      <c r="A743" s="98"/>
      <c r="B743" s="99"/>
      <c r="C743" s="180" t="s">
        <v>1373</v>
      </c>
      <c r="D743" s="180" t="s">
        <v>126</v>
      </c>
      <c r="E743" s="181"/>
      <c r="F743" s="182" t="s">
        <v>1375</v>
      </c>
      <c r="G743" s="183" t="s">
        <v>256</v>
      </c>
      <c r="H743" s="184">
        <v>29</v>
      </c>
      <c r="I743" s="84"/>
      <c r="J743" s="185">
        <f>ROUND(I743*H743,2)</f>
        <v>0</v>
      </c>
      <c r="K743" s="186"/>
      <c r="L743" s="99"/>
      <c r="M743" s="187" t="s">
        <v>1</v>
      </c>
      <c r="N743" s="188" t="s">
        <v>38</v>
      </c>
      <c r="O743" s="189"/>
      <c r="P743" s="190">
        <f>O743*H743</f>
        <v>0</v>
      </c>
      <c r="Q743" s="190">
        <v>0</v>
      </c>
      <c r="R743" s="190">
        <f>Q743*H743</f>
        <v>0</v>
      </c>
      <c r="S743" s="190">
        <v>0</v>
      </c>
      <c r="T743" s="191">
        <f>S743*H743</f>
        <v>0</v>
      </c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R743" s="192" t="s">
        <v>130</v>
      </c>
      <c r="AT743" s="192" t="s">
        <v>126</v>
      </c>
      <c r="AU743" s="192" t="s">
        <v>83</v>
      </c>
      <c r="AY743" s="91" t="s">
        <v>124</v>
      </c>
      <c r="BE743" s="193">
        <f>IF(N743="základní",J743,0)</f>
        <v>0</v>
      </c>
      <c r="BF743" s="193">
        <f>IF(N743="snížená",J743,0)</f>
        <v>0</v>
      </c>
      <c r="BG743" s="193">
        <f>IF(N743="zákl. přenesená",J743,0)</f>
        <v>0</v>
      </c>
      <c r="BH743" s="193">
        <f>IF(N743="sníž. přenesená",J743,0)</f>
        <v>0</v>
      </c>
      <c r="BI743" s="193">
        <f>IF(N743="nulová",J743,0)</f>
        <v>0</v>
      </c>
      <c r="BJ743" s="91" t="s">
        <v>81</v>
      </c>
      <c r="BK743" s="193">
        <f>ROUND(I743*H743,2)</f>
        <v>0</v>
      </c>
      <c r="BL743" s="91" t="s">
        <v>130</v>
      </c>
      <c r="BM743" s="192" t="s">
        <v>1298</v>
      </c>
    </row>
    <row r="744" spans="2:51" s="203" customFormat="1" ht="12">
      <c r="B744" s="204"/>
      <c r="D744" s="196"/>
      <c r="E744" s="205"/>
      <c r="F744" s="206"/>
      <c r="H744" s="207"/>
      <c r="I744" s="86"/>
      <c r="L744" s="204"/>
      <c r="M744" s="208"/>
      <c r="N744" s="209"/>
      <c r="O744" s="209"/>
      <c r="P744" s="209"/>
      <c r="Q744" s="209"/>
      <c r="R744" s="209"/>
      <c r="S744" s="209"/>
      <c r="T744" s="210"/>
      <c r="AT744" s="205"/>
      <c r="AU744" s="205"/>
      <c r="AY744" s="205"/>
    </row>
    <row r="745" spans="2:51" s="203" customFormat="1" ht="12">
      <c r="B745" s="204"/>
      <c r="D745" s="196"/>
      <c r="E745" s="205"/>
      <c r="F745" s="206"/>
      <c r="H745" s="207"/>
      <c r="I745" s="86"/>
      <c r="L745" s="204"/>
      <c r="M745" s="208"/>
      <c r="N745" s="209"/>
      <c r="O745" s="209"/>
      <c r="P745" s="209"/>
      <c r="Q745" s="209"/>
      <c r="R745" s="209"/>
      <c r="S745" s="209"/>
      <c r="T745" s="210"/>
      <c r="AT745" s="205"/>
      <c r="AU745" s="205"/>
      <c r="AY745" s="205"/>
    </row>
    <row r="746" spans="1:65" s="101" customFormat="1" ht="21.75" customHeight="1">
      <c r="A746" s="98"/>
      <c r="B746" s="99"/>
      <c r="C746" s="180" t="s">
        <v>1075</v>
      </c>
      <c r="D746" s="180" t="s">
        <v>126</v>
      </c>
      <c r="E746" s="181" t="s">
        <v>1076</v>
      </c>
      <c r="F746" s="182" t="s">
        <v>1077</v>
      </c>
      <c r="G746" s="183" t="s">
        <v>256</v>
      </c>
      <c r="H746" s="184">
        <v>18</v>
      </c>
      <c r="I746" s="84"/>
      <c r="J746" s="185">
        <f>ROUND(I746*H746,2)</f>
        <v>0</v>
      </c>
      <c r="K746" s="186"/>
      <c r="L746" s="99"/>
      <c r="M746" s="187" t="s">
        <v>1</v>
      </c>
      <c r="N746" s="188" t="s">
        <v>38</v>
      </c>
      <c r="O746" s="189"/>
      <c r="P746" s="190">
        <f>O746*H746</f>
        <v>0</v>
      </c>
      <c r="Q746" s="190">
        <v>0.00017</v>
      </c>
      <c r="R746" s="190">
        <f>Q746*H746</f>
        <v>0.0030600000000000002</v>
      </c>
      <c r="S746" s="190">
        <v>0</v>
      </c>
      <c r="T746" s="191">
        <f>S746*H746</f>
        <v>0</v>
      </c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R746" s="192" t="s">
        <v>130</v>
      </c>
      <c r="AT746" s="192" t="s">
        <v>126</v>
      </c>
      <c r="AU746" s="192" t="s">
        <v>83</v>
      </c>
      <c r="AY746" s="91" t="s">
        <v>124</v>
      </c>
      <c r="BE746" s="193">
        <f>IF(N746="základní",J746,0)</f>
        <v>0</v>
      </c>
      <c r="BF746" s="193">
        <f>IF(N746="snížená",J746,0)</f>
        <v>0</v>
      </c>
      <c r="BG746" s="193">
        <f>IF(N746="zákl. přenesená",J746,0)</f>
        <v>0</v>
      </c>
      <c r="BH746" s="193">
        <f>IF(N746="sníž. přenesená",J746,0)</f>
        <v>0</v>
      </c>
      <c r="BI746" s="193">
        <f>IF(N746="nulová",J746,0)</f>
        <v>0</v>
      </c>
      <c r="BJ746" s="91" t="s">
        <v>81</v>
      </c>
      <c r="BK746" s="193">
        <f>ROUND(I746*H746,2)</f>
        <v>0</v>
      </c>
      <c r="BL746" s="91" t="s">
        <v>130</v>
      </c>
      <c r="BM746" s="192" t="s">
        <v>1078</v>
      </c>
    </row>
    <row r="747" spans="2:51" s="211" customFormat="1" ht="12">
      <c r="B747" s="212"/>
      <c r="D747" s="196" t="s">
        <v>132</v>
      </c>
      <c r="E747" s="213" t="s">
        <v>1</v>
      </c>
      <c r="F747" s="214" t="s">
        <v>1079</v>
      </c>
      <c r="H747" s="213" t="s">
        <v>1</v>
      </c>
      <c r="I747" s="87"/>
      <c r="L747" s="212"/>
      <c r="M747" s="215"/>
      <c r="N747" s="216"/>
      <c r="O747" s="216"/>
      <c r="P747" s="216"/>
      <c r="Q747" s="216"/>
      <c r="R747" s="216"/>
      <c r="S747" s="216"/>
      <c r="T747" s="217"/>
      <c r="AT747" s="213" t="s">
        <v>132</v>
      </c>
      <c r="AU747" s="213" t="s">
        <v>83</v>
      </c>
      <c r="AV747" s="211" t="s">
        <v>81</v>
      </c>
      <c r="AW747" s="211" t="s">
        <v>30</v>
      </c>
      <c r="AX747" s="211" t="s">
        <v>73</v>
      </c>
      <c r="AY747" s="213" t="s">
        <v>124</v>
      </c>
    </row>
    <row r="748" spans="2:51" s="194" customFormat="1" ht="12">
      <c r="B748" s="195"/>
      <c r="D748" s="196" t="s">
        <v>132</v>
      </c>
      <c r="E748" s="197" t="s">
        <v>1</v>
      </c>
      <c r="F748" s="198" t="s">
        <v>219</v>
      </c>
      <c r="H748" s="199">
        <v>18</v>
      </c>
      <c r="I748" s="85"/>
      <c r="L748" s="195"/>
      <c r="M748" s="200"/>
      <c r="N748" s="201"/>
      <c r="O748" s="201"/>
      <c r="P748" s="201"/>
      <c r="Q748" s="201"/>
      <c r="R748" s="201"/>
      <c r="S748" s="201"/>
      <c r="T748" s="202"/>
      <c r="AT748" s="197" t="s">
        <v>132</v>
      </c>
      <c r="AU748" s="197" t="s">
        <v>83</v>
      </c>
      <c r="AV748" s="194" t="s">
        <v>83</v>
      </c>
      <c r="AW748" s="194" t="s">
        <v>30</v>
      </c>
      <c r="AX748" s="194" t="s">
        <v>73</v>
      </c>
      <c r="AY748" s="197" t="s">
        <v>124</v>
      </c>
    </row>
    <row r="749" spans="2:51" s="203" customFormat="1" ht="12">
      <c r="B749" s="204"/>
      <c r="D749" s="196" t="s">
        <v>132</v>
      </c>
      <c r="E749" s="205" t="s">
        <v>1</v>
      </c>
      <c r="F749" s="206" t="s">
        <v>134</v>
      </c>
      <c r="H749" s="207">
        <v>18</v>
      </c>
      <c r="I749" s="86"/>
      <c r="L749" s="204"/>
      <c r="M749" s="208"/>
      <c r="N749" s="209"/>
      <c r="O749" s="209"/>
      <c r="P749" s="209"/>
      <c r="Q749" s="209"/>
      <c r="R749" s="209"/>
      <c r="S749" s="209"/>
      <c r="T749" s="210"/>
      <c r="AT749" s="205" t="s">
        <v>132</v>
      </c>
      <c r="AU749" s="205" t="s">
        <v>83</v>
      </c>
      <c r="AV749" s="203" t="s">
        <v>130</v>
      </c>
      <c r="AW749" s="203" t="s">
        <v>30</v>
      </c>
      <c r="AX749" s="203" t="s">
        <v>81</v>
      </c>
      <c r="AY749" s="205" t="s">
        <v>124</v>
      </c>
    </row>
    <row r="750" spans="1:65" s="101" customFormat="1" ht="21.75" customHeight="1">
      <c r="A750" s="98"/>
      <c r="B750" s="99"/>
      <c r="C750" s="180" t="s">
        <v>1080</v>
      </c>
      <c r="D750" s="180" t="s">
        <v>126</v>
      </c>
      <c r="E750" s="181" t="s">
        <v>1081</v>
      </c>
      <c r="F750" s="182" t="s">
        <v>1082</v>
      </c>
      <c r="G750" s="183" t="s">
        <v>256</v>
      </c>
      <c r="H750" s="184">
        <v>30</v>
      </c>
      <c r="I750" s="84"/>
      <c r="J750" s="185">
        <f>ROUND(I750*H750,2)</f>
        <v>0</v>
      </c>
      <c r="K750" s="186"/>
      <c r="L750" s="99"/>
      <c r="M750" s="187" t="s">
        <v>1</v>
      </c>
      <c r="N750" s="188" t="s">
        <v>38</v>
      </c>
      <c r="O750" s="189"/>
      <c r="P750" s="190">
        <f>O750*H750</f>
        <v>0</v>
      </c>
      <c r="Q750" s="190">
        <v>9E-05</v>
      </c>
      <c r="R750" s="190">
        <f>Q750*H750</f>
        <v>0.0027</v>
      </c>
      <c r="S750" s="190">
        <v>0</v>
      </c>
      <c r="T750" s="191">
        <f>S750*H750</f>
        <v>0</v>
      </c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R750" s="192" t="s">
        <v>130</v>
      </c>
      <c r="AT750" s="192" t="s">
        <v>126</v>
      </c>
      <c r="AU750" s="192" t="s">
        <v>83</v>
      </c>
      <c r="AY750" s="91" t="s">
        <v>124</v>
      </c>
      <c r="BE750" s="193">
        <f>IF(N750="základní",J750,0)</f>
        <v>0</v>
      </c>
      <c r="BF750" s="193">
        <f>IF(N750="snížená",J750,0)</f>
        <v>0</v>
      </c>
      <c r="BG750" s="193">
        <f>IF(N750="zákl. přenesená",J750,0)</f>
        <v>0</v>
      </c>
      <c r="BH750" s="193">
        <f>IF(N750="sníž. přenesená",J750,0)</f>
        <v>0</v>
      </c>
      <c r="BI750" s="193">
        <f>IF(N750="nulová",J750,0)</f>
        <v>0</v>
      </c>
      <c r="BJ750" s="91" t="s">
        <v>81</v>
      </c>
      <c r="BK750" s="193">
        <f>ROUND(I750*H750,2)</f>
        <v>0</v>
      </c>
      <c r="BL750" s="91" t="s">
        <v>130</v>
      </c>
      <c r="BM750" s="192" t="s">
        <v>1083</v>
      </c>
    </row>
    <row r="751" spans="2:51" s="211" customFormat="1" ht="12">
      <c r="B751" s="212"/>
      <c r="D751" s="196" t="s">
        <v>132</v>
      </c>
      <c r="E751" s="213" t="s">
        <v>1</v>
      </c>
      <c r="F751" s="214" t="s">
        <v>1079</v>
      </c>
      <c r="H751" s="213" t="s">
        <v>1</v>
      </c>
      <c r="I751" s="87"/>
      <c r="L751" s="212"/>
      <c r="M751" s="215"/>
      <c r="N751" s="216"/>
      <c r="O751" s="216"/>
      <c r="P751" s="216"/>
      <c r="Q751" s="216"/>
      <c r="R751" s="216"/>
      <c r="S751" s="216"/>
      <c r="T751" s="217"/>
      <c r="AT751" s="213" t="s">
        <v>132</v>
      </c>
      <c r="AU751" s="213" t="s">
        <v>83</v>
      </c>
      <c r="AV751" s="211" t="s">
        <v>81</v>
      </c>
      <c r="AW751" s="211" t="s">
        <v>30</v>
      </c>
      <c r="AX751" s="211" t="s">
        <v>73</v>
      </c>
      <c r="AY751" s="213" t="s">
        <v>124</v>
      </c>
    </row>
    <row r="752" spans="2:51" s="194" customFormat="1" ht="12">
      <c r="B752" s="195"/>
      <c r="D752" s="196" t="s">
        <v>132</v>
      </c>
      <c r="E752" s="197" t="s">
        <v>1</v>
      </c>
      <c r="F752" s="198" t="s">
        <v>291</v>
      </c>
      <c r="H752" s="199">
        <v>30</v>
      </c>
      <c r="I752" s="85"/>
      <c r="L752" s="195"/>
      <c r="M752" s="200"/>
      <c r="N752" s="201"/>
      <c r="O752" s="201"/>
      <c r="P752" s="201"/>
      <c r="Q752" s="201"/>
      <c r="R752" s="201"/>
      <c r="S752" s="201"/>
      <c r="T752" s="202"/>
      <c r="AT752" s="197" t="s">
        <v>132</v>
      </c>
      <c r="AU752" s="197" t="s">
        <v>83</v>
      </c>
      <c r="AV752" s="194" t="s">
        <v>83</v>
      </c>
      <c r="AW752" s="194" t="s">
        <v>30</v>
      </c>
      <c r="AX752" s="194" t="s">
        <v>73</v>
      </c>
      <c r="AY752" s="197" t="s">
        <v>124</v>
      </c>
    </row>
    <row r="753" spans="2:51" s="203" customFormat="1" ht="12">
      <c r="B753" s="204"/>
      <c r="D753" s="196" t="s">
        <v>132</v>
      </c>
      <c r="E753" s="205" t="s">
        <v>1</v>
      </c>
      <c r="F753" s="206" t="s">
        <v>134</v>
      </c>
      <c r="H753" s="207">
        <v>30</v>
      </c>
      <c r="I753" s="86"/>
      <c r="L753" s="204"/>
      <c r="M753" s="208"/>
      <c r="N753" s="209"/>
      <c r="O753" s="209"/>
      <c r="P753" s="209"/>
      <c r="Q753" s="209"/>
      <c r="R753" s="209"/>
      <c r="S753" s="209"/>
      <c r="T753" s="210"/>
      <c r="AT753" s="205" t="s">
        <v>132</v>
      </c>
      <c r="AU753" s="205" t="s">
        <v>83</v>
      </c>
      <c r="AV753" s="203" t="s">
        <v>130</v>
      </c>
      <c r="AW753" s="203" t="s">
        <v>30</v>
      </c>
      <c r="AX753" s="203" t="s">
        <v>81</v>
      </c>
      <c r="AY753" s="205" t="s">
        <v>124</v>
      </c>
    </row>
    <row r="754" spans="1:65" s="101" customFormat="1" ht="21.75" customHeight="1">
      <c r="A754" s="98"/>
      <c r="B754" s="99"/>
      <c r="C754" s="180" t="s">
        <v>1084</v>
      </c>
      <c r="D754" s="180" t="s">
        <v>126</v>
      </c>
      <c r="E754" s="181" t="s">
        <v>1085</v>
      </c>
      <c r="F754" s="182" t="s">
        <v>1086</v>
      </c>
      <c r="G754" s="183" t="s">
        <v>256</v>
      </c>
      <c r="H754" s="184">
        <v>40</v>
      </c>
      <c r="I754" s="84"/>
      <c r="J754" s="185">
        <f>ROUND(I754*H754,2)</f>
        <v>0</v>
      </c>
      <c r="K754" s="186"/>
      <c r="L754" s="99"/>
      <c r="M754" s="187" t="s">
        <v>1</v>
      </c>
      <c r="N754" s="188" t="s">
        <v>38</v>
      </c>
      <c r="O754" s="189"/>
      <c r="P754" s="190">
        <f>O754*H754</f>
        <v>0</v>
      </c>
      <c r="Q754" s="190">
        <v>0.00012</v>
      </c>
      <c r="R754" s="190">
        <f>Q754*H754</f>
        <v>0.0048000000000000004</v>
      </c>
      <c r="S754" s="190">
        <v>0</v>
      </c>
      <c r="T754" s="191">
        <f>S754*H754</f>
        <v>0</v>
      </c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R754" s="192" t="s">
        <v>130</v>
      </c>
      <c r="AT754" s="192" t="s">
        <v>126</v>
      </c>
      <c r="AU754" s="192" t="s">
        <v>83</v>
      </c>
      <c r="AY754" s="91" t="s">
        <v>124</v>
      </c>
      <c r="BE754" s="193">
        <f>IF(N754="základní",J754,0)</f>
        <v>0</v>
      </c>
      <c r="BF754" s="193">
        <f>IF(N754="snížená",J754,0)</f>
        <v>0</v>
      </c>
      <c r="BG754" s="193">
        <f>IF(N754="zákl. přenesená",J754,0)</f>
        <v>0</v>
      </c>
      <c r="BH754" s="193">
        <f>IF(N754="sníž. přenesená",J754,0)</f>
        <v>0</v>
      </c>
      <c r="BI754" s="193">
        <f>IF(N754="nulová",J754,0)</f>
        <v>0</v>
      </c>
      <c r="BJ754" s="91" t="s">
        <v>81</v>
      </c>
      <c r="BK754" s="193">
        <f>ROUND(I754*H754,2)</f>
        <v>0</v>
      </c>
      <c r="BL754" s="91" t="s">
        <v>130</v>
      </c>
      <c r="BM754" s="192" t="s">
        <v>1087</v>
      </c>
    </row>
    <row r="755" spans="2:51" s="211" customFormat="1" ht="12">
      <c r="B755" s="212"/>
      <c r="D755" s="196" t="s">
        <v>132</v>
      </c>
      <c r="E755" s="213" t="s">
        <v>1</v>
      </c>
      <c r="F755" s="214" t="s">
        <v>1079</v>
      </c>
      <c r="H755" s="213" t="s">
        <v>1</v>
      </c>
      <c r="I755" s="87"/>
      <c r="L755" s="212"/>
      <c r="M755" s="215"/>
      <c r="N755" s="216"/>
      <c r="O755" s="216"/>
      <c r="P755" s="216"/>
      <c r="Q755" s="216"/>
      <c r="R755" s="216"/>
      <c r="S755" s="216"/>
      <c r="T755" s="217"/>
      <c r="AT755" s="213" t="s">
        <v>132</v>
      </c>
      <c r="AU755" s="213" t="s">
        <v>83</v>
      </c>
      <c r="AV755" s="211" t="s">
        <v>81</v>
      </c>
      <c r="AW755" s="211" t="s">
        <v>30</v>
      </c>
      <c r="AX755" s="211" t="s">
        <v>73</v>
      </c>
      <c r="AY755" s="213" t="s">
        <v>124</v>
      </c>
    </row>
    <row r="756" spans="2:51" s="194" customFormat="1" ht="12">
      <c r="B756" s="195"/>
      <c r="D756" s="196" t="s">
        <v>132</v>
      </c>
      <c r="E756" s="197" t="s">
        <v>1</v>
      </c>
      <c r="F756" s="198" t="s">
        <v>346</v>
      </c>
      <c r="H756" s="199">
        <v>40</v>
      </c>
      <c r="I756" s="85"/>
      <c r="L756" s="195"/>
      <c r="M756" s="200"/>
      <c r="N756" s="201"/>
      <c r="O756" s="201"/>
      <c r="P756" s="201"/>
      <c r="Q756" s="201"/>
      <c r="R756" s="201"/>
      <c r="S756" s="201"/>
      <c r="T756" s="202"/>
      <c r="AT756" s="197" t="s">
        <v>132</v>
      </c>
      <c r="AU756" s="197" t="s">
        <v>83</v>
      </c>
      <c r="AV756" s="194" t="s">
        <v>83</v>
      </c>
      <c r="AW756" s="194" t="s">
        <v>30</v>
      </c>
      <c r="AX756" s="194" t="s">
        <v>73</v>
      </c>
      <c r="AY756" s="197" t="s">
        <v>124</v>
      </c>
    </row>
    <row r="757" spans="2:51" s="203" customFormat="1" ht="12">
      <c r="B757" s="204"/>
      <c r="D757" s="196" t="s">
        <v>132</v>
      </c>
      <c r="E757" s="205" t="s">
        <v>1</v>
      </c>
      <c r="F757" s="206" t="s">
        <v>134</v>
      </c>
      <c r="H757" s="207">
        <v>40</v>
      </c>
      <c r="I757" s="86"/>
      <c r="L757" s="204"/>
      <c r="M757" s="208"/>
      <c r="N757" s="209"/>
      <c r="O757" s="209"/>
      <c r="P757" s="209"/>
      <c r="Q757" s="209"/>
      <c r="R757" s="209"/>
      <c r="S757" s="209"/>
      <c r="T757" s="210"/>
      <c r="AT757" s="205" t="s">
        <v>132</v>
      </c>
      <c r="AU757" s="205" t="s">
        <v>83</v>
      </c>
      <c r="AV757" s="203" t="s">
        <v>130</v>
      </c>
      <c r="AW757" s="203" t="s">
        <v>30</v>
      </c>
      <c r="AX757" s="203" t="s">
        <v>81</v>
      </c>
      <c r="AY757" s="205" t="s">
        <v>124</v>
      </c>
    </row>
    <row r="758" spans="1:65" s="101" customFormat="1" ht="21.75" customHeight="1">
      <c r="A758" s="98"/>
      <c r="B758" s="99"/>
      <c r="C758" s="180" t="s">
        <v>1088</v>
      </c>
      <c r="D758" s="180" t="s">
        <v>126</v>
      </c>
      <c r="E758" s="181" t="s">
        <v>1089</v>
      </c>
      <c r="F758" s="182" t="s">
        <v>1090</v>
      </c>
      <c r="G758" s="183" t="s">
        <v>256</v>
      </c>
      <c r="H758" s="184">
        <v>6</v>
      </c>
      <c r="I758" s="84"/>
      <c r="J758" s="185">
        <f>ROUND(I758*H758,2)</f>
        <v>0</v>
      </c>
      <c r="K758" s="186"/>
      <c r="L758" s="99"/>
      <c r="M758" s="187" t="s">
        <v>1</v>
      </c>
      <c r="N758" s="188" t="s">
        <v>38</v>
      </c>
      <c r="O758" s="189"/>
      <c r="P758" s="190">
        <f>O758*H758</f>
        <v>0</v>
      </c>
      <c r="Q758" s="190">
        <v>0.001</v>
      </c>
      <c r="R758" s="190">
        <f>Q758*H758</f>
        <v>0.006</v>
      </c>
      <c r="S758" s="190">
        <v>0</v>
      </c>
      <c r="T758" s="191">
        <f>S758*H758</f>
        <v>0</v>
      </c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R758" s="192" t="s">
        <v>130</v>
      </c>
      <c r="AT758" s="192" t="s">
        <v>126</v>
      </c>
      <c r="AU758" s="192" t="s">
        <v>83</v>
      </c>
      <c r="AY758" s="91" t="s">
        <v>124</v>
      </c>
      <c r="BE758" s="193">
        <f>IF(N758="základní",J758,0)</f>
        <v>0</v>
      </c>
      <c r="BF758" s="193">
        <f>IF(N758="snížená",J758,0)</f>
        <v>0</v>
      </c>
      <c r="BG758" s="193">
        <f>IF(N758="zákl. přenesená",J758,0)</f>
        <v>0</v>
      </c>
      <c r="BH758" s="193">
        <f>IF(N758="sníž. přenesená",J758,0)</f>
        <v>0</v>
      </c>
      <c r="BI758" s="193">
        <f>IF(N758="nulová",J758,0)</f>
        <v>0</v>
      </c>
      <c r="BJ758" s="91" t="s">
        <v>81</v>
      </c>
      <c r="BK758" s="193">
        <f>ROUND(I758*H758,2)</f>
        <v>0</v>
      </c>
      <c r="BL758" s="91" t="s">
        <v>130</v>
      </c>
      <c r="BM758" s="192" t="s">
        <v>1091</v>
      </c>
    </row>
    <row r="759" spans="1:65" s="101" customFormat="1" ht="21.75" customHeight="1">
      <c r="A759" s="98"/>
      <c r="B759" s="99"/>
      <c r="C759" s="180" t="s">
        <v>1092</v>
      </c>
      <c r="D759" s="180" t="s">
        <v>126</v>
      </c>
      <c r="E759" s="181" t="s">
        <v>1093</v>
      </c>
      <c r="F759" s="182" t="s">
        <v>1094</v>
      </c>
      <c r="G759" s="183" t="s">
        <v>256</v>
      </c>
      <c r="H759" s="184">
        <v>2</v>
      </c>
      <c r="I759" s="84"/>
      <c r="J759" s="185">
        <f>ROUND(I759*H759,2)</f>
        <v>0</v>
      </c>
      <c r="K759" s="186"/>
      <c r="L759" s="99"/>
      <c r="M759" s="187" t="s">
        <v>1</v>
      </c>
      <c r="N759" s="188" t="s">
        <v>38</v>
      </c>
      <c r="O759" s="189"/>
      <c r="P759" s="190">
        <f>O759*H759</f>
        <v>0</v>
      </c>
      <c r="Q759" s="190">
        <v>0.0012</v>
      </c>
      <c r="R759" s="190">
        <f>Q759*H759</f>
        <v>0.0024</v>
      </c>
      <c r="S759" s="190">
        <v>0</v>
      </c>
      <c r="T759" s="191">
        <f>S759*H759</f>
        <v>0</v>
      </c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R759" s="192" t="s">
        <v>130</v>
      </c>
      <c r="AT759" s="192" t="s">
        <v>126</v>
      </c>
      <c r="AU759" s="192" t="s">
        <v>83</v>
      </c>
      <c r="AY759" s="91" t="s">
        <v>124</v>
      </c>
      <c r="BE759" s="193">
        <f>IF(N759="základní",J759,0)</f>
        <v>0</v>
      </c>
      <c r="BF759" s="193">
        <f>IF(N759="snížená",J759,0)</f>
        <v>0</v>
      </c>
      <c r="BG759" s="193">
        <f>IF(N759="zákl. přenesená",J759,0)</f>
        <v>0</v>
      </c>
      <c r="BH759" s="193">
        <f>IF(N759="sníž. přenesená",J759,0)</f>
        <v>0</v>
      </c>
      <c r="BI759" s="193">
        <f>IF(N759="nulová",J759,0)</f>
        <v>0</v>
      </c>
      <c r="BJ759" s="91" t="s">
        <v>81</v>
      </c>
      <c r="BK759" s="193">
        <f>ROUND(I759*H759,2)</f>
        <v>0</v>
      </c>
      <c r="BL759" s="91" t="s">
        <v>130</v>
      </c>
      <c r="BM759" s="192" t="s">
        <v>1095</v>
      </c>
    </row>
    <row r="760" spans="2:63" s="167" customFormat="1" ht="22.9" customHeight="1">
      <c r="B760" s="168"/>
      <c r="D760" s="169" t="s">
        <v>72</v>
      </c>
      <c r="E760" s="178" t="s">
        <v>165</v>
      </c>
      <c r="F760" s="178" t="s">
        <v>1096</v>
      </c>
      <c r="I760" s="83"/>
      <c r="J760" s="179">
        <f>BK760</f>
        <v>0</v>
      </c>
      <c r="L760" s="168"/>
      <c r="M760" s="172"/>
      <c r="N760" s="173"/>
      <c r="O760" s="173"/>
      <c r="P760" s="174">
        <f>SUM(P761:P772)</f>
        <v>0</v>
      </c>
      <c r="Q760" s="173"/>
      <c r="R760" s="174">
        <f>SUM(R761:R772)</f>
        <v>0.06807</v>
      </c>
      <c r="S760" s="173"/>
      <c r="T760" s="175">
        <f>SUM(T761:T772)</f>
        <v>0</v>
      </c>
      <c r="AR760" s="169" t="s">
        <v>81</v>
      </c>
      <c r="AT760" s="176" t="s">
        <v>72</v>
      </c>
      <c r="AU760" s="176" t="s">
        <v>81</v>
      </c>
      <c r="AY760" s="169" t="s">
        <v>124</v>
      </c>
      <c r="BK760" s="177">
        <f>SUM(BK761:BK772)</f>
        <v>0</v>
      </c>
    </row>
    <row r="761" spans="1:65" s="101" customFormat="1" ht="21.75" customHeight="1">
      <c r="A761" s="98"/>
      <c r="B761" s="99"/>
      <c r="C761" s="180" t="s">
        <v>1097</v>
      </c>
      <c r="D761" s="180" t="s">
        <v>126</v>
      </c>
      <c r="E761" s="181" t="s">
        <v>1098</v>
      </c>
      <c r="F761" s="182" t="s">
        <v>1099</v>
      </c>
      <c r="G761" s="183" t="s">
        <v>178</v>
      </c>
      <c r="H761" s="184">
        <f>H764</f>
        <v>1361.4</v>
      </c>
      <c r="I761" s="84"/>
      <c r="J761" s="185">
        <f>ROUND(I761*H761,2)</f>
        <v>0</v>
      </c>
      <c r="K761" s="186"/>
      <c r="L761" s="99"/>
      <c r="M761" s="187" t="s">
        <v>1</v>
      </c>
      <c r="N761" s="188" t="s">
        <v>38</v>
      </c>
      <c r="O761" s="189"/>
      <c r="P761" s="190">
        <f>O761*H761</f>
        <v>0</v>
      </c>
      <c r="Q761" s="190">
        <v>0</v>
      </c>
      <c r="R761" s="190">
        <f>Q761*H761</f>
        <v>0</v>
      </c>
      <c r="S761" s="190">
        <v>0</v>
      </c>
      <c r="T761" s="191">
        <f>S761*H761</f>
        <v>0</v>
      </c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R761" s="192" t="s">
        <v>130</v>
      </c>
      <c r="AT761" s="192" t="s">
        <v>126</v>
      </c>
      <c r="AU761" s="192" t="s">
        <v>83</v>
      </c>
      <c r="AY761" s="91" t="s">
        <v>124</v>
      </c>
      <c r="BE761" s="193">
        <f>IF(N761="základní",J761,0)</f>
        <v>0</v>
      </c>
      <c r="BF761" s="193">
        <f>IF(N761="snížená",J761,0)</f>
        <v>0</v>
      </c>
      <c r="BG761" s="193">
        <f>IF(N761="zákl. přenesená",J761,0)</f>
        <v>0</v>
      </c>
      <c r="BH761" s="193">
        <f>IF(N761="sníž. přenesená",J761,0)</f>
        <v>0</v>
      </c>
      <c r="BI761" s="193">
        <f>IF(N761="nulová",J761,0)</f>
        <v>0</v>
      </c>
      <c r="BJ761" s="91" t="s">
        <v>81</v>
      </c>
      <c r="BK761" s="193">
        <f>ROUND(I761*H761,2)</f>
        <v>0</v>
      </c>
      <c r="BL761" s="91" t="s">
        <v>130</v>
      </c>
      <c r="BM761" s="192" t="s">
        <v>1100</v>
      </c>
    </row>
    <row r="762" spans="2:51" s="194" customFormat="1" ht="12">
      <c r="B762" s="195"/>
      <c r="D762" s="196" t="s">
        <v>132</v>
      </c>
      <c r="E762" s="197" t="s">
        <v>1</v>
      </c>
      <c r="F762" s="198" t="s">
        <v>1406</v>
      </c>
      <c r="H762" s="199">
        <f>458.6+6*3.5</f>
        <v>479.6</v>
      </c>
      <c r="I762" s="85"/>
      <c r="L762" s="195"/>
      <c r="M762" s="200"/>
      <c r="N762" s="201"/>
      <c r="O762" s="201"/>
      <c r="P762" s="201"/>
      <c r="Q762" s="201"/>
      <c r="R762" s="201"/>
      <c r="S762" s="201"/>
      <c r="T762" s="202"/>
      <c r="AT762" s="197" t="s">
        <v>132</v>
      </c>
      <c r="AU762" s="197" t="s">
        <v>83</v>
      </c>
      <c r="AV762" s="194" t="s">
        <v>83</v>
      </c>
      <c r="AW762" s="194" t="s">
        <v>30</v>
      </c>
      <c r="AX762" s="194" t="s">
        <v>73</v>
      </c>
      <c r="AY762" s="197" t="s">
        <v>124</v>
      </c>
    </row>
    <row r="763" spans="2:51" s="194" customFormat="1" ht="12">
      <c r="B763" s="195"/>
      <c r="D763" s="196" t="s">
        <v>132</v>
      </c>
      <c r="E763" s="197" t="s">
        <v>1</v>
      </c>
      <c r="F763" s="198" t="s">
        <v>1102</v>
      </c>
      <c r="H763" s="199">
        <v>881.8</v>
      </c>
      <c r="I763" s="85"/>
      <c r="L763" s="195"/>
      <c r="M763" s="200"/>
      <c r="N763" s="201"/>
      <c r="O763" s="201"/>
      <c r="P763" s="201"/>
      <c r="Q763" s="201"/>
      <c r="R763" s="201"/>
      <c r="S763" s="201"/>
      <c r="T763" s="202"/>
      <c r="AT763" s="197" t="s">
        <v>132</v>
      </c>
      <c r="AU763" s="197" t="s">
        <v>83</v>
      </c>
      <c r="AV763" s="194" t="s">
        <v>83</v>
      </c>
      <c r="AW763" s="194" t="s">
        <v>30</v>
      </c>
      <c r="AX763" s="194" t="s">
        <v>73</v>
      </c>
      <c r="AY763" s="197" t="s">
        <v>124</v>
      </c>
    </row>
    <row r="764" spans="2:51" s="203" customFormat="1" ht="12">
      <c r="B764" s="204"/>
      <c r="D764" s="196" t="s">
        <v>132</v>
      </c>
      <c r="E764" s="205" t="s">
        <v>1</v>
      </c>
      <c r="F764" s="206" t="s">
        <v>134</v>
      </c>
      <c r="H764" s="207">
        <f>H762+H763</f>
        <v>1361.4</v>
      </c>
      <c r="I764" s="86"/>
      <c r="L764" s="204"/>
      <c r="M764" s="208"/>
      <c r="N764" s="209"/>
      <c r="O764" s="209"/>
      <c r="P764" s="209"/>
      <c r="Q764" s="209"/>
      <c r="R764" s="209"/>
      <c r="S764" s="209"/>
      <c r="T764" s="210"/>
      <c r="AT764" s="205" t="s">
        <v>132</v>
      </c>
      <c r="AU764" s="205" t="s">
        <v>83</v>
      </c>
      <c r="AV764" s="203" t="s">
        <v>130</v>
      </c>
      <c r="AW764" s="203" t="s">
        <v>30</v>
      </c>
      <c r="AX764" s="203" t="s">
        <v>81</v>
      </c>
      <c r="AY764" s="205" t="s">
        <v>124</v>
      </c>
    </row>
    <row r="765" spans="1:65" s="101" customFormat="1" ht="21.75" customHeight="1">
      <c r="A765" s="98"/>
      <c r="B765" s="99"/>
      <c r="C765" s="180" t="s">
        <v>1103</v>
      </c>
      <c r="D765" s="180" t="s">
        <v>126</v>
      </c>
      <c r="E765" s="181" t="s">
        <v>1104</v>
      </c>
      <c r="F765" s="182" t="s">
        <v>1105</v>
      </c>
      <c r="G765" s="183" t="s">
        <v>178</v>
      </c>
      <c r="H765" s="184">
        <f>H768</f>
        <v>1361.4</v>
      </c>
      <c r="I765" s="84"/>
      <c r="J765" s="185">
        <f>ROUND(I765*H765,2)</f>
        <v>0</v>
      </c>
      <c r="K765" s="186"/>
      <c r="L765" s="99"/>
      <c r="M765" s="187" t="s">
        <v>1</v>
      </c>
      <c r="N765" s="188" t="s">
        <v>38</v>
      </c>
      <c r="O765" s="189"/>
      <c r="P765" s="190">
        <f>O765*H765</f>
        <v>0</v>
      </c>
      <c r="Q765" s="190">
        <v>5E-05</v>
      </c>
      <c r="R765" s="190">
        <f>Q765*H765</f>
        <v>0.06807</v>
      </c>
      <c r="S765" s="190">
        <v>0</v>
      </c>
      <c r="T765" s="191">
        <f>S765*H765</f>
        <v>0</v>
      </c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R765" s="192" t="s">
        <v>130</v>
      </c>
      <c r="AT765" s="192" t="s">
        <v>126</v>
      </c>
      <c r="AU765" s="192" t="s">
        <v>83</v>
      </c>
      <c r="AY765" s="91" t="s">
        <v>124</v>
      </c>
      <c r="BE765" s="193">
        <f>IF(N765="základní",J765,0)</f>
        <v>0</v>
      </c>
      <c r="BF765" s="193">
        <f>IF(N765="snížená",J765,0)</f>
        <v>0</v>
      </c>
      <c r="BG765" s="193">
        <f>IF(N765="zákl. přenesená",J765,0)</f>
        <v>0</v>
      </c>
      <c r="BH765" s="193">
        <f>IF(N765="sníž. přenesená",J765,0)</f>
        <v>0</v>
      </c>
      <c r="BI765" s="193">
        <f>IF(N765="nulová",J765,0)</f>
        <v>0</v>
      </c>
      <c r="BJ765" s="91" t="s">
        <v>81</v>
      </c>
      <c r="BK765" s="193">
        <f>ROUND(I765*H765,2)</f>
        <v>0</v>
      </c>
      <c r="BL765" s="91" t="s">
        <v>130</v>
      </c>
      <c r="BM765" s="192" t="s">
        <v>1106</v>
      </c>
    </row>
    <row r="766" spans="2:51" s="194" customFormat="1" ht="12">
      <c r="B766" s="195"/>
      <c r="D766" s="196" t="s">
        <v>132</v>
      </c>
      <c r="E766" s="197" t="s">
        <v>1</v>
      </c>
      <c r="F766" s="198" t="s">
        <v>1406</v>
      </c>
      <c r="H766" s="199">
        <f>458.6+6*3.5</f>
        <v>479.6</v>
      </c>
      <c r="I766" s="85"/>
      <c r="L766" s="195"/>
      <c r="M766" s="200"/>
      <c r="N766" s="201"/>
      <c r="O766" s="201"/>
      <c r="P766" s="201"/>
      <c r="Q766" s="201"/>
      <c r="R766" s="201"/>
      <c r="S766" s="201"/>
      <c r="T766" s="202"/>
      <c r="AT766" s="197" t="s">
        <v>132</v>
      </c>
      <c r="AU766" s="197" t="s">
        <v>83</v>
      </c>
      <c r="AV766" s="194" t="s">
        <v>83</v>
      </c>
      <c r="AW766" s="194" t="s">
        <v>30</v>
      </c>
      <c r="AX766" s="194" t="s">
        <v>73</v>
      </c>
      <c r="AY766" s="197" t="s">
        <v>124</v>
      </c>
    </row>
    <row r="767" spans="2:51" s="194" customFormat="1" ht="12">
      <c r="B767" s="195"/>
      <c r="D767" s="196" t="s">
        <v>132</v>
      </c>
      <c r="E767" s="197" t="s">
        <v>1</v>
      </c>
      <c r="F767" s="198" t="s">
        <v>1102</v>
      </c>
      <c r="H767" s="199">
        <v>881.8</v>
      </c>
      <c r="I767" s="85"/>
      <c r="L767" s="195"/>
      <c r="M767" s="200"/>
      <c r="N767" s="201"/>
      <c r="O767" s="201"/>
      <c r="P767" s="201"/>
      <c r="Q767" s="201"/>
      <c r="R767" s="201"/>
      <c r="S767" s="201"/>
      <c r="T767" s="202"/>
      <c r="AT767" s="197" t="s">
        <v>132</v>
      </c>
      <c r="AU767" s="197" t="s">
        <v>83</v>
      </c>
      <c r="AV767" s="194" t="s">
        <v>83</v>
      </c>
      <c r="AW767" s="194" t="s">
        <v>30</v>
      </c>
      <c r="AX767" s="194" t="s">
        <v>73</v>
      </c>
      <c r="AY767" s="197" t="s">
        <v>124</v>
      </c>
    </row>
    <row r="768" spans="2:51" s="203" customFormat="1" ht="12">
      <c r="B768" s="204"/>
      <c r="D768" s="196" t="s">
        <v>132</v>
      </c>
      <c r="E768" s="205" t="s">
        <v>1</v>
      </c>
      <c r="F768" s="206" t="s">
        <v>134</v>
      </c>
      <c r="H768" s="207">
        <f>H766+H767</f>
        <v>1361.4</v>
      </c>
      <c r="I768" s="86"/>
      <c r="L768" s="204"/>
      <c r="M768" s="208"/>
      <c r="N768" s="209"/>
      <c r="O768" s="209"/>
      <c r="P768" s="209"/>
      <c r="Q768" s="209"/>
      <c r="R768" s="209"/>
      <c r="S768" s="209"/>
      <c r="T768" s="210"/>
      <c r="AT768" s="205" t="s">
        <v>132</v>
      </c>
      <c r="AU768" s="205" t="s">
        <v>83</v>
      </c>
      <c r="AV768" s="203" t="s">
        <v>130</v>
      </c>
      <c r="AW768" s="203" t="s">
        <v>30</v>
      </c>
      <c r="AX768" s="203" t="s">
        <v>81</v>
      </c>
      <c r="AY768" s="205" t="s">
        <v>124</v>
      </c>
    </row>
    <row r="769" spans="1:65" s="101" customFormat="1" ht="16.5" customHeight="1">
      <c r="A769" s="98"/>
      <c r="B769" s="99"/>
      <c r="C769" s="180" t="s">
        <v>1107</v>
      </c>
      <c r="D769" s="180" t="s">
        <v>126</v>
      </c>
      <c r="E769" s="181" t="s">
        <v>1108</v>
      </c>
      <c r="F769" s="182" t="s">
        <v>1109</v>
      </c>
      <c r="G769" s="183" t="s">
        <v>178</v>
      </c>
      <c r="H769" s="184">
        <v>1799</v>
      </c>
      <c r="I769" s="84"/>
      <c r="J769" s="185">
        <f>ROUND(I769*H769,2)</f>
        <v>0</v>
      </c>
      <c r="K769" s="186"/>
      <c r="L769" s="99"/>
      <c r="M769" s="187" t="s">
        <v>1</v>
      </c>
      <c r="N769" s="188" t="s">
        <v>38</v>
      </c>
      <c r="O769" s="189"/>
      <c r="P769" s="190">
        <f>O769*H769</f>
        <v>0</v>
      </c>
      <c r="Q769" s="190">
        <v>0</v>
      </c>
      <c r="R769" s="190">
        <f>Q769*H769</f>
        <v>0</v>
      </c>
      <c r="S769" s="190">
        <v>0</v>
      </c>
      <c r="T769" s="191">
        <f>S769*H769</f>
        <v>0</v>
      </c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R769" s="192" t="s">
        <v>130</v>
      </c>
      <c r="AT769" s="192" t="s">
        <v>126</v>
      </c>
      <c r="AU769" s="192" t="s">
        <v>83</v>
      </c>
      <c r="AY769" s="91" t="s">
        <v>124</v>
      </c>
      <c r="BE769" s="193">
        <f>IF(N769="základní",J769,0)</f>
        <v>0</v>
      </c>
      <c r="BF769" s="193">
        <f>IF(N769="snížená",J769,0)</f>
        <v>0</v>
      </c>
      <c r="BG769" s="193">
        <f>IF(N769="zákl. přenesená",J769,0)</f>
        <v>0</v>
      </c>
      <c r="BH769" s="193">
        <f>IF(N769="sníž. přenesená",J769,0)</f>
        <v>0</v>
      </c>
      <c r="BI769" s="193">
        <f>IF(N769="nulová",J769,0)</f>
        <v>0</v>
      </c>
      <c r="BJ769" s="91" t="s">
        <v>81</v>
      </c>
      <c r="BK769" s="193">
        <f>ROUND(I769*H769,2)</f>
        <v>0</v>
      </c>
      <c r="BL769" s="91" t="s">
        <v>130</v>
      </c>
      <c r="BM769" s="192" t="s">
        <v>1110</v>
      </c>
    </row>
    <row r="770" spans="2:51" s="194" customFormat="1" ht="12">
      <c r="B770" s="195"/>
      <c r="D770" s="196" t="s">
        <v>132</v>
      </c>
      <c r="E770" s="197" t="s">
        <v>1</v>
      </c>
      <c r="F770" s="198" t="s">
        <v>1101</v>
      </c>
      <c r="H770" s="199">
        <v>917.2</v>
      </c>
      <c r="I770" s="85"/>
      <c r="L770" s="195"/>
      <c r="M770" s="200"/>
      <c r="N770" s="201"/>
      <c r="O770" s="201"/>
      <c r="P770" s="201"/>
      <c r="Q770" s="201"/>
      <c r="R770" s="201"/>
      <c r="S770" s="201"/>
      <c r="T770" s="202"/>
      <c r="AT770" s="197" t="s">
        <v>132</v>
      </c>
      <c r="AU770" s="197" t="s">
        <v>83</v>
      </c>
      <c r="AV770" s="194" t="s">
        <v>83</v>
      </c>
      <c r="AW770" s="194" t="s">
        <v>30</v>
      </c>
      <c r="AX770" s="194" t="s">
        <v>73</v>
      </c>
      <c r="AY770" s="197" t="s">
        <v>124</v>
      </c>
    </row>
    <row r="771" spans="2:51" s="194" customFormat="1" ht="12">
      <c r="B771" s="195"/>
      <c r="D771" s="196" t="s">
        <v>132</v>
      </c>
      <c r="E771" s="197" t="s">
        <v>1</v>
      </c>
      <c r="F771" s="198" t="s">
        <v>1102</v>
      </c>
      <c r="H771" s="199">
        <v>881.8</v>
      </c>
      <c r="I771" s="85"/>
      <c r="L771" s="195"/>
      <c r="M771" s="200"/>
      <c r="N771" s="201"/>
      <c r="O771" s="201"/>
      <c r="P771" s="201"/>
      <c r="Q771" s="201"/>
      <c r="R771" s="201"/>
      <c r="S771" s="201"/>
      <c r="T771" s="202"/>
      <c r="AT771" s="197" t="s">
        <v>132</v>
      </c>
      <c r="AU771" s="197" t="s">
        <v>83</v>
      </c>
      <c r="AV771" s="194" t="s">
        <v>83</v>
      </c>
      <c r="AW771" s="194" t="s">
        <v>30</v>
      </c>
      <c r="AX771" s="194" t="s">
        <v>73</v>
      </c>
      <c r="AY771" s="197" t="s">
        <v>124</v>
      </c>
    </row>
    <row r="772" spans="2:51" s="203" customFormat="1" ht="12">
      <c r="B772" s="204"/>
      <c r="D772" s="196" t="s">
        <v>132</v>
      </c>
      <c r="E772" s="205" t="s">
        <v>1</v>
      </c>
      <c r="F772" s="206" t="s">
        <v>134</v>
      </c>
      <c r="H772" s="207">
        <v>1799</v>
      </c>
      <c r="I772" s="86"/>
      <c r="L772" s="204"/>
      <c r="M772" s="208"/>
      <c r="N772" s="209"/>
      <c r="O772" s="209"/>
      <c r="P772" s="209"/>
      <c r="Q772" s="209"/>
      <c r="R772" s="209"/>
      <c r="S772" s="209"/>
      <c r="T772" s="210"/>
      <c r="AT772" s="205" t="s">
        <v>132</v>
      </c>
      <c r="AU772" s="205" t="s">
        <v>83</v>
      </c>
      <c r="AV772" s="203" t="s">
        <v>130</v>
      </c>
      <c r="AW772" s="203" t="s">
        <v>30</v>
      </c>
      <c r="AX772" s="203" t="s">
        <v>81</v>
      </c>
      <c r="AY772" s="205" t="s">
        <v>124</v>
      </c>
    </row>
    <row r="773" spans="2:63" s="167" customFormat="1" ht="22.9" customHeight="1">
      <c r="B773" s="168"/>
      <c r="D773" s="169" t="s">
        <v>72</v>
      </c>
      <c r="E773" s="178" t="s">
        <v>1111</v>
      </c>
      <c r="F773" s="178" t="s">
        <v>1112</v>
      </c>
      <c r="I773" s="83"/>
      <c r="J773" s="179">
        <f>BK773</f>
        <v>0</v>
      </c>
      <c r="L773" s="168"/>
      <c r="M773" s="172"/>
      <c r="N773" s="173"/>
      <c r="O773" s="173"/>
      <c r="P773" s="174">
        <f>SUM(P774:P791)</f>
        <v>0</v>
      </c>
      <c r="Q773" s="173"/>
      <c r="R773" s="174">
        <f>SUM(R774:R791)</f>
        <v>0</v>
      </c>
      <c r="S773" s="173"/>
      <c r="T773" s="175">
        <f>SUM(T774:T791)</f>
        <v>0</v>
      </c>
      <c r="AR773" s="169" t="s">
        <v>81</v>
      </c>
      <c r="AT773" s="176" t="s">
        <v>72</v>
      </c>
      <c r="AU773" s="176" t="s">
        <v>81</v>
      </c>
      <c r="AY773" s="169" t="s">
        <v>124</v>
      </c>
      <c r="BK773" s="177">
        <f>SUM(BK774:BK791)</f>
        <v>0</v>
      </c>
    </row>
    <row r="774" spans="1:65" s="101" customFormat="1" ht="21.75" customHeight="1">
      <c r="A774" s="98"/>
      <c r="B774" s="99"/>
      <c r="C774" s="180" t="s">
        <v>1116</v>
      </c>
      <c r="D774" s="180" t="s">
        <v>126</v>
      </c>
      <c r="E774" s="181" t="s">
        <v>1117</v>
      </c>
      <c r="F774" s="182" t="s">
        <v>1118</v>
      </c>
      <c r="G774" s="183" t="s">
        <v>374</v>
      </c>
      <c r="H774" s="184">
        <v>453.838</v>
      </c>
      <c r="I774" s="84"/>
      <c r="J774" s="185">
        <f>ROUND(I774*H774,2)</f>
        <v>0</v>
      </c>
      <c r="K774" s="186"/>
      <c r="L774" s="99"/>
      <c r="M774" s="187" t="s">
        <v>1</v>
      </c>
      <c r="N774" s="188" t="s">
        <v>38</v>
      </c>
      <c r="O774" s="189"/>
      <c r="P774" s="190">
        <f>O774*H774</f>
        <v>0</v>
      </c>
      <c r="Q774" s="190">
        <v>0</v>
      </c>
      <c r="R774" s="190">
        <f>Q774*H774</f>
        <v>0</v>
      </c>
      <c r="S774" s="190">
        <v>0</v>
      </c>
      <c r="T774" s="191">
        <f>S774*H774</f>
        <v>0</v>
      </c>
      <c r="U774" s="98"/>
      <c r="V774" s="98"/>
      <c r="W774" s="98"/>
      <c r="X774" s="98"/>
      <c r="Y774" s="98"/>
      <c r="Z774" s="98"/>
      <c r="AA774" s="98"/>
      <c r="AB774" s="98"/>
      <c r="AC774" s="98"/>
      <c r="AD774" s="98"/>
      <c r="AE774" s="98"/>
      <c r="AR774" s="192" t="s">
        <v>130</v>
      </c>
      <c r="AT774" s="192" t="s">
        <v>126</v>
      </c>
      <c r="AU774" s="192" t="s">
        <v>83</v>
      </c>
      <c r="AY774" s="91" t="s">
        <v>124</v>
      </c>
      <c r="BE774" s="193">
        <f>IF(N774="základní",J774,0)</f>
        <v>0</v>
      </c>
      <c r="BF774" s="193">
        <f>IF(N774="snížená",J774,0)</f>
        <v>0</v>
      </c>
      <c r="BG774" s="193">
        <f>IF(N774="zákl. přenesená",J774,0)</f>
        <v>0</v>
      </c>
      <c r="BH774" s="193">
        <f>IF(N774="sníž. přenesená",J774,0)</f>
        <v>0</v>
      </c>
      <c r="BI774" s="193">
        <f>IF(N774="nulová",J774,0)</f>
        <v>0</v>
      </c>
      <c r="BJ774" s="91" t="s">
        <v>81</v>
      </c>
      <c r="BK774" s="193">
        <f>ROUND(I774*H774,2)</f>
        <v>0</v>
      </c>
      <c r="BL774" s="91" t="s">
        <v>130</v>
      </c>
      <c r="BM774" s="192" t="s">
        <v>1119</v>
      </c>
    </row>
    <row r="775" spans="2:51" s="194" customFormat="1" ht="12">
      <c r="B775" s="195"/>
      <c r="D775" s="196" t="s">
        <v>132</v>
      </c>
      <c r="E775" s="197" t="s">
        <v>1</v>
      </c>
      <c r="F775" s="198" t="s">
        <v>1120</v>
      </c>
      <c r="H775" s="199">
        <v>453.838</v>
      </c>
      <c r="I775" s="85"/>
      <c r="L775" s="195"/>
      <c r="M775" s="200"/>
      <c r="N775" s="201"/>
      <c r="O775" s="201"/>
      <c r="P775" s="201"/>
      <c r="Q775" s="201"/>
      <c r="R775" s="201"/>
      <c r="S775" s="201"/>
      <c r="T775" s="202"/>
      <c r="AT775" s="197" t="s">
        <v>132</v>
      </c>
      <c r="AU775" s="197" t="s">
        <v>83</v>
      </c>
      <c r="AV775" s="194" t="s">
        <v>83</v>
      </c>
      <c r="AW775" s="194" t="s">
        <v>30</v>
      </c>
      <c r="AX775" s="194" t="s">
        <v>73</v>
      </c>
      <c r="AY775" s="197" t="s">
        <v>124</v>
      </c>
    </row>
    <row r="776" spans="2:51" s="203" customFormat="1" ht="12">
      <c r="B776" s="204"/>
      <c r="D776" s="196" t="s">
        <v>132</v>
      </c>
      <c r="E776" s="205" t="s">
        <v>1</v>
      </c>
      <c r="F776" s="206" t="s">
        <v>134</v>
      </c>
      <c r="H776" s="207">
        <v>453.838</v>
      </c>
      <c r="I776" s="86"/>
      <c r="L776" s="204"/>
      <c r="M776" s="208"/>
      <c r="N776" s="209"/>
      <c r="O776" s="209"/>
      <c r="P776" s="209"/>
      <c r="Q776" s="209"/>
      <c r="R776" s="209"/>
      <c r="S776" s="209"/>
      <c r="T776" s="210"/>
      <c r="AT776" s="205" t="s">
        <v>132</v>
      </c>
      <c r="AU776" s="205" t="s">
        <v>83</v>
      </c>
      <c r="AV776" s="203" t="s">
        <v>130</v>
      </c>
      <c r="AW776" s="203" t="s">
        <v>30</v>
      </c>
      <c r="AX776" s="203" t="s">
        <v>81</v>
      </c>
      <c r="AY776" s="205" t="s">
        <v>124</v>
      </c>
    </row>
    <row r="777" spans="1:65" s="101" customFormat="1" ht="21.75" customHeight="1">
      <c r="A777" s="98"/>
      <c r="B777" s="99"/>
      <c r="C777" s="180" t="s">
        <v>1121</v>
      </c>
      <c r="D777" s="180" t="s">
        <v>126</v>
      </c>
      <c r="E777" s="181" t="s">
        <v>1122</v>
      </c>
      <c r="F777" s="182" t="s">
        <v>1362</v>
      </c>
      <c r="G777" s="183" t="s">
        <v>374</v>
      </c>
      <c r="H777" s="184">
        <v>333.634</v>
      </c>
      <c r="I777" s="84"/>
      <c r="J777" s="185">
        <f>ROUND(I777*H777,2)</f>
        <v>0</v>
      </c>
      <c r="K777" s="186"/>
      <c r="L777" s="99"/>
      <c r="M777" s="187" t="s">
        <v>1</v>
      </c>
      <c r="N777" s="188" t="s">
        <v>38</v>
      </c>
      <c r="O777" s="189"/>
      <c r="P777" s="190">
        <f>O777*H777</f>
        <v>0</v>
      </c>
      <c r="Q777" s="190">
        <v>0</v>
      </c>
      <c r="R777" s="190">
        <f>Q777*H777</f>
        <v>0</v>
      </c>
      <c r="S777" s="190">
        <v>0</v>
      </c>
      <c r="T777" s="191">
        <f>S777*H777</f>
        <v>0</v>
      </c>
      <c r="U777" s="98"/>
      <c r="V777" s="98"/>
      <c r="W777" s="98"/>
      <c r="X777" s="98"/>
      <c r="Y777" s="98"/>
      <c r="Z777" s="98"/>
      <c r="AA777" s="98"/>
      <c r="AB777" s="98"/>
      <c r="AC777" s="98"/>
      <c r="AD777" s="98"/>
      <c r="AE777" s="98"/>
      <c r="AR777" s="192" t="s">
        <v>130</v>
      </c>
      <c r="AT777" s="192" t="s">
        <v>126</v>
      </c>
      <c r="AU777" s="192" t="s">
        <v>83</v>
      </c>
      <c r="AY777" s="91" t="s">
        <v>124</v>
      </c>
      <c r="BE777" s="193">
        <f>IF(N777="základní",J777,0)</f>
        <v>0</v>
      </c>
      <c r="BF777" s="193">
        <f>IF(N777="snížená",J777,0)</f>
        <v>0</v>
      </c>
      <c r="BG777" s="193">
        <f>IF(N777="zákl. přenesená",J777,0)</f>
        <v>0</v>
      </c>
      <c r="BH777" s="193">
        <f>IF(N777="sníž. přenesená",J777,0)</f>
        <v>0</v>
      </c>
      <c r="BI777" s="193">
        <f>IF(N777="nulová",J777,0)</f>
        <v>0</v>
      </c>
      <c r="BJ777" s="91" t="s">
        <v>81</v>
      </c>
      <c r="BK777" s="193">
        <f>ROUND(I777*H777,2)</f>
        <v>0</v>
      </c>
      <c r="BL777" s="91" t="s">
        <v>130</v>
      </c>
      <c r="BM777" s="192" t="s">
        <v>1123</v>
      </c>
    </row>
    <row r="778" spans="2:51" s="194" customFormat="1" ht="12">
      <c r="B778" s="195"/>
      <c r="D778" s="196" t="s">
        <v>132</v>
      </c>
      <c r="E778" s="197" t="s">
        <v>1</v>
      </c>
      <c r="F778" s="198" t="s">
        <v>1124</v>
      </c>
      <c r="H778" s="199">
        <v>323.014</v>
      </c>
      <c r="I778" s="85"/>
      <c r="L778" s="195"/>
      <c r="M778" s="200"/>
      <c r="N778" s="201"/>
      <c r="O778" s="201"/>
      <c r="P778" s="201"/>
      <c r="Q778" s="201"/>
      <c r="R778" s="201"/>
      <c r="S778" s="201"/>
      <c r="T778" s="202"/>
      <c r="AT778" s="197" t="s">
        <v>132</v>
      </c>
      <c r="AU778" s="197" t="s">
        <v>83</v>
      </c>
      <c r="AV778" s="194" t="s">
        <v>83</v>
      </c>
      <c r="AW778" s="194" t="s">
        <v>30</v>
      </c>
      <c r="AX778" s="194" t="s">
        <v>73</v>
      </c>
      <c r="AY778" s="197" t="s">
        <v>124</v>
      </c>
    </row>
    <row r="779" spans="2:51" s="194" customFormat="1" ht="12">
      <c r="B779" s="195"/>
      <c r="D779" s="196" t="s">
        <v>132</v>
      </c>
      <c r="E779" s="197" t="s">
        <v>1</v>
      </c>
      <c r="F779" s="198" t="s">
        <v>1125</v>
      </c>
      <c r="H779" s="199">
        <v>10.62</v>
      </c>
      <c r="I779" s="85"/>
      <c r="L779" s="195"/>
      <c r="M779" s="200"/>
      <c r="N779" s="201"/>
      <c r="O779" s="201"/>
      <c r="P779" s="201"/>
      <c r="Q779" s="201"/>
      <c r="R779" s="201"/>
      <c r="S779" s="201"/>
      <c r="T779" s="202"/>
      <c r="AT779" s="197" t="s">
        <v>132</v>
      </c>
      <c r="AU779" s="197" t="s">
        <v>83</v>
      </c>
      <c r="AV779" s="194" t="s">
        <v>83</v>
      </c>
      <c r="AW779" s="194" t="s">
        <v>30</v>
      </c>
      <c r="AX779" s="194" t="s">
        <v>73</v>
      </c>
      <c r="AY779" s="197" t="s">
        <v>124</v>
      </c>
    </row>
    <row r="780" spans="2:51" s="203" customFormat="1" ht="12">
      <c r="B780" s="204"/>
      <c r="D780" s="196" t="s">
        <v>132</v>
      </c>
      <c r="E780" s="205" t="s">
        <v>1</v>
      </c>
      <c r="F780" s="206" t="s">
        <v>134</v>
      </c>
      <c r="H780" s="207">
        <v>333.634</v>
      </c>
      <c r="I780" s="86"/>
      <c r="L780" s="204"/>
      <c r="M780" s="208"/>
      <c r="N780" s="209"/>
      <c r="O780" s="209"/>
      <c r="P780" s="209"/>
      <c r="Q780" s="209"/>
      <c r="R780" s="209"/>
      <c r="S780" s="209"/>
      <c r="T780" s="210"/>
      <c r="AT780" s="205" t="s">
        <v>132</v>
      </c>
      <c r="AU780" s="205" t="s">
        <v>83</v>
      </c>
      <c r="AV780" s="203" t="s">
        <v>130</v>
      </c>
      <c r="AW780" s="203" t="s">
        <v>30</v>
      </c>
      <c r="AX780" s="203" t="s">
        <v>81</v>
      </c>
      <c r="AY780" s="205" t="s">
        <v>124</v>
      </c>
    </row>
    <row r="781" spans="1:65" s="101" customFormat="1" ht="21.75" customHeight="1">
      <c r="A781" s="98"/>
      <c r="B781" s="99"/>
      <c r="C781" s="180" t="s">
        <v>1126</v>
      </c>
      <c r="D781" s="180" t="s">
        <v>126</v>
      </c>
      <c r="E781" s="181" t="s">
        <v>1127</v>
      </c>
      <c r="F781" s="182" t="s">
        <v>1128</v>
      </c>
      <c r="G781" s="183" t="s">
        <v>374</v>
      </c>
      <c r="H781" s="184">
        <v>333.634</v>
      </c>
      <c r="I781" s="84"/>
      <c r="J781" s="185">
        <f>ROUND(I781*H781,2)</f>
        <v>0</v>
      </c>
      <c r="K781" s="186"/>
      <c r="L781" s="99"/>
      <c r="M781" s="187" t="s">
        <v>1</v>
      </c>
      <c r="N781" s="188" t="s">
        <v>38</v>
      </c>
      <c r="O781" s="189"/>
      <c r="P781" s="190">
        <f>O781*H781</f>
        <v>0</v>
      </c>
      <c r="Q781" s="190">
        <v>0</v>
      </c>
      <c r="R781" s="190">
        <f>Q781*H781</f>
        <v>0</v>
      </c>
      <c r="S781" s="190">
        <v>0</v>
      </c>
      <c r="T781" s="191">
        <f>S781*H781</f>
        <v>0</v>
      </c>
      <c r="U781" s="98"/>
      <c r="V781" s="98"/>
      <c r="W781" s="98"/>
      <c r="X781" s="98"/>
      <c r="Y781" s="98"/>
      <c r="Z781" s="98"/>
      <c r="AA781" s="98"/>
      <c r="AB781" s="98"/>
      <c r="AC781" s="98"/>
      <c r="AD781" s="98"/>
      <c r="AE781" s="98"/>
      <c r="AR781" s="192" t="s">
        <v>130</v>
      </c>
      <c r="AT781" s="192" t="s">
        <v>126</v>
      </c>
      <c r="AU781" s="192" t="s">
        <v>83</v>
      </c>
      <c r="AY781" s="91" t="s">
        <v>124</v>
      </c>
      <c r="BE781" s="193">
        <f>IF(N781="základní",J781,0)</f>
        <v>0</v>
      </c>
      <c r="BF781" s="193">
        <f>IF(N781="snížená",J781,0)</f>
        <v>0</v>
      </c>
      <c r="BG781" s="193">
        <f>IF(N781="zákl. přenesená",J781,0)</f>
        <v>0</v>
      </c>
      <c r="BH781" s="193">
        <f>IF(N781="sníž. přenesená",J781,0)</f>
        <v>0</v>
      </c>
      <c r="BI781" s="193">
        <f>IF(N781="nulová",J781,0)</f>
        <v>0</v>
      </c>
      <c r="BJ781" s="91" t="s">
        <v>81</v>
      </c>
      <c r="BK781" s="193">
        <f>ROUND(I781*H781,2)</f>
        <v>0</v>
      </c>
      <c r="BL781" s="91" t="s">
        <v>130</v>
      </c>
      <c r="BM781" s="192" t="s">
        <v>1129</v>
      </c>
    </row>
    <row r="782" spans="2:51" s="194" customFormat="1" ht="12">
      <c r="B782" s="195"/>
      <c r="D782" s="196" t="s">
        <v>132</v>
      </c>
      <c r="E782" s="197" t="s">
        <v>1</v>
      </c>
      <c r="F782" s="198" t="s">
        <v>1124</v>
      </c>
      <c r="H782" s="199">
        <v>323.014</v>
      </c>
      <c r="I782" s="85"/>
      <c r="L782" s="195"/>
      <c r="M782" s="200"/>
      <c r="N782" s="201"/>
      <c r="O782" s="201"/>
      <c r="P782" s="201"/>
      <c r="Q782" s="201"/>
      <c r="R782" s="201"/>
      <c r="S782" s="201"/>
      <c r="T782" s="202"/>
      <c r="AT782" s="197" t="s">
        <v>132</v>
      </c>
      <c r="AU782" s="197" t="s">
        <v>83</v>
      </c>
      <c r="AV782" s="194" t="s">
        <v>83</v>
      </c>
      <c r="AW782" s="194" t="s">
        <v>30</v>
      </c>
      <c r="AX782" s="194" t="s">
        <v>73</v>
      </c>
      <c r="AY782" s="197" t="s">
        <v>124</v>
      </c>
    </row>
    <row r="783" spans="2:51" s="194" customFormat="1" ht="12">
      <c r="B783" s="195"/>
      <c r="D783" s="196" t="s">
        <v>132</v>
      </c>
      <c r="E783" s="197" t="s">
        <v>1</v>
      </c>
      <c r="F783" s="198" t="s">
        <v>1125</v>
      </c>
      <c r="H783" s="199">
        <v>10.62</v>
      </c>
      <c r="I783" s="85"/>
      <c r="L783" s="195"/>
      <c r="M783" s="200"/>
      <c r="N783" s="201"/>
      <c r="O783" s="201"/>
      <c r="P783" s="201"/>
      <c r="Q783" s="201"/>
      <c r="R783" s="201"/>
      <c r="S783" s="201"/>
      <c r="T783" s="202"/>
      <c r="AT783" s="197" t="s">
        <v>132</v>
      </c>
      <c r="AU783" s="197" t="s">
        <v>83</v>
      </c>
      <c r="AV783" s="194" t="s">
        <v>83</v>
      </c>
      <c r="AW783" s="194" t="s">
        <v>30</v>
      </c>
      <c r="AX783" s="194" t="s">
        <v>73</v>
      </c>
      <c r="AY783" s="197" t="s">
        <v>124</v>
      </c>
    </row>
    <row r="784" spans="2:51" s="203" customFormat="1" ht="12">
      <c r="B784" s="204"/>
      <c r="D784" s="196" t="s">
        <v>132</v>
      </c>
      <c r="E784" s="205" t="s">
        <v>1</v>
      </c>
      <c r="F784" s="206" t="s">
        <v>134</v>
      </c>
      <c r="H784" s="207">
        <v>333.634</v>
      </c>
      <c r="I784" s="86"/>
      <c r="L784" s="204"/>
      <c r="M784" s="208"/>
      <c r="N784" s="209"/>
      <c r="O784" s="209"/>
      <c r="P784" s="209"/>
      <c r="Q784" s="209"/>
      <c r="R784" s="209"/>
      <c r="S784" s="209"/>
      <c r="T784" s="210"/>
      <c r="AT784" s="205" t="s">
        <v>132</v>
      </c>
      <c r="AU784" s="205" t="s">
        <v>83</v>
      </c>
      <c r="AV784" s="203" t="s">
        <v>130</v>
      </c>
      <c r="AW784" s="203" t="s">
        <v>30</v>
      </c>
      <c r="AX784" s="203" t="s">
        <v>81</v>
      </c>
      <c r="AY784" s="205" t="s">
        <v>124</v>
      </c>
    </row>
    <row r="785" spans="1:65" s="101" customFormat="1" ht="44.25" customHeight="1">
      <c r="A785" s="98"/>
      <c r="B785" s="99"/>
      <c r="C785" s="180" t="s">
        <v>1130</v>
      </c>
      <c r="D785" s="180" t="s">
        <v>126</v>
      </c>
      <c r="E785" s="181" t="s">
        <v>1131</v>
      </c>
      <c r="F785" s="182" t="s">
        <v>1132</v>
      </c>
      <c r="G785" s="183" t="s">
        <v>374</v>
      </c>
      <c r="H785" s="184">
        <v>603.57</v>
      </c>
      <c r="I785" s="84"/>
      <c r="J785" s="185">
        <f>ROUND(I785*H785,2)</f>
        <v>0</v>
      </c>
      <c r="K785" s="186"/>
      <c r="L785" s="99"/>
      <c r="M785" s="187" t="s">
        <v>1</v>
      </c>
      <c r="N785" s="188" t="s">
        <v>38</v>
      </c>
      <c r="O785" s="189"/>
      <c r="P785" s="190">
        <f>O785*H785</f>
        <v>0</v>
      </c>
      <c r="Q785" s="190">
        <v>0</v>
      </c>
      <c r="R785" s="190">
        <f>Q785*H785</f>
        <v>0</v>
      </c>
      <c r="S785" s="190">
        <v>0</v>
      </c>
      <c r="T785" s="191">
        <f>S785*H785</f>
        <v>0</v>
      </c>
      <c r="U785" s="98"/>
      <c r="V785" s="98"/>
      <c r="W785" s="98"/>
      <c r="X785" s="98"/>
      <c r="Y785" s="98"/>
      <c r="Z785" s="98"/>
      <c r="AA785" s="98"/>
      <c r="AB785" s="98"/>
      <c r="AC785" s="98"/>
      <c r="AD785" s="98"/>
      <c r="AE785" s="98"/>
      <c r="AR785" s="192" t="s">
        <v>130</v>
      </c>
      <c r="AT785" s="192" t="s">
        <v>126</v>
      </c>
      <c r="AU785" s="192" t="s">
        <v>83</v>
      </c>
      <c r="AY785" s="91" t="s">
        <v>124</v>
      </c>
      <c r="BE785" s="193">
        <f>IF(N785="základní",J785,0)</f>
        <v>0</v>
      </c>
      <c r="BF785" s="193">
        <f>IF(N785="snížená",J785,0)</f>
        <v>0</v>
      </c>
      <c r="BG785" s="193">
        <f>IF(N785="zákl. přenesená",J785,0)</f>
        <v>0</v>
      </c>
      <c r="BH785" s="193">
        <f>IF(N785="sníž. přenesená",J785,0)</f>
        <v>0</v>
      </c>
      <c r="BI785" s="193">
        <f>IF(N785="nulová",J785,0)</f>
        <v>0</v>
      </c>
      <c r="BJ785" s="91" t="s">
        <v>81</v>
      </c>
      <c r="BK785" s="193">
        <f>ROUND(I785*H785,2)</f>
        <v>0</v>
      </c>
      <c r="BL785" s="91" t="s">
        <v>130</v>
      </c>
      <c r="BM785" s="192" t="s">
        <v>1133</v>
      </c>
    </row>
    <row r="786" spans="2:51" s="194" customFormat="1" ht="12">
      <c r="B786" s="195"/>
      <c r="D786" s="196" t="s">
        <v>132</v>
      </c>
      <c r="E786" s="197" t="s">
        <v>1</v>
      </c>
      <c r="F786" s="198" t="s">
        <v>1134</v>
      </c>
      <c r="H786" s="199">
        <v>149.732</v>
      </c>
      <c r="I786" s="85"/>
      <c r="L786" s="195"/>
      <c r="M786" s="200"/>
      <c r="N786" s="201"/>
      <c r="O786" s="201"/>
      <c r="P786" s="201"/>
      <c r="Q786" s="201"/>
      <c r="R786" s="201"/>
      <c r="S786" s="201"/>
      <c r="T786" s="202"/>
      <c r="AT786" s="197" t="s">
        <v>132</v>
      </c>
      <c r="AU786" s="197" t="s">
        <v>83</v>
      </c>
      <c r="AV786" s="194" t="s">
        <v>83</v>
      </c>
      <c r="AW786" s="194" t="s">
        <v>30</v>
      </c>
      <c r="AX786" s="194" t="s">
        <v>73</v>
      </c>
      <c r="AY786" s="197" t="s">
        <v>124</v>
      </c>
    </row>
    <row r="787" spans="2:51" s="194" customFormat="1" ht="12">
      <c r="B787" s="195"/>
      <c r="D787" s="196" t="s">
        <v>132</v>
      </c>
      <c r="E787" s="197" t="s">
        <v>1</v>
      </c>
      <c r="F787" s="198" t="s">
        <v>1120</v>
      </c>
      <c r="H787" s="199">
        <v>453.838</v>
      </c>
      <c r="I787" s="85"/>
      <c r="L787" s="195"/>
      <c r="M787" s="200"/>
      <c r="N787" s="201"/>
      <c r="O787" s="201"/>
      <c r="P787" s="201"/>
      <c r="Q787" s="201"/>
      <c r="R787" s="201"/>
      <c r="S787" s="201"/>
      <c r="T787" s="202"/>
      <c r="AT787" s="197" t="s">
        <v>132</v>
      </c>
      <c r="AU787" s="197" t="s">
        <v>83</v>
      </c>
      <c r="AV787" s="194" t="s">
        <v>83</v>
      </c>
      <c r="AW787" s="194" t="s">
        <v>30</v>
      </c>
      <c r="AX787" s="194" t="s">
        <v>73</v>
      </c>
      <c r="AY787" s="197" t="s">
        <v>124</v>
      </c>
    </row>
    <row r="788" spans="2:51" s="203" customFormat="1" ht="12">
      <c r="B788" s="204"/>
      <c r="D788" s="196" t="s">
        <v>132</v>
      </c>
      <c r="E788" s="205" t="s">
        <v>1</v>
      </c>
      <c r="F788" s="206" t="s">
        <v>134</v>
      </c>
      <c r="H788" s="207">
        <v>603.57</v>
      </c>
      <c r="I788" s="86"/>
      <c r="L788" s="204"/>
      <c r="M788" s="208"/>
      <c r="N788" s="209"/>
      <c r="O788" s="209"/>
      <c r="P788" s="209"/>
      <c r="Q788" s="209"/>
      <c r="R788" s="209"/>
      <c r="S788" s="209"/>
      <c r="T788" s="210"/>
      <c r="AT788" s="205" t="s">
        <v>132</v>
      </c>
      <c r="AU788" s="205" t="s">
        <v>83</v>
      </c>
      <c r="AV788" s="203" t="s">
        <v>130</v>
      </c>
      <c r="AW788" s="203" t="s">
        <v>30</v>
      </c>
      <c r="AX788" s="203" t="s">
        <v>81</v>
      </c>
      <c r="AY788" s="205" t="s">
        <v>124</v>
      </c>
    </row>
    <row r="789" spans="1:65" s="101" customFormat="1" ht="33" customHeight="1">
      <c r="A789" s="98"/>
      <c r="B789" s="99"/>
      <c r="C789" s="180" t="s">
        <v>1135</v>
      </c>
      <c r="D789" s="180" t="s">
        <v>126</v>
      </c>
      <c r="E789" s="181" t="s">
        <v>1136</v>
      </c>
      <c r="F789" s="182" t="s">
        <v>1137</v>
      </c>
      <c r="G789" s="183" t="s">
        <v>374</v>
      </c>
      <c r="H789" s="184">
        <v>892.148</v>
      </c>
      <c r="I789" s="84"/>
      <c r="J789" s="185">
        <f>ROUND(I789*H789,2)</f>
        <v>0</v>
      </c>
      <c r="K789" s="186"/>
      <c r="L789" s="99"/>
      <c r="M789" s="187" t="s">
        <v>1</v>
      </c>
      <c r="N789" s="188" t="s">
        <v>38</v>
      </c>
      <c r="O789" s="189"/>
      <c r="P789" s="190">
        <f>O789*H789</f>
        <v>0</v>
      </c>
      <c r="Q789" s="190">
        <v>0</v>
      </c>
      <c r="R789" s="190">
        <f>Q789*H789</f>
        <v>0</v>
      </c>
      <c r="S789" s="190">
        <v>0</v>
      </c>
      <c r="T789" s="191">
        <f>S789*H789</f>
        <v>0</v>
      </c>
      <c r="U789" s="98"/>
      <c r="V789" s="98"/>
      <c r="W789" s="98"/>
      <c r="X789" s="98"/>
      <c r="Y789" s="98"/>
      <c r="Z789" s="98"/>
      <c r="AA789" s="98"/>
      <c r="AB789" s="98"/>
      <c r="AC789" s="98"/>
      <c r="AD789" s="98"/>
      <c r="AE789" s="98"/>
      <c r="AR789" s="192" t="s">
        <v>130</v>
      </c>
      <c r="AT789" s="192" t="s">
        <v>126</v>
      </c>
      <c r="AU789" s="192" t="s">
        <v>83</v>
      </c>
      <c r="AY789" s="91" t="s">
        <v>124</v>
      </c>
      <c r="BE789" s="193">
        <f>IF(N789="základní",J789,0)</f>
        <v>0</v>
      </c>
      <c r="BF789" s="193">
        <f>IF(N789="snížená",J789,0)</f>
        <v>0</v>
      </c>
      <c r="BG789" s="193">
        <f>IF(N789="zákl. přenesená",J789,0)</f>
        <v>0</v>
      </c>
      <c r="BH789" s="193">
        <f>IF(N789="sníž. přenesená",J789,0)</f>
        <v>0</v>
      </c>
      <c r="BI789" s="193">
        <f>IF(N789="nulová",J789,0)</f>
        <v>0</v>
      </c>
      <c r="BJ789" s="91" t="s">
        <v>81</v>
      </c>
      <c r="BK789" s="193">
        <f>ROUND(I789*H789,2)</f>
        <v>0</v>
      </c>
      <c r="BL789" s="91" t="s">
        <v>130</v>
      </c>
      <c r="BM789" s="192" t="s">
        <v>1138</v>
      </c>
    </row>
    <row r="790" spans="2:51" s="194" customFormat="1" ht="12">
      <c r="B790" s="195"/>
      <c r="D790" s="196" t="s">
        <v>132</v>
      </c>
      <c r="E790" s="197" t="s">
        <v>1</v>
      </c>
      <c r="F790" s="198" t="s">
        <v>1115</v>
      </c>
      <c r="H790" s="199">
        <v>892.148</v>
      </c>
      <c r="I790" s="85"/>
      <c r="L790" s="195"/>
      <c r="M790" s="200"/>
      <c r="N790" s="201"/>
      <c r="O790" s="201"/>
      <c r="P790" s="201"/>
      <c r="Q790" s="201"/>
      <c r="R790" s="201"/>
      <c r="S790" s="201"/>
      <c r="T790" s="202"/>
      <c r="AT790" s="197" t="s">
        <v>132</v>
      </c>
      <c r="AU790" s="197" t="s">
        <v>83</v>
      </c>
      <c r="AV790" s="194" t="s">
        <v>83</v>
      </c>
      <c r="AW790" s="194" t="s">
        <v>30</v>
      </c>
      <c r="AX790" s="194" t="s">
        <v>73</v>
      </c>
      <c r="AY790" s="197" t="s">
        <v>124</v>
      </c>
    </row>
    <row r="791" spans="2:51" s="203" customFormat="1" ht="12">
      <c r="B791" s="204"/>
      <c r="D791" s="196" t="s">
        <v>132</v>
      </c>
      <c r="E791" s="205" t="s">
        <v>1</v>
      </c>
      <c r="F791" s="206" t="s">
        <v>134</v>
      </c>
      <c r="H791" s="207">
        <v>892.148</v>
      </c>
      <c r="I791" s="86"/>
      <c r="L791" s="204"/>
      <c r="M791" s="208"/>
      <c r="N791" s="209"/>
      <c r="O791" s="209"/>
      <c r="P791" s="209"/>
      <c r="Q791" s="209"/>
      <c r="R791" s="209"/>
      <c r="S791" s="209"/>
      <c r="T791" s="210"/>
      <c r="AT791" s="205" t="s">
        <v>132</v>
      </c>
      <c r="AU791" s="205" t="s">
        <v>83</v>
      </c>
      <c r="AV791" s="203" t="s">
        <v>130</v>
      </c>
      <c r="AW791" s="203" t="s">
        <v>30</v>
      </c>
      <c r="AX791" s="203" t="s">
        <v>81</v>
      </c>
      <c r="AY791" s="205" t="s">
        <v>124</v>
      </c>
    </row>
    <row r="792" spans="2:63" s="167" customFormat="1" ht="22.9" customHeight="1">
      <c r="B792" s="168"/>
      <c r="D792" s="169" t="s">
        <v>72</v>
      </c>
      <c r="E792" s="178" t="s">
        <v>1139</v>
      </c>
      <c r="F792" s="178" t="s">
        <v>1140</v>
      </c>
      <c r="I792" s="83"/>
      <c r="J792" s="179">
        <f>BK792</f>
        <v>0</v>
      </c>
      <c r="L792" s="168"/>
      <c r="M792" s="172"/>
      <c r="N792" s="173"/>
      <c r="O792" s="173"/>
      <c r="P792" s="174">
        <f>P793</f>
        <v>0</v>
      </c>
      <c r="Q792" s="173"/>
      <c r="R792" s="174">
        <f>R793</f>
        <v>0</v>
      </c>
      <c r="S792" s="173"/>
      <c r="T792" s="175">
        <f>T793</f>
        <v>0</v>
      </c>
      <c r="AR792" s="169" t="s">
        <v>81</v>
      </c>
      <c r="AT792" s="176" t="s">
        <v>72</v>
      </c>
      <c r="AU792" s="176" t="s">
        <v>81</v>
      </c>
      <c r="AY792" s="169" t="s">
        <v>124</v>
      </c>
      <c r="BK792" s="177">
        <f>BK793</f>
        <v>0</v>
      </c>
    </row>
    <row r="793" spans="1:65" s="101" customFormat="1" ht="21.75" customHeight="1">
      <c r="A793" s="98"/>
      <c r="B793" s="99"/>
      <c r="C793" s="180" t="s">
        <v>1141</v>
      </c>
      <c r="D793" s="180" t="s">
        <v>126</v>
      </c>
      <c r="E793" s="181" t="s">
        <v>1142</v>
      </c>
      <c r="F793" s="182" t="s">
        <v>1143</v>
      </c>
      <c r="G793" s="183" t="s">
        <v>374</v>
      </c>
      <c r="H793" s="184">
        <v>418.671</v>
      </c>
      <c r="I793" s="84"/>
      <c r="J793" s="185">
        <f>ROUND(I793*H793,2)</f>
        <v>0</v>
      </c>
      <c r="K793" s="186"/>
      <c r="L793" s="99"/>
      <c r="M793" s="187" t="s">
        <v>1</v>
      </c>
      <c r="N793" s="188" t="s">
        <v>38</v>
      </c>
      <c r="O793" s="189"/>
      <c r="P793" s="190">
        <f>O793*H793</f>
        <v>0</v>
      </c>
      <c r="Q793" s="190">
        <v>0</v>
      </c>
      <c r="R793" s="190">
        <f>Q793*H793</f>
        <v>0</v>
      </c>
      <c r="S793" s="190">
        <v>0</v>
      </c>
      <c r="T793" s="191">
        <f>S793*H793</f>
        <v>0</v>
      </c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R793" s="192" t="s">
        <v>130</v>
      </c>
      <c r="AT793" s="192" t="s">
        <v>126</v>
      </c>
      <c r="AU793" s="192" t="s">
        <v>83</v>
      </c>
      <c r="AY793" s="91" t="s">
        <v>124</v>
      </c>
      <c r="BE793" s="193">
        <f>IF(N793="základní",J793,0)</f>
        <v>0</v>
      </c>
      <c r="BF793" s="193">
        <f>IF(N793="snížená",J793,0)</f>
        <v>0</v>
      </c>
      <c r="BG793" s="193">
        <f>IF(N793="zákl. přenesená",J793,0)</f>
        <v>0</v>
      </c>
      <c r="BH793" s="193">
        <f>IF(N793="sníž. přenesená",J793,0)</f>
        <v>0</v>
      </c>
      <c r="BI793" s="193">
        <f>IF(N793="nulová",J793,0)</f>
        <v>0</v>
      </c>
      <c r="BJ793" s="91" t="s">
        <v>81</v>
      </c>
      <c r="BK793" s="193">
        <f>ROUND(I793*H793,2)</f>
        <v>0</v>
      </c>
      <c r="BL793" s="91" t="s">
        <v>130</v>
      </c>
      <c r="BM793" s="192" t="s">
        <v>1144</v>
      </c>
    </row>
    <row r="794" spans="2:63" s="167" customFormat="1" ht="25.9" customHeight="1">
      <c r="B794" s="168"/>
      <c r="D794" s="169" t="s">
        <v>72</v>
      </c>
      <c r="E794" s="170" t="s">
        <v>275</v>
      </c>
      <c r="F794" s="170" t="s">
        <v>1145</v>
      </c>
      <c r="I794" s="83"/>
      <c r="J794" s="171">
        <f>BK794</f>
        <v>0</v>
      </c>
      <c r="L794" s="168"/>
      <c r="M794" s="172"/>
      <c r="N794" s="173"/>
      <c r="O794" s="173"/>
      <c r="P794" s="174">
        <f>P795</f>
        <v>0</v>
      </c>
      <c r="Q794" s="173"/>
      <c r="R794" s="174">
        <f>R795</f>
        <v>0.08826800000000001</v>
      </c>
      <c r="S794" s="173"/>
      <c r="T794" s="175">
        <f>T795</f>
        <v>0</v>
      </c>
      <c r="AR794" s="169" t="s">
        <v>139</v>
      </c>
      <c r="AT794" s="176" t="s">
        <v>72</v>
      </c>
      <c r="AU794" s="176" t="s">
        <v>73</v>
      </c>
      <c r="AY794" s="169" t="s">
        <v>124</v>
      </c>
      <c r="BK794" s="177">
        <f>BK795</f>
        <v>0</v>
      </c>
    </row>
    <row r="795" spans="2:63" s="167" customFormat="1" ht="22.9" customHeight="1">
      <c r="B795" s="168"/>
      <c r="D795" s="169" t="s">
        <v>72</v>
      </c>
      <c r="E795" s="178" t="s">
        <v>1146</v>
      </c>
      <c r="F795" s="178" t="s">
        <v>1147</v>
      </c>
      <c r="I795" s="83"/>
      <c r="J795" s="179">
        <f>BK795</f>
        <v>0</v>
      </c>
      <c r="L795" s="168"/>
      <c r="M795" s="172"/>
      <c r="N795" s="173"/>
      <c r="O795" s="173"/>
      <c r="P795" s="174">
        <f>SUM(P796:P803)</f>
        <v>0</v>
      </c>
      <c r="Q795" s="173"/>
      <c r="R795" s="174">
        <f>SUM(R796:R803)</f>
        <v>0.08826800000000001</v>
      </c>
      <c r="S795" s="173"/>
      <c r="T795" s="175">
        <f>SUM(T796:T803)</f>
        <v>0</v>
      </c>
      <c r="AR795" s="169" t="s">
        <v>139</v>
      </c>
      <c r="AT795" s="176" t="s">
        <v>72</v>
      </c>
      <c r="AU795" s="176" t="s">
        <v>81</v>
      </c>
      <c r="AY795" s="169" t="s">
        <v>124</v>
      </c>
      <c r="BK795" s="177">
        <f>SUM(BK796:BK803)</f>
        <v>0</v>
      </c>
    </row>
    <row r="796" spans="1:65" s="101" customFormat="1" ht="21.75" customHeight="1">
      <c r="A796" s="98"/>
      <c r="B796" s="99"/>
      <c r="C796" s="180" t="s">
        <v>1148</v>
      </c>
      <c r="D796" s="180" t="s">
        <v>126</v>
      </c>
      <c r="E796" s="181" t="s">
        <v>1149</v>
      </c>
      <c r="F796" s="182" t="s">
        <v>1150</v>
      </c>
      <c r="G796" s="183" t="s">
        <v>178</v>
      </c>
      <c r="H796" s="184">
        <v>9.5</v>
      </c>
      <c r="I796" s="84"/>
      <c r="J796" s="185">
        <f>ROUND(I796*H796,2)</f>
        <v>0</v>
      </c>
      <c r="K796" s="186"/>
      <c r="L796" s="99"/>
      <c r="M796" s="187" t="s">
        <v>1</v>
      </c>
      <c r="N796" s="188" t="s">
        <v>38</v>
      </c>
      <c r="O796" s="189"/>
      <c r="P796" s="190">
        <f>O796*H796</f>
        <v>0</v>
      </c>
      <c r="Q796" s="190">
        <v>0.00496</v>
      </c>
      <c r="R796" s="190">
        <f>Q796*H796</f>
        <v>0.04712</v>
      </c>
      <c r="S796" s="190">
        <v>0</v>
      </c>
      <c r="T796" s="191">
        <f>S796*H796</f>
        <v>0</v>
      </c>
      <c r="U796" s="98"/>
      <c r="V796" s="98"/>
      <c r="W796" s="98"/>
      <c r="X796" s="98"/>
      <c r="Y796" s="98"/>
      <c r="Z796" s="98"/>
      <c r="AA796" s="98"/>
      <c r="AB796" s="98"/>
      <c r="AC796" s="98"/>
      <c r="AD796" s="98"/>
      <c r="AE796" s="98"/>
      <c r="AR796" s="192" t="s">
        <v>474</v>
      </c>
      <c r="AT796" s="192" t="s">
        <v>126</v>
      </c>
      <c r="AU796" s="192" t="s">
        <v>83</v>
      </c>
      <c r="AY796" s="91" t="s">
        <v>124</v>
      </c>
      <c r="BE796" s="193">
        <f>IF(N796="základní",J796,0)</f>
        <v>0</v>
      </c>
      <c r="BF796" s="193">
        <f>IF(N796="snížená",J796,0)</f>
        <v>0</v>
      </c>
      <c r="BG796" s="193">
        <f>IF(N796="zákl. přenesená",J796,0)</f>
        <v>0</v>
      </c>
      <c r="BH796" s="193">
        <f>IF(N796="sníž. přenesená",J796,0)</f>
        <v>0</v>
      </c>
      <c r="BI796" s="193">
        <f>IF(N796="nulová",J796,0)</f>
        <v>0</v>
      </c>
      <c r="BJ796" s="91" t="s">
        <v>81</v>
      </c>
      <c r="BK796" s="193">
        <f>ROUND(I796*H796,2)</f>
        <v>0</v>
      </c>
      <c r="BL796" s="91" t="s">
        <v>474</v>
      </c>
      <c r="BM796" s="192" t="s">
        <v>1151</v>
      </c>
    </row>
    <row r="797" spans="2:51" s="211" customFormat="1" ht="12">
      <c r="B797" s="212"/>
      <c r="D797" s="196" t="s">
        <v>132</v>
      </c>
      <c r="E797" s="213" t="s">
        <v>1</v>
      </c>
      <c r="F797" s="214" t="s">
        <v>152</v>
      </c>
      <c r="H797" s="213" t="s">
        <v>1</v>
      </c>
      <c r="I797" s="87"/>
      <c r="L797" s="212"/>
      <c r="M797" s="215"/>
      <c r="N797" s="216"/>
      <c r="O797" s="216"/>
      <c r="P797" s="216"/>
      <c r="Q797" s="216"/>
      <c r="R797" s="216"/>
      <c r="S797" s="216"/>
      <c r="T797" s="217"/>
      <c r="AT797" s="213" t="s">
        <v>132</v>
      </c>
      <c r="AU797" s="213" t="s">
        <v>83</v>
      </c>
      <c r="AV797" s="211" t="s">
        <v>81</v>
      </c>
      <c r="AW797" s="211" t="s">
        <v>30</v>
      </c>
      <c r="AX797" s="211" t="s">
        <v>73</v>
      </c>
      <c r="AY797" s="213" t="s">
        <v>124</v>
      </c>
    </row>
    <row r="798" spans="2:51" s="194" customFormat="1" ht="12">
      <c r="B798" s="195"/>
      <c r="D798" s="196" t="s">
        <v>132</v>
      </c>
      <c r="E798" s="197" t="s">
        <v>1</v>
      </c>
      <c r="F798" s="198" t="s">
        <v>1152</v>
      </c>
      <c r="H798" s="199">
        <v>9.5</v>
      </c>
      <c r="I798" s="85"/>
      <c r="L798" s="195"/>
      <c r="M798" s="200"/>
      <c r="N798" s="201"/>
      <c r="O798" s="201"/>
      <c r="P798" s="201"/>
      <c r="Q798" s="201"/>
      <c r="R798" s="201"/>
      <c r="S798" s="201"/>
      <c r="T798" s="202"/>
      <c r="AT798" s="197" t="s">
        <v>132</v>
      </c>
      <c r="AU798" s="197" t="s">
        <v>83</v>
      </c>
      <c r="AV798" s="194" t="s">
        <v>83</v>
      </c>
      <c r="AW798" s="194" t="s">
        <v>30</v>
      </c>
      <c r="AX798" s="194" t="s">
        <v>73</v>
      </c>
      <c r="AY798" s="197" t="s">
        <v>124</v>
      </c>
    </row>
    <row r="799" spans="2:51" s="203" customFormat="1" ht="12">
      <c r="B799" s="204"/>
      <c r="D799" s="196" t="s">
        <v>132</v>
      </c>
      <c r="E799" s="205" t="s">
        <v>1</v>
      </c>
      <c r="F799" s="206" t="s">
        <v>134</v>
      </c>
      <c r="H799" s="207">
        <v>9.5</v>
      </c>
      <c r="I799" s="86"/>
      <c r="L799" s="204"/>
      <c r="M799" s="208"/>
      <c r="N799" s="209"/>
      <c r="O799" s="209"/>
      <c r="P799" s="209"/>
      <c r="Q799" s="209"/>
      <c r="R799" s="209"/>
      <c r="S799" s="209"/>
      <c r="T799" s="210"/>
      <c r="AT799" s="205" t="s">
        <v>132</v>
      </c>
      <c r="AU799" s="205" t="s">
        <v>83</v>
      </c>
      <c r="AV799" s="203" t="s">
        <v>130</v>
      </c>
      <c r="AW799" s="203" t="s">
        <v>30</v>
      </c>
      <c r="AX799" s="203" t="s">
        <v>81</v>
      </c>
      <c r="AY799" s="205" t="s">
        <v>124</v>
      </c>
    </row>
    <row r="800" spans="1:65" s="101" customFormat="1" ht="21.75" customHeight="1">
      <c r="A800" s="98"/>
      <c r="B800" s="99"/>
      <c r="C800" s="180" t="s">
        <v>1153</v>
      </c>
      <c r="D800" s="180" t="s">
        <v>126</v>
      </c>
      <c r="E800" s="181" t="s">
        <v>1154</v>
      </c>
      <c r="F800" s="182" t="s">
        <v>1155</v>
      </c>
      <c r="G800" s="183" t="s">
        <v>178</v>
      </c>
      <c r="H800" s="184">
        <v>8.1</v>
      </c>
      <c r="I800" s="84"/>
      <c r="J800" s="185">
        <f>ROUND(I800*H800,2)</f>
        <v>0</v>
      </c>
      <c r="K800" s="186"/>
      <c r="L800" s="99"/>
      <c r="M800" s="187" t="s">
        <v>1</v>
      </c>
      <c r="N800" s="188" t="s">
        <v>38</v>
      </c>
      <c r="O800" s="189"/>
      <c r="P800" s="190">
        <f>O800*H800</f>
        <v>0</v>
      </c>
      <c r="Q800" s="190">
        <v>0.00508</v>
      </c>
      <c r="R800" s="190">
        <f>Q800*H800</f>
        <v>0.041148000000000004</v>
      </c>
      <c r="S800" s="190">
        <v>0</v>
      </c>
      <c r="T800" s="191">
        <f>S800*H800</f>
        <v>0</v>
      </c>
      <c r="U800" s="98"/>
      <c r="V800" s="98"/>
      <c r="W800" s="98"/>
      <c r="X800" s="98"/>
      <c r="Y800" s="98"/>
      <c r="Z800" s="98"/>
      <c r="AA800" s="98"/>
      <c r="AB800" s="98"/>
      <c r="AC800" s="98"/>
      <c r="AD800" s="98"/>
      <c r="AE800" s="98"/>
      <c r="AR800" s="192" t="s">
        <v>474</v>
      </c>
      <c r="AT800" s="192" t="s">
        <v>126</v>
      </c>
      <c r="AU800" s="192" t="s">
        <v>83</v>
      </c>
      <c r="AY800" s="91" t="s">
        <v>124</v>
      </c>
      <c r="BE800" s="193">
        <f>IF(N800="základní",J800,0)</f>
        <v>0</v>
      </c>
      <c r="BF800" s="193">
        <f>IF(N800="snížená",J800,0)</f>
        <v>0</v>
      </c>
      <c r="BG800" s="193">
        <f>IF(N800="zákl. přenesená",J800,0)</f>
        <v>0</v>
      </c>
      <c r="BH800" s="193">
        <f>IF(N800="sníž. přenesená",J800,0)</f>
        <v>0</v>
      </c>
      <c r="BI800" s="193">
        <f>IF(N800="nulová",J800,0)</f>
        <v>0</v>
      </c>
      <c r="BJ800" s="91" t="s">
        <v>81</v>
      </c>
      <c r="BK800" s="193">
        <f>ROUND(I800*H800,2)</f>
        <v>0</v>
      </c>
      <c r="BL800" s="91" t="s">
        <v>474</v>
      </c>
      <c r="BM800" s="192" t="s">
        <v>1156</v>
      </c>
    </row>
    <row r="801" spans="2:51" s="211" customFormat="1" ht="12">
      <c r="B801" s="212"/>
      <c r="D801" s="196" t="s">
        <v>132</v>
      </c>
      <c r="E801" s="213" t="s">
        <v>1</v>
      </c>
      <c r="F801" s="214" t="s">
        <v>152</v>
      </c>
      <c r="H801" s="213" t="s">
        <v>1</v>
      </c>
      <c r="I801" s="87"/>
      <c r="L801" s="212"/>
      <c r="M801" s="215"/>
      <c r="N801" s="216"/>
      <c r="O801" s="216"/>
      <c r="P801" s="216"/>
      <c r="Q801" s="216"/>
      <c r="R801" s="216"/>
      <c r="S801" s="216"/>
      <c r="T801" s="217"/>
      <c r="AT801" s="213" t="s">
        <v>132</v>
      </c>
      <c r="AU801" s="213" t="s">
        <v>83</v>
      </c>
      <c r="AV801" s="211" t="s">
        <v>81</v>
      </c>
      <c r="AW801" s="211" t="s">
        <v>30</v>
      </c>
      <c r="AX801" s="211" t="s">
        <v>73</v>
      </c>
      <c r="AY801" s="213" t="s">
        <v>124</v>
      </c>
    </row>
    <row r="802" spans="2:51" s="194" customFormat="1" ht="12">
      <c r="B802" s="195"/>
      <c r="D802" s="196" t="s">
        <v>132</v>
      </c>
      <c r="E802" s="197" t="s">
        <v>1</v>
      </c>
      <c r="F802" s="198" t="s">
        <v>1157</v>
      </c>
      <c r="H802" s="199">
        <v>8.1</v>
      </c>
      <c r="I802" s="85"/>
      <c r="L802" s="195"/>
      <c r="M802" s="200"/>
      <c r="N802" s="201"/>
      <c r="O802" s="201"/>
      <c r="P802" s="201"/>
      <c r="Q802" s="201"/>
      <c r="R802" s="201"/>
      <c r="S802" s="201"/>
      <c r="T802" s="202"/>
      <c r="AT802" s="197" t="s">
        <v>132</v>
      </c>
      <c r="AU802" s="197" t="s">
        <v>83</v>
      </c>
      <c r="AV802" s="194" t="s">
        <v>83</v>
      </c>
      <c r="AW802" s="194" t="s">
        <v>30</v>
      </c>
      <c r="AX802" s="194" t="s">
        <v>73</v>
      </c>
      <c r="AY802" s="197" t="s">
        <v>124</v>
      </c>
    </row>
    <row r="803" spans="2:51" s="203" customFormat="1" ht="12">
      <c r="B803" s="204"/>
      <c r="D803" s="196" t="s">
        <v>132</v>
      </c>
      <c r="E803" s="205" t="s">
        <v>1</v>
      </c>
      <c r="F803" s="206" t="s">
        <v>134</v>
      </c>
      <c r="H803" s="207">
        <v>8.1</v>
      </c>
      <c r="I803" s="86"/>
      <c r="L803" s="204"/>
      <c r="M803" s="266"/>
      <c r="N803" s="267"/>
      <c r="O803" s="267"/>
      <c r="P803" s="267"/>
      <c r="Q803" s="267"/>
      <c r="R803" s="267"/>
      <c r="S803" s="267"/>
      <c r="T803" s="268"/>
      <c r="AT803" s="205" t="s">
        <v>132</v>
      </c>
      <c r="AU803" s="205" t="s">
        <v>83</v>
      </c>
      <c r="AV803" s="203" t="s">
        <v>130</v>
      </c>
      <c r="AW803" s="203" t="s">
        <v>30</v>
      </c>
      <c r="AX803" s="203" t="s">
        <v>81</v>
      </c>
      <c r="AY803" s="205" t="s">
        <v>124</v>
      </c>
    </row>
    <row r="804" spans="1:31" s="101" customFormat="1" ht="6.95" customHeight="1">
      <c r="A804" s="98"/>
      <c r="B804" s="131"/>
      <c r="C804" s="132"/>
      <c r="D804" s="132"/>
      <c r="E804" s="132"/>
      <c r="F804" s="132"/>
      <c r="G804" s="132"/>
      <c r="H804" s="132"/>
      <c r="I804" s="269"/>
      <c r="J804" s="132"/>
      <c r="K804" s="132"/>
      <c r="L804" s="99"/>
      <c r="M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  <c r="AD804" s="98"/>
      <c r="AE804" s="98"/>
    </row>
  </sheetData>
  <sheetProtection password="FCE3" sheet="1" objects="1" scenarios="1"/>
  <autoFilter ref="C126:K80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N343"/>
  <sheetViews>
    <sheetView showGridLines="0" workbookViewId="0" topLeftCell="A81">
      <selection activeCell="B81" sqref="B81:J340"/>
    </sheetView>
  </sheetViews>
  <sheetFormatPr defaultColWidth="9.140625" defaultRowHeight="12"/>
  <cols>
    <col min="1" max="1" width="8.28125" style="90" customWidth="1"/>
    <col min="2" max="2" width="1.1484375" style="90" customWidth="1"/>
    <col min="3" max="3" width="4.140625" style="90" customWidth="1"/>
    <col min="4" max="4" width="4.28125" style="90" customWidth="1"/>
    <col min="5" max="5" width="17.140625" style="90" customWidth="1"/>
    <col min="6" max="6" width="50.8515625" style="90" customWidth="1"/>
    <col min="7" max="7" width="7.421875" style="90" customWidth="1"/>
    <col min="8" max="8" width="14.00390625" style="90" customWidth="1"/>
    <col min="9" max="9" width="15.8515625" style="90" customWidth="1"/>
    <col min="10" max="10" width="22.28125" style="90" customWidth="1"/>
    <col min="11" max="11" width="22.28125" style="90" hidden="1" customWidth="1"/>
    <col min="12" max="12" width="9.28125" style="90" customWidth="1"/>
    <col min="13" max="13" width="10.8515625" style="90" hidden="1" customWidth="1"/>
    <col min="14" max="14" width="9.28125" style="90" hidden="1" customWidth="1"/>
    <col min="15" max="20" width="14.140625" style="90" hidden="1" customWidth="1"/>
    <col min="21" max="21" width="16.28125" style="90" hidden="1" customWidth="1"/>
    <col min="22" max="22" width="12.28125" style="90" customWidth="1"/>
    <col min="23" max="23" width="16.28125" style="90" customWidth="1"/>
    <col min="24" max="24" width="12.28125" style="90" customWidth="1"/>
    <col min="25" max="25" width="15.00390625" style="90" customWidth="1"/>
    <col min="26" max="26" width="11.00390625" style="90" customWidth="1"/>
    <col min="27" max="27" width="15.00390625" style="90" customWidth="1"/>
    <col min="28" max="28" width="16.28125" style="90" customWidth="1"/>
    <col min="29" max="29" width="11.00390625" style="90" customWidth="1"/>
    <col min="30" max="30" width="15.00390625" style="90" customWidth="1"/>
    <col min="31" max="31" width="16.28125" style="90" customWidth="1"/>
    <col min="32" max="16384" width="9.28125" style="90" customWidth="1"/>
  </cols>
  <sheetData>
    <row r="1" ht="12"/>
    <row r="2" spans="12:46" ht="36.95" customHeight="1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91" t="s">
        <v>86</v>
      </c>
    </row>
    <row r="3" spans="2:46" ht="6.9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4"/>
      <c r="AT3" s="91" t="s">
        <v>83</v>
      </c>
    </row>
    <row r="4" spans="2:46" ht="24.95" customHeight="1">
      <c r="B4" s="94"/>
      <c r="D4" s="95" t="s">
        <v>90</v>
      </c>
      <c r="L4" s="94"/>
      <c r="M4" s="96" t="s">
        <v>10</v>
      </c>
      <c r="AT4" s="91" t="s">
        <v>3</v>
      </c>
    </row>
    <row r="5" spans="2:12" ht="6.95" customHeight="1">
      <c r="B5" s="94"/>
      <c r="L5" s="94"/>
    </row>
    <row r="6" spans="2:12" ht="12" customHeight="1">
      <c r="B6" s="94"/>
      <c r="D6" s="97" t="s">
        <v>16</v>
      </c>
      <c r="L6" s="94"/>
    </row>
    <row r="7" spans="2:12" ht="16.5" customHeight="1">
      <c r="B7" s="94"/>
      <c r="E7" s="311" t="str">
        <f>'Rekapitulace stavby'!K6</f>
        <v>Horky nad Jizerou - oprava vodovodu při stavbě KNL</v>
      </c>
      <c r="F7" s="312"/>
      <c r="G7" s="312"/>
      <c r="H7" s="312"/>
      <c r="L7" s="94"/>
    </row>
    <row r="8" spans="1:31" s="101" customFormat="1" ht="12" customHeight="1">
      <c r="A8" s="98"/>
      <c r="B8" s="99"/>
      <c r="C8" s="98"/>
      <c r="D8" s="97" t="s">
        <v>91</v>
      </c>
      <c r="E8" s="98"/>
      <c r="F8" s="98"/>
      <c r="G8" s="98"/>
      <c r="H8" s="98"/>
      <c r="I8" s="98"/>
      <c r="J8" s="98"/>
      <c r="K8" s="98"/>
      <c r="L8" s="100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s="101" customFormat="1" ht="16.5" customHeight="1">
      <c r="A9" s="98"/>
      <c r="B9" s="99"/>
      <c r="C9" s="98"/>
      <c r="D9" s="98"/>
      <c r="E9" s="309" t="s">
        <v>1158</v>
      </c>
      <c r="F9" s="310"/>
      <c r="G9" s="310"/>
      <c r="H9" s="310"/>
      <c r="I9" s="98"/>
      <c r="J9" s="98"/>
      <c r="K9" s="98"/>
      <c r="L9" s="100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s="101" customFormat="1" ht="12">
      <c r="A10" s="98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100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01" customFormat="1" ht="12" customHeight="1">
      <c r="A11" s="98"/>
      <c r="B11" s="99"/>
      <c r="C11" s="98"/>
      <c r="D11" s="97" t="s">
        <v>18</v>
      </c>
      <c r="E11" s="98"/>
      <c r="F11" s="103" t="s">
        <v>1</v>
      </c>
      <c r="G11" s="98"/>
      <c r="H11" s="98"/>
      <c r="I11" s="97" t="s">
        <v>19</v>
      </c>
      <c r="J11" s="103" t="s">
        <v>1</v>
      </c>
      <c r="K11" s="98"/>
      <c r="L11" s="100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01" customFormat="1" ht="12" customHeight="1">
      <c r="A12" s="98"/>
      <c r="B12" s="99"/>
      <c r="C12" s="98"/>
      <c r="D12" s="97" t="s">
        <v>20</v>
      </c>
      <c r="E12" s="98"/>
      <c r="F12" s="103" t="s">
        <v>21</v>
      </c>
      <c r="G12" s="98"/>
      <c r="H12" s="98"/>
      <c r="I12" s="97" t="s">
        <v>22</v>
      </c>
      <c r="J12" s="104" t="str">
        <f>'Rekapitulace stavby'!AN8</f>
        <v>3. 6. 2021</v>
      </c>
      <c r="K12" s="98"/>
      <c r="L12" s="100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s="101" customFormat="1" ht="10.9" customHeight="1">
      <c r="A13" s="98"/>
      <c r="B13" s="99"/>
      <c r="C13" s="98"/>
      <c r="D13" s="98"/>
      <c r="E13" s="98"/>
      <c r="F13" s="98"/>
      <c r="G13" s="98"/>
      <c r="H13" s="98"/>
      <c r="I13" s="98"/>
      <c r="J13" s="98"/>
      <c r="K13" s="98"/>
      <c r="L13" s="100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101" customFormat="1" ht="12" customHeight="1">
      <c r="A14" s="98"/>
      <c r="B14" s="99"/>
      <c r="C14" s="98"/>
      <c r="D14" s="97" t="s">
        <v>24</v>
      </c>
      <c r="E14" s="98"/>
      <c r="F14" s="98"/>
      <c r="G14" s="98"/>
      <c r="H14" s="98"/>
      <c r="I14" s="97" t="s">
        <v>25</v>
      </c>
      <c r="J14" s="103" t="str">
        <f>IF('Rekapitulace stavby'!AN10="","",'Rekapitulace stavby'!AN10)</f>
        <v/>
      </c>
      <c r="K14" s="98"/>
      <c r="L14" s="100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101" customFormat="1" ht="18" customHeight="1">
      <c r="A15" s="98"/>
      <c r="B15" s="99"/>
      <c r="C15" s="98"/>
      <c r="D15" s="98"/>
      <c r="E15" s="103" t="str">
        <f>IF('Rekapitulace stavby'!E11="","",'Rekapitulace stavby'!E11)</f>
        <v xml:space="preserve"> </v>
      </c>
      <c r="F15" s="98"/>
      <c r="G15" s="98"/>
      <c r="H15" s="98"/>
      <c r="I15" s="97" t="s">
        <v>26</v>
      </c>
      <c r="J15" s="103" t="str">
        <f>IF('Rekapitulace stavby'!AN11="","",'Rekapitulace stavby'!AN11)</f>
        <v/>
      </c>
      <c r="K15" s="98"/>
      <c r="L15" s="100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s="101" customFormat="1" ht="6.95" customHeight="1">
      <c r="A16" s="98"/>
      <c r="B16" s="99"/>
      <c r="C16" s="98"/>
      <c r="D16" s="98"/>
      <c r="E16" s="98"/>
      <c r="F16" s="98"/>
      <c r="G16" s="98"/>
      <c r="H16" s="98"/>
      <c r="I16" s="98"/>
      <c r="J16" s="98"/>
      <c r="K16" s="98"/>
      <c r="L16" s="100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101" customFormat="1" ht="12" customHeight="1">
      <c r="A17" s="98"/>
      <c r="B17" s="99"/>
      <c r="C17" s="98"/>
      <c r="D17" s="97" t="s">
        <v>27</v>
      </c>
      <c r="E17" s="98"/>
      <c r="F17" s="98"/>
      <c r="G17" s="98"/>
      <c r="H17" s="98"/>
      <c r="I17" s="97" t="s">
        <v>25</v>
      </c>
      <c r="J17" s="105" t="str">
        <f>'Rekapitulace stavby'!AN13</f>
        <v>Vyplň údaj</v>
      </c>
      <c r="K17" s="98"/>
      <c r="L17" s="100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s="101" customFormat="1" ht="18" customHeight="1">
      <c r="A18" s="98"/>
      <c r="B18" s="99"/>
      <c r="C18" s="98"/>
      <c r="D18" s="98"/>
      <c r="E18" s="315" t="str">
        <f>'Rekapitulace stavby'!E14</f>
        <v>Vyplň údaj</v>
      </c>
      <c r="F18" s="316"/>
      <c r="G18" s="316"/>
      <c r="H18" s="316"/>
      <c r="I18" s="97" t="s">
        <v>26</v>
      </c>
      <c r="J18" s="105" t="str">
        <f>'Rekapitulace stavby'!AN14</f>
        <v>Vyplň údaj</v>
      </c>
      <c r="K18" s="98"/>
      <c r="L18" s="100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s="101" customFormat="1" ht="6.95" customHeight="1">
      <c r="A19" s="98"/>
      <c r="B19" s="99"/>
      <c r="C19" s="98"/>
      <c r="D19" s="98"/>
      <c r="E19" s="98"/>
      <c r="F19" s="98"/>
      <c r="G19" s="98"/>
      <c r="H19" s="98"/>
      <c r="I19" s="98"/>
      <c r="J19" s="98"/>
      <c r="K19" s="98"/>
      <c r="L19" s="100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s="101" customFormat="1" ht="12" customHeight="1">
      <c r="A20" s="98"/>
      <c r="B20" s="99"/>
      <c r="C20" s="98"/>
      <c r="D20" s="97" t="s">
        <v>29</v>
      </c>
      <c r="E20" s="98"/>
      <c r="F20" s="98"/>
      <c r="G20" s="98"/>
      <c r="H20" s="98"/>
      <c r="I20" s="97" t="s">
        <v>25</v>
      </c>
      <c r="J20" s="103" t="str">
        <f>IF('Rekapitulace stavby'!AN16="","",'Rekapitulace stavby'!AN16)</f>
        <v/>
      </c>
      <c r="K20" s="98"/>
      <c r="L20" s="100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s="101" customFormat="1" ht="18" customHeight="1">
      <c r="A21" s="98"/>
      <c r="B21" s="99"/>
      <c r="C21" s="98"/>
      <c r="D21" s="98"/>
      <c r="E21" s="103" t="str">
        <f>IF('Rekapitulace stavby'!E17="","",'Rekapitulace stavby'!E17)</f>
        <v xml:space="preserve"> </v>
      </c>
      <c r="F21" s="98"/>
      <c r="G21" s="98"/>
      <c r="H21" s="98"/>
      <c r="I21" s="97" t="s">
        <v>26</v>
      </c>
      <c r="J21" s="103" t="str">
        <f>IF('Rekapitulace stavby'!AN17="","",'Rekapitulace stavby'!AN17)</f>
        <v/>
      </c>
      <c r="K21" s="98"/>
      <c r="L21" s="100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101" customFormat="1" ht="6.95" customHeight="1">
      <c r="A22" s="98"/>
      <c r="B22" s="99"/>
      <c r="C22" s="98"/>
      <c r="D22" s="98"/>
      <c r="E22" s="98"/>
      <c r="F22" s="98"/>
      <c r="G22" s="98"/>
      <c r="H22" s="98"/>
      <c r="I22" s="98"/>
      <c r="J22" s="98"/>
      <c r="K22" s="98"/>
      <c r="L22" s="100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s="101" customFormat="1" ht="12" customHeight="1">
      <c r="A23" s="98"/>
      <c r="B23" s="99"/>
      <c r="C23" s="98"/>
      <c r="D23" s="97" t="s">
        <v>31</v>
      </c>
      <c r="E23" s="98"/>
      <c r="F23" s="98"/>
      <c r="G23" s="98"/>
      <c r="H23" s="98"/>
      <c r="I23" s="97" t="s">
        <v>25</v>
      </c>
      <c r="J23" s="103" t="str">
        <f>IF('Rekapitulace stavby'!AN19="","",'Rekapitulace stavby'!AN19)</f>
        <v/>
      </c>
      <c r="K23" s="98"/>
      <c r="L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101" customFormat="1" ht="18" customHeight="1">
      <c r="A24" s="98"/>
      <c r="B24" s="99"/>
      <c r="C24" s="98"/>
      <c r="D24" s="98"/>
      <c r="E24" s="103" t="str">
        <f>IF('Rekapitulace stavby'!E20="","",'Rekapitulace stavby'!E20)</f>
        <v xml:space="preserve"> </v>
      </c>
      <c r="F24" s="98"/>
      <c r="G24" s="98"/>
      <c r="H24" s="98"/>
      <c r="I24" s="97" t="s">
        <v>26</v>
      </c>
      <c r="J24" s="103" t="str">
        <f>IF('Rekapitulace stavby'!AN20="","",'Rekapitulace stavby'!AN20)</f>
        <v/>
      </c>
      <c r="K24" s="98"/>
      <c r="L24" s="100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s="101" customFormat="1" ht="6.95" customHeight="1">
      <c r="A25" s="98"/>
      <c r="B25" s="99"/>
      <c r="C25" s="98"/>
      <c r="D25" s="98"/>
      <c r="E25" s="98"/>
      <c r="F25" s="98"/>
      <c r="G25" s="98"/>
      <c r="H25" s="98"/>
      <c r="I25" s="98"/>
      <c r="J25" s="98"/>
      <c r="K25" s="98"/>
      <c r="L25" s="100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101" customFormat="1" ht="12" customHeight="1">
      <c r="A26" s="98"/>
      <c r="B26" s="99"/>
      <c r="C26" s="98"/>
      <c r="D26" s="97" t="s">
        <v>32</v>
      </c>
      <c r="E26" s="98"/>
      <c r="F26" s="98"/>
      <c r="G26" s="98"/>
      <c r="H26" s="98"/>
      <c r="I26" s="98"/>
      <c r="J26" s="98"/>
      <c r="K26" s="98"/>
      <c r="L26" s="100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109" customFormat="1" ht="16.5" customHeight="1">
      <c r="A27" s="106"/>
      <c r="B27" s="107"/>
      <c r="C27" s="106"/>
      <c r="D27" s="106"/>
      <c r="E27" s="317" t="s">
        <v>1</v>
      </c>
      <c r="F27" s="317"/>
      <c r="G27" s="317"/>
      <c r="H27" s="317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1" customFormat="1" ht="6.95" customHeight="1">
      <c r="A28" s="98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00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s="101" customFormat="1" ht="6.95" customHeight="1">
      <c r="A29" s="98"/>
      <c r="B29" s="99"/>
      <c r="C29" s="98"/>
      <c r="D29" s="110"/>
      <c r="E29" s="110"/>
      <c r="F29" s="110"/>
      <c r="G29" s="110"/>
      <c r="H29" s="110"/>
      <c r="I29" s="110"/>
      <c r="J29" s="110"/>
      <c r="K29" s="110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101" customFormat="1" ht="25.35" customHeight="1">
      <c r="A30" s="98"/>
      <c r="B30" s="99"/>
      <c r="C30" s="98"/>
      <c r="D30" s="111" t="s">
        <v>33</v>
      </c>
      <c r="E30" s="98"/>
      <c r="F30" s="98"/>
      <c r="G30" s="98"/>
      <c r="H30" s="98"/>
      <c r="I30" s="98"/>
      <c r="J30" s="112">
        <f>ROUND(J124,2)</f>
        <v>0</v>
      </c>
      <c r="K30" s="98"/>
      <c r="L30" s="100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s="101" customFormat="1" ht="6.95" customHeight="1">
      <c r="A31" s="98"/>
      <c r="B31" s="99"/>
      <c r="C31" s="98"/>
      <c r="D31" s="110"/>
      <c r="E31" s="110"/>
      <c r="F31" s="110"/>
      <c r="G31" s="110"/>
      <c r="H31" s="110"/>
      <c r="I31" s="110"/>
      <c r="J31" s="110"/>
      <c r="K31" s="110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101" customFormat="1" ht="14.45" customHeight="1">
      <c r="A32" s="98"/>
      <c r="B32" s="99"/>
      <c r="C32" s="98"/>
      <c r="D32" s="98"/>
      <c r="E32" s="98"/>
      <c r="F32" s="113" t="s">
        <v>35</v>
      </c>
      <c r="G32" s="98"/>
      <c r="H32" s="98"/>
      <c r="I32" s="113" t="s">
        <v>34</v>
      </c>
      <c r="J32" s="113" t="s">
        <v>36</v>
      </c>
      <c r="K32" s="98"/>
      <c r="L32" s="100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s="101" customFormat="1" ht="14.45" customHeight="1">
      <c r="A33" s="98"/>
      <c r="B33" s="99"/>
      <c r="C33" s="98"/>
      <c r="D33" s="114" t="s">
        <v>37</v>
      </c>
      <c r="E33" s="97" t="s">
        <v>38</v>
      </c>
      <c r="F33" s="115">
        <f>ROUND((SUM(BE124:BE339)),2)</f>
        <v>0</v>
      </c>
      <c r="G33" s="98"/>
      <c r="H33" s="98"/>
      <c r="I33" s="116">
        <v>0.21</v>
      </c>
      <c r="J33" s="115">
        <f>ROUND(((SUM(BE124:BE339))*I33),2)</f>
        <v>0</v>
      </c>
      <c r="K33" s="98"/>
      <c r="L33" s="100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s="101" customFormat="1" ht="14.45" customHeight="1">
      <c r="A34" s="98"/>
      <c r="B34" s="99"/>
      <c r="C34" s="98"/>
      <c r="D34" s="98"/>
      <c r="E34" s="97" t="s">
        <v>39</v>
      </c>
      <c r="F34" s="115">
        <f>ROUND((SUM(BF124:BF339)),2)</f>
        <v>0</v>
      </c>
      <c r="G34" s="98"/>
      <c r="H34" s="98"/>
      <c r="I34" s="116">
        <v>0.15</v>
      </c>
      <c r="J34" s="115">
        <f>ROUND(((SUM(BF124:BF339))*I34),2)</f>
        <v>0</v>
      </c>
      <c r="K34" s="98"/>
      <c r="L34" s="100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s="101" customFormat="1" ht="14.45" customHeight="1" hidden="1">
      <c r="A35" s="98"/>
      <c r="B35" s="99"/>
      <c r="C35" s="98"/>
      <c r="D35" s="98"/>
      <c r="E35" s="97" t="s">
        <v>40</v>
      </c>
      <c r="F35" s="115">
        <f>ROUND((SUM(BG124:BG339)),2)</f>
        <v>0</v>
      </c>
      <c r="G35" s="98"/>
      <c r="H35" s="98"/>
      <c r="I35" s="116">
        <v>0.21</v>
      </c>
      <c r="J35" s="115">
        <f>0</f>
        <v>0</v>
      </c>
      <c r="K35" s="98"/>
      <c r="L35" s="100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s="101" customFormat="1" ht="14.45" customHeight="1" hidden="1">
      <c r="A36" s="98"/>
      <c r="B36" s="99"/>
      <c r="C36" s="98"/>
      <c r="D36" s="98"/>
      <c r="E36" s="97" t="s">
        <v>41</v>
      </c>
      <c r="F36" s="115">
        <f>ROUND((SUM(BH124:BH339)),2)</f>
        <v>0</v>
      </c>
      <c r="G36" s="98"/>
      <c r="H36" s="98"/>
      <c r="I36" s="116">
        <v>0.15</v>
      </c>
      <c r="J36" s="115">
        <f>0</f>
        <v>0</v>
      </c>
      <c r="K36" s="98"/>
      <c r="L36" s="100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101" customFormat="1" ht="14.45" customHeight="1" hidden="1">
      <c r="A37" s="98"/>
      <c r="B37" s="99"/>
      <c r="C37" s="98"/>
      <c r="D37" s="98"/>
      <c r="E37" s="97" t="s">
        <v>42</v>
      </c>
      <c r="F37" s="115">
        <f>ROUND((SUM(BI124:BI339)),2)</f>
        <v>0</v>
      </c>
      <c r="G37" s="98"/>
      <c r="H37" s="98"/>
      <c r="I37" s="116">
        <v>0</v>
      </c>
      <c r="J37" s="115">
        <f>0</f>
        <v>0</v>
      </c>
      <c r="K37" s="98"/>
      <c r="L37" s="100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s="101" customFormat="1" ht="6.95" customHeight="1">
      <c r="A38" s="98"/>
      <c r="B38" s="99"/>
      <c r="C38" s="98"/>
      <c r="D38" s="98"/>
      <c r="E38" s="98"/>
      <c r="F38" s="98"/>
      <c r="G38" s="98"/>
      <c r="H38" s="98"/>
      <c r="I38" s="98"/>
      <c r="J38" s="98"/>
      <c r="K38" s="98"/>
      <c r="L38" s="100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s="101" customFormat="1" ht="25.35" customHeight="1">
      <c r="A39" s="98"/>
      <c r="B39" s="99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100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s="101" customFormat="1" ht="14.45" customHeight="1">
      <c r="A40" s="98"/>
      <c r="B40" s="99"/>
      <c r="C40" s="98"/>
      <c r="D40" s="98"/>
      <c r="E40" s="98"/>
      <c r="F40" s="98"/>
      <c r="G40" s="98"/>
      <c r="H40" s="98"/>
      <c r="I40" s="98"/>
      <c r="J40" s="98"/>
      <c r="K40" s="98"/>
      <c r="L40" s="100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2:12" ht="14.45" customHeight="1">
      <c r="B41" s="94"/>
      <c r="L41" s="94"/>
    </row>
    <row r="42" spans="2:12" ht="14.45" customHeight="1">
      <c r="B42" s="94"/>
      <c r="L42" s="94"/>
    </row>
    <row r="43" spans="2:12" ht="14.45" customHeight="1">
      <c r="B43" s="94"/>
      <c r="L43" s="94"/>
    </row>
    <row r="44" spans="2:12" ht="14.45" customHeight="1">
      <c r="B44" s="94"/>
      <c r="L44" s="94"/>
    </row>
    <row r="45" spans="2:12" ht="14.45" customHeight="1">
      <c r="B45" s="94"/>
      <c r="L45" s="94"/>
    </row>
    <row r="46" spans="2:12" ht="14.45" customHeight="1">
      <c r="B46" s="94"/>
      <c r="L46" s="94"/>
    </row>
    <row r="47" spans="2:12" ht="14.45" customHeight="1">
      <c r="B47" s="94"/>
      <c r="L47" s="94"/>
    </row>
    <row r="48" spans="2:12" ht="14.45" customHeight="1">
      <c r="B48" s="94"/>
      <c r="L48" s="94"/>
    </row>
    <row r="49" spans="2:12" ht="14.45" customHeight="1">
      <c r="B49" s="94"/>
      <c r="L49" s="94"/>
    </row>
    <row r="50" spans="2:12" s="101" customFormat="1" ht="14.45" customHeight="1">
      <c r="B50" s="100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0"/>
    </row>
    <row r="51" spans="2:12" ht="12">
      <c r="B51" s="94"/>
      <c r="L51" s="94"/>
    </row>
    <row r="52" spans="2:12" ht="12">
      <c r="B52" s="94"/>
      <c r="L52" s="94"/>
    </row>
    <row r="53" spans="2:12" ht="12">
      <c r="B53" s="94"/>
      <c r="L53" s="94"/>
    </row>
    <row r="54" spans="2:12" ht="12">
      <c r="B54" s="94"/>
      <c r="L54" s="94"/>
    </row>
    <row r="55" spans="2:12" ht="12">
      <c r="B55" s="94"/>
      <c r="L55" s="94"/>
    </row>
    <row r="56" spans="2:12" ht="12">
      <c r="B56" s="94"/>
      <c r="L56" s="94"/>
    </row>
    <row r="57" spans="2:12" ht="12">
      <c r="B57" s="94"/>
      <c r="L57" s="94"/>
    </row>
    <row r="58" spans="2:12" ht="12">
      <c r="B58" s="94"/>
      <c r="L58" s="94"/>
    </row>
    <row r="59" spans="2:12" ht="12">
      <c r="B59" s="94"/>
      <c r="L59" s="94"/>
    </row>
    <row r="60" spans="2:12" ht="12">
      <c r="B60" s="94"/>
      <c r="L60" s="94"/>
    </row>
    <row r="61" spans="1:31" s="101" customFormat="1" ht="12.75">
      <c r="A61" s="98"/>
      <c r="B61" s="99"/>
      <c r="C61" s="98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0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2:12" ht="12">
      <c r="B62" s="94"/>
      <c r="L62" s="94"/>
    </row>
    <row r="63" spans="2:12" ht="12">
      <c r="B63" s="94"/>
      <c r="L63" s="94"/>
    </row>
    <row r="64" spans="2:12" ht="12">
      <c r="B64" s="94"/>
      <c r="L64" s="94"/>
    </row>
    <row r="65" spans="1:31" s="101" customFormat="1" ht="12.75">
      <c r="A65" s="98"/>
      <c r="B65" s="99"/>
      <c r="C65" s="98"/>
      <c r="D65" s="124" t="s">
        <v>50</v>
      </c>
      <c r="E65" s="130"/>
      <c r="F65" s="130"/>
      <c r="G65" s="124" t="s">
        <v>51</v>
      </c>
      <c r="H65" s="130"/>
      <c r="I65" s="130"/>
      <c r="J65" s="130"/>
      <c r="K65" s="130"/>
      <c r="L65" s="100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</row>
    <row r="66" spans="2:12" ht="12">
      <c r="B66" s="94"/>
      <c r="L66" s="94"/>
    </row>
    <row r="67" spans="2:12" ht="12">
      <c r="B67" s="94"/>
      <c r="L67" s="94"/>
    </row>
    <row r="68" spans="2:12" ht="12">
      <c r="B68" s="94"/>
      <c r="L68" s="94"/>
    </row>
    <row r="69" spans="2:12" ht="12">
      <c r="B69" s="94"/>
      <c r="L69" s="94"/>
    </row>
    <row r="70" spans="2:12" ht="12">
      <c r="B70" s="94"/>
      <c r="L70" s="94"/>
    </row>
    <row r="71" spans="2:12" ht="12">
      <c r="B71" s="94"/>
      <c r="L71" s="94"/>
    </row>
    <row r="72" spans="2:12" ht="12">
      <c r="B72" s="94"/>
      <c r="L72" s="94"/>
    </row>
    <row r="73" spans="2:12" ht="12">
      <c r="B73" s="94"/>
      <c r="L73" s="94"/>
    </row>
    <row r="74" spans="2:12" ht="12">
      <c r="B74" s="94"/>
      <c r="L74" s="94"/>
    </row>
    <row r="75" spans="2:12" ht="12">
      <c r="B75" s="94"/>
      <c r="L75" s="94"/>
    </row>
    <row r="76" spans="1:31" s="101" customFormat="1" ht="12.75">
      <c r="A76" s="98"/>
      <c r="B76" s="99"/>
      <c r="C76" s="98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0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1:31" s="101" customFormat="1" ht="14.45" customHeight="1">
      <c r="A77" s="98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0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</row>
    <row r="81" spans="1:31" s="101" customFormat="1" ht="6.95" customHeight="1">
      <c r="A81" s="98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0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1:31" s="101" customFormat="1" ht="24.95" customHeight="1">
      <c r="A82" s="98"/>
      <c r="B82" s="99"/>
      <c r="C82" s="95" t="s">
        <v>93</v>
      </c>
      <c r="D82" s="98"/>
      <c r="E82" s="98"/>
      <c r="F82" s="98"/>
      <c r="G82" s="98"/>
      <c r="H82" s="98"/>
      <c r="I82" s="98"/>
      <c r="J82" s="98"/>
      <c r="K82" s="98"/>
      <c r="L82" s="100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1:31" s="101" customFormat="1" ht="6.95" customHeight="1">
      <c r="A83" s="98"/>
      <c r="B83" s="99"/>
      <c r="C83" s="98"/>
      <c r="D83" s="98"/>
      <c r="E83" s="98"/>
      <c r="F83" s="98"/>
      <c r="G83" s="98"/>
      <c r="H83" s="98"/>
      <c r="I83" s="98"/>
      <c r="J83" s="98"/>
      <c r="K83" s="98"/>
      <c r="L83" s="100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1:31" s="101" customFormat="1" ht="12" customHeight="1">
      <c r="A84" s="98"/>
      <c r="B84" s="99"/>
      <c r="C84" s="97" t="s">
        <v>16</v>
      </c>
      <c r="D84" s="98"/>
      <c r="E84" s="98"/>
      <c r="F84" s="98"/>
      <c r="G84" s="98"/>
      <c r="H84" s="98"/>
      <c r="I84" s="98"/>
      <c r="J84" s="98"/>
      <c r="K84" s="98"/>
      <c r="L84" s="100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1:31" s="101" customFormat="1" ht="16.5" customHeight="1">
      <c r="A85" s="98"/>
      <c r="B85" s="99"/>
      <c r="C85" s="98"/>
      <c r="D85" s="98"/>
      <c r="E85" s="311" t="str">
        <f>E7</f>
        <v>Horky nad Jizerou - oprava vodovodu při stavbě KNL</v>
      </c>
      <c r="F85" s="312"/>
      <c r="G85" s="312"/>
      <c r="H85" s="312"/>
      <c r="I85" s="98"/>
      <c r="J85" s="98"/>
      <c r="K85" s="98"/>
      <c r="L85" s="100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1:31" s="101" customFormat="1" ht="12" customHeight="1">
      <c r="A86" s="98"/>
      <c r="B86" s="99"/>
      <c r="C86" s="97" t="s">
        <v>91</v>
      </c>
      <c r="D86" s="98"/>
      <c r="E86" s="98"/>
      <c r="F86" s="98"/>
      <c r="G86" s="98"/>
      <c r="H86" s="98"/>
      <c r="I86" s="98"/>
      <c r="J86" s="98"/>
      <c r="K86" s="98"/>
      <c r="L86" s="100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1:31" s="101" customFormat="1" ht="16.5" customHeight="1">
      <c r="A87" s="98"/>
      <c r="B87" s="99"/>
      <c r="C87" s="98"/>
      <c r="D87" s="98"/>
      <c r="E87" s="309" t="str">
        <f>E9</f>
        <v>01.1 - SO 01.1 Vodovodní přípojky</v>
      </c>
      <c r="F87" s="310"/>
      <c r="G87" s="310"/>
      <c r="H87" s="310"/>
      <c r="I87" s="98"/>
      <c r="J87" s="98"/>
      <c r="K87" s="98"/>
      <c r="L87" s="100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1:31" s="101" customFormat="1" ht="6.95" customHeight="1">
      <c r="A88" s="98"/>
      <c r="B88" s="99"/>
      <c r="C88" s="98"/>
      <c r="D88" s="98"/>
      <c r="E88" s="98"/>
      <c r="F88" s="98"/>
      <c r="G88" s="98"/>
      <c r="H88" s="98"/>
      <c r="I88" s="98"/>
      <c r="J88" s="98"/>
      <c r="K88" s="98"/>
      <c r="L88" s="100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1:31" s="101" customFormat="1" ht="12" customHeight="1">
      <c r="A89" s="98"/>
      <c r="B89" s="99"/>
      <c r="C89" s="97" t="s">
        <v>20</v>
      </c>
      <c r="D89" s="98"/>
      <c r="E89" s="98"/>
      <c r="F89" s="103" t="str">
        <f>F12</f>
        <v xml:space="preserve"> </v>
      </c>
      <c r="G89" s="98"/>
      <c r="H89" s="98"/>
      <c r="I89" s="97" t="s">
        <v>22</v>
      </c>
      <c r="J89" s="104" t="str">
        <f>IF(J12="","",J12)</f>
        <v>3. 6. 2021</v>
      </c>
      <c r="K89" s="98"/>
      <c r="L89" s="100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1:31" s="101" customFormat="1" ht="6.95" customHeight="1">
      <c r="A90" s="98"/>
      <c r="B90" s="99"/>
      <c r="C90" s="98"/>
      <c r="D90" s="98"/>
      <c r="E90" s="98"/>
      <c r="F90" s="98"/>
      <c r="G90" s="98"/>
      <c r="H90" s="98"/>
      <c r="I90" s="98"/>
      <c r="J90" s="98"/>
      <c r="K90" s="98"/>
      <c r="L90" s="100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1:31" s="101" customFormat="1" ht="15.2" customHeight="1">
      <c r="A91" s="98"/>
      <c r="B91" s="99"/>
      <c r="C91" s="97" t="s">
        <v>24</v>
      </c>
      <c r="D91" s="98"/>
      <c r="E91" s="98"/>
      <c r="F91" s="103" t="str">
        <f>E15</f>
        <v xml:space="preserve"> </v>
      </c>
      <c r="G91" s="98"/>
      <c r="H91" s="98"/>
      <c r="I91" s="97" t="s">
        <v>29</v>
      </c>
      <c r="J91" s="135" t="str">
        <f>E21</f>
        <v xml:space="preserve"> </v>
      </c>
      <c r="K91" s="98"/>
      <c r="L91" s="100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s="101" customFormat="1" ht="15.2" customHeight="1">
      <c r="A92" s="98"/>
      <c r="B92" s="99"/>
      <c r="C92" s="97" t="s">
        <v>27</v>
      </c>
      <c r="D92" s="98"/>
      <c r="E92" s="98"/>
      <c r="F92" s="103" t="str">
        <f>IF(E18="","",E18)</f>
        <v>Vyplň údaj</v>
      </c>
      <c r="G92" s="98"/>
      <c r="H92" s="98"/>
      <c r="I92" s="97" t="s">
        <v>31</v>
      </c>
      <c r="J92" s="135" t="str">
        <f>E24</f>
        <v xml:space="preserve"> </v>
      </c>
      <c r="K92" s="98"/>
      <c r="L92" s="100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1:31" s="101" customFormat="1" ht="10.35" customHeight="1">
      <c r="A93" s="98"/>
      <c r="B93" s="99"/>
      <c r="C93" s="98"/>
      <c r="D93" s="98"/>
      <c r="E93" s="98"/>
      <c r="F93" s="98"/>
      <c r="G93" s="98"/>
      <c r="H93" s="98"/>
      <c r="I93" s="98"/>
      <c r="J93" s="98"/>
      <c r="K93" s="98"/>
      <c r="L93" s="100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1:31" s="101" customFormat="1" ht="29.25" customHeight="1">
      <c r="A94" s="98"/>
      <c r="B94" s="99"/>
      <c r="C94" s="136" t="s">
        <v>94</v>
      </c>
      <c r="D94" s="117"/>
      <c r="E94" s="117"/>
      <c r="F94" s="117"/>
      <c r="G94" s="117"/>
      <c r="H94" s="117"/>
      <c r="I94" s="117"/>
      <c r="J94" s="137" t="s">
        <v>95</v>
      </c>
      <c r="K94" s="117"/>
      <c r="L94" s="100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</row>
    <row r="95" spans="1:31" s="101" customFormat="1" ht="10.35" customHeight="1">
      <c r="A95" s="98"/>
      <c r="B95" s="99"/>
      <c r="C95" s="98"/>
      <c r="D95" s="98"/>
      <c r="E95" s="98"/>
      <c r="F95" s="98"/>
      <c r="G95" s="98"/>
      <c r="H95" s="98"/>
      <c r="I95" s="98"/>
      <c r="J95" s="98"/>
      <c r="K95" s="98"/>
      <c r="L95" s="100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</row>
    <row r="96" spans="1:47" s="101" customFormat="1" ht="22.9" customHeight="1">
      <c r="A96" s="98"/>
      <c r="B96" s="99"/>
      <c r="C96" s="138" t="s">
        <v>96</v>
      </c>
      <c r="D96" s="98"/>
      <c r="E96" s="98"/>
      <c r="F96" s="98"/>
      <c r="G96" s="98"/>
      <c r="H96" s="98"/>
      <c r="I96" s="98"/>
      <c r="J96" s="112">
        <f>J124</f>
        <v>0</v>
      </c>
      <c r="K96" s="98"/>
      <c r="L96" s="100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U96" s="91" t="s">
        <v>97</v>
      </c>
    </row>
    <row r="97" spans="2:12" s="139" customFormat="1" ht="24.95" customHeight="1">
      <c r="B97" s="140"/>
      <c r="D97" s="141" t="s">
        <v>98</v>
      </c>
      <c r="E97" s="142"/>
      <c r="F97" s="142"/>
      <c r="G97" s="142"/>
      <c r="H97" s="142"/>
      <c r="I97" s="142"/>
      <c r="J97" s="143">
        <f>J125</f>
        <v>0</v>
      </c>
      <c r="L97" s="140"/>
    </row>
    <row r="98" spans="2:12" s="144" customFormat="1" ht="19.9" customHeight="1">
      <c r="B98" s="145"/>
      <c r="D98" s="146" t="s">
        <v>99</v>
      </c>
      <c r="E98" s="147"/>
      <c r="F98" s="147"/>
      <c r="G98" s="147"/>
      <c r="H98" s="147"/>
      <c r="I98" s="147"/>
      <c r="J98" s="148">
        <f>J126</f>
        <v>0</v>
      </c>
      <c r="L98" s="145"/>
    </row>
    <row r="99" spans="2:12" s="144" customFormat="1" ht="19.9" customHeight="1">
      <c r="B99" s="145"/>
      <c r="D99" s="146" t="s">
        <v>101</v>
      </c>
      <c r="E99" s="147"/>
      <c r="F99" s="147"/>
      <c r="G99" s="147"/>
      <c r="H99" s="147"/>
      <c r="I99" s="147"/>
      <c r="J99" s="148">
        <f>J236</f>
        <v>0</v>
      </c>
      <c r="L99" s="145"/>
    </row>
    <row r="100" spans="2:12" s="144" customFormat="1" ht="19.9" customHeight="1">
      <c r="B100" s="145"/>
      <c r="D100" s="146" t="s">
        <v>102</v>
      </c>
      <c r="E100" s="147"/>
      <c r="F100" s="147"/>
      <c r="G100" s="147"/>
      <c r="H100" s="147"/>
      <c r="I100" s="147"/>
      <c r="J100" s="148">
        <f>J246</f>
        <v>0</v>
      </c>
      <c r="L100" s="145"/>
    </row>
    <row r="101" spans="2:12" s="144" customFormat="1" ht="19.9" customHeight="1">
      <c r="B101" s="145"/>
      <c r="D101" s="146" t="s">
        <v>103</v>
      </c>
      <c r="E101" s="147"/>
      <c r="F101" s="147"/>
      <c r="G101" s="147"/>
      <c r="H101" s="147"/>
      <c r="I101" s="147"/>
      <c r="J101" s="148">
        <f>J264</f>
        <v>0</v>
      </c>
      <c r="L101" s="145"/>
    </row>
    <row r="102" spans="2:12" s="144" customFormat="1" ht="19.9" customHeight="1">
      <c r="B102" s="145"/>
      <c r="D102" s="146" t="s">
        <v>104</v>
      </c>
      <c r="E102" s="147"/>
      <c r="F102" s="147"/>
      <c r="G102" s="147"/>
      <c r="H102" s="147"/>
      <c r="I102" s="147"/>
      <c r="J102" s="148">
        <f>J314</f>
        <v>0</v>
      </c>
      <c r="L102" s="145"/>
    </row>
    <row r="103" spans="2:12" s="144" customFormat="1" ht="19.9" customHeight="1">
      <c r="B103" s="145"/>
      <c r="D103" s="146" t="s">
        <v>105</v>
      </c>
      <c r="E103" s="147"/>
      <c r="F103" s="147"/>
      <c r="G103" s="147"/>
      <c r="H103" s="147"/>
      <c r="I103" s="147"/>
      <c r="J103" s="148">
        <f>J324</f>
        <v>0</v>
      </c>
      <c r="L103" s="145"/>
    </row>
    <row r="104" spans="2:12" s="144" customFormat="1" ht="19.9" customHeight="1">
      <c r="B104" s="145"/>
      <c r="D104" s="146" t="s">
        <v>106</v>
      </c>
      <c r="E104" s="147"/>
      <c r="F104" s="147"/>
      <c r="G104" s="147"/>
      <c r="H104" s="147"/>
      <c r="I104" s="147"/>
      <c r="J104" s="148">
        <f>J338</f>
        <v>0</v>
      </c>
      <c r="L104" s="145"/>
    </row>
    <row r="105" spans="1:31" s="101" customFormat="1" ht="21.75" customHeight="1">
      <c r="A105" s="98"/>
      <c r="B105" s="99"/>
      <c r="C105" s="98"/>
      <c r="D105" s="98"/>
      <c r="E105" s="98"/>
      <c r="F105" s="98"/>
      <c r="G105" s="98"/>
      <c r="H105" s="98"/>
      <c r="I105" s="98"/>
      <c r="J105" s="98"/>
      <c r="K105" s="98"/>
      <c r="L105" s="100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</row>
    <row r="106" spans="1:31" s="101" customFormat="1" ht="6.95" customHeight="1">
      <c r="A106" s="98"/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00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</row>
    <row r="110" spans="1:31" s="101" customFormat="1" ht="6.95" customHeight="1">
      <c r="A110" s="98"/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00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</row>
    <row r="111" spans="1:31" s="101" customFormat="1" ht="24.95" customHeight="1">
      <c r="A111" s="98"/>
      <c r="B111" s="99"/>
      <c r="C111" s="95" t="s">
        <v>109</v>
      </c>
      <c r="D111" s="98"/>
      <c r="E111" s="98"/>
      <c r="F111" s="98"/>
      <c r="G111" s="98"/>
      <c r="H111" s="98"/>
      <c r="I111" s="98"/>
      <c r="J111" s="98"/>
      <c r="K111" s="98"/>
      <c r="L111" s="100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</row>
    <row r="112" spans="1:31" s="101" customFormat="1" ht="6.95" customHeight="1">
      <c r="A112" s="98"/>
      <c r="B112" s="99"/>
      <c r="C112" s="98"/>
      <c r="D112" s="98"/>
      <c r="E112" s="98"/>
      <c r="F112" s="98"/>
      <c r="G112" s="98"/>
      <c r="H112" s="98"/>
      <c r="I112" s="98"/>
      <c r="J112" s="98"/>
      <c r="K112" s="98"/>
      <c r="L112" s="100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</row>
    <row r="113" spans="1:31" s="101" customFormat="1" ht="12" customHeight="1">
      <c r="A113" s="98"/>
      <c r="B113" s="99"/>
      <c r="C113" s="97" t="s">
        <v>16</v>
      </c>
      <c r="D113" s="98"/>
      <c r="E113" s="98"/>
      <c r="F113" s="98"/>
      <c r="G113" s="98"/>
      <c r="H113" s="98"/>
      <c r="I113" s="98"/>
      <c r="J113" s="98"/>
      <c r="K113" s="98"/>
      <c r="L113" s="100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</row>
    <row r="114" spans="1:31" s="101" customFormat="1" ht="16.5" customHeight="1">
      <c r="A114" s="98"/>
      <c r="B114" s="99"/>
      <c r="C114" s="98"/>
      <c r="D114" s="98"/>
      <c r="E114" s="311" t="str">
        <f>E7</f>
        <v>Horky nad Jizerou - oprava vodovodu při stavbě KNL</v>
      </c>
      <c r="F114" s="312"/>
      <c r="G114" s="312"/>
      <c r="H114" s="312"/>
      <c r="I114" s="98"/>
      <c r="J114" s="98"/>
      <c r="K114" s="98"/>
      <c r="L114" s="100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</row>
    <row r="115" spans="1:31" s="101" customFormat="1" ht="12" customHeight="1">
      <c r="A115" s="98"/>
      <c r="B115" s="99"/>
      <c r="C115" s="97" t="s">
        <v>91</v>
      </c>
      <c r="D115" s="98"/>
      <c r="E115" s="98"/>
      <c r="F115" s="98"/>
      <c r="G115" s="98"/>
      <c r="H115" s="98"/>
      <c r="I115" s="98"/>
      <c r="J115" s="98"/>
      <c r="K115" s="98"/>
      <c r="L115" s="100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s="101" customFormat="1" ht="16.5" customHeight="1">
      <c r="A116" s="98"/>
      <c r="B116" s="99"/>
      <c r="C116" s="98"/>
      <c r="D116" s="98"/>
      <c r="E116" s="309" t="str">
        <f>E9</f>
        <v>01.1 - SO 01.1 Vodovodní přípojky</v>
      </c>
      <c r="F116" s="310"/>
      <c r="G116" s="310"/>
      <c r="H116" s="310"/>
      <c r="I116" s="98"/>
      <c r="J116" s="98"/>
      <c r="K116" s="98"/>
      <c r="L116" s="100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</row>
    <row r="117" spans="1:31" s="101" customFormat="1" ht="6.95" customHeight="1">
      <c r="A117" s="98"/>
      <c r="B117" s="99"/>
      <c r="C117" s="98"/>
      <c r="D117" s="98"/>
      <c r="E117" s="98"/>
      <c r="F117" s="98"/>
      <c r="G117" s="98"/>
      <c r="H117" s="98"/>
      <c r="I117" s="98"/>
      <c r="J117" s="98"/>
      <c r="K117" s="98"/>
      <c r="L117" s="100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</row>
    <row r="118" spans="1:31" s="101" customFormat="1" ht="12" customHeight="1">
      <c r="A118" s="98"/>
      <c r="B118" s="99"/>
      <c r="C118" s="97" t="s">
        <v>20</v>
      </c>
      <c r="D118" s="98"/>
      <c r="E118" s="98"/>
      <c r="F118" s="103" t="str">
        <f>F12</f>
        <v xml:space="preserve"> </v>
      </c>
      <c r="G118" s="98"/>
      <c r="H118" s="98"/>
      <c r="I118" s="97" t="s">
        <v>22</v>
      </c>
      <c r="J118" s="104" t="str">
        <f>IF(J12="","",J12)</f>
        <v>3. 6. 2021</v>
      </c>
      <c r="K118" s="98"/>
      <c r="L118" s="100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</row>
    <row r="119" spans="1:31" s="101" customFormat="1" ht="6.95" customHeight="1">
      <c r="A119" s="98"/>
      <c r="B119" s="99"/>
      <c r="C119" s="98"/>
      <c r="D119" s="98"/>
      <c r="E119" s="98"/>
      <c r="F119" s="98"/>
      <c r="G119" s="98"/>
      <c r="H119" s="98"/>
      <c r="I119" s="98"/>
      <c r="J119" s="98"/>
      <c r="K119" s="98"/>
      <c r="L119" s="100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</row>
    <row r="120" spans="1:31" s="101" customFormat="1" ht="15.2" customHeight="1">
      <c r="A120" s="98"/>
      <c r="B120" s="99"/>
      <c r="C120" s="97" t="s">
        <v>24</v>
      </c>
      <c r="D120" s="98"/>
      <c r="E120" s="98"/>
      <c r="F120" s="103" t="str">
        <f>E15</f>
        <v xml:space="preserve"> </v>
      </c>
      <c r="G120" s="98"/>
      <c r="H120" s="98"/>
      <c r="I120" s="97" t="s">
        <v>29</v>
      </c>
      <c r="J120" s="135" t="str">
        <f>E21</f>
        <v xml:space="preserve"> </v>
      </c>
      <c r="K120" s="98"/>
      <c r="L120" s="100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</row>
    <row r="121" spans="1:31" s="101" customFormat="1" ht="15.2" customHeight="1">
      <c r="A121" s="98"/>
      <c r="B121" s="99"/>
      <c r="C121" s="97" t="s">
        <v>27</v>
      </c>
      <c r="D121" s="98"/>
      <c r="E121" s="98"/>
      <c r="F121" s="103" t="str">
        <f>IF(E18="","",E18)</f>
        <v>Vyplň údaj</v>
      </c>
      <c r="G121" s="98"/>
      <c r="H121" s="98"/>
      <c r="I121" s="97" t="s">
        <v>31</v>
      </c>
      <c r="J121" s="135" t="str">
        <f>E24</f>
        <v xml:space="preserve"> </v>
      </c>
      <c r="K121" s="98"/>
      <c r="L121" s="100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</row>
    <row r="122" spans="1:31" s="101" customFormat="1" ht="10.35" customHeight="1">
      <c r="A122" s="98"/>
      <c r="B122" s="99"/>
      <c r="C122" s="98"/>
      <c r="D122" s="98"/>
      <c r="E122" s="98"/>
      <c r="F122" s="98"/>
      <c r="G122" s="98"/>
      <c r="H122" s="98"/>
      <c r="I122" s="98"/>
      <c r="J122" s="98"/>
      <c r="K122" s="98"/>
      <c r="L122" s="100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</row>
    <row r="123" spans="1:31" s="159" customFormat="1" ht="29.25" customHeight="1">
      <c r="A123" s="149"/>
      <c r="B123" s="150"/>
      <c r="C123" s="151" t="s">
        <v>110</v>
      </c>
      <c r="D123" s="152" t="s">
        <v>58</v>
      </c>
      <c r="E123" s="152" t="s">
        <v>54</v>
      </c>
      <c r="F123" s="152" t="s">
        <v>55</v>
      </c>
      <c r="G123" s="152" t="s">
        <v>111</v>
      </c>
      <c r="H123" s="152" t="s">
        <v>112</v>
      </c>
      <c r="I123" s="152" t="s">
        <v>113</v>
      </c>
      <c r="J123" s="153" t="s">
        <v>95</v>
      </c>
      <c r="K123" s="154" t="s">
        <v>114</v>
      </c>
      <c r="L123" s="155"/>
      <c r="M123" s="156" t="s">
        <v>1</v>
      </c>
      <c r="N123" s="157" t="s">
        <v>37</v>
      </c>
      <c r="O123" s="157" t="s">
        <v>115</v>
      </c>
      <c r="P123" s="157" t="s">
        <v>116</v>
      </c>
      <c r="Q123" s="157" t="s">
        <v>117</v>
      </c>
      <c r="R123" s="157" t="s">
        <v>118</v>
      </c>
      <c r="S123" s="157" t="s">
        <v>119</v>
      </c>
      <c r="T123" s="158" t="s">
        <v>120</v>
      </c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spans="1:63" s="101" customFormat="1" ht="22.9" customHeight="1">
      <c r="A124" s="98"/>
      <c r="B124" s="99"/>
      <c r="C124" s="160" t="s">
        <v>121</v>
      </c>
      <c r="D124" s="98"/>
      <c r="E124" s="98"/>
      <c r="F124" s="98"/>
      <c r="G124" s="98"/>
      <c r="H124" s="98"/>
      <c r="I124" s="98"/>
      <c r="J124" s="161">
        <f>BK124</f>
        <v>0</v>
      </c>
      <c r="K124" s="98"/>
      <c r="L124" s="99"/>
      <c r="M124" s="162"/>
      <c r="N124" s="163"/>
      <c r="O124" s="110"/>
      <c r="P124" s="164">
        <f>P125</f>
        <v>0</v>
      </c>
      <c r="Q124" s="110"/>
      <c r="R124" s="164">
        <f>R125</f>
        <v>13.699993929999998</v>
      </c>
      <c r="S124" s="110"/>
      <c r="T124" s="165">
        <f>T125</f>
        <v>9.852</v>
      </c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T124" s="91" t="s">
        <v>72</v>
      </c>
      <c r="AU124" s="91" t="s">
        <v>97</v>
      </c>
      <c r="BK124" s="166">
        <f>BK125</f>
        <v>0</v>
      </c>
    </row>
    <row r="125" spans="2:63" s="167" customFormat="1" ht="25.9" customHeight="1">
      <c r="B125" s="168"/>
      <c r="D125" s="169" t="s">
        <v>72</v>
      </c>
      <c r="E125" s="170" t="s">
        <v>122</v>
      </c>
      <c r="F125" s="170" t="s">
        <v>123</v>
      </c>
      <c r="J125" s="171">
        <f>BK125</f>
        <v>0</v>
      </c>
      <c r="L125" s="168"/>
      <c r="M125" s="172"/>
      <c r="N125" s="173"/>
      <c r="O125" s="173"/>
      <c r="P125" s="174">
        <f>P126+P236+P246+P264+P314+P324+P338</f>
        <v>0</v>
      </c>
      <c r="Q125" s="173"/>
      <c r="R125" s="174">
        <f>R126+R236+R246+R264+R314+R324+R338</f>
        <v>13.699993929999998</v>
      </c>
      <c r="S125" s="173"/>
      <c r="T125" s="175">
        <f>T126+T236+T246+T264+T314+T324+T338</f>
        <v>9.852</v>
      </c>
      <c r="AR125" s="169" t="s">
        <v>81</v>
      </c>
      <c r="AT125" s="176" t="s">
        <v>72</v>
      </c>
      <c r="AU125" s="176" t="s">
        <v>73</v>
      </c>
      <c r="AY125" s="169" t="s">
        <v>124</v>
      </c>
      <c r="BK125" s="177">
        <f>BK126+BK236+BK246+BK264+BK314+BK324+BK338</f>
        <v>0</v>
      </c>
    </row>
    <row r="126" spans="2:63" s="167" customFormat="1" ht="22.9" customHeight="1">
      <c r="B126" s="168"/>
      <c r="D126" s="169" t="s">
        <v>72</v>
      </c>
      <c r="E126" s="178" t="s">
        <v>81</v>
      </c>
      <c r="F126" s="178" t="s">
        <v>125</v>
      </c>
      <c r="J126" s="179">
        <f>BK126</f>
        <v>0</v>
      </c>
      <c r="L126" s="168"/>
      <c r="M126" s="172"/>
      <c r="N126" s="173"/>
      <c r="O126" s="173"/>
      <c r="P126" s="174">
        <f>SUM(P127:P235)</f>
        <v>0</v>
      </c>
      <c r="Q126" s="173"/>
      <c r="R126" s="174">
        <f>SUM(R127:R235)</f>
        <v>1.7259064</v>
      </c>
      <c r="S126" s="173"/>
      <c r="T126" s="175">
        <f>SUM(T127:T235)</f>
        <v>9.852</v>
      </c>
      <c r="AR126" s="169" t="s">
        <v>81</v>
      </c>
      <c r="AT126" s="176" t="s">
        <v>72</v>
      </c>
      <c r="AU126" s="176" t="s">
        <v>81</v>
      </c>
      <c r="AY126" s="169" t="s">
        <v>124</v>
      </c>
      <c r="BK126" s="177">
        <f>SUM(BK127:BK235)</f>
        <v>0</v>
      </c>
    </row>
    <row r="127" spans="1:65" s="101" customFormat="1" ht="21.75" customHeight="1">
      <c r="A127" s="98"/>
      <c r="B127" s="99"/>
      <c r="C127" s="180" t="s">
        <v>81</v>
      </c>
      <c r="D127" s="180" t="s">
        <v>126</v>
      </c>
      <c r="E127" s="181" t="s">
        <v>144</v>
      </c>
      <c r="F127" s="182" t="s">
        <v>145</v>
      </c>
      <c r="G127" s="183" t="s">
        <v>129</v>
      </c>
      <c r="H127" s="184">
        <v>12</v>
      </c>
      <c r="I127" s="84"/>
      <c r="J127" s="185">
        <f>ROUND(I127*H127,2)</f>
        <v>0</v>
      </c>
      <c r="K127" s="186"/>
      <c r="L127" s="99"/>
      <c r="M127" s="187" t="s">
        <v>1</v>
      </c>
      <c r="N127" s="188" t="s">
        <v>38</v>
      </c>
      <c r="O127" s="189"/>
      <c r="P127" s="190">
        <f>O127*H127</f>
        <v>0</v>
      </c>
      <c r="Q127" s="190">
        <v>0</v>
      </c>
      <c r="R127" s="190">
        <f>Q127*H127</f>
        <v>0</v>
      </c>
      <c r="S127" s="190">
        <v>0.44</v>
      </c>
      <c r="T127" s="191">
        <f>S127*H127</f>
        <v>5.28</v>
      </c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R127" s="192" t="s">
        <v>130</v>
      </c>
      <c r="AT127" s="192" t="s">
        <v>126</v>
      </c>
      <c r="AU127" s="192" t="s">
        <v>83</v>
      </c>
      <c r="AY127" s="91" t="s">
        <v>124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91" t="s">
        <v>81</v>
      </c>
      <c r="BK127" s="193">
        <f>ROUND(I127*H127,2)</f>
        <v>0</v>
      </c>
      <c r="BL127" s="91" t="s">
        <v>130</v>
      </c>
      <c r="BM127" s="192" t="s">
        <v>1159</v>
      </c>
    </row>
    <row r="128" spans="2:51" s="194" customFormat="1" ht="12">
      <c r="B128" s="195"/>
      <c r="D128" s="196" t="s">
        <v>132</v>
      </c>
      <c r="E128" s="197" t="s">
        <v>1</v>
      </c>
      <c r="F128" s="198" t="s">
        <v>1160</v>
      </c>
      <c r="H128" s="199">
        <v>12</v>
      </c>
      <c r="I128" s="85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7" t="s">
        <v>132</v>
      </c>
      <c r="AU128" s="197" t="s">
        <v>83</v>
      </c>
      <c r="AV128" s="194" t="s">
        <v>83</v>
      </c>
      <c r="AW128" s="194" t="s">
        <v>30</v>
      </c>
      <c r="AX128" s="194" t="s">
        <v>73</v>
      </c>
      <c r="AY128" s="197" t="s">
        <v>124</v>
      </c>
    </row>
    <row r="129" spans="2:51" s="203" customFormat="1" ht="12">
      <c r="B129" s="204"/>
      <c r="D129" s="196" t="s">
        <v>132</v>
      </c>
      <c r="E129" s="205" t="s">
        <v>1</v>
      </c>
      <c r="F129" s="206" t="s">
        <v>134</v>
      </c>
      <c r="H129" s="207">
        <v>12</v>
      </c>
      <c r="I129" s="86"/>
      <c r="L129" s="204"/>
      <c r="M129" s="208"/>
      <c r="N129" s="209"/>
      <c r="O129" s="209"/>
      <c r="P129" s="209"/>
      <c r="Q129" s="209"/>
      <c r="R129" s="209"/>
      <c r="S129" s="209"/>
      <c r="T129" s="210"/>
      <c r="AT129" s="205" t="s">
        <v>132</v>
      </c>
      <c r="AU129" s="205" t="s">
        <v>83</v>
      </c>
      <c r="AV129" s="203" t="s">
        <v>130</v>
      </c>
      <c r="AW129" s="203" t="s">
        <v>30</v>
      </c>
      <c r="AX129" s="203" t="s">
        <v>81</v>
      </c>
      <c r="AY129" s="205" t="s">
        <v>124</v>
      </c>
    </row>
    <row r="130" spans="1:65" s="101" customFormat="1" ht="21.75" customHeight="1">
      <c r="A130" s="98"/>
      <c r="B130" s="99"/>
      <c r="C130" s="180" t="s">
        <v>83</v>
      </c>
      <c r="D130" s="180" t="s">
        <v>126</v>
      </c>
      <c r="E130" s="181" t="s">
        <v>149</v>
      </c>
      <c r="F130" s="182" t="s">
        <v>150</v>
      </c>
      <c r="G130" s="183" t="s">
        <v>129</v>
      </c>
      <c r="H130" s="184">
        <v>12</v>
      </c>
      <c r="I130" s="84"/>
      <c r="J130" s="185">
        <f>ROUND(I130*H130,2)</f>
        <v>0</v>
      </c>
      <c r="K130" s="186"/>
      <c r="L130" s="99"/>
      <c r="M130" s="187" t="s">
        <v>1</v>
      </c>
      <c r="N130" s="188" t="s">
        <v>38</v>
      </c>
      <c r="O130" s="189"/>
      <c r="P130" s="190">
        <f>O130*H130</f>
        <v>0</v>
      </c>
      <c r="Q130" s="190">
        <v>0</v>
      </c>
      <c r="R130" s="190">
        <f>Q130*H130</f>
        <v>0</v>
      </c>
      <c r="S130" s="190">
        <v>0.22</v>
      </c>
      <c r="T130" s="191">
        <f>S130*H130</f>
        <v>2.64</v>
      </c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R130" s="192" t="s">
        <v>130</v>
      </c>
      <c r="AT130" s="192" t="s">
        <v>126</v>
      </c>
      <c r="AU130" s="192" t="s">
        <v>83</v>
      </c>
      <c r="AY130" s="91" t="s">
        <v>124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91" t="s">
        <v>81</v>
      </c>
      <c r="BK130" s="193">
        <f>ROUND(I130*H130,2)</f>
        <v>0</v>
      </c>
      <c r="BL130" s="91" t="s">
        <v>130</v>
      </c>
      <c r="BM130" s="192" t="s">
        <v>1161</v>
      </c>
    </row>
    <row r="131" spans="2:51" s="211" customFormat="1" ht="12">
      <c r="B131" s="212"/>
      <c r="D131" s="196" t="s">
        <v>132</v>
      </c>
      <c r="E131" s="213" t="s">
        <v>1</v>
      </c>
      <c r="F131" s="214" t="s">
        <v>152</v>
      </c>
      <c r="H131" s="213" t="s">
        <v>1</v>
      </c>
      <c r="I131" s="87"/>
      <c r="L131" s="212"/>
      <c r="M131" s="215"/>
      <c r="N131" s="216"/>
      <c r="O131" s="216"/>
      <c r="P131" s="216"/>
      <c r="Q131" s="216"/>
      <c r="R131" s="216"/>
      <c r="S131" s="216"/>
      <c r="T131" s="217"/>
      <c r="AT131" s="213" t="s">
        <v>132</v>
      </c>
      <c r="AU131" s="213" t="s">
        <v>83</v>
      </c>
      <c r="AV131" s="211" t="s">
        <v>81</v>
      </c>
      <c r="AW131" s="211" t="s">
        <v>30</v>
      </c>
      <c r="AX131" s="211" t="s">
        <v>73</v>
      </c>
      <c r="AY131" s="213" t="s">
        <v>124</v>
      </c>
    </row>
    <row r="132" spans="2:51" s="194" customFormat="1" ht="12">
      <c r="B132" s="195"/>
      <c r="D132" s="196" t="s">
        <v>132</v>
      </c>
      <c r="E132" s="197" t="s">
        <v>1</v>
      </c>
      <c r="F132" s="198" t="s">
        <v>1160</v>
      </c>
      <c r="H132" s="199">
        <v>12</v>
      </c>
      <c r="I132" s="85"/>
      <c r="L132" s="195"/>
      <c r="M132" s="200"/>
      <c r="N132" s="201"/>
      <c r="O132" s="201"/>
      <c r="P132" s="201"/>
      <c r="Q132" s="201"/>
      <c r="R132" s="201"/>
      <c r="S132" s="201"/>
      <c r="T132" s="202"/>
      <c r="AT132" s="197" t="s">
        <v>132</v>
      </c>
      <c r="AU132" s="197" t="s">
        <v>83</v>
      </c>
      <c r="AV132" s="194" t="s">
        <v>83</v>
      </c>
      <c r="AW132" s="194" t="s">
        <v>30</v>
      </c>
      <c r="AX132" s="194" t="s">
        <v>73</v>
      </c>
      <c r="AY132" s="197" t="s">
        <v>124</v>
      </c>
    </row>
    <row r="133" spans="2:51" s="203" customFormat="1" ht="12">
      <c r="B133" s="204"/>
      <c r="D133" s="196" t="s">
        <v>132</v>
      </c>
      <c r="E133" s="205" t="s">
        <v>1</v>
      </c>
      <c r="F133" s="206" t="s">
        <v>134</v>
      </c>
      <c r="H133" s="207">
        <v>12</v>
      </c>
      <c r="I133" s="86"/>
      <c r="L133" s="204"/>
      <c r="M133" s="208"/>
      <c r="N133" s="209"/>
      <c r="O133" s="209"/>
      <c r="P133" s="209"/>
      <c r="Q133" s="209"/>
      <c r="R133" s="209"/>
      <c r="S133" s="209"/>
      <c r="T133" s="210"/>
      <c r="AT133" s="205" t="s">
        <v>132</v>
      </c>
      <c r="AU133" s="205" t="s">
        <v>83</v>
      </c>
      <c r="AV133" s="203" t="s">
        <v>130</v>
      </c>
      <c r="AW133" s="203" t="s">
        <v>30</v>
      </c>
      <c r="AX133" s="203" t="s">
        <v>81</v>
      </c>
      <c r="AY133" s="205" t="s">
        <v>124</v>
      </c>
    </row>
    <row r="134" spans="1:65" s="101" customFormat="1" ht="21.75" customHeight="1">
      <c r="A134" s="98"/>
      <c r="B134" s="99"/>
      <c r="C134" s="180" t="s">
        <v>139</v>
      </c>
      <c r="D134" s="180" t="s">
        <v>126</v>
      </c>
      <c r="E134" s="181" t="s">
        <v>159</v>
      </c>
      <c r="F134" s="182" t="s">
        <v>160</v>
      </c>
      <c r="G134" s="183" t="s">
        <v>129</v>
      </c>
      <c r="H134" s="184">
        <v>21</v>
      </c>
      <c r="I134" s="84"/>
      <c r="J134" s="185">
        <f>ROUND(I134*H134,2)</f>
        <v>0</v>
      </c>
      <c r="K134" s="186"/>
      <c r="L134" s="99"/>
      <c r="M134" s="187" t="s">
        <v>1</v>
      </c>
      <c r="N134" s="188" t="s">
        <v>38</v>
      </c>
      <c r="O134" s="189"/>
      <c r="P134" s="190">
        <f>O134*H134</f>
        <v>0</v>
      </c>
      <c r="Q134" s="190">
        <v>6E-05</v>
      </c>
      <c r="R134" s="190">
        <f>Q134*H134</f>
        <v>0.00126</v>
      </c>
      <c r="S134" s="190">
        <v>0.092</v>
      </c>
      <c r="T134" s="191">
        <f>S134*H134</f>
        <v>1.932</v>
      </c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R134" s="192" t="s">
        <v>130</v>
      </c>
      <c r="AT134" s="192" t="s">
        <v>126</v>
      </c>
      <c r="AU134" s="192" t="s">
        <v>83</v>
      </c>
      <c r="AY134" s="91" t="s">
        <v>124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91" t="s">
        <v>81</v>
      </c>
      <c r="BK134" s="193">
        <f>ROUND(I134*H134,2)</f>
        <v>0</v>
      </c>
      <c r="BL134" s="91" t="s">
        <v>130</v>
      </c>
      <c r="BM134" s="192" t="s">
        <v>1162</v>
      </c>
    </row>
    <row r="135" spans="2:51" s="194" customFormat="1" ht="12">
      <c r="B135" s="195"/>
      <c r="D135" s="196" t="s">
        <v>132</v>
      </c>
      <c r="E135" s="197" t="s">
        <v>1</v>
      </c>
      <c r="F135" s="198" t="s">
        <v>1163</v>
      </c>
      <c r="H135" s="199">
        <v>21</v>
      </c>
      <c r="I135" s="85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7" t="s">
        <v>132</v>
      </c>
      <c r="AU135" s="197" t="s">
        <v>83</v>
      </c>
      <c r="AV135" s="194" t="s">
        <v>83</v>
      </c>
      <c r="AW135" s="194" t="s">
        <v>30</v>
      </c>
      <c r="AX135" s="194" t="s">
        <v>73</v>
      </c>
      <c r="AY135" s="197" t="s">
        <v>124</v>
      </c>
    </row>
    <row r="136" spans="2:51" s="203" customFormat="1" ht="12">
      <c r="B136" s="204"/>
      <c r="D136" s="196" t="s">
        <v>132</v>
      </c>
      <c r="E136" s="205" t="s">
        <v>1</v>
      </c>
      <c r="F136" s="206" t="s">
        <v>134</v>
      </c>
      <c r="H136" s="207">
        <v>21</v>
      </c>
      <c r="I136" s="86"/>
      <c r="L136" s="204"/>
      <c r="M136" s="208"/>
      <c r="N136" s="209"/>
      <c r="O136" s="209"/>
      <c r="P136" s="209"/>
      <c r="Q136" s="209"/>
      <c r="R136" s="209"/>
      <c r="S136" s="209"/>
      <c r="T136" s="210"/>
      <c r="AT136" s="205" t="s">
        <v>132</v>
      </c>
      <c r="AU136" s="205" t="s">
        <v>83</v>
      </c>
      <c r="AV136" s="203" t="s">
        <v>130</v>
      </c>
      <c r="AW136" s="203" t="s">
        <v>30</v>
      </c>
      <c r="AX136" s="203" t="s">
        <v>81</v>
      </c>
      <c r="AY136" s="205" t="s">
        <v>124</v>
      </c>
    </row>
    <row r="137" spans="1:65" s="101" customFormat="1" ht="21.75" customHeight="1">
      <c r="A137" s="98"/>
      <c r="B137" s="99"/>
      <c r="C137" s="180" t="s">
        <v>130</v>
      </c>
      <c r="D137" s="180" t="s">
        <v>126</v>
      </c>
      <c r="E137" s="181" t="s">
        <v>176</v>
      </c>
      <c r="F137" s="182" t="s">
        <v>177</v>
      </c>
      <c r="G137" s="183" t="s">
        <v>178</v>
      </c>
      <c r="H137" s="184">
        <v>16</v>
      </c>
      <c r="I137" s="84"/>
      <c r="J137" s="185">
        <f>ROUND(I137*H137,2)</f>
        <v>0</v>
      </c>
      <c r="K137" s="186"/>
      <c r="L137" s="99"/>
      <c r="M137" s="187" t="s">
        <v>1</v>
      </c>
      <c r="N137" s="188" t="s">
        <v>38</v>
      </c>
      <c r="O137" s="189"/>
      <c r="P137" s="190">
        <f>O137*H137</f>
        <v>0</v>
      </c>
      <c r="Q137" s="190">
        <v>0.00868</v>
      </c>
      <c r="R137" s="190">
        <f>Q137*H137</f>
        <v>0.13888</v>
      </c>
      <c r="S137" s="190">
        <v>0</v>
      </c>
      <c r="T137" s="191">
        <f>S137*H137</f>
        <v>0</v>
      </c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R137" s="192" t="s">
        <v>130</v>
      </c>
      <c r="AT137" s="192" t="s">
        <v>126</v>
      </c>
      <c r="AU137" s="192" t="s">
        <v>83</v>
      </c>
      <c r="AY137" s="91" t="s">
        <v>124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91" t="s">
        <v>81</v>
      </c>
      <c r="BK137" s="193">
        <f>ROUND(I137*H137,2)</f>
        <v>0</v>
      </c>
      <c r="BL137" s="91" t="s">
        <v>130</v>
      </c>
      <c r="BM137" s="192" t="s">
        <v>1164</v>
      </c>
    </row>
    <row r="138" spans="2:51" s="194" customFormat="1" ht="12">
      <c r="B138" s="195"/>
      <c r="D138" s="196" t="s">
        <v>132</v>
      </c>
      <c r="E138" s="197" t="s">
        <v>1</v>
      </c>
      <c r="F138" s="198" t="s">
        <v>1165</v>
      </c>
      <c r="H138" s="199">
        <v>16</v>
      </c>
      <c r="I138" s="85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7" t="s">
        <v>132</v>
      </c>
      <c r="AU138" s="197" t="s">
        <v>83</v>
      </c>
      <c r="AV138" s="194" t="s">
        <v>83</v>
      </c>
      <c r="AW138" s="194" t="s">
        <v>30</v>
      </c>
      <c r="AX138" s="194" t="s">
        <v>73</v>
      </c>
      <c r="AY138" s="197" t="s">
        <v>124</v>
      </c>
    </row>
    <row r="139" spans="2:51" s="203" customFormat="1" ht="12">
      <c r="B139" s="204"/>
      <c r="D139" s="196" t="s">
        <v>132</v>
      </c>
      <c r="E139" s="205" t="s">
        <v>1</v>
      </c>
      <c r="F139" s="206" t="s">
        <v>134</v>
      </c>
      <c r="H139" s="207">
        <v>16</v>
      </c>
      <c r="I139" s="86"/>
      <c r="L139" s="204"/>
      <c r="M139" s="208"/>
      <c r="N139" s="209"/>
      <c r="O139" s="209"/>
      <c r="P139" s="209"/>
      <c r="Q139" s="209"/>
      <c r="R139" s="209"/>
      <c r="S139" s="209"/>
      <c r="T139" s="210"/>
      <c r="AT139" s="205" t="s">
        <v>132</v>
      </c>
      <c r="AU139" s="205" t="s">
        <v>83</v>
      </c>
      <c r="AV139" s="203" t="s">
        <v>130</v>
      </c>
      <c r="AW139" s="203" t="s">
        <v>30</v>
      </c>
      <c r="AX139" s="203" t="s">
        <v>81</v>
      </c>
      <c r="AY139" s="205" t="s">
        <v>124</v>
      </c>
    </row>
    <row r="140" spans="1:65" s="101" customFormat="1" ht="21.75" customHeight="1">
      <c r="A140" s="98"/>
      <c r="B140" s="99"/>
      <c r="C140" s="180" t="s">
        <v>148</v>
      </c>
      <c r="D140" s="180" t="s">
        <v>126</v>
      </c>
      <c r="E140" s="181" t="s">
        <v>182</v>
      </c>
      <c r="F140" s="182" t="s">
        <v>183</v>
      </c>
      <c r="G140" s="183" t="s">
        <v>178</v>
      </c>
      <c r="H140" s="184">
        <v>32</v>
      </c>
      <c r="I140" s="84"/>
      <c r="J140" s="185">
        <f>ROUND(I140*H140,2)</f>
        <v>0</v>
      </c>
      <c r="K140" s="186"/>
      <c r="L140" s="99"/>
      <c r="M140" s="187" t="s">
        <v>1</v>
      </c>
      <c r="N140" s="188" t="s">
        <v>38</v>
      </c>
      <c r="O140" s="189"/>
      <c r="P140" s="190">
        <f>O140*H140</f>
        <v>0</v>
      </c>
      <c r="Q140" s="190">
        <v>0.0369</v>
      </c>
      <c r="R140" s="190">
        <f>Q140*H140</f>
        <v>1.1808</v>
      </c>
      <c r="S140" s="190">
        <v>0</v>
      </c>
      <c r="T140" s="191">
        <f>S140*H140</f>
        <v>0</v>
      </c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R140" s="192" t="s">
        <v>130</v>
      </c>
      <c r="AT140" s="192" t="s">
        <v>126</v>
      </c>
      <c r="AU140" s="192" t="s">
        <v>83</v>
      </c>
      <c r="AY140" s="91" t="s">
        <v>124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91" t="s">
        <v>81</v>
      </c>
      <c r="BK140" s="193">
        <f>ROUND(I140*H140,2)</f>
        <v>0</v>
      </c>
      <c r="BL140" s="91" t="s">
        <v>130</v>
      </c>
      <c r="BM140" s="192" t="s">
        <v>1166</v>
      </c>
    </row>
    <row r="141" spans="2:51" s="194" customFormat="1" ht="12">
      <c r="B141" s="195"/>
      <c r="D141" s="196" t="s">
        <v>132</v>
      </c>
      <c r="E141" s="197" t="s">
        <v>1</v>
      </c>
      <c r="F141" s="198" t="s">
        <v>1167</v>
      </c>
      <c r="H141" s="199">
        <v>32</v>
      </c>
      <c r="I141" s="85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7" t="s">
        <v>132</v>
      </c>
      <c r="AU141" s="197" t="s">
        <v>83</v>
      </c>
      <c r="AV141" s="194" t="s">
        <v>83</v>
      </c>
      <c r="AW141" s="194" t="s">
        <v>30</v>
      </c>
      <c r="AX141" s="194" t="s">
        <v>73</v>
      </c>
      <c r="AY141" s="197" t="s">
        <v>124</v>
      </c>
    </row>
    <row r="142" spans="2:51" s="203" customFormat="1" ht="12">
      <c r="B142" s="204"/>
      <c r="D142" s="196" t="s">
        <v>132</v>
      </c>
      <c r="E142" s="205" t="s">
        <v>1</v>
      </c>
      <c r="F142" s="206" t="s">
        <v>134</v>
      </c>
      <c r="H142" s="207">
        <v>32</v>
      </c>
      <c r="I142" s="86"/>
      <c r="L142" s="204"/>
      <c r="M142" s="208"/>
      <c r="N142" s="209"/>
      <c r="O142" s="209"/>
      <c r="P142" s="209"/>
      <c r="Q142" s="209"/>
      <c r="R142" s="209"/>
      <c r="S142" s="209"/>
      <c r="T142" s="210"/>
      <c r="AT142" s="205" t="s">
        <v>132</v>
      </c>
      <c r="AU142" s="205" t="s">
        <v>83</v>
      </c>
      <c r="AV142" s="203" t="s">
        <v>130</v>
      </c>
      <c r="AW142" s="203" t="s">
        <v>30</v>
      </c>
      <c r="AX142" s="203" t="s">
        <v>81</v>
      </c>
      <c r="AY142" s="205" t="s">
        <v>124</v>
      </c>
    </row>
    <row r="143" spans="1:65" s="101" customFormat="1" ht="21.75" customHeight="1">
      <c r="A143" s="98"/>
      <c r="B143" s="99"/>
      <c r="C143" s="180" t="s">
        <v>154</v>
      </c>
      <c r="D143" s="180" t="s">
        <v>126</v>
      </c>
      <c r="E143" s="181" t="s">
        <v>192</v>
      </c>
      <c r="F143" s="182" t="s">
        <v>193</v>
      </c>
      <c r="G143" s="183" t="s">
        <v>194</v>
      </c>
      <c r="H143" s="184">
        <v>4.16</v>
      </c>
      <c r="I143" s="84"/>
      <c r="J143" s="185">
        <f>ROUND(I143*H143,2)</f>
        <v>0</v>
      </c>
      <c r="K143" s="186"/>
      <c r="L143" s="99"/>
      <c r="M143" s="187" t="s">
        <v>1</v>
      </c>
      <c r="N143" s="188" t="s">
        <v>38</v>
      </c>
      <c r="O143" s="189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R143" s="192" t="s">
        <v>130</v>
      </c>
      <c r="AT143" s="192" t="s">
        <v>126</v>
      </c>
      <c r="AU143" s="192" t="s">
        <v>83</v>
      </c>
      <c r="AY143" s="91" t="s">
        <v>124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91" t="s">
        <v>81</v>
      </c>
      <c r="BK143" s="193">
        <f>ROUND(I143*H143,2)</f>
        <v>0</v>
      </c>
      <c r="BL143" s="91" t="s">
        <v>130</v>
      </c>
      <c r="BM143" s="192" t="s">
        <v>1168</v>
      </c>
    </row>
    <row r="144" spans="2:51" s="211" customFormat="1" ht="12">
      <c r="B144" s="212"/>
      <c r="D144" s="196" t="s">
        <v>132</v>
      </c>
      <c r="E144" s="213" t="s">
        <v>1</v>
      </c>
      <c r="F144" s="214" t="s">
        <v>152</v>
      </c>
      <c r="H144" s="213" t="s">
        <v>1</v>
      </c>
      <c r="I144" s="87"/>
      <c r="L144" s="212"/>
      <c r="M144" s="215"/>
      <c r="N144" s="216"/>
      <c r="O144" s="216"/>
      <c r="P144" s="216"/>
      <c r="Q144" s="216"/>
      <c r="R144" s="216"/>
      <c r="S144" s="216"/>
      <c r="T144" s="217"/>
      <c r="AT144" s="213" t="s">
        <v>132</v>
      </c>
      <c r="AU144" s="213" t="s">
        <v>83</v>
      </c>
      <c r="AV144" s="211" t="s">
        <v>81</v>
      </c>
      <c r="AW144" s="211" t="s">
        <v>30</v>
      </c>
      <c r="AX144" s="211" t="s">
        <v>73</v>
      </c>
      <c r="AY144" s="213" t="s">
        <v>124</v>
      </c>
    </row>
    <row r="145" spans="2:51" s="211" customFormat="1" ht="12">
      <c r="B145" s="212"/>
      <c r="D145" s="196" t="s">
        <v>132</v>
      </c>
      <c r="E145" s="213" t="s">
        <v>1</v>
      </c>
      <c r="F145" s="214" t="s">
        <v>196</v>
      </c>
      <c r="H145" s="213" t="s">
        <v>1</v>
      </c>
      <c r="I145" s="87"/>
      <c r="L145" s="212"/>
      <c r="M145" s="215"/>
      <c r="N145" s="216"/>
      <c r="O145" s="216"/>
      <c r="P145" s="216"/>
      <c r="Q145" s="216"/>
      <c r="R145" s="216"/>
      <c r="S145" s="216"/>
      <c r="T145" s="217"/>
      <c r="AT145" s="213" t="s">
        <v>132</v>
      </c>
      <c r="AU145" s="213" t="s">
        <v>83</v>
      </c>
      <c r="AV145" s="211" t="s">
        <v>81</v>
      </c>
      <c r="AW145" s="211" t="s">
        <v>30</v>
      </c>
      <c r="AX145" s="211" t="s">
        <v>73</v>
      </c>
      <c r="AY145" s="213" t="s">
        <v>124</v>
      </c>
    </row>
    <row r="146" spans="2:51" s="194" customFormat="1" ht="12">
      <c r="B146" s="195"/>
      <c r="D146" s="196" t="s">
        <v>132</v>
      </c>
      <c r="E146" s="197" t="s">
        <v>1</v>
      </c>
      <c r="F146" s="198" t="s">
        <v>1169</v>
      </c>
      <c r="H146" s="199">
        <v>10.4</v>
      </c>
      <c r="I146" s="85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7" t="s">
        <v>132</v>
      </c>
      <c r="AU146" s="197" t="s">
        <v>83</v>
      </c>
      <c r="AV146" s="194" t="s">
        <v>83</v>
      </c>
      <c r="AW146" s="194" t="s">
        <v>30</v>
      </c>
      <c r="AX146" s="194" t="s">
        <v>73</v>
      </c>
      <c r="AY146" s="197" t="s">
        <v>124</v>
      </c>
    </row>
    <row r="147" spans="2:51" s="203" customFormat="1" ht="12">
      <c r="B147" s="204"/>
      <c r="D147" s="196" t="s">
        <v>132</v>
      </c>
      <c r="E147" s="205" t="s">
        <v>1</v>
      </c>
      <c r="F147" s="206" t="s">
        <v>134</v>
      </c>
      <c r="H147" s="207">
        <v>10.4</v>
      </c>
      <c r="I147" s="86"/>
      <c r="L147" s="204"/>
      <c r="M147" s="208"/>
      <c r="N147" s="209"/>
      <c r="O147" s="209"/>
      <c r="P147" s="209"/>
      <c r="Q147" s="209"/>
      <c r="R147" s="209"/>
      <c r="S147" s="209"/>
      <c r="T147" s="210"/>
      <c r="AT147" s="205" t="s">
        <v>132</v>
      </c>
      <c r="AU147" s="205" t="s">
        <v>83</v>
      </c>
      <c r="AV147" s="203" t="s">
        <v>130</v>
      </c>
      <c r="AW147" s="203" t="s">
        <v>30</v>
      </c>
      <c r="AX147" s="203" t="s">
        <v>73</v>
      </c>
      <c r="AY147" s="205" t="s">
        <v>124</v>
      </c>
    </row>
    <row r="148" spans="2:51" s="194" customFormat="1" ht="12">
      <c r="B148" s="195"/>
      <c r="D148" s="196" t="s">
        <v>132</v>
      </c>
      <c r="E148" s="197" t="s">
        <v>1</v>
      </c>
      <c r="F148" s="198" t="s">
        <v>1170</v>
      </c>
      <c r="H148" s="199">
        <v>4.16</v>
      </c>
      <c r="I148" s="85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7" t="s">
        <v>132</v>
      </c>
      <c r="AU148" s="197" t="s">
        <v>83</v>
      </c>
      <c r="AV148" s="194" t="s">
        <v>83</v>
      </c>
      <c r="AW148" s="194" t="s">
        <v>30</v>
      </c>
      <c r="AX148" s="194" t="s">
        <v>81</v>
      </c>
      <c r="AY148" s="197" t="s">
        <v>124</v>
      </c>
    </row>
    <row r="149" spans="1:65" s="101" customFormat="1" ht="21.75" customHeight="1">
      <c r="A149" s="98"/>
      <c r="B149" s="99"/>
      <c r="C149" s="180" t="s">
        <v>158</v>
      </c>
      <c r="D149" s="180" t="s">
        <v>126</v>
      </c>
      <c r="E149" s="181" t="s">
        <v>201</v>
      </c>
      <c r="F149" s="182" t="s">
        <v>1171</v>
      </c>
      <c r="G149" s="183" t="s">
        <v>194</v>
      </c>
      <c r="H149" s="184">
        <v>16.64</v>
      </c>
      <c r="I149" s="84"/>
      <c r="J149" s="185">
        <f>ROUND(I149*H149,2)</f>
        <v>0</v>
      </c>
      <c r="K149" s="186"/>
      <c r="L149" s="99"/>
      <c r="M149" s="187" t="s">
        <v>1</v>
      </c>
      <c r="N149" s="188" t="s">
        <v>38</v>
      </c>
      <c r="O149" s="189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R149" s="192" t="s">
        <v>130</v>
      </c>
      <c r="AT149" s="192" t="s">
        <v>126</v>
      </c>
      <c r="AU149" s="192" t="s">
        <v>83</v>
      </c>
      <c r="AY149" s="91" t="s">
        <v>124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91" t="s">
        <v>81</v>
      </c>
      <c r="BK149" s="193">
        <f>ROUND(I149*H149,2)</f>
        <v>0</v>
      </c>
      <c r="BL149" s="91" t="s">
        <v>130</v>
      </c>
      <c r="BM149" s="192" t="s">
        <v>1172</v>
      </c>
    </row>
    <row r="150" spans="2:51" s="211" customFormat="1" ht="12">
      <c r="B150" s="212"/>
      <c r="D150" s="196" t="s">
        <v>132</v>
      </c>
      <c r="E150" s="213" t="s">
        <v>1</v>
      </c>
      <c r="F150" s="214" t="s">
        <v>152</v>
      </c>
      <c r="H150" s="213" t="s">
        <v>1</v>
      </c>
      <c r="I150" s="87"/>
      <c r="L150" s="212"/>
      <c r="M150" s="215"/>
      <c r="N150" s="216"/>
      <c r="O150" s="216"/>
      <c r="P150" s="216"/>
      <c r="Q150" s="216"/>
      <c r="R150" s="216"/>
      <c r="S150" s="216"/>
      <c r="T150" s="217"/>
      <c r="AT150" s="213" t="s">
        <v>132</v>
      </c>
      <c r="AU150" s="213" t="s">
        <v>83</v>
      </c>
      <c r="AV150" s="211" t="s">
        <v>81</v>
      </c>
      <c r="AW150" s="211" t="s">
        <v>30</v>
      </c>
      <c r="AX150" s="211" t="s">
        <v>73</v>
      </c>
      <c r="AY150" s="213" t="s">
        <v>124</v>
      </c>
    </row>
    <row r="151" spans="2:51" s="211" customFormat="1" ht="12">
      <c r="B151" s="212"/>
      <c r="D151" s="196" t="s">
        <v>132</v>
      </c>
      <c r="E151" s="213" t="s">
        <v>1</v>
      </c>
      <c r="F151" s="214" t="s">
        <v>204</v>
      </c>
      <c r="H151" s="213" t="s">
        <v>1</v>
      </c>
      <c r="I151" s="87"/>
      <c r="L151" s="212"/>
      <c r="M151" s="215"/>
      <c r="N151" s="216"/>
      <c r="O151" s="216"/>
      <c r="P151" s="216"/>
      <c r="Q151" s="216"/>
      <c r="R151" s="216"/>
      <c r="S151" s="216"/>
      <c r="T151" s="217"/>
      <c r="AT151" s="213" t="s">
        <v>132</v>
      </c>
      <c r="AU151" s="213" t="s">
        <v>83</v>
      </c>
      <c r="AV151" s="211" t="s">
        <v>81</v>
      </c>
      <c r="AW151" s="211" t="s">
        <v>30</v>
      </c>
      <c r="AX151" s="211" t="s">
        <v>73</v>
      </c>
      <c r="AY151" s="213" t="s">
        <v>124</v>
      </c>
    </row>
    <row r="152" spans="2:51" s="194" customFormat="1" ht="12">
      <c r="B152" s="195"/>
      <c r="D152" s="196" t="s">
        <v>132</v>
      </c>
      <c r="E152" s="197" t="s">
        <v>1</v>
      </c>
      <c r="F152" s="198" t="s">
        <v>1173</v>
      </c>
      <c r="H152" s="199">
        <v>41.6</v>
      </c>
      <c r="I152" s="85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7" t="s">
        <v>132</v>
      </c>
      <c r="AU152" s="197" t="s">
        <v>83</v>
      </c>
      <c r="AV152" s="194" t="s">
        <v>83</v>
      </c>
      <c r="AW152" s="194" t="s">
        <v>30</v>
      </c>
      <c r="AX152" s="194" t="s">
        <v>73</v>
      </c>
      <c r="AY152" s="197" t="s">
        <v>124</v>
      </c>
    </row>
    <row r="153" spans="2:51" s="203" customFormat="1" ht="12">
      <c r="B153" s="204"/>
      <c r="D153" s="196" t="s">
        <v>132</v>
      </c>
      <c r="E153" s="205" t="s">
        <v>1</v>
      </c>
      <c r="F153" s="206" t="s">
        <v>134</v>
      </c>
      <c r="H153" s="207">
        <v>41.6</v>
      </c>
      <c r="I153" s="86"/>
      <c r="L153" s="204"/>
      <c r="M153" s="208"/>
      <c r="N153" s="209"/>
      <c r="O153" s="209"/>
      <c r="P153" s="209"/>
      <c r="Q153" s="209"/>
      <c r="R153" s="209"/>
      <c r="S153" s="209"/>
      <c r="T153" s="210"/>
      <c r="AT153" s="205" t="s">
        <v>132</v>
      </c>
      <c r="AU153" s="205" t="s">
        <v>83</v>
      </c>
      <c r="AV153" s="203" t="s">
        <v>130</v>
      </c>
      <c r="AW153" s="203" t="s">
        <v>30</v>
      </c>
      <c r="AX153" s="203" t="s">
        <v>73</v>
      </c>
      <c r="AY153" s="205" t="s">
        <v>124</v>
      </c>
    </row>
    <row r="154" spans="2:51" s="194" customFormat="1" ht="12">
      <c r="B154" s="195"/>
      <c r="D154" s="196" t="s">
        <v>132</v>
      </c>
      <c r="E154" s="197" t="s">
        <v>1</v>
      </c>
      <c r="F154" s="198" t="s">
        <v>200</v>
      </c>
      <c r="H154" s="199">
        <v>16.64</v>
      </c>
      <c r="I154" s="85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7" t="s">
        <v>132</v>
      </c>
      <c r="AU154" s="197" t="s">
        <v>83</v>
      </c>
      <c r="AV154" s="194" t="s">
        <v>83</v>
      </c>
      <c r="AW154" s="194" t="s">
        <v>30</v>
      </c>
      <c r="AX154" s="194" t="s">
        <v>81</v>
      </c>
      <c r="AY154" s="197" t="s">
        <v>124</v>
      </c>
    </row>
    <row r="155" spans="1:65" s="101" customFormat="1" ht="21.75" customHeight="1">
      <c r="A155" s="98"/>
      <c r="B155" s="99"/>
      <c r="C155" s="180" t="s">
        <v>163</v>
      </c>
      <c r="D155" s="180" t="s">
        <v>126</v>
      </c>
      <c r="E155" s="181" t="s">
        <v>210</v>
      </c>
      <c r="F155" s="182" t="s">
        <v>1174</v>
      </c>
      <c r="G155" s="183" t="s">
        <v>194</v>
      </c>
      <c r="H155" s="184">
        <v>4.16</v>
      </c>
      <c r="I155" s="84"/>
      <c r="J155" s="185">
        <f>ROUND(I155*H155,2)</f>
        <v>0</v>
      </c>
      <c r="K155" s="186"/>
      <c r="L155" s="99"/>
      <c r="M155" s="187" t="s">
        <v>1</v>
      </c>
      <c r="N155" s="188" t="s">
        <v>38</v>
      </c>
      <c r="O155" s="189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R155" s="192" t="s">
        <v>130</v>
      </c>
      <c r="AT155" s="192" t="s">
        <v>126</v>
      </c>
      <c r="AU155" s="192" t="s">
        <v>83</v>
      </c>
      <c r="AY155" s="91" t="s">
        <v>124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91" t="s">
        <v>81</v>
      </c>
      <c r="BK155" s="193">
        <f>ROUND(I155*H155,2)</f>
        <v>0</v>
      </c>
      <c r="BL155" s="91" t="s">
        <v>130</v>
      </c>
      <c r="BM155" s="192" t="s">
        <v>1175</v>
      </c>
    </row>
    <row r="156" spans="2:51" s="194" customFormat="1" ht="12">
      <c r="B156" s="195"/>
      <c r="D156" s="196" t="s">
        <v>132</v>
      </c>
      <c r="E156" s="197" t="s">
        <v>1</v>
      </c>
      <c r="F156" s="198" t="s">
        <v>1176</v>
      </c>
      <c r="H156" s="199">
        <v>4.16</v>
      </c>
      <c r="I156" s="85"/>
      <c r="L156" s="195"/>
      <c r="M156" s="200"/>
      <c r="N156" s="201"/>
      <c r="O156" s="201"/>
      <c r="P156" s="201"/>
      <c r="Q156" s="201"/>
      <c r="R156" s="201"/>
      <c r="S156" s="201"/>
      <c r="T156" s="202"/>
      <c r="AT156" s="197" t="s">
        <v>132</v>
      </c>
      <c r="AU156" s="197" t="s">
        <v>83</v>
      </c>
      <c r="AV156" s="194" t="s">
        <v>83</v>
      </c>
      <c r="AW156" s="194" t="s">
        <v>30</v>
      </c>
      <c r="AX156" s="194" t="s">
        <v>73</v>
      </c>
      <c r="AY156" s="197" t="s">
        <v>124</v>
      </c>
    </row>
    <row r="157" spans="2:51" s="203" customFormat="1" ht="12">
      <c r="B157" s="204"/>
      <c r="D157" s="196" t="s">
        <v>132</v>
      </c>
      <c r="E157" s="205" t="s">
        <v>1</v>
      </c>
      <c r="F157" s="206" t="s">
        <v>134</v>
      </c>
      <c r="H157" s="207">
        <v>4.16</v>
      </c>
      <c r="I157" s="86"/>
      <c r="L157" s="204"/>
      <c r="M157" s="208"/>
      <c r="N157" s="209"/>
      <c r="O157" s="209"/>
      <c r="P157" s="209"/>
      <c r="Q157" s="209"/>
      <c r="R157" s="209"/>
      <c r="S157" s="209"/>
      <c r="T157" s="210"/>
      <c r="AT157" s="205" t="s">
        <v>132</v>
      </c>
      <c r="AU157" s="205" t="s">
        <v>83</v>
      </c>
      <c r="AV157" s="203" t="s">
        <v>130</v>
      </c>
      <c r="AW157" s="203" t="s">
        <v>30</v>
      </c>
      <c r="AX157" s="203" t="s">
        <v>81</v>
      </c>
      <c r="AY157" s="205" t="s">
        <v>124</v>
      </c>
    </row>
    <row r="158" spans="1:65" s="101" customFormat="1" ht="21.75" customHeight="1">
      <c r="A158" s="98"/>
      <c r="B158" s="99"/>
      <c r="C158" s="180" t="s">
        <v>165</v>
      </c>
      <c r="D158" s="180" t="s">
        <v>126</v>
      </c>
      <c r="E158" s="181" t="s">
        <v>215</v>
      </c>
      <c r="F158" s="182" t="s">
        <v>216</v>
      </c>
      <c r="G158" s="183" t="s">
        <v>194</v>
      </c>
      <c r="H158" s="184">
        <v>16.64</v>
      </c>
      <c r="I158" s="84"/>
      <c r="J158" s="185">
        <f>ROUND(I158*H158,2)</f>
        <v>0</v>
      </c>
      <c r="K158" s="186"/>
      <c r="L158" s="99"/>
      <c r="M158" s="187" t="s">
        <v>1</v>
      </c>
      <c r="N158" s="188" t="s">
        <v>38</v>
      </c>
      <c r="O158" s="189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R158" s="192" t="s">
        <v>130</v>
      </c>
      <c r="AT158" s="192" t="s">
        <v>126</v>
      </c>
      <c r="AU158" s="192" t="s">
        <v>83</v>
      </c>
      <c r="AY158" s="91" t="s">
        <v>124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91" t="s">
        <v>81</v>
      </c>
      <c r="BK158" s="193">
        <f>ROUND(I158*H158,2)</f>
        <v>0</v>
      </c>
      <c r="BL158" s="91" t="s">
        <v>130</v>
      </c>
      <c r="BM158" s="192" t="s">
        <v>1177</v>
      </c>
    </row>
    <row r="159" spans="2:51" s="194" customFormat="1" ht="12">
      <c r="B159" s="195"/>
      <c r="D159" s="196" t="s">
        <v>132</v>
      </c>
      <c r="E159" s="197" t="s">
        <v>1</v>
      </c>
      <c r="F159" s="198" t="s">
        <v>213</v>
      </c>
      <c r="H159" s="199">
        <v>16.64</v>
      </c>
      <c r="I159" s="85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7" t="s">
        <v>132</v>
      </c>
      <c r="AU159" s="197" t="s">
        <v>83</v>
      </c>
      <c r="AV159" s="194" t="s">
        <v>83</v>
      </c>
      <c r="AW159" s="194" t="s">
        <v>30</v>
      </c>
      <c r="AX159" s="194" t="s">
        <v>73</v>
      </c>
      <c r="AY159" s="197" t="s">
        <v>124</v>
      </c>
    </row>
    <row r="160" spans="2:51" s="203" customFormat="1" ht="12">
      <c r="B160" s="204"/>
      <c r="D160" s="196" t="s">
        <v>132</v>
      </c>
      <c r="E160" s="205" t="s">
        <v>1</v>
      </c>
      <c r="F160" s="206" t="s">
        <v>134</v>
      </c>
      <c r="H160" s="207">
        <v>16.64</v>
      </c>
      <c r="I160" s="86"/>
      <c r="L160" s="204"/>
      <c r="M160" s="208"/>
      <c r="N160" s="209"/>
      <c r="O160" s="209"/>
      <c r="P160" s="209"/>
      <c r="Q160" s="209"/>
      <c r="R160" s="209"/>
      <c r="S160" s="209"/>
      <c r="T160" s="210"/>
      <c r="AT160" s="205" t="s">
        <v>132</v>
      </c>
      <c r="AU160" s="205" t="s">
        <v>83</v>
      </c>
      <c r="AV160" s="203" t="s">
        <v>130</v>
      </c>
      <c r="AW160" s="203" t="s">
        <v>30</v>
      </c>
      <c r="AX160" s="203" t="s">
        <v>81</v>
      </c>
      <c r="AY160" s="205" t="s">
        <v>124</v>
      </c>
    </row>
    <row r="161" spans="1:65" s="101" customFormat="1" ht="21.75" customHeight="1">
      <c r="A161" s="98"/>
      <c r="B161" s="99"/>
      <c r="C161" s="180" t="s">
        <v>170</v>
      </c>
      <c r="D161" s="180" t="s">
        <v>126</v>
      </c>
      <c r="E161" s="181" t="s">
        <v>220</v>
      </c>
      <c r="F161" s="182" t="s">
        <v>221</v>
      </c>
      <c r="G161" s="183" t="s">
        <v>194</v>
      </c>
      <c r="H161" s="184">
        <v>2.08</v>
      </c>
      <c r="I161" s="84"/>
      <c r="J161" s="185">
        <f>ROUND(I161*H161,2)</f>
        <v>0</v>
      </c>
      <c r="K161" s="186"/>
      <c r="L161" s="99"/>
      <c r="M161" s="187" t="s">
        <v>1</v>
      </c>
      <c r="N161" s="188" t="s">
        <v>38</v>
      </c>
      <c r="O161" s="189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R161" s="192" t="s">
        <v>130</v>
      </c>
      <c r="AT161" s="192" t="s">
        <v>126</v>
      </c>
      <c r="AU161" s="192" t="s">
        <v>83</v>
      </c>
      <c r="AY161" s="91" t="s">
        <v>124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91" t="s">
        <v>81</v>
      </c>
      <c r="BK161" s="193">
        <f>ROUND(I161*H161,2)</f>
        <v>0</v>
      </c>
      <c r="BL161" s="91" t="s">
        <v>130</v>
      </c>
      <c r="BM161" s="192" t="s">
        <v>1178</v>
      </c>
    </row>
    <row r="162" spans="2:51" s="194" customFormat="1" ht="12">
      <c r="B162" s="195"/>
      <c r="D162" s="196" t="s">
        <v>132</v>
      </c>
      <c r="E162" s="197" t="s">
        <v>1</v>
      </c>
      <c r="F162" s="198" t="s">
        <v>1179</v>
      </c>
      <c r="H162" s="199">
        <v>2.08</v>
      </c>
      <c r="I162" s="85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7" t="s">
        <v>132</v>
      </c>
      <c r="AU162" s="197" t="s">
        <v>83</v>
      </c>
      <c r="AV162" s="194" t="s">
        <v>83</v>
      </c>
      <c r="AW162" s="194" t="s">
        <v>30</v>
      </c>
      <c r="AX162" s="194" t="s">
        <v>73</v>
      </c>
      <c r="AY162" s="197" t="s">
        <v>124</v>
      </c>
    </row>
    <row r="163" spans="2:51" s="203" customFormat="1" ht="12">
      <c r="B163" s="204"/>
      <c r="D163" s="196" t="s">
        <v>132</v>
      </c>
      <c r="E163" s="205" t="s">
        <v>1</v>
      </c>
      <c r="F163" s="206" t="s">
        <v>134</v>
      </c>
      <c r="H163" s="207">
        <v>2.08</v>
      </c>
      <c r="I163" s="86"/>
      <c r="L163" s="204"/>
      <c r="M163" s="208"/>
      <c r="N163" s="209"/>
      <c r="O163" s="209"/>
      <c r="P163" s="209"/>
      <c r="Q163" s="209"/>
      <c r="R163" s="209"/>
      <c r="S163" s="209"/>
      <c r="T163" s="210"/>
      <c r="AT163" s="205" t="s">
        <v>132</v>
      </c>
      <c r="AU163" s="205" t="s">
        <v>83</v>
      </c>
      <c r="AV163" s="203" t="s">
        <v>130</v>
      </c>
      <c r="AW163" s="203" t="s">
        <v>30</v>
      </c>
      <c r="AX163" s="203" t="s">
        <v>81</v>
      </c>
      <c r="AY163" s="205" t="s">
        <v>124</v>
      </c>
    </row>
    <row r="164" spans="1:65" s="101" customFormat="1" ht="21.75" customHeight="1">
      <c r="A164" s="98"/>
      <c r="B164" s="99"/>
      <c r="C164" s="180" t="s">
        <v>175</v>
      </c>
      <c r="D164" s="180" t="s">
        <v>126</v>
      </c>
      <c r="E164" s="181" t="s">
        <v>225</v>
      </c>
      <c r="F164" s="182" t="s">
        <v>1180</v>
      </c>
      <c r="G164" s="183" t="s">
        <v>194</v>
      </c>
      <c r="H164" s="184">
        <v>8.32</v>
      </c>
      <c r="I164" s="84"/>
      <c r="J164" s="185">
        <f>ROUND(I164*H164,2)</f>
        <v>0</v>
      </c>
      <c r="K164" s="186"/>
      <c r="L164" s="99"/>
      <c r="M164" s="187" t="s">
        <v>1</v>
      </c>
      <c r="N164" s="188" t="s">
        <v>38</v>
      </c>
      <c r="O164" s="189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R164" s="192" t="s">
        <v>130</v>
      </c>
      <c r="AT164" s="192" t="s">
        <v>126</v>
      </c>
      <c r="AU164" s="192" t="s">
        <v>83</v>
      </c>
      <c r="AY164" s="91" t="s">
        <v>124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91" t="s">
        <v>81</v>
      </c>
      <c r="BK164" s="193">
        <f>ROUND(I164*H164,2)</f>
        <v>0</v>
      </c>
      <c r="BL164" s="91" t="s">
        <v>130</v>
      </c>
      <c r="BM164" s="192" t="s">
        <v>1181</v>
      </c>
    </row>
    <row r="165" spans="2:51" s="194" customFormat="1" ht="12">
      <c r="B165" s="195"/>
      <c r="D165" s="196" t="s">
        <v>132</v>
      </c>
      <c r="E165" s="197" t="s">
        <v>1</v>
      </c>
      <c r="F165" s="198" t="s">
        <v>223</v>
      </c>
      <c r="H165" s="199">
        <v>8.32</v>
      </c>
      <c r="I165" s="85"/>
      <c r="L165" s="195"/>
      <c r="M165" s="200"/>
      <c r="N165" s="201"/>
      <c r="O165" s="201"/>
      <c r="P165" s="201"/>
      <c r="Q165" s="201"/>
      <c r="R165" s="201"/>
      <c r="S165" s="201"/>
      <c r="T165" s="202"/>
      <c r="AT165" s="197" t="s">
        <v>132</v>
      </c>
      <c r="AU165" s="197" t="s">
        <v>83</v>
      </c>
      <c r="AV165" s="194" t="s">
        <v>83</v>
      </c>
      <c r="AW165" s="194" t="s">
        <v>30</v>
      </c>
      <c r="AX165" s="194" t="s">
        <v>73</v>
      </c>
      <c r="AY165" s="197" t="s">
        <v>124</v>
      </c>
    </row>
    <row r="166" spans="2:51" s="203" customFormat="1" ht="12">
      <c r="B166" s="204"/>
      <c r="D166" s="196" t="s">
        <v>132</v>
      </c>
      <c r="E166" s="205" t="s">
        <v>1</v>
      </c>
      <c r="F166" s="206" t="s">
        <v>134</v>
      </c>
      <c r="H166" s="207">
        <v>8.32</v>
      </c>
      <c r="I166" s="86"/>
      <c r="L166" s="204"/>
      <c r="M166" s="208"/>
      <c r="N166" s="209"/>
      <c r="O166" s="209"/>
      <c r="P166" s="209"/>
      <c r="Q166" s="209"/>
      <c r="R166" s="209"/>
      <c r="S166" s="209"/>
      <c r="T166" s="210"/>
      <c r="AT166" s="205" t="s">
        <v>132</v>
      </c>
      <c r="AU166" s="205" t="s">
        <v>83</v>
      </c>
      <c r="AV166" s="203" t="s">
        <v>130</v>
      </c>
      <c r="AW166" s="203" t="s">
        <v>30</v>
      </c>
      <c r="AX166" s="203" t="s">
        <v>81</v>
      </c>
      <c r="AY166" s="205" t="s">
        <v>124</v>
      </c>
    </row>
    <row r="167" spans="1:65" s="101" customFormat="1" ht="33" customHeight="1">
      <c r="A167" s="98"/>
      <c r="B167" s="99"/>
      <c r="C167" s="180" t="s">
        <v>181</v>
      </c>
      <c r="D167" s="180" t="s">
        <v>126</v>
      </c>
      <c r="E167" s="181" t="s">
        <v>1182</v>
      </c>
      <c r="F167" s="182" t="s">
        <v>1183</v>
      </c>
      <c r="G167" s="183" t="s">
        <v>194</v>
      </c>
      <c r="H167" s="184">
        <v>62.874</v>
      </c>
      <c r="I167" s="84"/>
      <c r="J167" s="185">
        <f>ROUND(I167*H167,2)</f>
        <v>0</v>
      </c>
      <c r="K167" s="186"/>
      <c r="L167" s="99"/>
      <c r="M167" s="187" t="s">
        <v>1</v>
      </c>
      <c r="N167" s="188" t="s">
        <v>38</v>
      </c>
      <c r="O167" s="189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R167" s="192" t="s">
        <v>130</v>
      </c>
      <c r="AT167" s="192" t="s">
        <v>126</v>
      </c>
      <c r="AU167" s="192" t="s">
        <v>83</v>
      </c>
      <c r="AY167" s="91" t="s">
        <v>124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91" t="s">
        <v>81</v>
      </c>
      <c r="BK167" s="193">
        <f>ROUND(I167*H167,2)</f>
        <v>0</v>
      </c>
      <c r="BL167" s="91" t="s">
        <v>130</v>
      </c>
      <c r="BM167" s="192" t="s">
        <v>1184</v>
      </c>
    </row>
    <row r="168" spans="2:51" s="211" customFormat="1" ht="12">
      <c r="B168" s="212"/>
      <c r="D168" s="196" t="s">
        <v>132</v>
      </c>
      <c r="E168" s="213" t="s">
        <v>1</v>
      </c>
      <c r="F168" s="214" t="s">
        <v>152</v>
      </c>
      <c r="H168" s="213" t="s">
        <v>1</v>
      </c>
      <c r="I168" s="87"/>
      <c r="L168" s="212"/>
      <c r="M168" s="215"/>
      <c r="N168" s="216"/>
      <c r="O168" s="216"/>
      <c r="P168" s="216"/>
      <c r="Q168" s="216"/>
      <c r="R168" s="216"/>
      <c r="S168" s="216"/>
      <c r="T168" s="217"/>
      <c r="AT168" s="213" t="s">
        <v>132</v>
      </c>
      <c r="AU168" s="213" t="s">
        <v>83</v>
      </c>
      <c r="AV168" s="211" t="s">
        <v>81</v>
      </c>
      <c r="AW168" s="211" t="s">
        <v>30</v>
      </c>
      <c r="AX168" s="211" t="s">
        <v>73</v>
      </c>
      <c r="AY168" s="213" t="s">
        <v>124</v>
      </c>
    </row>
    <row r="169" spans="2:51" s="194" customFormat="1" ht="12">
      <c r="B169" s="195"/>
      <c r="D169" s="196" t="s">
        <v>132</v>
      </c>
      <c r="E169" s="197" t="s">
        <v>1</v>
      </c>
      <c r="F169" s="198" t="s">
        <v>1185</v>
      </c>
      <c r="H169" s="199">
        <v>157.184</v>
      </c>
      <c r="I169" s="85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7" t="s">
        <v>132</v>
      </c>
      <c r="AU169" s="197" t="s">
        <v>83</v>
      </c>
      <c r="AV169" s="194" t="s">
        <v>83</v>
      </c>
      <c r="AW169" s="194" t="s">
        <v>30</v>
      </c>
      <c r="AX169" s="194" t="s">
        <v>73</v>
      </c>
      <c r="AY169" s="197" t="s">
        <v>124</v>
      </c>
    </row>
    <row r="170" spans="2:51" s="203" customFormat="1" ht="12">
      <c r="B170" s="204"/>
      <c r="D170" s="196" t="s">
        <v>132</v>
      </c>
      <c r="E170" s="205" t="s">
        <v>1</v>
      </c>
      <c r="F170" s="206" t="s">
        <v>134</v>
      </c>
      <c r="H170" s="207">
        <v>157.184</v>
      </c>
      <c r="I170" s="86"/>
      <c r="L170" s="204"/>
      <c r="M170" s="208"/>
      <c r="N170" s="209"/>
      <c r="O170" s="209"/>
      <c r="P170" s="209"/>
      <c r="Q170" s="209"/>
      <c r="R170" s="209"/>
      <c r="S170" s="209"/>
      <c r="T170" s="210"/>
      <c r="AT170" s="205" t="s">
        <v>132</v>
      </c>
      <c r="AU170" s="205" t="s">
        <v>83</v>
      </c>
      <c r="AV170" s="203" t="s">
        <v>130</v>
      </c>
      <c r="AW170" s="203" t="s">
        <v>30</v>
      </c>
      <c r="AX170" s="203" t="s">
        <v>73</v>
      </c>
      <c r="AY170" s="205" t="s">
        <v>124</v>
      </c>
    </row>
    <row r="171" spans="2:51" s="194" customFormat="1" ht="12">
      <c r="B171" s="195"/>
      <c r="D171" s="196" t="s">
        <v>132</v>
      </c>
      <c r="E171" s="197" t="s">
        <v>1</v>
      </c>
      <c r="F171" s="198" t="s">
        <v>1186</v>
      </c>
      <c r="H171" s="199">
        <v>62.874</v>
      </c>
      <c r="I171" s="85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7" t="s">
        <v>132</v>
      </c>
      <c r="AU171" s="197" t="s">
        <v>83</v>
      </c>
      <c r="AV171" s="194" t="s">
        <v>83</v>
      </c>
      <c r="AW171" s="194" t="s">
        <v>30</v>
      </c>
      <c r="AX171" s="194" t="s">
        <v>81</v>
      </c>
      <c r="AY171" s="197" t="s">
        <v>124</v>
      </c>
    </row>
    <row r="172" spans="1:65" s="101" customFormat="1" ht="33" customHeight="1">
      <c r="A172" s="98"/>
      <c r="B172" s="99"/>
      <c r="C172" s="180" t="s">
        <v>186</v>
      </c>
      <c r="D172" s="180" t="s">
        <v>126</v>
      </c>
      <c r="E172" s="181" t="s">
        <v>1187</v>
      </c>
      <c r="F172" s="182" t="s">
        <v>1188</v>
      </c>
      <c r="G172" s="183" t="s">
        <v>194</v>
      </c>
      <c r="H172" s="184">
        <v>62.874</v>
      </c>
      <c r="I172" s="84"/>
      <c r="J172" s="185">
        <f>ROUND(I172*H172,2)</f>
        <v>0</v>
      </c>
      <c r="K172" s="186"/>
      <c r="L172" s="99"/>
      <c r="M172" s="187" t="s">
        <v>1</v>
      </c>
      <c r="N172" s="188" t="s">
        <v>38</v>
      </c>
      <c r="O172" s="189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R172" s="192" t="s">
        <v>130</v>
      </c>
      <c r="AT172" s="192" t="s">
        <v>126</v>
      </c>
      <c r="AU172" s="192" t="s">
        <v>83</v>
      </c>
      <c r="AY172" s="91" t="s">
        <v>124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91" t="s">
        <v>81</v>
      </c>
      <c r="BK172" s="193">
        <f>ROUND(I172*H172,2)</f>
        <v>0</v>
      </c>
      <c r="BL172" s="91" t="s">
        <v>130</v>
      </c>
      <c r="BM172" s="192" t="s">
        <v>1189</v>
      </c>
    </row>
    <row r="173" spans="2:51" s="194" customFormat="1" ht="12">
      <c r="B173" s="195"/>
      <c r="D173" s="196" t="s">
        <v>132</v>
      </c>
      <c r="E173" s="197" t="s">
        <v>1</v>
      </c>
      <c r="F173" s="198" t="s">
        <v>1190</v>
      </c>
      <c r="H173" s="199">
        <v>62.874</v>
      </c>
      <c r="I173" s="85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7" t="s">
        <v>132</v>
      </c>
      <c r="AU173" s="197" t="s">
        <v>83</v>
      </c>
      <c r="AV173" s="194" t="s">
        <v>83</v>
      </c>
      <c r="AW173" s="194" t="s">
        <v>30</v>
      </c>
      <c r="AX173" s="194" t="s">
        <v>73</v>
      </c>
      <c r="AY173" s="197" t="s">
        <v>124</v>
      </c>
    </row>
    <row r="174" spans="2:51" s="203" customFormat="1" ht="12">
      <c r="B174" s="204"/>
      <c r="D174" s="196" t="s">
        <v>132</v>
      </c>
      <c r="E174" s="205" t="s">
        <v>1</v>
      </c>
      <c r="F174" s="206" t="s">
        <v>134</v>
      </c>
      <c r="H174" s="207">
        <v>62.874</v>
      </c>
      <c r="I174" s="86"/>
      <c r="L174" s="204"/>
      <c r="M174" s="208"/>
      <c r="N174" s="209"/>
      <c r="O174" s="209"/>
      <c r="P174" s="209"/>
      <c r="Q174" s="209"/>
      <c r="R174" s="209"/>
      <c r="S174" s="209"/>
      <c r="T174" s="210"/>
      <c r="AT174" s="205" t="s">
        <v>132</v>
      </c>
      <c r="AU174" s="205" t="s">
        <v>83</v>
      </c>
      <c r="AV174" s="203" t="s">
        <v>130</v>
      </c>
      <c r="AW174" s="203" t="s">
        <v>30</v>
      </c>
      <c r="AX174" s="203" t="s">
        <v>81</v>
      </c>
      <c r="AY174" s="205" t="s">
        <v>124</v>
      </c>
    </row>
    <row r="175" spans="1:65" s="101" customFormat="1" ht="33" customHeight="1">
      <c r="A175" s="98"/>
      <c r="B175" s="99"/>
      <c r="C175" s="180" t="s">
        <v>191</v>
      </c>
      <c r="D175" s="180" t="s">
        <v>126</v>
      </c>
      <c r="E175" s="181" t="s">
        <v>1191</v>
      </c>
      <c r="F175" s="182" t="s">
        <v>1192</v>
      </c>
      <c r="G175" s="183" t="s">
        <v>194</v>
      </c>
      <c r="H175" s="184">
        <v>31.437</v>
      </c>
      <c r="I175" s="84"/>
      <c r="J175" s="185">
        <f>ROUND(I175*H175,2)</f>
        <v>0</v>
      </c>
      <c r="K175" s="186"/>
      <c r="L175" s="99"/>
      <c r="M175" s="187" t="s">
        <v>1</v>
      </c>
      <c r="N175" s="188" t="s">
        <v>38</v>
      </c>
      <c r="O175" s="189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R175" s="192" t="s">
        <v>130</v>
      </c>
      <c r="AT175" s="192" t="s">
        <v>126</v>
      </c>
      <c r="AU175" s="192" t="s">
        <v>83</v>
      </c>
      <c r="AY175" s="91" t="s">
        <v>124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91" t="s">
        <v>81</v>
      </c>
      <c r="BK175" s="193">
        <f>ROUND(I175*H175,2)</f>
        <v>0</v>
      </c>
      <c r="BL175" s="91" t="s">
        <v>130</v>
      </c>
      <c r="BM175" s="192" t="s">
        <v>1193</v>
      </c>
    </row>
    <row r="176" spans="2:51" s="194" customFormat="1" ht="12">
      <c r="B176" s="195"/>
      <c r="D176" s="196" t="s">
        <v>132</v>
      </c>
      <c r="E176" s="197" t="s">
        <v>1</v>
      </c>
      <c r="F176" s="198" t="s">
        <v>1194</v>
      </c>
      <c r="H176" s="199">
        <v>31.437</v>
      </c>
      <c r="I176" s="85"/>
      <c r="L176" s="195"/>
      <c r="M176" s="200"/>
      <c r="N176" s="201"/>
      <c r="O176" s="201"/>
      <c r="P176" s="201"/>
      <c r="Q176" s="201"/>
      <c r="R176" s="201"/>
      <c r="S176" s="201"/>
      <c r="T176" s="202"/>
      <c r="AT176" s="197" t="s">
        <v>132</v>
      </c>
      <c r="AU176" s="197" t="s">
        <v>83</v>
      </c>
      <c r="AV176" s="194" t="s">
        <v>83</v>
      </c>
      <c r="AW176" s="194" t="s">
        <v>30</v>
      </c>
      <c r="AX176" s="194" t="s">
        <v>73</v>
      </c>
      <c r="AY176" s="197" t="s">
        <v>124</v>
      </c>
    </row>
    <row r="177" spans="2:51" s="203" customFormat="1" ht="12">
      <c r="B177" s="204"/>
      <c r="D177" s="196" t="s">
        <v>132</v>
      </c>
      <c r="E177" s="205" t="s">
        <v>1</v>
      </c>
      <c r="F177" s="206" t="s">
        <v>134</v>
      </c>
      <c r="H177" s="207">
        <v>31.437</v>
      </c>
      <c r="I177" s="86"/>
      <c r="L177" s="204"/>
      <c r="M177" s="208"/>
      <c r="N177" s="209"/>
      <c r="O177" s="209"/>
      <c r="P177" s="209"/>
      <c r="Q177" s="209"/>
      <c r="R177" s="209"/>
      <c r="S177" s="209"/>
      <c r="T177" s="210"/>
      <c r="AT177" s="205" t="s">
        <v>132</v>
      </c>
      <c r="AU177" s="205" t="s">
        <v>83</v>
      </c>
      <c r="AV177" s="203" t="s">
        <v>130</v>
      </c>
      <c r="AW177" s="203" t="s">
        <v>30</v>
      </c>
      <c r="AX177" s="203" t="s">
        <v>81</v>
      </c>
      <c r="AY177" s="205" t="s">
        <v>124</v>
      </c>
    </row>
    <row r="178" spans="1:65" s="101" customFormat="1" ht="21.75" customHeight="1">
      <c r="A178" s="98"/>
      <c r="B178" s="99"/>
      <c r="C178" s="180" t="s">
        <v>8</v>
      </c>
      <c r="D178" s="180" t="s">
        <v>126</v>
      </c>
      <c r="E178" s="181" t="s">
        <v>259</v>
      </c>
      <c r="F178" s="182" t="s">
        <v>260</v>
      </c>
      <c r="G178" s="183" t="s">
        <v>194</v>
      </c>
      <c r="H178" s="184">
        <v>93.76</v>
      </c>
      <c r="I178" s="84"/>
      <c r="J178" s="185">
        <f>ROUND(I178*H178,2)</f>
        <v>0</v>
      </c>
      <c r="K178" s="186"/>
      <c r="L178" s="99"/>
      <c r="M178" s="187" t="s">
        <v>1</v>
      </c>
      <c r="N178" s="188" t="s">
        <v>38</v>
      </c>
      <c r="O178" s="189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R178" s="192" t="s">
        <v>130</v>
      </c>
      <c r="AT178" s="192" t="s">
        <v>126</v>
      </c>
      <c r="AU178" s="192" t="s">
        <v>83</v>
      </c>
      <c r="AY178" s="91" t="s">
        <v>124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91" t="s">
        <v>81</v>
      </c>
      <c r="BK178" s="193">
        <f>ROUND(I178*H178,2)</f>
        <v>0</v>
      </c>
      <c r="BL178" s="91" t="s">
        <v>130</v>
      </c>
      <c r="BM178" s="192" t="s">
        <v>1195</v>
      </c>
    </row>
    <row r="179" spans="2:51" s="194" customFormat="1" ht="12">
      <c r="B179" s="195"/>
      <c r="D179" s="196" t="s">
        <v>132</v>
      </c>
      <c r="E179" s="197" t="s">
        <v>1</v>
      </c>
      <c r="F179" s="198" t="s">
        <v>1196</v>
      </c>
      <c r="H179" s="199">
        <v>93.76</v>
      </c>
      <c r="I179" s="85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7" t="s">
        <v>132</v>
      </c>
      <c r="AU179" s="197" t="s">
        <v>83</v>
      </c>
      <c r="AV179" s="194" t="s">
        <v>83</v>
      </c>
      <c r="AW179" s="194" t="s">
        <v>30</v>
      </c>
      <c r="AX179" s="194" t="s">
        <v>73</v>
      </c>
      <c r="AY179" s="197" t="s">
        <v>124</v>
      </c>
    </row>
    <row r="180" spans="2:51" s="203" customFormat="1" ht="12">
      <c r="B180" s="204"/>
      <c r="D180" s="196" t="s">
        <v>132</v>
      </c>
      <c r="E180" s="205" t="s">
        <v>1</v>
      </c>
      <c r="F180" s="206" t="s">
        <v>134</v>
      </c>
      <c r="H180" s="207">
        <v>93.76</v>
      </c>
      <c r="I180" s="86"/>
      <c r="L180" s="204"/>
      <c r="M180" s="208"/>
      <c r="N180" s="209"/>
      <c r="O180" s="209"/>
      <c r="P180" s="209"/>
      <c r="Q180" s="209"/>
      <c r="R180" s="209"/>
      <c r="S180" s="209"/>
      <c r="T180" s="210"/>
      <c r="AT180" s="205" t="s">
        <v>132</v>
      </c>
      <c r="AU180" s="205" t="s">
        <v>83</v>
      </c>
      <c r="AV180" s="203" t="s">
        <v>130</v>
      </c>
      <c r="AW180" s="203" t="s">
        <v>30</v>
      </c>
      <c r="AX180" s="203" t="s">
        <v>81</v>
      </c>
      <c r="AY180" s="205" t="s">
        <v>124</v>
      </c>
    </row>
    <row r="181" spans="1:65" s="101" customFormat="1" ht="21.75" customHeight="1">
      <c r="A181" s="98"/>
      <c r="B181" s="99"/>
      <c r="C181" s="180" t="s">
        <v>209</v>
      </c>
      <c r="D181" s="180" t="s">
        <v>126</v>
      </c>
      <c r="E181" s="181" t="s">
        <v>302</v>
      </c>
      <c r="F181" s="182" t="s">
        <v>303</v>
      </c>
      <c r="G181" s="183" t="s">
        <v>129</v>
      </c>
      <c r="H181" s="184">
        <v>392.96</v>
      </c>
      <c r="I181" s="84"/>
      <c r="J181" s="185">
        <f>ROUND(I181*H181,2)</f>
        <v>0</v>
      </c>
      <c r="K181" s="186"/>
      <c r="L181" s="99"/>
      <c r="M181" s="187" t="s">
        <v>1</v>
      </c>
      <c r="N181" s="188" t="s">
        <v>38</v>
      </c>
      <c r="O181" s="189"/>
      <c r="P181" s="190">
        <f>O181*H181</f>
        <v>0</v>
      </c>
      <c r="Q181" s="190">
        <v>0.00084</v>
      </c>
      <c r="R181" s="190">
        <f>Q181*H181</f>
        <v>0.3300864</v>
      </c>
      <c r="S181" s="190">
        <v>0</v>
      </c>
      <c r="T181" s="191">
        <f>S181*H181</f>
        <v>0</v>
      </c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R181" s="192" t="s">
        <v>130</v>
      </c>
      <c r="AT181" s="192" t="s">
        <v>126</v>
      </c>
      <c r="AU181" s="192" t="s">
        <v>83</v>
      </c>
      <c r="AY181" s="91" t="s">
        <v>124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91" t="s">
        <v>81</v>
      </c>
      <c r="BK181" s="193">
        <f>ROUND(I181*H181,2)</f>
        <v>0</v>
      </c>
      <c r="BL181" s="91" t="s">
        <v>130</v>
      </c>
      <c r="BM181" s="192" t="s">
        <v>1197</v>
      </c>
    </row>
    <row r="182" spans="2:51" s="194" customFormat="1" ht="12">
      <c r="B182" s="195"/>
      <c r="D182" s="196" t="s">
        <v>132</v>
      </c>
      <c r="E182" s="197" t="s">
        <v>1</v>
      </c>
      <c r="F182" s="198" t="s">
        <v>1198</v>
      </c>
      <c r="H182" s="199">
        <v>392.96</v>
      </c>
      <c r="I182" s="85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7" t="s">
        <v>132</v>
      </c>
      <c r="AU182" s="197" t="s">
        <v>83</v>
      </c>
      <c r="AV182" s="194" t="s">
        <v>83</v>
      </c>
      <c r="AW182" s="194" t="s">
        <v>30</v>
      </c>
      <c r="AX182" s="194" t="s">
        <v>73</v>
      </c>
      <c r="AY182" s="197" t="s">
        <v>124</v>
      </c>
    </row>
    <row r="183" spans="2:51" s="203" customFormat="1" ht="12">
      <c r="B183" s="204"/>
      <c r="D183" s="196" t="s">
        <v>132</v>
      </c>
      <c r="E183" s="205" t="s">
        <v>1</v>
      </c>
      <c r="F183" s="206" t="s">
        <v>134</v>
      </c>
      <c r="H183" s="207">
        <v>392.96</v>
      </c>
      <c r="I183" s="86"/>
      <c r="L183" s="204"/>
      <c r="M183" s="208"/>
      <c r="N183" s="209"/>
      <c r="O183" s="209"/>
      <c r="P183" s="209"/>
      <c r="Q183" s="209"/>
      <c r="R183" s="209"/>
      <c r="S183" s="209"/>
      <c r="T183" s="210"/>
      <c r="AT183" s="205" t="s">
        <v>132</v>
      </c>
      <c r="AU183" s="205" t="s">
        <v>83</v>
      </c>
      <c r="AV183" s="203" t="s">
        <v>130</v>
      </c>
      <c r="AW183" s="203" t="s">
        <v>30</v>
      </c>
      <c r="AX183" s="203" t="s">
        <v>81</v>
      </c>
      <c r="AY183" s="205" t="s">
        <v>124</v>
      </c>
    </row>
    <row r="184" spans="1:65" s="101" customFormat="1" ht="21.75" customHeight="1">
      <c r="A184" s="98"/>
      <c r="B184" s="99"/>
      <c r="C184" s="180" t="s">
        <v>214</v>
      </c>
      <c r="D184" s="180" t="s">
        <v>126</v>
      </c>
      <c r="E184" s="181" t="s">
        <v>319</v>
      </c>
      <c r="F184" s="182" t="s">
        <v>320</v>
      </c>
      <c r="G184" s="183" t="s">
        <v>129</v>
      </c>
      <c r="H184" s="184">
        <v>392.96</v>
      </c>
      <c r="I184" s="84"/>
      <c r="J184" s="185">
        <f>ROUND(I184*H184,2)</f>
        <v>0</v>
      </c>
      <c r="K184" s="186"/>
      <c r="L184" s="99"/>
      <c r="M184" s="187" t="s">
        <v>1</v>
      </c>
      <c r="N184" s="188" t="s">
        <v>38</v>
      </c>
      <c r="O184" s="189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R184" s="192" t="s">
        <v>130</v>
      </c>
      <c r="AT184" s="192" t="s">
        <v>126</v>
      </c>
      <c r="AU184" s="192" t="s">
        <v>83</v>
      </c>
      <c r="AY184" s="91" t="s">
        <v>124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91" t="s">
        <v>81</v>
      </c>
      <c r="BK184" s="193">
        <f>ROUND(I184*H184,2)</f>
        <v>0</v>
      </c>
      <c r="BL184" s="91" t="s">
        <v>130</v>
      </c>
      <c r="BM184" s="192" t="s">
        <v>1199</v>
      </c>
    </row>
    <row r="185" spans="1:65" s="101" customFormat="1" ht="21.75" customHeight="1">
      <c r="A185" s="98"/>
      <c r="B185" s="99"/>
      <c r="C185" s="180" t="s">
        <v>219</v>
      </c>
      <c r="D185" s="180" t="s">
        <v>126</v>
      </c>
      <c r="E185" s="181" t="s">
        <v>327</v>
      </c>
      <c r="F185" s="182" t="s">
        <v>328</v>
      </c>
      <c r="G185" s="183" t="s">
        <v>129</v>
      </c>
      <c r="H185" s="184">
        <v>72.8</v>
      </c>
      <c r="I185" s="84"/>
      <c r="J185" s="185">
        <f>ROUND(I185*H185,2)</f>
        <v>0</v>
      </c>
      <c r="K185" s="186"/>
      <c r="L185" s="99"/>
      <c r="M185" s="187" t="s">
        <v>1</v>
      </c>
      <c r="N185" s="188" t="s">
        <v>38</v>
      </c>
      <c r="O185" s="189"/>
      <c r="P185" s="190">
        <f>O185*H185</f>
        <v>0</v>
      </c>
      <c r="Q185" s="190">
        <v>0.0007</v>
      </c>
      <c r="R185" s="190">
        <f>Q185*H185</f>
        <v>0.05096</v>
      </c>
      <c r="S185" s="190">
        <v>0</v>
      </c>
      <c r="T185" s="191">
        <f>S185*H185</f>
        <v>0</v>
      </c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R185" s="192" t="s">
        <v>130</v>
      </c>
      <c r="AT185" s="192" t="s">
        <v>126</v>
      </c>
      <c r="AU185" s="192" t="s">
        <v>83</v>
      </c>
      <c r="AY185" s="91" t="s">
        <v>124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91" t="s">
        <v>81</v>
      </c>
      <c r="BK185" s="193">
        <f>ROUND(I185*H185,2)</f>
        <v>0</v>
      </c>
      <c r="BL185" s="91" t="s">
        <v>130</v>
      </c>
      <c r="BM185" s="192" t="s">
        <v>1200</v>
      </c>
    </row>
    <row r="186" spans="2:51" s="211" customFormat="1" ht="12">
      <c r="B186" s="212"/>
      <c r="D186" s="196" t="s">
        <v>132</v>
      </c>
      <c r="E186" s="213" t="s">
        <v>1</v>
      </c>
      <c r="F186" s="214" t="s">
        <v>152</v>
      </c>
      <c r="H186" s="213" t="s">
        <v>1</v>
      </c>
      <c r="I186" s="87"/>
      <c r="L186" s="212"/>
      <c r="M186" s="215"/>
      <c r="N186" s="216"/>
      <c r="O186" s="216"/>
      <c r="P186" s="216"/>
      <c r="Q186" s="216"/>
      <c r="R186" s="216"/>
      <c r="S186" s="216"/>
      <c r="T186" s="217"/>
      <c r="AT186" s="213" t="s">
        <v>132</v>
      </c>
      <c r="AU186" s="213" t="s">
        <v>83</v>
      </c>
      <c r="AV186" s="211" t="s">
        <v>81</v>
      </c>
      <c r="AW186" s="211" t="s">
        <v>30</v>
      </c>
      <c r="AX186" s="211" t="s">
        <v>73</v>
      </c>
      <c r="AY186" s="213" t="s">
        <v>124</v>
      </c>
    </row>
    <row r="187" spans="2:51" s="211" customFormat="1" ht="12">
      <c r="B187" s="212"/>
      <c r="D187" s="196" t="s">
        <v>132</v>
      </c>
      <c r="E187" s="213" t="s">
        <v>1</v>
      </c>
      <c r="F187" s="214" t="s">
        <v>196</v>
      </c>
      <c r="H187" s="213" t="s">
        <v>1</v>
      </c>
      <c r="I187" s="87"/>
      <c r="L187" s="212"/>
      <c r="M187" s="215"/>
      <c r="N187" s="216"/>
      <c r="O187" s="216"/>
      <c r="P187" s="216"/>
      <c r="Q187" s="216"/>
      <c r="R187" s="216"/>
      <c r="S187" s="216"/>
      <c r="T187" s="217"/>
      <c r="AT187" s="213" t="s">
        <v>132</v>
      </c>
      <c r="AU187" s="213" t="s">
        <v>83</v>
      </c>
      <c r="AV187" s="211" t="s">
        <v>81</v>
      </c>
      <c r="AW187" s="211" t="s">
        <v>30</v>
      </c>
      <c r="AX187" s="211" t="s">
        <v>73</v>
      </c>
      <c r="AY187" s="213" t="s">
        <v>124</v>
      </c>
    </row>
    <row r="188" spans="2:51" s="194" customFormat="1" ht="12">
      <c r="B188" s="195"/>
      <c r="D188" s="196" t="s">
        <v>132</v>
      </c>
      <c r="E188" s="197" t="s">
        <v>1</v>
      </c>
      <c r="F188" s="198" t="s">
        <v>1201</v>
      </c>
      <c r="H188" s="199">
        <v>20.8</v>
      </c>
      <c r="I188" s="85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7" t="s">
        <v>132</v>
      </c>
      <c r="AU188" s="197" t="s">
        <v>83</v>
      </c>
      <c r="AV188" s="194" t="s">
        <v>83</v>
      </c>
      <c r="AW188" s="194" t="s">
        <v>30</v>
      </c>
      <c r="AX188" s="194" t="s">
        <v>73</v>
      </c>
      <c r="AY188" s="197" t="s">
        <v>124</v>
      </c>
    </row>
    <row r="189" spans="2:51" s="211" customFormat="1" ht="12">
      <c r="B189" s="212"/>
      <c r="D189" s="196" t="s">
        <v>132</v>
      </c>
      <c r="E189" s="213" t="s">
        <v>1</v>
      </c>
      <c r="F189" s="214" t="s">
        <v>204</v>
      </c>
      <c r="H189" s="213" t="s">
        <v>1</v>
      </c>
      <c r="I189" s="87"/>
      <c r="L189" s="212"/>
      <c r="M189" s="215"/>
      <c r="N189" s="216"/>
      <c r="O189" s="216"/>
      <c r="P189" s="216"/>
      <c r="Q189" s="216"/>
      <c r="R189" s="216"/>
      <c r="S189" s="216"/>
      <c r="T189" s="217"/>
      <c r="AT189" s="213" t="s">
        <v>132</v>
      </c>
      <c r="AU189" s="213" t="s">
        <v>83</v>
      </c>
      <c r="AV189" s="211" t="s">
        <v>81</v>
      </c>
      <c r="AW189" s="211" t="s">
        <v>30</v>
      </c>
      <c r="AX189" s="211" t="s">
        <v>73</v>
      </c>
      <c r="AY189" s="213" t="s">
        <v>124</v>
      </c>
    </row>
    <row r="190" spans="2:51" s="194" customFormat="1" ht="12">
      <c r="B190" s="195"/>
      <c r="D190" s="196" t="s">
        <v>132</v>
      </c>
      <c r="E190" s="197" t="s">
        <v>1</v>
      </c>
      <c r="F190" s="198" t="s">
        <v>1202</v>
      </c>
      <c r="H190" s="199">
        <v>52</v>
      </c>
      <c r="I190" s="85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7" t="s">
        <v>132</v>
      </c>
      <c r="AU190" s="197" t="s">
        <v>83</v>
      </c>
      <c r="AV190" s="194" t="s">
        <v>83</v>
      </c>
      <c r="AW190" s="194" t="s">
        <v>30</v>
      </c>
      <c r="AX190" s="194" t="s">
        <v>73</v>
      </c>
      <c r="AY190" s="197" t="s">
        <v>124</v>
      </c>
    </row>
    <row r="191" spans="2:51" s="203" customFormat="1" ht="12">
      <c r="B191" s="204"/>
      <c r="D191" s="196" t="s">
        <v>132</v>
      </c>
      <c r="E191" s="205" t="s">
        <v>1</v>
      </c>
      <c r="F191" s="206" t="s">
        <v>134</v>
      </c>
      <c r="H191" s="207">
        <v>72.8</v>
      </c>
      <c r="I191" s="86"/>
      <c r="L191" s="204"/>
      <c r="M191" s="208"/>
      <c r="N191" s="209"/>
      <c r="O191" s="209"/>
      <c r="P191" s="209"/>
      <c r="Q191" s="209"/>
      <c r="R191" s="209"/>
      <c r="S191" s="209"/>
      <c r="T191" s="210"/>
      <c r="AT191" s="205" t="s">
        <v>132</v>
      </c>
      <c r="AU191" s="205" t="s">
        <v>83</v>
      </c>
      <c r="AV191" s="203" t="s">
        <v>130</v>
      </c>
      <c r="AW191" s="203" t="s">
        <v>30</v>
      </c>
      <c r="AX191" s="203" t="s">
        <v>81</v>
      </c>
      <c r="AY191" s="205" t="s">
        <v>124</v>
      </c>
    </row>
    <row r="192" spans="1:65" s="101" customFormat="1" ht="16.5" customHeight="1">
      <c r="A192" s="98"/>
      <c r="B192" s="99"/>
      <c r="C192" s="180" t="s">
        <v>224</v>
      </c>
      <c r="D192" s="180" t="s">
        <v>126</v>
      </c>
      <c r="E192" s="181" t="s">
        <v>335</v>
      </c>
      <c r="F192" s="182" t="s">
        <v>336</v>
      </c>
      <c r="G192" s="183" t="s">
        <v>129</v>
      </c>
      <c r="H192" s="184">
        <v>72.8</v>
      </c>
      <c r="I192" s="84"/>
      <c r="J192" s="185">
        <f>ROUND(I192*H192,2)</f>
        <v>0</v>
      </c>
      <c r="K192" s="186"/>
      <c r="L192" s="99"/>
      <c r="M192" s="187" t="s">
        <v>1</v>
      </c>
      <c r="N192" s="188" t="s">
        <v>38</v>
      </c>
      <c r="O192" s="189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R192" s="192" t="s">
        <v>130</v>
      </c>
      <c r="AT192" s="192" t="s">
        <v>126</v>
      </c>
      <c r="AU192" s="192" t="s">
        <v>83</v>
      </c>
      <c r="AY192" s="91" t="s">
        <v>124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91" t="s">
        <v>81</v>
      </c>
      <c r="BK192" s="193">
        <f>ROUND(I192*H192,2)</f>
        <v>0</v>
      </c>
      <c r="BL192" s="91" t="s">
        <v>130</v>
      </c>
      <c r="BM192" s="192" t="s">
        <v>1203</v>
      </c>
    </row>
    <row r="193" spans="1:65" s="101" customFormat="1" ht="21.75" customHeight="1">
      <c r="A193" s="98"/>
      <c r="B193" s="99"/>
      <c r="C193" s="180" t="s">
        <v>229</v>
      </c>
      <c r="D193" s="180" t="s">
        <v>126</v>
      </c>
      <c r="E193" s="181" t="s">
        <v>339</v>
      </c>
      <c r="F193" s="182" t="s">
        <v>340</v>
      </c>
      <c r="G193" s="183" t="s">
        <v>194</v>
      </c>
      <c r="H193" s="184">
        <v>52</v>
      </c>
      <c r="I193" s="84"/>
      <c r="J193" s="185">
        <f>ROUND(I193*H193,2)</f>
        <v>0</v>
      </c>
      <c r="K193" s="186"/>
      <c r="L193" s="99"/>
      <c r="M193" s="187" t="s">
        <v>1</v>
      </c>
      <c r="N193" s="188" t="s">
        <v>38</v>
      </c>
      <c r="O193" s="189"/>
      <c r="P193" s="190">
        <f>O193*H193</f>
        <v>0</v>
      </c>
      <c r="Q193" s="190">
        <v>0.00046</v>
      </c>
      <c r="R193" s="190">
        <f>Q193*H193</f>
        <v>0.02392</v>
      </c>
      <c r="S193" s="190">
        <v>0</v>
      </c>
      <c r="T193" s="191">
        <f>S193*H193</f>
        <v>0</v>
      </c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R193" s="192" t="s">
        <v>130</v>
      </c>
      <c r="AT193" s="192" t="s">
        <v>126</v>
      </c>
      <c r="AU193" s="192" t="s">
        <v>83</v>
      </c>
      <c r="AY193" s="91" t="s">
        <v>124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91" t="s">
        <v>81</v>
      </c>
      <c r="BK193" s="193">
        <f>ROUND(I193*H193,2)</f>
        <v>0</v>
      </c>
      <c r="BL193" s="91" t="s">
        <v>130</v>
      </c>
      <c r="BM193" s="192" t="s">
        <v>1204</v>
      </c>
    </row>
    <row r="194" spans="2:51" s="211" customFormat="1" ht="12">
      <c r="B194" s="212"/>
      <c r="D194" s="196" t="s">
        <v>132</v>
      </c>
      <c r="E194" s="213" t="s">
        <v>1</v>
      </c>
      <c r="F194" s="214" t="s">
        <v>152</v>
      </c>
      <c r="H194" s="213" t="s">
        <v>1</v>
      </c>
      <c r="I194" s="87"/>
      <c r="L194" s="212"/>
      <c r="M194" s="215"/>
      <c r="N194" s="216"/>
      <c r="O194" s="216"/>
      <c r="P194" s="216"/>
      <c r="Q194" s="216"/>
      <c r="R194" s="216"/>
      <c r="S194" s="216"/>
      <c r="T194" s="217"/>
      <c r="AT194" s="213" t="s">
        <v>132</v>
      </c>
      <c r="AU194" s="213" t="s">
        <v>83</v>
      </c>
      <c r="AV194" s="211" t="s">
        <v>81</v>
      </c>
      <c r="AW194" s="211" t="s">
        <v>30</v>
      </c>
      <c r="AX194" s="211" t="s">
        <v>73</v>
      </c>
      <c r="AY194" s="213" t="s">
        <v>124</v>
      </c>
    </row>
    <row r="195" spans="2:51" s="211" customFormat="1" ht="12">
      <c r="B195" s="212"/>
      <c r="D195" s="196" t="s">
        <v>132</v>
      </c>
      <c r="E195" s="213" t="s">
        <v>1</v>
      </c>
      <c r="F195" s="214" t="s">
        <v>196</v>
      </c>
      <c r="H195" s="213" t="s">
        <v>1</v>
      </c>
      <c r="I195" s="87"/>
      <c r="L195" s="212"/>
      <c r="M195" s="215"/>
      <c r="N195" s="216"/>
      <c r="O195" s="216"/>
      <c r="P195" s="216"/>
      <c r="Q195" s="216"/>
      <c r="R195" s="216"/>
      <c r="S195" s="216"/>
      <c r="T195" s="217"/>
      <c r="AT195" s="213" t="s">
        <v>132</v>
      </c>
      <c r="AU195" s="213" t="s">
        <v>83</v>
      </c>
      <c r="AV195" s="211" t="s">
        <v>81</v>
      </c>
      <c r="AW195" s="211" t="s">
        <v>30</v>
      </c>
      <c r="AX195" s="211" t="s">
        <v>73</v>
      </c>
      <c r="AY195" s="213" t="s">
        <v>124</v>
      </c>
    </row>
    <row r="196" spans="2:51" s="194" customFormat="1" ht="12">
      <c r="B196" s="195"/>
      <c r="D196" s="196" t="s">
        <v>132</v>
      </c>
      <c r="E196" s="197" t="s">
        <v>1</v>
      </c>
      <c r="F196" s="198" t="s">
        <v>1169</v>
      </c>
      <c r="H196" s="199">
        <v>10.4</v>
      </c>
      <c r="I196" s="85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7" t="s">
        <v>132</v>
      </c>
      <c r="AU196" s="197" t="s">
        <v>83</v>
      </c>
      <c r="AV196" s="194" t="s">
        <v>83</v>
      </c>
      <c r="AW196" s="194" t="s">
        <v>30</v>
      </c>
      <c r="AX196" s="194" t="s">
        <v>73</v>
      </c>
      <c r="AY196" s="197" t="s">
        <v>124</v>
      </c>
    </row>
    <row r="197" spans="2:51" s="211" customFormat="1" ht="12">
      <c r="B197" s="212"/>
      <c r="D197" s="196" t="s">
        <v>132</v>
      </c>
      <c r="E197" s="213" t="s">
        <v>1</v>
      </c>
      <c r="F197" s="214" t="s">
        <v>204</v>
      </c>
      <c r="H197" s="213" t="s">
        <v>1</v>
      </c>
      <c r="I197" s="87"/>
      <c r="L197" s="212"/>
      <c r="M197" s="215"/>
      <c r="N197" s="216"/>
      <c r="O197" s="216"/>
      <c r="P197" s="216"/>
      <c r="Q197" s="216"/>
      <c r="R197" s="216"/>
      <c r="S197" s="216"/>
      <c r="T197" s="217"/>
      <c r="AT197" s="213" t="s">
        <v>132</v>
      </c>
      <c r="AU197" s="213" t="s">
        <v>83</v>
      </c>
      <c r="AV197" s="211" t="s">
        <v>81</v>
      </c>
      <c r="AW197" s="211" t="s">
        <v>30</v>
      </c>
      <c r="AX197" s="211" t="s">
        <v>73</v>
      </c>
      <c r="AY197" s="213" t="s">
        <v>124</v>
      </c>
    </row>
    <row r="198" spans="2:51" s="194" customFormat="1" ht="12">
      <c r="B198" s="195"/>
      <c r="D198" s="196" t="s">
        <v>132</v>
      </c>
      <c r="E198" s="197" t="s">
        <v>1</v>
      </c>
      <c r="F198" s="198" t="s">
        <v>1173</v>
      </c>
      <c r="H198" s="199">
        <v>41.6</v>
      </c>
      <c r="I198" s="85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7" t="s">
        <v>132</v>
      </c>
      <c r="AU198" s="197" t="s">
        <v>83</v>
      </c>
      <c r="AV198" s="194" t="s">
        <v>83</v>
      </c>
      <c r="AW198" s="194" t="s">
        <v>30</v>
      </c>
      <c r="AX198" s="194" t="s">
        <v>73</v>
      </c>
      <c r="AY198" s="197" t="s">
        <v>124</v>
      </c>
    </row>
    <row r="199" spans="2:51" s="203" customFormat="1" ht="12">
      <c r="B199" s="204"/>
      <c r="D199" s="196" t="s">
        <v>132</v>
      </c>
      <c r="E199" s="205" t="s">
        <v>1</v>
      </c>
      <c r="F199" s="206" t="s">
        <v>134</v>
      </c>
      <c r="H199" s="207">
        <v>52</v>
      </c>
      <c r="I199" s="86"/>
      <c r="L199" s="204"/>
      <c r="M199" s="208"/>
      <c r="N199" s="209"/>
      <c r="O199" s="209"/>
      <c r="P199" s="209"/>
      <c r="Q199" s="209"/>
      <c r="R199" s="209"/>
      <c r="S199" s="209"/>
      <c r="T199" s="210"/>
      <c r="AT199" s="205" t="s">
        <v>132</v>
      </c>
      <c r="AU199" s="205" t="s">
        <v>83</v>
      </c>
      <c r="AV199" s="203" t="s">
        <v>130</v>
      </c>
      <c r="AW199" s="203" t="s">
        <v>30</v>
      </c>
      <c r="AX199" s="203" t="s">
        <v>81</v>
      </c>
      <c r="AY199" s="205" t="s">
        <v>124</v>
      </c>
    </row>
    <row r="200" spans="1:65" s="101" customFormat="1" ht="21.75" customHeight="1">
      <c r="A200" s="98"/>
      <c r="B200" s="99"/>
      <c r="C200" s="180" t="s">
        <v>7</v>
      </c>
      <c r="D200" s="180" t="s">
        <v>126</v>
      </c>
      <c r="E200" s="181" t="s">
        <v>343</v>
      </c>
      <c r="F200" s="182" t="s">
        <v>344</v>
      </c>
      <c r="G200" s="183" t="s">
        <v>194</v>
      </c>
      <c r="H200" s="184">
        <v>52</v>
      </c>
      <c r="I200" s="84"/>
      <c r="J200" s="185">
        <f>ROUND(I200*H200,2)</f>
        <v>0</v>
      </c>
      <c r="K200" s="186"/>
      <c r="L200" s="99"/>
      <c r="M200" s="187" t="s">
        <v>1</v>
      </c>
      <c r="N200" s="188" t="s">
        <v>38</v>
      </c>
      <c r="O200" s="189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R200" s="192" t="s">
        <v>130</v>
      </c>
      <c r="AT200" s="192" t="s">
        <v>126</v>
      </c>
      <c r="AU200" s="192" t="s">
        <v>83</v>
      </c>
      <c r="AY200" s="91" t="s">
        <v>124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91" t="s">
        <v>81</v>
      </c>
      <c r="BK200" s="193">
        <f>ROUND(I200*H200,2)</f>
        <v>0</v>
      </c>
      <c r="BL200" s="91" t="s">
        <v>130</v>
      </c>
      <c r="BM200" s="192" t="s">
        <v>1205</v>
      </c>
    </row>
    <row r="201" spans="1:65" s="101" customFormat="1" ht="33" customHeight="1">
      <c r="A201" s="98"/>
      <c r="B201" s="99"/>
      <c r="C201" s="180" t="s">
        <v>248</v>
      </c>
      <c r="D201" s="180" t="s">
        <v>126</v>
      </c>
      <c r="E201" s="181" t="s">
        <v>347</v>
      </c>
      <c r="F201" s="182" t="s">
        <v>1206</v>
      </c>
      <c r="G201" s="183" t="s">
        <v>194</v>
      </c>
      <c r="H201" s="184">
        <v>50.915</v>
      </c>
      <c r="I201" s="84"/>
      <c r="J201" s="185">
        <f>ROUND(I201*H201,2)</f>
        <v>0</v>
      </c>
      <c r="K201" s="186"/>
      <c r="L201" s="99"/>
      <c r="M201" s="187" t="s">
        <v>1</v>
      </c>
      <c r="N201" s="188" t="s">
        <v>38</v>
      </c>
      <c r="O201" s="189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R201" s="192" t="s">
        <v>130</v>
      </c>
      <c r="AT201" s="192" t="s">
        <v>126</v>
      </c>
      <c r="AU201" s="192" t="s">
        <v>83</v>
      </c>
      <c r="AY201" s="91" t="s">
        <v>124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91" t="s">
        <v>81</v>
      </c>
      <c r="BK201" s="193">
        <f>ROUND(I201*H201,2)</f>
        <v>0</v>
      </c>
      <c r="BL201" s="91" t="s">
        <v>130</v>
      </c>
      <c r="BM201" s="192" t="s">
        <v>1207</v>
      </c>
    </row>
    <row r="202" spans="2:51" s="194" customFormat="1" ht="12">
      <c r="B202" s="195"/>
      <c r="D202" s="196" t="s">
        <v>132</v>
      </c>
      <c r="E202" s="197" t="s">
        <v>1</v>
      </c>
      <c r="F202" s="198" t="s">
        <v>1208</v>
      </c>
      <c r="H202" s="199">
        <v>50.915</v>
      </c>
      <c r="I202" s="85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7" t="s">
        <v>132</v>
      </c>
      <c r="AU202" s="197" t="s">
        <v>83</v>
      </c>
      <c r="AV202" s="194" t="s">
        <v>83</v>
      </c>
      <c r="AW202" s="194" t="s">
        <v>30</v>
      </c>
      <c r="AX202" s="194" t="s">
        <v>73</v>
      </c>
      <c r="AY202" s="197" t="s">
        <v>124</v>
      </c>
    </row>
    <row r="203" spans="2:51" s="203" customFormat="1" ht="12">
      <c r="B203" s="204"/>
      <c r="D203" s="196" t="s">
        <v>132</v>
      </c>
      <c r="E203" s="205" t="s">
        <v>1</v>
      </c>
      <c r="F203" s="206" t="s">
        <v>134</v>
      </c>
      <c r="H203" s="207">
        <v>50.915</v>
      </c>
      <c r="I203" s="86"/>
      <c r="L203" s="204"/>
      <c r="M203" s="208"/>
      <c r="N203" s="209"/>
      <c r="O203" s="209"/>
      <c r="P203" s="209"/>
      <c r="Q203" s="209"/>
      <c r="R203" s="209"/>
      <c r="S203" s="209"/>
      <c r="T203" s="210"/>
      <c r="AT203" s="205" t="s">
        <v>132</v>
      </c>
      <c r="AU203" s="205" t="s">
        <v>83</v>
      </c>
      <c r="AV203" s="203" t="s">
        <v>130</v>
      </c>
      <c r="AW203" s="203" t="s">
        <v>30</v>
      </c>
      <c r="AX203" s="203" t="s">
        <v>81</v>
      </c>
      <c r="AY203" s="205" t="s">
        <v>124</v>
      </c>
    </row>
    <row r="204" spans="1:65" s="101" customFormat="1" ht="33" customHeight="1">
      <c r="A204" s="98"/>
      <c r="B204" s="99"/>
      <c r="C204" s="180" t="s">
        <v>253</v>
      </c>
      <c r="D204" s="180" t="s">
        <v>126</v>
      </c>
      <c r="E204" s="181" t="s">
        <v>353</v>
      </c>
      <c r="F204" s="182" t="s">
        <v>1209</v>
      </c>
      <c r="G204" s="183" t="s">
        <v>194</v>
      </c>
      <c r="H204" s="184">
        <v>88.216</v>
      </c>
      <c r="I204" s="84"/>
      <c r="J204" s="185">
        <f>ROUND(I204*H204,2)</f>
        <v>0</v>
      </c>
      <c r="K204" s="186"/>
      <c r="L204" s="99"/>
      <c r="M204" s="187" t="s">
        <v>1</v>
      </c>
      <c r="N204" s="188" t="s">
        <v>38</v>
      </c>
      <c r="O204" s="189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R204" s="192" t="s">
        <v>130</v>
      </c>
      <c r="AT204" s="192" t="s">
        <v>126</v>
      </c>
      <c r="AU204" s="192" t="s">
        <v>83</v>
      </c>
      <c r="AY204" s="91" t="s">
        <v>124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91" t="s">
        <v>81</v>
      </c>
      <c r="BK204" s="193">
        <f>ROUND(I204*H204,2)</f>
        <v>0</v>
      </c>
      <c r="BL204" s="91" t="s">
        <v>130</v>
      </c>
      <c r="BM204" s="192" t="s">
        <v>1210</v>
      </c>
    </row>
    <row r="205" spans="2:51" s="211" customFormat="1" ht="12">
      <c r="B205" s="212"/>
      <c r="D205" s="196" t="s">
        <v>132</v>
      </c>
      <c r="E205" s="213" t="s">
        <v>1</v>
      </c>
      <c r="F205" s="214" t="s">
        <v>356</v>
      </c>
      <c r="H205" s="213" t="s">
        <v>1</v>
      </c>
      <c r="I205" s="87"/>
      <c r="L205" s="212"/>
      <c r="M205" s="215"/>
      <c r="N205" s="216"/>
      <c r="O205" s="216"/>
      <c r="P205" s="216"/>
      <c r="Q205" s="216"/>
      <c r="R205" s="216"/>
      <c r="S205" s="216"/>
      <c r="T205" s="217"/>
      <c r="AT205" s="213" t="s">
        <v>132</v>
      </c>
      <c r="AU205" s="213" t="s">
        <v>83</v>
      </c>
      <c r="AV205" s="211" t="s">
        <v>81</v>
      </c>
      <c r="AW205" s="211" t="s">
        <v>30</v>
      </c>
      <c r="AX205" s="211" t="s">
        <v>73</v>
      </c>
      <c r="AY205" s="213" t="s">
        <v>124</v>
      </c>
    </row>
    <row r="206" spans="2:51" s="194" customFormat="1" ht="12">
      <c r="B206" s="195"/>
      <c r="D206" s="196" t="s">
        <v>132</v>
      </c>
      <c r="E206" s="197" t="s">
        <v>1</v>
      </c>
      <c r="F206" s="198" t="s">
        <v>1211</v>
      </c>
      <c r="H206" s="199">
        <v>88.216</v>
      </c>
      <c r="I206" s="85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7" t="s">
        <v>132</v>
      </c>
      <c r="AU206" s="197" t="s">
        <v>83</v>
      </c>
      <c r="AV206" s="194" t="s">
        <v>83</v>
      </c>
      <c r="AW206" s="194" t="s">
        <v>30</v>
      </c>
      <c r="AX206" s="194" t="s">
        <v>73</v>
      </c>
      <c r="AY206" s="197" t="s">
        <v>124</v>
      </c>
    </row>
    <row r="207" spans="2:51" s="203" customFormat="1" ht="12">
      <c r="B207" s="204"/>
      <c r="D207" s="196" t="s">
        <v>132</v>
      </c>
      <c r="E207" s="205" t="s">
        <v>1</v>
      </c>
      <c r="F207" s="206" t="s">
        <v>134</v>
      </c>
      <c r="H207" s="207">
        <v>88.216</v>
      </c>
      <c r="I207" s="86"/>
      <c r="L207" s="204"/>
      <c r="M207" s="208"/>
      <c r="N207" s="209"/>
      <c r="O207" s="209"/>
      <c r="P207" s="209"/>
      <c r="Q207" s="209"/>
      <c r="R207" s="209"/>
      <c r="S207" s="209"/>
      <c r="T207" s="210"/>
      <c r="AT207" s="205" t="s">
        <v>132</v>
      </c>
      <c r="AU207" s="205" t="s">
        <v>83</v>
      </c>
      <c r="AV207" s="203" t="s">
        <v>130</v>
      </c>
      <c r="AW207" s="203" t="s">
        <v>30</v>
      </c>
      <c r="AX207" s="203" t="s">
        <v>81</v>
      </c>
      <c r="AY207" s="205" t="s">
        <v>124</v>
      </c>
    </row>
    <row r="208" spans="1:65" s="101" customFormat="1" ht="33" customHeight="1">
      <c r="A208" s="98"/>
      <c r="B208" s="99"/>
      <c r="C208" s="180" t="s">
        <v>258</v>
      </c>
      <c r="D208" s="180" t="s">
        <v>126</v>
      </c>
      <c r="E208" s="181" t="s">
        <v>359</v>
      </c>
      <c r="F208" s="182" t="s">
        <v>360</v>
      </c>
      <c r="G208" s="183" t="s">
        <v>194</v>
      </c>
      <c r="H208" s="184">
        <v>104.711</v>
      </c>
      <c r="I208" s="84"/>
      <c r="J208" s="185">
        <f>ROUND(I208*H208,2)</f>
        <v>0</v>
      </c>
      <c r="K208" s="186"/>
      <c r="L208" s="99"/>
      <c r="M208" s="187" t="s">
        <v>1</v>
      </c>
      <c r="N208" s="188" t="s">
        <v>38</v>
      </c>
      <c r="O208" s="189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R208" s="192" t="s">
        <v>130</v>
      </c>
      <c r="AT208" s="192" t="s">
        <v>126</v>
      </c>
      <c r="AU208" s="192" t="s">
        <v>83</v>
      </c>
      <c r="AY208" s="91" t="s">
        <v>124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91" t="s">
        <v>81</v>
      </c>
      <c r="BK208" s="193">
        <f>ROUND(I208*H208,2)</f>
        <v>0</v>
      </c>
      <c r="BL208" s="91" t="s">
        <v>130</v>
      </c>
      <c r="BM208" s="192" t="s">
        <v>1212</v>
      </c>
    </row>
    <row r="209" spans="2:51" s="211" customFormat="1" ht="12">
      <c r="B209" s="212"/>
      <c r="D209" s="196" t="s">
        <v>132</v>
      </c>
      <c r="E209" s="213" t="s">
        <v>1</v>
      </c>
      <c r="F209" s="214" t="s">
        <v>356</v>
      </c>
      <c r="H209" s="213" t="s">
        <v>1</v>
      </c>
      <c r="I209" s="87"/>
      <c r="L209" s="212"/>
      <c r="M209" s="215"/>
      <c r="N209" s="216"/>
      <c r="O209" s="216"/>
      <c r="P209" s="216"/>
      <c r="Q209" s="216"/>
      <c r="R209" s="216"/>
      <c r="S209" s="216"/>
      <c r="T209" s="217"/>
      <c r="AT209" s="213" t="s">
        <v>132</v>
      </c>
      <c r="AU209" s="213" t="s">
        <v>83</v>
      </c>
      <c r="AV209" s="211" t="s">
        <v>81</v>
      </c>
      <c r="AW209" s="211" t="s">
        <v>30</v>
      </c>
      <c r="AX209" s="211" t="s">
        <v>73</v>
      </c>
      <c r="AY209" s="213" t="s">
        <v>124</v>
      </c>
    </row>
    <row r="210" spans="2:51" s="194" customFormat="1" ht="12">
      <c r="B210" s="195"/>
      <c r="D210" s="196" t="s">
        <v>132</v>
      </c>
      <c r="E210" s="197" t="s">
        <v>1</v>
      </c>
      <c r="F210" s="198" t="s">
        <v>1213</v>
      </c>
      <c r="H210" s="199">
        <v>104.711</v>
      </c>
      <c r="I210" s="85"/>
      <c r="L210" s="195"/>
      <c r="M210" s="200"/>
      <c r="N210" s="201"/>
      <c r="O210" s="201"/>
      <c r="P210" s="201"/>
      <c r="Q210" s="201"/>
      <c r="R210" s="201"/>
      <c r="S210" s="201"/>
      <c r="T210" s="202"/>
      <c r="AT210" s="197" t="s">
        <v>132</v>
      </c>
      <c r="AU210" s="197" t="s">
        <v>83</v>
      </c>
      <c r="AV210" s="194" t="s">
        <v>83</v>
      </c>
      <c r="AW210" s="194" t="s">
        <v>30</v>
      </c>
      <c r="AX210" s="194" t="s">
        <v>73</v>
      </c>
      <c r="AY210" s="197" t="s">
        <v>124</v>
      </c>
    </row>
    <row r="211" spans="2:51" s="203" customFormat="1" ht="12">
      <c r="B211" s="204"/>
      <c r="D211" s="196" t="s">
        <v>132</v>
      </c>
      <c r="E211" s="205" t="s">
        <v>1</v>
      </c>
      <c r="F211" s="206" t="s">
        <v>134</v>
      </c>
      <c r="H211" s="207">
        <v>104.711</v>
      </c>
      <c r="I211" s="86"/>
      <c r="L211" s="204"/>
      <c r="M211" s="208"/>
      <c r="N211" s="209"/>
      <c r="O211" s="209"/>
      <c r="P211" s="209"/>
      <c r="Q211" s="209"/>
      <c r="R211" s="209"/>
      <c r="S211" s="209"/>
      <c r="T211" s="210"/>
      <c r="AT211" s="205" t="s">
        <v>132</v>
      </c>
      <c r="AU211" s="205" t="s">
        <v>83</v>
      </c>
      <c r="AV211" s="203" t="s">
        <v>130</v>
      </c>
      <c r="AW211" s="203" t="s">
        <v>30</v>
      </c>
      <c r="AX211" s="203" t="s">
        <v>81</v>
      </c>
      <c r="AY211" s="205" t="s">
        <v>124</v>
      </c>
    </row>
    <row r="212" spans="1:65" s="101" customFormat="1" ht="21.75" customHeight="1">
      <c r="A212" s="98"/>
      <c r="B212" s="99"/>
      <c r="C212" s="180" t="s">
        <v>263</v>
      </c>
      <c r="D212" s="180" t="s">
        <v>126</v>
      </c>
      <c r="E212" s="181" t="s">
        <v>367</v>
      </c>
      <c r="F212" s="182" t="s">
        <v>368</v>
      </c>
      <c r="G212" s="183" t="s">
        <v>194</v>
      </c>
      <c r="H212" s="184">
        <v>25.458</v>
      </c>
      <c r="I212" s="84"/>
      <c r="J212" s="185">
        <f>ROUND(I212*H212,2)</f>
        <v>0</v>
      </c>
      <c r="K212" s="186"/>
      <c r="L212" s="99"/>
      <c r="M212" s="187" t="s">
        <v>1</v>
      </c>
      <c r="N212" s="188" t="s">
        <v>38</v>
      </c>
      <c r="O212" s="189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R212" s="192" t="s">
        <v>130</v>
      </c>
      <c r="AT212" s="192" t="s">
        <v>126</v>
      </c>
      <c r="AU212" s="192" t="s">
        <v>83</v>
      </c>
      <c r="AY212" s="91" t="s">
        <v>124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91" t="s">
        <v>81</v>
      </c>
      <c r="BK212" s="193">
        <f>ROUND(I212*H212,2)</f>
        <v>0</v>
      </c>
      <c r="BL212" s="91" t="s">
        <v>130</v>
      </c>
      <c r="BM212" s="192" t="s">
        <v>1214</v>
      </c>
    </row>
    <row r="213" spans="2:51" s="194" customFormat="1" ht="12">
      <c r="B213" s="195"/>
      <c r="D213" s="196" t="s">
        <v>132</v>
      </c>
      <c r="E213" s="197" t="s">
        <v>1</v>
      </c>
      <c r="F213" s="198" t="s">
        <v>1215</v>
      </c>
      <c r="H213" s="199">
        <v>25.458</v>
      </c>
      <c r="I213" s="85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7" t="s">
        <v>132</v>
      </c>
      <c r="AU213" s="197" t="s">
        <v>83</v>
      </c>
      <c r="AV213" s="194" t="s">
        <v>83</v>
      </c>
      <c r="AW213" s="194" t="s">
        <v>30</v>
      </c>
      <c r="AX213" s="194" t="s">
        <v>73</v>
      </c>
      <c r="AY213" s="197" t="s">
        <v>124</v>
      </c>
    </row>
    <row r="214" spans="2:51" s="203" customFormat="1" ht="12">
      <c r="B214" s="204"/>
      <c r="D214" s="196" t="s">
        <v>132</v>
      </c>
      <c r="E214" s="205" t="s">
        <v>1</v>
      </c>
      <c r="F214" s="206" t="s">
        <v>134</v>
      </c>
      <c r="H214" s="207">
        <v>25.458</v>
      </c>
      <c r="I214" s="86"/>
      <c r="L214" s="204"/>
      <c r="M214" s="208"/>
      <c r="N214" s="209"/>
      <c r="O214" s="209"/>
      <c r="P214" s="209"/>
      <c r="Q214" s="209"/>
      <c r="R214" s="209"/>
      <c r="S214" s="209"/>
      <c r="T214" s="210"/>
      <c r="AT214" s="205" t="s">
        <v>132</v>
      </c>
      <c r="AU214" s="205" t="s">
        <v>83</v>
      </c>
      <c r="AV214" s="203" t="s">
        <v>130</v>
      </c>
      <c r="AW214" s="203" t="s">
        <v>30</v>
      </c>
      <c r="AX214" s="203" t="s">
        <v>81</v>
      </c>
      <c r="AY214" s="205" t="s">
        <v>124</v>
      </c>
    </row>
    <row r="215" spans="1:65" s="101" customFormat="1" ht="33" customHeight="1">
      <c r="A215" s="98"/>
      <c r="B215" s="99"/>
      <c r="C215" s="180" t="s">
        <v>269</v>
      </c>
      <c r="D215" s="180" t="s">
        <v>126</v>
      </c>
      <c r="E215" s="181" t="s">
        <v>372</v>
      </c>
      <c r="F215" s="182" t="s">
        <v>373</v>
      </c>
      <c r="G215" s="183" t="s">
        <v>374</v>
      </c>
      <c r="H215" s="184">
        <v>329.625</v>
      </c>
      <c r="I215" s="84"/>
      <c r="J215" s="185">
        <f>ROUND(I215*H215,2)</f>
        <v>0</v>
      </c>
      <c r="K215" s="186"/>
      <c r="L215" s="99"/>
      <c r="M215" s="187" t="s">
        <v>1</v>
      </c>
      <c r="N215" s="188" t="s">
        <v>38</v>
      </c>
      <c r="O215" s="189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R215" s="192" t="s">
        <v>130</v>
      </c>
      <c r="AT215" s="192" t="s">
        <v>126</v>
      </c>
      <c r="AU215" s="192" t="s">
        <v>83</v>
      </c>
      <c r="AY215" s="91" t="s">
        <v>124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91" t="s">
        <v>81</v>
      </c>
      <c r="BK215" s="193">
        <f>ROUND(I215*H215,2)</f>
        <v>0</v>
      </c>
      <c r="BL215" s="91" t="s">
        <v>130</v>
      </c>
      <c r="BM215" s="192" t="s">
        <v>1216</v>
      </c>
    </row>
    <row r="216" spans="2:51" s="194" customFormat="1" ht="12">
      <c r="B216" s="195"/>
      <c r="D216" s="196" t="s">
        <v>132</v>
      </c>
      <c r="E216" s="197" t="s">
        <v>1</v>
      </c>
      <c r="F216" s="198" t="s">
        <v>1217</v>
      </c>
      <c r="H216" s="199">
        <v>329.625</v>
      </c>
      <c r="I216" s="85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7" t="s">
        <v>132</v>
      </c>
      <c r="AU216" s="197" t="s">
        <v>83</v>
      </c>
      <c r="AV216" s="194" t="s">
        <v>83</v>
      </c>
      <c r="AW216" s="194" t="s">
        <v>30</v>
      </c>
      <c r="AX216" s="194" t="s">
        <v>73</v>
      </c>
      <c r="AY216" s="197" t="s">
        <v>124</v>
      </c>
    </row>
    <row r="217" spans="2:51" s="203" customFormat="1" ht="12">
      <c r="B217" s="204"/>
      <c r="D217" s="196" t="s">
        <v>132</v>
      </c>
      <c r="E217" s="205" t="s">
        <v>1</v>
      </c>
      <c r="F217" s="206" t="s">
        <v>134</v>
      </c>
      <c r="H217" s="207">
        <v>329.625</v>
      </c>
      <c r="I217" s="86"/>
      <c r="L217" s="204"/>
      <c r="M217" s="208"/>
      <c r="N217" s="209"/>
      <c r="O217" s="209"/>
      <c r="P217" s="209"/>
      <c r="Q217" s="209"/>
      <c r="R217" s="209"/>
      <c r="S217" s="209"/>
      <c r="T217" s="210"/>
      <c r="AT217" s="205" t="s">
        <v>132</v>
      </c>
      <c r="AU217" s="205" t="s">
        <v>83</v>
      </c>
      <c r="AV217" s="203" t="s">
        <v>130</v>
      </c>
      <c r="AW217" s="203" t="s">
        <v>30</v>
      </c>
      <c r="AX217" s="203" t="s">
        <v>81</v>
      </c>
      <c r="AY217" s="205" t="s">
        <v>124</v>
      </c>
    </row>
    <row r="218" spans="1:65" s="101" customFormat="1" ht="21.75" customHeight="1">
      <c r="A218" s="98"/>
      <c r="B218" s="99"/>
      <c r="C218" s="180" t="s">
        <v>274</v>
      </c>
      <c r="D218" s="180" t="s">
        <v>126</v>
      </c>
      <c r="E218" s="181" t="s">
        <v>382</v>
      </c>
      <c r="F218" s="182" t="s">
        <v>383</v>
      </c>
      <c r="G218" s="183" t="s">
        <v>194</v>
      </c>
      <c r="H218" s="184">
        <v>169.718</v>
      </c>
      <c r="I218" s="84"/>
      <c r="J218" s="185">
        <f>ROUND(I218*H218,2)</f>
        <v>0</v>
      </c>
      <c r="K218" s="186"/>
      <c r="L218" s="99"/>
      <c r="M218" s="187" t="s">
        <v>1</v>
      </c>
      <c r="N218" s="188" t="s">
        <v>38</v>
      </c>
      <c r="O218" s="189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R218" s="192" t="s">
        <v>130</v>
      </c>
      <c r="AT218" s="192" t="s">
        <v>126</v>
      </c>
      <c r="AU218" s="192" t="s">
        <v>83</v>
      </c>
      <c r="AY218" s="91" t="s">
        <v>124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91" t="s">
        <v>81</v>
      </c>
      <c r="BK218" s="193">
        <f>ROUND(I218*H218,2)</f>
        <v>0</v>
      </c>
      <c r="BL218" s="91" t="s">
        <v>130</v>
      </c>
      <c r="BM218" s="192" t="s">
        <v>1218</v>
      </c>
    </row>
    <row r="219" spans="2:51" s="194" customFormat="1" ht="12">
      <c r="B219" s="195"/>
      <c r="D219" s="196" t="s">
        <v>132</v>
      </c>
      <c r="E219" s="197" t="s">
        <v>1</v>
      </c>
      <c r="F219" s="198" t="s">
        <v>1219</v>
      </c>
      <c r="H219" s="199">
        <v>157.84</v>
      </c>
      <c r="I219" s="85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7" t="s">
        <v>132</v>
      </c>
      <c r="AU219" s="197" t="s">
        <v>83</v>
      </c>
      <c r="AV219" s="194" t="s">
        <v>83</v>
      </c>
      <c r="AW219" s="194" t="s">
        <v>30</v>
      </c>
      <c r="AX219" s="194" t="s">
        <v>73</v>
      </c>
      <c r="AY219" s="197" t="s">
        <v>124</v>
      </c>
    </row>
    <row r="220" spans="2:51" s="194" customFormat="1" ht="12">
      <c r="B220" s="195"/>
      <c r="D220" s="196" t="s">
        <v>132</v>
      </c>
      <c r="E220" s="197" t="s">
        <v>1</v>
      </c>
      <c r="F220" s="198" t="s">
        <v>1220</v>
      </c>
      <c r="H220" s="199">
        <v>-40.122</v>
      </c>
      <c r="I220" s="85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7" t="s">
        <v>132</v>
      </c>
      <c r="AU220" s="197" t="s">
        <v>83</v>
      </c>
      <c r="AV220" s="194" t="s">
        <v>83</v>
      </c>
      <c r="AW220" s="194" t="s">
        <v>30</v>
      </c>
      <c r="AX220" s="194" t="s">
        <v>73</v>
      </c>
      <c r="AY220" s="197" t="s">
        <v>124</v>
      </c>
    </row>
    <row r="221" spans="2:51" s="194" customFormat="1" ht="12">
      <c r="B221" s="195"/>
      <c r="D221" s="196" t="s">
        <v>132</v>
      </c>
      <c r="E221" s="197" t="s">
        <v>1</v>
      </c>
      <c r="F221" s="198" t="s">
        <v>1221</v>
      </c>
      <c r="H221" s="199">
        <v>52</v>
      </c>
      <c r="I221" s="85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7" t="s">
        <v>132</v>
      </c>
      <c r="AU221" s="197" t="s">
        <v>83</v>
      </c>
      <c r="AV221" s="194" t="s">
        <v>83</v>
      </c>
      <c r="AW221" s="194" t="s">
        <v>30</v>
      </c>
      <c r="AX221" s="194" t="s">
        <v>73</v>
      </c>
      <c r="AY221" s="197" t="s">
        <v>124</v>
      </c>
    </row>
    <row r="222" spans="2:51" s="203" customFormat="1" ht="12">
      <c r="B222" s="204"/>
      <c r="D222" s="196" t="s">
        <v>132</v>
      </c>
      <c r="E222" s="205" t="s">
        <v>1</v>
      </c>
      <c r="F222" s="206" t="s">
        <v>134</v>
      </c>
      <c r="H222" s="207">
        <v>169.718</v>
      </c>
      <c r="I222" s="86"/>
      <c r="L222" s="204"/>
      <c r="M222" s="208"/>
      <c r="N222" s="209"/>
      <c r="O222" s="209"/>
      <c r="P222" s="209"/>
      <c r="Q222" s="209"/>
      <c r="R222" s="209"/>
      <c r="S222" s="209"/>
      <c r="T222" s="210"/>
      <c r="AT222" s="205" t="s">
        <v>132</v>
      </c>
      <c r="AU222" s="205" t="s">
        <v>83</v>
      </c>
      <c r="AV222" s="203" t="s">
        <v>130</v>
      </c>
      <c r="AW222" s="203" t="s">
        <v>30</v>
      </c>
      <c r="AX222" s="203" t="s">
        <v>81</v>
      </c>
      <c r="AY222" s="205" t="s">
        <v>124</v>
      </c>
    </row>
    <row r="223" spans="1:65" s="101" customFormat="1" ht="16.5" customHeight="1">
      <c r="A223" s="98"/>
      <c r="B223" s="99"/>
      <c r="C223" s="218" t="s">
        <v>280</v>
      </c>
      <c r="D223" s="218" t="s">
        <v>275</v>
      </c>
      <c r="E223" s="219" t="s">
        <v>390</v>
      </c>
      <c r="F223" s="220" t="s">
        <v>391</v>
      </c>
      <c r="G223" s="221" t="s">
        <v>374</v>
      </c>
      <c r="H223" s="222">
        <v>291.045</v>
      </c>
      <c r="I223" s="88"/>
      <c r="J223" s="223">
        <f>ROUND(I223*H223,2)</f>
        <v>0</v>
      </c>
      <c r="K223" s="224"/>
      <c r="L223" s="225"/>
      <c r="M223" s="226" t="s">
        <v>1</v>
      </c>
      <c r="N223" s="227" t="s">
        <v>38</v>
      </c>
      <c r="O223" s="189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R223" s="192" t="s">
        <v>163</v>
      </c>
      <c r="AT223" s="192" t="s">
        <v>275</v>
      </c>
      <c r="AU223" s="192" t="s">
        <v>83</v>
      </c>
      <c r="AY223" s="91" t="s">
        <v>124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91" t="s">
        <v>81</v>
      </c>
      <c r="BK223" s="193">
        <f>ROUND(I223*H223,2)</f>
        <v>0</v>
      </c>
      <c r="BL223" s="91" t="s">
        <v>130</v>
      </c>
      <c r="BM223" s="192" t="s">
        <v>1222</v>
      </c>
    </row>
    <row r="224" spans="2:51" s="194" customFormat="1" ht="12">
      <c r="B224" s="195"/>
      <c r="D224" s="196" t="s">
        <v>132</v>
      </c>
      <c r="E224" s="197" t="s">
        <v>1</v>
      </c>
      <c r="F224" s="198" t="s">
        <v>1223</v>
      </c>
      <c r="H224" s="199">
        <v>296.325</v>
      </c>
      <c r="I224" s="85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7" t="s">
        <v>132</v>
      </c>
      <c r="AU224" s="197" t="s">
        <v>83</v>
      </c>
      <c r="AV224" s="194" t="s">
        <v>83</v>
      </c>
      <c r="AW224" s="194" t="s">
        <v>30</v>
      </c>
      <c r="AX224" s="194" t="s">
        <v>73</v>
      </c>
      <c r="AY224" s="197" t="s">
        <v>124</v>
      </c>
    </row>
    <row r="225" spans="2:51" s="194" customFormat="1" ht="12">
      <c r="B225" s="195"/>
      <c r="D225" s="196" t="s">
        <v>132</v>
      </c>
      <c r="E225" s="197" t="s">
        <v>1</v>
      </c>
      <c r="F225" s="198" t="s">
        <v>1224</v>
      </c>
      <c r="H225" s="199">
        <v>-5.28</v>
      </c>
      <c r="I225" s="85"/>
      <c r="L225" s="195"/>
      <c r="M225" s="200"/>
      <c r="N225" s="201"/>
      <c r="O225" s="201"/>
      <c r="P225" s="201"/>
      <c r="Q225" s="201"/>
      <c r="R225" s="201"/>
      <c r="S225" s="201"/>
      <c r="T225" s="202"/>
      <c r="AT225" s="197" t="s">
        <v>132</v>
      </c>
      <c r="AU225" s="197" t="s">
        <v>83</v>
      </c>
      <c r="AV225" s="194" t="s">
        <v>83</v>
      </c>
      <c r="AW225" s="194" t="s">
        <v>30</v>
      </c>
      <c r="AX225" s="194" t="s">
        <v>73</v>
      </c>
      <c r="AY225" s="197" t="s">
        <v>124</v>
      </c>
    </row>
    <row r="226" spans="2:51" s="203" customFormat="1" ht="12">
      <c r="B226" s="204"/>
      <c r="D226" s="196" t="s">
        <v>132</v>
      </c>
      <c r="E226" s="205" t="s">
        <v>1</v>
      </c>
      <c r="F226" s="206" t="s">
        <v>134</v>
      </c>
      <c r="H226" s="207">
        <v>291.045</v>
      </c>
      <c r="I226" s="86"/>
      <c r="L226" s="204"/>
      <c r="M226" s="208"/>
      <c r="N226" s="209"/>
      <c r="O226" s="209"/>
      <c r="P226" s="209"/>
      <c r="Q226" s="209"/>
      <c r="R226" s="209"/>
      <c r="S226" s="209"/>
      <c r="T226" s="210"/>
      <c r="AT226" s="205" t="s">
        <v>132</v>
      </c>
      <c r="AU226" s="205" t="s">
        <v>83</v>
      </c>
      <c r="AV226" s="203" t="s">
        <v>130</v>
      </c>
      <c r="AW226" s="203" t="s">
        <v>30</v>
      </c>
      <c r="AX226" s="203" t="s">
        <v>81</v>
      </c>
      <c r="AY226" s="205" t="s">
        <v>124</v>
      </c>
    </row>
    <row r="227" spans="1:65" s="101" customFormat="1" ht="21.75" customHeight="1">
      <c r="A227" s="98"/>
      <c r="B227" s="99"/>
      <c r="C227" s="180" t="s">
        <v>286</v>
      </c>
      <c r="D227" s="180" t="s">
        <v>126</v>
      </c>
      <c r="E227" s="181" t="s">
        <v>396</v>
      </c>
      <c r="F227" s="182" t="s">
        <v>397</v>
      </c>
      <c r="G227" s="183" t="s">
        <v>194</v>
      </c>
      <c r="H227" s="184">
        <v>24.56</v>
      </c>
      <c r="I227" s="84"/>
      <c r="J227" s="185">
        <f>ROUND(I227*H227,2)</f>
        <v>0</v>
      </c>
      <c r="K227" s="186"/>
      <c r="L227" s="99"/>
      <c r="M227" s="187" t="s">
        <v>1</v>
      </c>
      <c r="N227" s="188" t="s">
        <v>38</v>
      </c>
      <c r="O227" s="189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R227" s="192" t="s">
        <v>130</v>
      </c>
      <c r="AT227" s="192" t="s">
        <v>126</v>
      </c>
      <c r="AU227" s="192" t="s">
        <v>83</v>
      </c>
      <c r="AY227" s="91" t="s">
        <v>124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91" t="s">
        <v>81</v>
      </c>
      <c r="BK227" s="193">
        <f>ROUND(I227*H227,2)</f>
        <v>0</v>
      </c>
      <c r="BL227" s="91" t="s">
        <v>130</v>
      </c>
      <c r="BM227" s="192" t="s">
        <v>1225</v>
      </c>
    </row>
    <row r="228" spans="2:51" s="194" customFormat="1" ht="12">
      <c r="B228" s="195"/>
      <c r="D228" s="196" t="s">
        <v>132</v>
      </c>
      <c r="E228" s="197" t="s">
        <v>1</v>
      </c>
      <c r="F228" s="198" t="s">
        <v>1226</v>
      </c>
      <c r="H228" s="199">
        <v>24.56</v>
      </c>
      <c r="I228" s="85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7" t="s">
        <v>132</v>
      </c>
      <c r="AU228" s="197" t="s">
        <v>83</v>
      </c>
      <c r="AV228" s="194" t="s">
        <v>83</v>
      </c>
      <c r="AW228" s="194" t="s">
        <v>30</v>
      </c>
      <c r="AX228" s="194" t="s">
        <v>73</v>
      </c>
      <c r="AY228" s="197" t="s">
        <v>124</v>
      </c>
    </row>
    <row r="229" spans="2:51" s="203" customFormat="1" ht="12">
      <c r="B229" s="204"/>
      <c r="D229" s="196" t="s">
        <v>132</v>
      </c>
      <c r="E229" s="205" t="s">
        <v>1</v>
      </c>
      <c r="F229" s="206" t="s">
        <v>134</v>
      </c>
      <c r="H229" s="207">
        <v>24.56</v>
      </c>
      <c r="I229" s="86"/>
      <c r="L229" s="204"/>
      <c r="M229" s="208"/>
      <c r="N229" s="209"/>
      <c r="O229" s="209"/>
      <c r="P229" s="209"/>
      <c r="Q229" s="209"/>
      <c r="R229" s="209"/>
      <c r="S229" s="209"/>
      <c r="T229" s="210"/>
      <c r="AT229" s="205" t="s">
        <v>132</v>
      </c>
      <c r="AU229" s="205" t="s">
        <v>83</v>
      </c>
      <c r="AV229" s="203" t="s">
        <v>130</v>
      </c>
      <c r="AW229" s="203" t="s">
        <v>30</v>
      </c>
      <c r="AX229" s="203" t="s">
        <v>81</v>
      </c>
      <c r="AY229" s="205" t="s">
        <v>124</v>
      </c>
    </row>
    <row r="230" spans="1:65" s="101" customFormat="1" ht="16.5" customHeight="1">
      <c r="A230" s="98"/>
      <c r="B230" s="99"/>
      <c r="C230" s="218" t="s">
        <v>291</v>
      </c>
      <c r="D230" s="218" t="s">
        <v>275</v>
      </c>
      <c r="E230" s="219" t="s">
        <v>404</v>
      </c>
      <c r="F230" s="220" t="s">
        <v>405</v>
      </c>
      <c r="G230" s="221" t="s">
        <v>374</v>
      </c>
      <c r="H230" s="222">
        <v>50.449</v>
      </c>
      <c r="I230" s="88"/>
      <c r="J230" s="223">
        <f>ROUND(I230*H230,2)</f>
        <v>0</v>
      </c>
      <c r="K230" s="224"/>
      <c r="L230" s="225"/>
      <c r="M230" s="226" t="s">
        <v>1</v>
      </c>
      <c r="N230" s="227" t="s">
        <v>38</v>
      </c>
      <c r="O230" s="189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R230" s="192" t="s">
        <v>163</v>
      </c>
      <c r="AT230" s="192" t="s">
        <v>275</v>
      </c>
      <c r="AU230" s="192" t="s">
        <v>83</v>
      </c>
      <c r="AY230" s="91" t="s">
        <v>124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91" t="s">
        <v>81</v>
      </c>
      <c r="BK230" s="193">
        <f>ROUND(I230*H230,2)</f>
        <v>0</v>
      </c>
      <c r="BL230" s="91" t="s">
        <v>130</v>
      </c>
      <c r="BM230" s="192" t="s">
        <v>1227</v>
      </c>
    </row>
    <row r="231" spans="2:51" s="194" customFormat="1" ht="12">
      <c r="B231" s="195"/>
      <c r="D231" s="196" t="s">
        <v>132</v>
      </c>
      <c r="E231" s="197" t="s">
        <v>1</v>
      </c>
      <c r="F231" s="198" t="s">
        <v>1228</v>
      </c>
      <c r="H231" s="199">
        <v>50.449</v>
      </c>
      <c r="I231" s="85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7" t="s">
        <v>132</v>
      </c>
      <c r="AU231" s="197" t="s">
        <v>83</v>
      </c>
      <c r="AV231" s="194" t="s">
        <v>83</v>
      </c>
      <c r="AW231" s="194" t="s">
        <v>30</v>
      </c>
      <c r="AX231" s="194" t="s">
        <v>73</v>
      </c>
      <c r="AY231" s="197" t="s">
        <v>124</v>
      </c>
    </row>
    <row r="232" spans="2:51" s="203" customFormat="1" ht="12">
      <c r="B232" s="204"/>
      <c r="D232" s="196" t="s">
        <v>132</v>
      </c>
      <c r="E232" s="205" t="s">
        <v>1</v>
      </c>
      <c r="F232" s="206" t="s">
        <v>134</v>
      </c>
      <c r="H232" s="207">
        <v>50.449</v>
      </c>
      <c r="I232" s="86"/>
      <c r="L232" s="204"/>
      <c r="M232" s="208"/>
      <c r="N232" s="209"/>
      <c r="O232" s="209"/>
      <c r="P232" s="209"/>
      <c r="Q232" s="209"/>
      <c r="R232" s="209"/>
      <c r="S232" s="209"/>
      <c r="T232" s="210"/>
      <c r="AT232" s="205" t="s">
        <v>132</v>
      </c>
      <c r="AU232" s="205" t="s">
        <v>83</v>
      </c>
      <c r="AV232" s="203" t="s">
        <v>130</v>
      </c>
      <c r="AW232" s="203" t="s">
        <v>30</v>
      </c>
      <c r="AX232" s="203" t="s">
        <v>81</v>
      </c>
      <c r="AY232" s="205" t="s">
        <v>124</v>
      </c>
    </row>
    <row r="233" spans="1:65" s="101" customFormat="1" ht="21.75" customHeight="1">
      <c r="A233" s="98"/>
      <c r="B233" s="99"/>
      <c r="C233" s="180" t="s">
        <v>296</v>
      </c>
      <c r="D233" s="180" t="s">
        <v>126</v>
      </c>
      <c r="E233" s="181" t="s">
        <v>427</v>
      </c>
      <c r="F233" s="182" t="s">
        <v>428</v>
      </c>
      <c r="G233" s="183" t="s">
        <v>129</v>
      </c>
      <c r="H233" s="184">
        <v>12</v>
      </c>
      <c r="I233" s="84"/>
      <c r="J233" s="185">
        <f>ROUND(I233*H233,2)</f>
        <v>0</v>
      </c>
      <c r="K233" s="186"/>
      <c r="L233" s="99"/>
      <c r="M233" s="187" t="s">
        <v>1</v>
      </c>
      <c r="N233" s="188" t="s">
        <v>38</v>
      </c>
      <c r="O233" s="189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R233" s="192" t="s">
        <v>130</v>
      </c>
      <c r="AT233" s="192" t="s">
        <v>126</v>
      </c>
      <c r="AU233" s="192" t="s">
        <v>83</v>
      </c>
      <c r="AY233" s="91" t="s">
        <v>124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91" t="s">
        <v>81</v>
      </c>
      <c r="BK233" s="193">
        <f>ROUND(I233*H233,2)</f>
        <v>0</v>
      </c>
      <c r="BL233" s="91" t="s">
        <v>130</v>
      </c>
      <c r="BM233" s="192" t="s">
        <v>1229</v>
      </c>
    </row>
    <row r="234" spans="2:51" s="194" customFormat="1" ht="12">
      <c r="B234" s="195"/>
      <c r="D234" s="196" t="s">
        <v>132</v>
      </c>
      <c r="E234" s="197" t="s">
        <v>1</v>
      </c>
      <c r="F234" s="198" t="s">
        <v>1160</v>
      </c>
      <c r="H234" s="199">
        <v>12</v>
      </c>
      <c r="I234" s="85"/>
      <c r="L234" s="195"/>
      <c r="M234" s="200"/>
      <c r="N234" s="201"/>
      <c r="O234" s="201"/>
      <c r="P234" s="201"/>
      <c r="Q234" s="201"/>
      <c r="R234" s="201"/>
      <c r="S234" s="201"/>
      <c r="T234" s="202"/>
      <c r="AT234" s="197" t="s">
        <v>132</v>
      </c>
      <c r="AU234" s="197" t="s">
        <v>83</v>
      </c>
      <c r="AV234" s="194" t="s">
        <v>83</v>
      </c>
      <c r="AW234" s="194" t="s">
        <v>30</v>
      </c>
      <c r="AX234" s="194" t="s">
        <v>73</v>
      </c>
      <c r="AY234" s="197" t="s">
        <v>124</v>
      </c>
    </row>
    <row r="235" spans="2:51" s="203" customFormat="1" ht="12">
      <c r="B235" s="204"/>
      <c r="D235" s="196" t="s">
        <v>132</v>
      </c>
      <c r="E235" s="205" t="s">
        <v>1</v>
      </c>
      <c r="F235" s="206" t="s">
        <v>134</v>
      </c>
      <c r="H235" s="207">
        <v>12</v>
      </c>
      <c r="I235" s="86"/>
      <c r="L235" s="204"/>
      <c r="M235" s="208"/>
      <c r="N235" s="209"/>
      <c r="O235" s="209"/>
      <c r="P235" s="209"/>
      <c r="Q235" s="209"/>
      <c r="R235" s="209"/>
      <c r="S235" s="209"/>
      <c r="T235" s="210"/>
      <c r="AT235" s="205" t="s">
        <v>132</v>
      </c>
      <c r="AU235" s="205" t="s">
        <v>83</v>
      </c>
      <c r="AV235" s="203" t="s">
        <v>130</v>
      </c>
      <c r="AW235" s="203" t="s">
        <v>30</v>
      </c>
      <c r="AX235" s="203" t="s">
        <v>81</v>
      </c>
      <c r="AY235" s="205" t="s">
        <v>124</v>
      </c>
    </row>
    <row r="236" spans="2:63" s="167" customFormat="1" ht="22.9" customHeight="1">
      <c r="B236" s="168"/>
      <c r="D236" s="169" t="s">
        <v>72</v>
      </c>
      <c r="E236" s="178" t="s">
        <v>130</v>
      </c>
      <c r="F236" s="178" t="s">
        <v>437</v>
      </c>
      <c r="I236" s="83"/>
      <c r="J236" s="179">
        <f>BK236</f>
        <v>0</v>
      </c>
      <c r="L236" s="168"/>
      <c r="M236" s="172"/>
      <c r="N236" s="173"/>
      <c r="O236" s="173"/>
      <c r="P236" s="174">
        <f>SUM(P237:P245)</f>
        <v>0</v>
      </c>
      <c r="Q236" s="173"/>
      <c r="R236" s="174">
        <f>SUM(R237:R245)</f>
        <v>0</v>
      </c>
      <c r="S236" s="173"/>
      <c r="T236" s="175">
        <f>SUM(T237:T245)</f>
        <v>0</v>
      </c>
      <c r="AR236" s="169" t="s">
        <v>81</v>
      </c>
      <c r="AT236" s="176" t="s">
        <v>72</v>
      </c>
      <c r="AU236" s="176" t="s">
        <v>81</v>
      </c>
      <c r="AY236" s="169" t="s">
        <v>124</v>
      </c>
      <c r="BK236" s="177">
        <f>SUM(BK237:BK245)</f>
        <v>0</v>
      </c>
    </row>
    <row r="237" spans="1:65" s="101" customFormat="1" ht="16.5" customHeight="1">
      <c r="A237" s="98"/>
      <c r="B237" s="99"/>
      <c r="C237" s="180" t="s">
        <v>301</v>
      </c>
      <c r="D237" s="180" t="s">
        <v>126</v>
      </c>
      <c r="E237" s="181" t="s">
        <v>439</v>
      </c>
      <c r="F237" s="182" t="s">
        <v>1230</v>
      </c>
      <c r="G237" s="183" t="s">
        <v>194</v>
      </c>
      <c r="H237" s="184">
        <v>9.824</v>
      </c>
      <c r="I237" s="84"/>
      <c r="J237" s="185">
        <f>ROUND(I237*H237,2)</f>
        <v>0</v>
      </c>
      <c r="K237" s="186"/>
      <c r="L237" s="99"/>
      <c r="M237" s="187" t="s">
        <v>1</v>
      </c>
      <c r="N237" s="188" t="s">
        <v>38</v>
      </c>
      <c r="O237" s="189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R237" s="192" t="s">
        <v>130</v>
      </c>
      <c r="AT237" s="192" t="s">
        <v>126</v>
      </c>
      <c r="AU237" s="192" t="s">
        <v>83</v>
      </c>
      <c r="AY237" s="91" t="s">
        <v>124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91" t="s">
        <v>81</v>
      </c>
      <c r="BK237" s="193">
        <f>ROUND(I237*H237,2)</f>
        <v>0</v>
      </c>
      <c r="BL237" s="91" t="s">
        <v>130</v>
      </c>
      <c r="BM237" s="192" t="s">
        <v>1231</v>
      </c>
    </row>
    <row r="238" spans="2:51" s="194" customFormat="1" ht="12">
      <c r="B238" s="195"/>
      <c r="D238" s="196" t="s">
        <v>132</v>
      </c>
      <c r="E238" s="197" t="s">
        <v>1</v>
      </c>
      <c r="F238" s="198" t="s">
        <v>1232</v>
      </c>
      <c r="H238" s="199">
        <v>9.824</v>
      </c>
      <c r="I238" s="85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7" t="s">
        <v>132</v>
      </c>
      <c r="AU238" s="197" t="s">
        <v>83</v>
      </c>
      <c r="AV238" s="194" t="s">
        <v>83</v>
      </c>
      <c r="AW238" s="194" t="s">
        <v>30</v>
      </c>
      <c r="AX238" s="194" t="s">
        <v>73</v>
      </c>
      <c r="AY238" s="197" t="s">
        <v>124</v>
      </c>
    </row>
    <row r="239" spans="2:51" s="203" customFormat="1" ht="12">
      <c r="B239" s="204"/>
      <c r="D239" s="196" t="s">
        <v>132</v>
      </c>
      <c r="E239" s="205" t="s">
        <v>1</v>
      </c>
      <c r="F239" s="206" t="s">
        <v>134</v>
      </c>
      <c r="H239" s="207">
        <v>9.824</v>
      </c>
      <c r="I239" s="86"/>
      <c r="L239" s="204"/>
      <c r="M239" s="208"/>
      <c r="N239" s="209"/>
      <c r="O239" s="209"/>
      <c r="P239" s="209"/>
      <c r="Q239" s="209"/>
      <c r="R239" s="209"/>
      <c r="S239" s="209"/>
      <c r="T239" s="210"/>
      <c r="AT239" s="205" t="s">
        <v>132</v>
      </c>
      <c r="AU239" s="205" t="s">
        <v>83</v>
      </c>
      <c r="AV239" s="203" t="s">
        <v>130</v>
      </c>
      <c r="AW239" s="203" t="s">
        <v>30</v>
      </c>
      <c r="AX239" s="203" t="s">
        <v>81</v>
      </c>
      <c r="AY239" s="205" t="s">
        <v>124</v>
      </c>
    </row>
    <row r="240" spans="1:65" s="101" customFormat="1" ht="21.75" customHeight="1">
      <c r="A240" s="98"/>
      <c r="B240" s="99"/>
      <c r="C240" s="180" t="s">
        <v>313</v>
      </c>
      <c r="D240" s="180" t="s">
        <v>126</v>
      </c>
      <c r="E240" s="229" t="s">
        <v>1364</v>
      </c>
      <c r="F240" s="230" t="s">
        <v>1365</v>
      </c>
      <c r="G240" s="231" t="s">
        <v>256</v>
      </c>
      <c r="H240" s="232">
        <v>78</v>
      </c>
      <c r="I240" s="84"/>
      <c r="J240" s="185">
        <f>ROUND(I240*H240,2)</f>
        <v>0</v>
      </c>
      <c r="K240" s="186"/>
      <c r="L240" s="99"/>
      <c r="M240" s="187" t="s">
        <v>1</v>
      </c>
      <c r="N240" s="188" t="s">
        <v>38</v>
      </c>
      <c r="O240" s="189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R240" s="192" t="s">
        <v>130</v>
      </c>
      <c r="AT240" s="192" t="s">
        <v>126</v>
      </c>
      <c r="AU240" s="192" t="s">
        <v>83</v>
      </c>
      <c r="AY240" s="91" t="s">
        <v>124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91" t="s">
        <v>81</v>
      </c>
      <c r="BK240" s="193">
        <f>ROUND(I240*H240,2)</f>
        <v>0</v>
      </c>
      <c r="BL240" s="91" t="s">
        <v>130</v>
      </c>
      <c r="BM240" s="192" t="s">
        <v>1233</v>
      </c>
    </row>
    <row r="241" spans="2:51" s="203" customFormat="1" ht="12">
      <c r="B241" s="204"/>
      <c r="D241" s="196"/>
      <c r="E241" s="205"/>
      <c r="F241" s="206"/>
      <c r="H241" s="207"/>
      <c r="I241" s="86"/>
      <c r="L241" s="204"/>
      <c r="M241" s="208"/>
      <c r="N241" s="209"/>
      <c r="O241" s="209"/>
      <c r="P241" s="209"/>
      <c r="Q241" s="209"/>
      <c r="R241" s="209"/>
      <c r="S241" s="209"/>
      <c r="T241" s="210"/>
      <c r="AT241" s="205"/>
      <c r="AU241" s="205"/>
      <c r="AY241" s="205"/>
    </row>
    <row r="242" spans="1:65" s="101" customFormat="1" ht="21.75" customHeight="1">
      <c r="A242" s="98"/>
      <c r="B242" s="99"/>
      <c r="C242" s="180" t="s">
        <v>1368</v>
      </c>
      <c r="D242" s="180" t="s">
        <v>126</v>
      </c>
      <c r="E242" s="233" t="s">
        <v>1369</v>
      </c>
      <c r="F242" s="234" t="s">
        <v>1370</v>
      </c>
      <c r="G242" s="231" t="s">
        <v>256</v>
      </c>
      <c r="H242" s="232">
        <v>78</v>
      </c>
      <c r="I242" s="84"/>
      <c r="J242" s="185">
        <f>ROUND(I242*H242,2)</f>
        <v>0</v>
      </c>
      <c r="K242" s="186"/>
      <c r="L242" s="99"/>
      <c r="M242" s="187" t="s">
        <v>1</v>
      </c>
      <c r="N242" s="188" t="s">
        <v>38</v>
      </c>
      <c r="O242" s="189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R242" s="192" t="s">
        <v>130</v>
      </c>
      <c r="AT242" s="192" t="s">
        <v>126</v>
      </c>
      <c r="AU242" s="192" t="s">
        <v>83</v>
      </c>
      <c r="AY242" s="91" t="s">
        <v>124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91" t="s">
        <v>81</v>
      </c>
      <c r="BK242" s="193">
        <f>ROUND(I242*H242,2)</f>
        <v>0</v>
      </c>
      <c r="BL242" s="91" t="s">
        <v>130</v>
      </c>
      <c r="BM242" s="192" t="s">
        <v>1233</v>
      </c>
    </row>
    <row r="243" spans="2:51" s="211" customFormat="1" ht="12">
      <c r="B243" s="212"/>
      <c r="D243" s="196" t="s">
        <v>132</v>
      </c>
      <c r="E243" s="213" t="s">
        <v>1</v>
      </c>
      <c r="F243" s="214" t="s">
        <v>1371</v>
      </c>
      <c r="H243" s="213" t="s">
        <v>1</v>
      </c>
      <c r="I243" s="87"/>
      <c r="L243" s="212"/>
      <c r="M243" s="215"/>
      <c r="N243" s="216"/>
      <c r="O243" s="216"/>
      <c r="P243" s="216"/>
      <c r="Q243" s="216"/>
      <c r="R243" s="216"/>
      <c r="S243" s="216"/>
      <c r="T243" s="217"/>
      <c r="AT243" s="213" t="s">
        <v>132</v>
      </c>
      <c r="AU243" s="213" t="s">
        <v>83</v>
      </c>
      <c r="AV243" s="211" t="s">
        <v>81</v>
      </c>
      <c r="AW243" s="211" t="s">
        <v>30</v>
      </c>
      <c r="AX243" s="211" t="s">
        <v>73</v>
      </c>
      <c r="AY243" s="213" t="s">
        <v>124</v>
      </c>
    </row>
    <row r="244" spans="2:51" s="194" customFormat="1" ht="12">
      <c r="B244" s="195"/>
      <c r="D244" s="196" t="s">
        <v>132</v>
      </c>
      <c r="E244" s="197" t="s">
        <v>1</v>
      </c>
      <c r="F244" s="198"/>
      <c r="H244" s="199"/>
      <c r="I244" s="85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7" t="s">
        <v>132</v>
      </c>
      <c r="AU244" s="197" t="s">
        <v>83</v>
      </c>
      <c r="AV244" s="194" t="s">
        <v>83</v>
      </c>
      <c r="AW244" s="194" t="s">
        <v>30</v>
      </c>
      <c r="AX244" s="194" t="s">
        <v>73</v>
      </c>
      <c r="AY244" s="197" t="s">
        <v>124</v>
      </c>
    </row>
    <row r="245" spans="2:51" s="203" customFormat="1" ht="12">
      <c r="B245" s="204"/>
      <c r="D245" s="196" t="s">
        <v>132</v>
      </c>
      <c r="E245" s="205" t="s">
        <v>1</v>
      </c>
      <c r="F245" s="206"/>
      <c r="H245" s="207"/>
      <c r="I245" s="86"/>
      <c r="L245" s="204"/>
      <c r="M245" s="208"/>
      <c r="N245" s="209"/>
      <c r="O245" s="209"/>
      <c r="P245" s="209"/>
      <c r="Q245" s="209"/>
      <c r="R245" s="209"/>
      <c r="S245" s="209"/>
      <c r="T245" s="210"/>
      <c r="AT245" s="205" t="s">
        <v>132</v>
      </c>
      <c r="AU245" s="205" t="s">
        <v>83</v>
      </c>
      <c r="AV245" s="203" t="s">
        <v>130</v>
      </c>
      <c r="AW245" s="203" t="s">
        <v>30</v>
      </c>
      <c r="AX245" s="203" t="s">
        <v>81</v>
      </c>
      <c r="AY245" s="205" t="s">
        <v>124</v>
      </c>
    </row>
    <row r="246" spans="2:63" s="167" customFormat="1" ht="22.9" customHeight="1">
      <c r="B246" s="168"/>
      <c r="D246" s="169" t="s">
        <v>72</v>
      </c>
      <c r="E246" s="178" t="s">
        <v>148</v>
      </c>
      <c r="F246" s="178" t="s">
        <v>460</v>
      </c>
      <c r="I246" s="83"/>
      <c r="J246" s="179">
        <f>BK246</f>
        <v>0</v>
      </c>
      <c r="L246" s="168"/>
      <c r="M246" s="172"/>
      <c r="N246" s="173"/>
      <c r="O246" s="173"/>
      <c r="P246" s="174">
        <f>SUM(P247:P263)</f>
        <v>0</v>
      </c>
      <c r="Q246" s="173"/>
      <c r="R246" s="174">
        <f>SUM(R247:R263)</f>
        <v>0</v>
      </c>
      <c r="S246" s="173"/>
      <c r="T246" s="175">
        <f>SUM(T247:T263)</f>
        <v>0</v>
      </c>
      <c r="AR246" s="169" t="s">
        <v>81</v>
      </c>
      <c r="AT246" s="176" t="s">
        <v>72</v>
      </c>
      <c r="AU246" s="176" t="s">
        <v>81</v>
      </c>
      <c r="AY246" s="169" t="s">
        <v>124</v>
      </c>
      <c r="BK246" s="177">
        <f>SUM(BK247:BK263)</f>
        <v>0</v>
      </c>
    </row>
    <row r="247" spans="1:65" s="101" customFormat="1" ht="16.5" customHeight="1">
      <c r="A247" s="98"/>
      <c r="B247" s="99"/>
      <c r="C247" s="180" t="s">
        <v>318</v>
      </c>
      <c r="D247" s="180" t="s">
        <v>126</v>
      </c>
      <c r="E247" s="181" t="s">
        <v>470</v>
      </c>
      <c r="F247" s="182" t="s">
        <v>471</v>
      </c>
      <c r="G247" s="183" t="s">
        <v>129</v>
      </c>
      <c r="H247" s="184">
        <v>12</v>
      </c>
      <c r="I247" s="84"/>
      <c r="J247" s="185">
        <f>ROUND(I247*H247,2)</f>
        <v>0</v>
      </c>
      <c r="K247" s="186"/>
      <c r="L247" s="99"/>
      <c r="M247" s="187" t="s">
        <v>1</v>
      </c>
      <c r="N247" s="188" t="s">
        <v>38</v>
      </c>
      <c r="O247" s="189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R247" s="192" t="s">
        <v>130</v>
      </c>
      <c r="AT247" s="192" t="s">
        <v>126</v>
      </c>
      <c r="AU247" s="192" t="s">
        <v>83</v>
      </c>
      <c r="AY247" s="91" t="s">
        <v>124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91" t="s">
        <v>81</v>
      </c>
      <c r="BK247" s="193">
        <f>ROUND(I247*H247,2)</f>
        <v>0</v>
      </c>
      <c r="BL247" s="91" t="s">
        <v>130</v>
      </c>
      <c r="BM247" s="192" t="s">
        <v>1234</v>
      </c>
    </row>
    <row r="248" spans="2:51" s="194" customFormat="1" ht="12">
      <c r="B248" s="195"/>
      <c r="D248" s="196" t="s">
        <v>132</v>
      </c>
      <c r="E248" s="197" t="s">
        <v>1</v>
      </c>
      <c r="F248" s="198" t="s">
        <v>1160</v>
      </c>
      <c r="H248" s="199">
        <v>12</v>
      </c>
      <c r="I248" s="85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7" t="s">
        <v>132</v>
      </c>
      <c r="AU248" s="197" t="s">
        <v>83</v>
      </c>
      <c r="AV248" s="194" t="s">
        <v>83</v>
      </c>
      <c r="AW248" s="194" t="s">
        <v>30</v>
      </c>
      <c r="AX248" s="194" t="s">
        <v>73</v>
      </c>
      <c r="AY248" s="197" t="s">
        <v>124</v>
      </c>
    </row>
    <row r="249" spans="2:51" s="203" customFormat="1" ht="12">
      <c r="B249" s="204"/>
      <c r="D249" s="196" t="s">
        <v>132</v>
      </c>
      <c r="E249" s="205" t="s">
        <v>1</v>
      </c>
      <c r="F249" s="206" t="s">
        <v>134</v>
      </c>
      <c r="H249" s="207">
        <v>12</v>
      </c>
      <c r="I249" s="86"/>
      <c r="L249" s="204"/>
      <c r="M249" s="208"/>
      <c r="N249" s="209"/>
      <c r="O249" s="209"/>
      <c r="P249" s="209"/>
      <c r="Q249" s="209"/>
      <c r="R249" s="209"/>
      <c r="S249" s="209"/>
      <c r="T249" s="210"/>
      <c r="AT249" s="205" t="s">
        <v>132</v>
      </c>
      <c r="AU249" s="205" t="s">
        <v>83</v>
      </c>
      <c r="AV249" s="203" t="s">
        <v>130</v>
      </c>
      <c r="AW249" s="203" t="s">
        <v>30</v>
      </c>
      <c r="AX249" s="203" t="s">
        <v>81</v>
      </c>
      <c r="AY249" s="205" t="s">
        <v>124</v>
      </c>
    </row>
    <row r="250" spans="1:65" s="101" customFormat="1" ht="21.75" customHeight="1">
      <c r="A250" s="98"/>
      <c r="B250" s="99"/>
      <c r="C250" s="180" t="s">
        <v>322</v>
      </c>
      <c r="D250" s="180" t="s">
        <v>126</v>
      </c>
      <c r="E250" s="181" t="s">
        <v>484</v>
      </c>
      <c r="F250" s="182" t="s">
        <v>485</v>
      </c>
      <c r="G250" s="183" t="s">
        <v>129</v>
      </c>
      <c r="H250" s="184">
        <v>21</v>
      </c>
      <c r="I250" s="84"/>
      <c r="J250" s="185">
        <f>ROUND(I250*H250,2)</f>
        <v>0</v>
      </c>
      <c r="K250" s="186"/>
      <c r="L250" s="99"/>
      <c r="M250" s="187" t="s">
        <v>1</v>
      </c>
      <c r="N250" s="188" t="s">
        <v>38</v>
      </c>
      <c r="O250" s="189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R250" s="192" t="s">
        <v>130</v>
      </c>
      <c r="AT250" s="192" t="s">
        <v>126</v>
      </c>
      <c r="AU250" s="192" t="s">
        <v>83</v>
      </c>
      <c r="AY250" s="91" t="s">
        <v>124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91" t="s">
        <v>81</v>
      </c>
      <c r="BK250" s="193">
        <f>ROUND(I250*H250,2)</f>
        <v>0</v>
      </c>
      <c r="BL250" s="91" t="s">
        <v>130</v>
      </c>
      <c r="BM250" s="192" t="s">
        <v>1235</v>
      </c>
    </row>
    <row r="251" spans="2:51" s="211" customFormat="1" ht="12">
      <c r="B251" s="212"/>
      <c r="D251" s="196" t="s">
        <v>132</v>
      </c>
      <c r="E251" s="213" t="s">
        <v>1</v>
      </c>
      <c r="F251" s="214" t="s">
        <v>152</v>
      </c>
      <c r="H251" s="213" t="s">
        <v>1</v>
      </c>
      <c r="I251" s="87"/>
      <c r="L251" s="212"/>
      <c r="M251" s="215"/>
      <c r="N251" s="216"/>
      <c r="O251" s="216"/>
      <c r="P251" s="216"/>
      <c r="Q251" s="216"/>
      <c r="R251" s="216"/>
      <c r="S251" s="216"/>
      <c r="T251" s="217"/>
      <c r="AT251" s="213" t="s">
        <v>132</v>
      </c>
      <c r="AU251" s="213" t="s">
        <v>83</v>
      </c>
      <c r="AV251" s="211" t="s">
        <v>81</v>
      </c>
      <c r="AW251" s="211" t="s">
        <v>30</v>
      </c>
      <c r="AX251" s="211" t="s">
        <v>73</v>
      </c>
      <c r="AY251" s="213" t="s">
        <v>124</v>
      </c>
    </row>
    <row r="252" spans="2:51" s="194" customFormat="1" ht="12">
      <c r="B252" s="195"/>
      <c r="D252" s="196" t="s">
        <v>132</v>
      </c>
      <c r="E252" s="197" t="s">
        <v>1</v>
      </c>
      <c r="F252" s="198" t="s">
        <v>1163</v>
      </c>
      <c r="H252" s="199">
        <v>21</v>
      </c>
      <c r="I252" s="85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7" t="s">
        <v>132</v>
      </c>
      <c r="AU252" s="197" t="s">
        <v>83</v>
      </c>
      <c r="AV252" s="194" t="s">
        <v>83</v>
      </c>
      <c r="AW252" s="194" t="s">
        <v>30</v>
      </c>
      <c r="AX252" s="194" t="s">
        <v>73</v>
      </c>
      <c r="AY252" s="197" t="s">
        <v>124</v>
      </c>
    </row>
    <row r="253" spans="2:51" s="203" customFormat="1" ht="12">
      <c r="B253" s="204"/>
      <c r="D253" s="196" t="s">
        <v>132</v>
      </c>
      <c r="E253" s="205" t="s">
        <v>1</v>
      </c>
      <c r="F253" s="206" t="s">
        <v>134</v>
      </c>
      <c r="H253" s="207">
        <v>21</v>
      </c>
      <c r="I253" s="86"/>
      <c r="L253" s="204"/>
      <c r="M253" s="208"/>
      <c r="N253" s="209"/>
      <c r="O253" s="209"/>
      <c r="P253" s="209"/>
      <c r="Q253" s="209"/>
      <c r="R253" s="209"/>
      <c r="S253" s="209"/>
      <c r="T253" s="210"/>
      <c r="AT253" s="205" t="s">
        <v>132</v>
      </c>
      <c r="AU253" s="205" t="s">
        <v>83</v>
      </c>
      <c r="AV253" s="203" t="s">
        <v>130</v>
      </c>
      <c r="AW253" s="203" t="s">
        <v>30</v>
      </c>
      <c r="AX253" s="203" t="s">
        <v>81</v>
      </c>
      <c r="AY253" s="205" t="s">
        <v>124</v>
      </c>
    </row>
    <row r="254" spans="1:65" s="101" customFormat="1" ht="21.75" customHeight="1">
      <c r="A254" s="98"/>
      <c r="B254" s="99"/>
      <c r="C254" s="180" t="s">
        <v>326</v>
      </c>
      <c r="D254" s="180" t="s">
        <v>126</v>
      </c>
      <c r="E254" s="181" t="s">
        <v>488</v>
      </c>
      <c r="F254" s="182" t="s">
        <v>489</v>
      </c>
      <c r="G254" s="183" t="s">
        <v>129</v>
      </c>
      <c r="H254" s="184">
        <v>21</v>
      </c>
      <c r="I254" s="84"/>
      <c r="J254" s="185">
        <f>ROUND(I254*H254,2)</f>
        <v>0</v>
      </c>
      <c r="K254" s="186"/>
      <c r="L254" s="99"/>
      <c r="M254" s="187" t="s">
        <v>1</v>
      </c>
      <c r="N254" s="188" t="s">
        <v>38</v>
      </c>
      <c r="O254" s="189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R254" s="192" t="s">
        <v>130</v>
      </c>
      <c r="AT254" s="192" t="s">
        <v>126</v>
      </c>
      <c r="AU254" s="192" t="s">
        <v>83</v>
      </c>
      <c r="AY254" s="91" t="s">
        <v>124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91" t="s">
        <v>81</v>
      </c>
      <c r="BK254" s="193">
        <f>ROUND(I254*H254,2)</f>
        <v>0</v>
      </c>
      <c r="BL254" s="91" t="s">
        <v>130</v>
      </c>
      <c r="BM254" s="192" t="s">
        <v>1236</v>
      </c>
    </row>
    <row r="255" spans="2:51" s="211" customFormat="1" ht="12">
      <c r="B255" s="212"/>
      <c r="D255" s="196" t="s">
        <v>132</v>
      </c>
      <c r="E255" s="213" t="s">
        <v>1</v>
      </c>
      <c r="F255" s="214" t="s">
        <v>152</v>
      </c>
      <c r="H255" s="213" t="s">
        <v>1</v>
      </c>
      <c r="I255" s="87"/>
      <c r="L255" s="212"/>
      <c r="M255" s="215"/>
      <c r="N255" s="216"/>
      <c r="O255" s="216"/>
      <c r="P255" s="216"/>
      <c r="Q255" s="216"/>
      <c r="R255" s="216"/>
      <c r="S255" s="216"/>
      <c r="T255" s="217"/>
      <c r="AT255" s="213" t="s">
        <v>132</v>
      </c>
      <c r="AU255" s="213" t="s">
        <v>83</v>
      </c>
      <c r="AV255" s="211" t="s">
        <v>81</v>
      </c>
      <c r="AW255" s="211" t="s">
        <v>30</v>
      </c>
      <c r="AX255" s="211" t="s">
        <v>73</v>
      </c>
      <c r="AY255" s="213" t="s">
        <v>124</v>
      </c>
    </row>
    <row r="256" spans="2:51" s="194" customFormat="1" ht="12">
      <c r="B256" s="195"/>
      <c r="D256" s="196" t="s">
        <v>132</v>
      </c>
      <c r="E256" s="197" t="s">
        <v>1</v>
      </c>
      <c r="F256" s="198" t="s">
        <v>1163</v>
      </c>
      <c r="H256" s="199">
        <v>21</v>
      </c>
      <c r="I256" s="85"/>
      <c r="L256" s="195"/>
      <c r="M256" s="200"/>
      <c r="N256" s="201"/>
      <c r="O256" s="201"/>
      <c r="P256" s="201"/>
      <c r="Q256" s="201"/>
      <c r="R256" s="201"/>
      <c r="S256" s="201"/>
      <c r="T256" s="202"/>
      <c r="AT256" s="197" t="s">
        <v>132</v>
      </c>
      <c r="AU256" s="197" t="s">
        <v>83</v>
      </c>
      <c r="AV256" s="194" t="s">
        <v>83</v>
      </c>
      <c r="AW256" s="194" t="s">
        <v>30</v>
      </c>
      <c r="AX256" s="194" t="s">
        <v>73</v>
      </c>
      <c r="AY256" s="197" t="s">
        <v>124</v>
      </c>
    </row>
    <row r="257" spans="2:51" s="203" customFormat="1" ht="12">
      <c r="B257" s="204"/>
      <c r="D257" s="196" t="s">
        <v>132</v>
      </c>
      <c r="E257" s="205" t="s">
        <v>1</v>
      </c>
      <c r="F257" s="206" t="s">
        <v>134</v>
      </c>
      <c r="H257" s="207">
        <v>21</v>
      </c>
      <c r="I257" s="86"/>
      <c r="L257" s="204"/>
      <c r="M257" s="208"/>
      <c r="N257" s="209"/>
      <c r="O257" s="209"/>
      <c r="P257" s="209"/>
      <c r="Q257" s="209"/>
      <c r="R257" s="209"/>
      <c r="S257" s="209"/>
      <c r="T257" s="210"/>
      <c r="AT257" s="205" t="s">
        <v>132</v>
      </c>
      <c r="AU257" s="205" t="s">
        <v>83</v>
      </c>
      <c r="AV257" s="203" t="s">
        <v>130</v>
      </c>
      <c r="AW257" s="203" t="s">
        <v>30</v>
      </c>
      <c r="AX257" s="203" t="s">
        <v>81</v>
      </c>
      <c r="AY257" s="205" t="s">
        <v>124</v>
      </c>
    </row>
    <row r="258" spans="1:65" s="101" customFormat="1" ht="21.75" customHeight="1">
      <c r="A258" s="98"/>
      <c r="B258" s="99"/>
      <c r="C258" s="180" t="s">
        <v>334</v>
      </c>
      <c r="D258" s="180" t="s">
        <v>126</v>
      </c>
      <c r="E258" s="181" t="s">
        <v>492</v>
      </c>
      <c r="F258" s="182" t="s">
        <v>493</v>
      </c>
      <c r="G258" s="183" t="s">
        <v>129</v>
      </c>
      <c r="H258" s="184">
        <v>21</v>
      </c>
      <c r="I258" s="84"/>
      <c r="J258" s="185">
        <f>ROUND(I258*H258,2)</f>
        <v>0</v>
      </c>
      <c r="K258" s="186"/>
      <c r="L258" s="99"/>
      <c r="M258" s="187" t="s">
        <v>1</v>
      </c>
      <c r="N258" s="188" t="s">
        <v>38</v>
      </c>
      <c r="O258" s="189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R258" s="192" t="s">
        <v>130</v>
      </c>
      <c r="AT258" s="192" t="s">
        <v>126</v>
      </c>
      <c r="AU258" s="192" t="s">
        <v>83</v>
      </c>
      <c r="AY258" s="91" t="s">
        <v>124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91" t="s">
        <v>81</v>
      </c>
      <c r="BK258" s="193">
        <f>ROUND(I258*H258,2)</f>
        <v>0</v>
      </c>
      <c r="BL258" s="91" t="s">
        <v>130</v>
      </c>
      <c r="BM258" s="192" t="s">
        <v>1237</v>
      </c>
    </row>
    <row r="259" spans="2:51" s="194" customFormat="1" ht="12">
      <c r="B259" s="195"/>
      <c r="D259" s="196" t="s">
        <v>132</v>
      </c>
      <c r="E259" s="197" t="s">
        <v>1</v>
      </c>
      <c r="F259" s="198" t="s">
        <v>1163</v>
      </c>
      <c r="H259" s="199">
        <v>21</v>
      </c>
      <c r="I259" s="85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7" t="s">
        <v>132</v>
      </c>
      <c r="AU259" s="197" t="s">
        <v>83</v>
      </c>
      <c r="AV259" s="194" t="s">
        <v>83</v>
      </c>
      <c r="AW259" s="194" t="s">
        <v>30</v>
      </c>
      <c r="AX259" s="194" t="s">
        <v>73</v>
      </c>
      <c r="AY259" s="197" t="s">
        <v>124</v>
      </c>
    </row>
    <row r="260" spans="2:51" s="203" customFormat="1" ht="12">
      <c r="B260" s="204"/>
      <c r="D260" s="196" t="s">
        <v>132</v>
      </c>
      <c r="E260" s="205" t="s">
        <v>1</v>
      </c>
      <c r="F260" s="206" t="s">
        <v>134</v>
      </c>
      <c r="H260" s="207">
        <v>21</v>
      </c>
      <c r="I260" s="86"/>
      <c r="L260" s="204"/>
      <c r="M260" s="208"/>
      <c r="N260" s="209"/>
      <c r="O260" s="209"/>
      <c r="P260" s="209"/>
      <c r="Q260" s="209"/>
      <c r="R260" s="209"/>
      <c r="S260" s="209"/>
      <c r="T260" s="210"/>
      <c r="AT260" s="205" t="s">
        <v>132</v>
      </c>
      <c r="AU260" s="205" t="s">
        <v>83</v>
      </c>
      <c r="AV260" s="203" t="s">
        <v>130</v>
      </c>
      <c r="AW260" s="203" t="s">
        <v>30</v>
      </c>
      <c r="AX260" s="203" t="s">
        <v>81</v>
      </c>
      <c r="AY260" s="205" t="s">
        <v>124</v>
      </c>
    </row>
    <row r="261" spans="1:65" s="101" customFormat="1" ht="21.75" customHeight="1">
      <c r="A261" s="98"/>
      <c r="B261" s="99"/>
      <c r="C261" s="180" t="s">
        <v>338</v>
      </c>
      <c r="D261" s="180" t="s">
        <v>126</v>
      </c>
      <c r="E261" s="181" t="s">
        <v>505</v>
      </c>
      <c r="F261" s="182" t="s">
        <v>506</v>
      </c>
      <c r="G261" s="183" t="s">
        <v>129</v>
      </c>
      <c r="H261" s="184">
        <v>12</v>
      </c>
      <c r="I261" s="84"/>
      <c r="J261" s="185">
        <f>ROUND(I261*H261,2)</f>
        <v>0</v>
      </c>
      <c r="K261" s="186"/>
      <c r="L261" s="99"/>
      <c r="M261" s="187" t="s">
        <v>1</v>
      </c>
      <c r="N261" s="188" t="s">
        <v>38</v>
      </c>
      <c r="O261" s="189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R261" s="192" t="s">
        <v>130</v>
      </c>
      <c r="AT261" s="192" t="s">
        <v>126</v>
      </c>
      <c r="AU261" s="192" t="s">
        <v>83</v>
      </c>
      <c r="AY261" s="91" t="s">
        <v>124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91" t="s">
        <v>81</v>
      </c>
      <c r="BK261" s="193">
        <f>ROUND(I261*H261,2)</f>
        <v>0</v>
      </c>
      <c r="BL261" s="91" t="s">
        <v>130</v>
      </c>
      <c r="BM261" s="192" t="s">
        <v>1238</v>
      </c>
    </row>
    <row r="262" spans="2:51" s="194" customFormat="1" ht="12">
      <c r="B262" s="195"/>
      <c r="D262" s="196" t="s">
        <v>132</v>
      </c>
      <c r="E262" s="197" t="s">
        <v>1</v>
      </c>
      <c r="F262" s="198" t="s">
        <v>1160</v>
      </c>
      <c r="H262" s="199">
        <v>12</v>
      </c>
      <c r="I262" s="85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7" t="s">
        <v>132</v>
      </c>
      <c r="AU262" s="197" t="s">
        <v>83</v>
      </c>
      <c r="AV262" s="194" t="s">
        <v>83</v>
      </c>
      <c r="AW262" s="194" t="s">
        <v>30</v>
      </c>
      <c r="AX262" s="194" t="s">
        <v>73</v>
      </c>
      <c r="AY262" s="197" t="s">
        <v>124</v>
      </c>
    </row>
    <row r="263" spans="2:51" s="203" customFormat="1" ht="12">
      <c r="B263" s="204"/>
      <c r="D263" s="196" t="s">
        <v>132</v>
      </c>
      <c r="E263" s="205" t="s">
        <v>1</v>
      </c>
      <c r="F263" s="206" t="s">
        <v>134</v>
      </c>
      <c r="H263" s="207">
        <v>12</v>
      </c>
      <c r="I263" s="86"/>
      <c r="L263" s="204"/>
      <c r="M263" s="208"/>
      <c r="N263" s="209"/>
      <c r="O263" s="209"/>
      <c r="P263" s="209"/>
      <c r="Q263" s="209"/>
      <c r="R263" s="209"/>
      <c r="S263" s="209"/>
      <c r="T263" s="210"/>
      <c r="AT263" s="205" t="s">
        <v>132</v>
      </c>
      <c r="AU263" s="205" t="s">
        <v>83</v>
      </c>
      <c r="AV263" s="203" t="s">
        <v>130</v>
      </c>
      <c r="AW263" s="203" t="s">
        <v>30</v>
      </c>
      <c r="AX263" s="203" t="s">
        <v>81</v>
      </c>
      <c r="AY263" s="205" t="s">
        <v>124</v>
      </c>
    </row>
    <row r="264" spans="2:63" s="167" customFormat="1" ht="22.9" customHeight="1">
      <c r="B264" s="168"/>
      <c r="D264" s="169" t="s">
        <v>72</v>
      </c>
      <c r="E264" s="178" t="s">
        <v>163</v>
      </c>
      <c r="F264" s="178" t="s">
        <v>513</v>
      </c>
      <c r="I264" s="83"/>
      <c r="J264" s="179">
        <f>BK264</f>
        <v>0</v>
      </c>
      <c r="L264" s="168"/>
      <c r="M264" s="172"/>
      <c r="N264" s="173"/>
      <c r="O264" s="173"/>
      <c r="P264" s="174">
        <f>SUM(P265:P313)</f>
        <v>0</v>
      </c>
      <c r="Q264" s="173"/>
      <c r="R264" s="174">
        <f>SUM(R265:R313)</f>
        <v>11.972587529999998</v>
      </c>
      <c r="S264" s="173"/>
      <c r="T264" s="175">
        <f>SUM(T265:T313)</f>
        <v>0</v>
      </c>
      <c r="AR264" s="169" t="s">
        <v>81</v>
      </c>
      <c r="AT264" s="176" t="s">
        <v>72</v>
      </c>
      <c r="AU264" s="176" t="s">
        <v>81</v>
      </c>
      <c r="AY264" s="169" t="s">
        <v>124</v>
      </c>
      <c r="BK264" s="177">
        <f>SUM(BK265:BK313)</f>
        <v>0</v>
      </c>
    </row>
    <row r="265" spans="1:65" s="101" customFormat="1" ht="21.75" customHeight="1">
      <c r="A265" s="98"/>
      <c r="B265" s="99"/>
      <c r="C265" s="180" t="s">
        <v>342</v>
      </c>
      <c r="D265" s="180" t="s">
        <v>126</v>
      </c>
      <c r="E265" s="181" t="s">
        <v>1239</v>
      </c>
      <c r="F265" s="182" t="s">
        <v>1240</v>
      </c>
      <c r="G265" s="183" t="s">
        <v>178</v>
      </c>
      <c r="H265" s="184">
        <v>118.8</v>
      </c>
      <c r="I265" s="84"/>
      <c r="J265" s="185">
        <f>ROUND(I265*H265,2)</f>
        <v>0</v>
      </c>
      <c r="K265" s="186"/>
      <c r="L265" s="99"/>
      <c r="M265" s="187" t="s">
        <v>1</v>
      </c>
      <c r="N265" s="188" t="s">
        <v>38</v>
      </c>
      <c r="O265" s="189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R265" s="192" t="s">
        <v>130</v>
      </c>
      <c r="AT265" s="192" t="s">
        <v>126</v>
      </c>
      <c r="AU265" s="192" t="s">
        <v>83</v>
      </c>
      <c r="AY265" s="91" t="s">
        <v>124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91" t="s">
        <v>81</v>
      </c>
      <c r="BK265" s="193">
        <f>ROUND(I265*H265,2)</f>
        <v>0</v>
      </c>
      <c r="BL265" s="91" t="s">
        <v>130</v>
      </c>
      <c r="BM265" s="192" t="s">
        <v>1241</v>
      </c>
    </row>
    <row r="266" spans="2:51" s="194" customFormat="1" ht="12">
      <c r="B266" s="195"/>
      <c r="D266" s="196" t="s">
        <v>132</v>
      </c>
      <c r="E266" s="197" t="s">
        <v>1</v>
      </c>
      <c r="F266" s="198" t="s">
        <v>1242</v>
      </c>
      <c r="H266" s="199">
        <v>118.8</v>
      </c>
      <c r="I266" s="85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7" t="s">
        <v>132</v>
      </c>
      <c r="AU266" s="197" t="s">
        <v>83</v>
      </c>
      <c r="AV266" s="194" t="s">
        <v>83</v>
      </c>
      <c r="AW266" s="194" t="s">
        <v>30</v>
      </c>
      <c r="AX266" s="194" t="s">
        <v>73</v>
      </c>
      <c r="AY266" s="197" t="s">
        <v>124</v>
      </c>
    </row>
    <row r="267" spans="2:51" s="203" customFormat="1" ht="12">
      <c r="B267" s="204"/>
      <c r="D267" s="196" t="s">
        <v>132</v>
      </c>
      <c r="E267" s="205" t="s">
        <v>1</v>
      </c>
      <c r="F267" s="206" t="s">
        <v>134</v>
      </c>
      <c r="H267" s="207">
        <v>118.8</v>
      </c>
      <c r="I267" s="86"/>
      <c r="L267" s="204"/>
      <c r="M267" s="208"/>
      <c r="N267" s="209"/>
      <c r="O267" s="209"/>
      <c r="P267" s="209"/>
      <c r="Q267" s="209"/>
      <c r="R267" s="209"/>
      <c r="S267" s="209"/>
      <c r="T267" s="210"/>
      <c r="AT267" s="205" t="s">
        <v>132</v>
      </c>
      <c r="AU267" s="205" t="s">
        <v>83</v>
      </c>
      <c r="AV267" s="203" t="s">
        <v>130</v>
      </c>
      <c r="AW267" s="203" t="s">
        <v>30</v>
      </c>
      <c r="AX267" s="203" t="s">
        <v>81</v>
      </c>
      <c r="AY267" s="205" t="s">
        <v>124</v>
      </c>
    </row>
    <row r="268" spans="1:65" s="101" customFormat="1" ht="21.75" customHeight="1">
      <c r="A268" s="98"/>
      <c r="B268" s="99"/>
      <c r="C268" s="218" t="s">
        <v>346</v>
      </c>
      <c r="D268" s="218" t="s">
        <v>275</v>
      </c>
      <c r="E268" s="219" t="s">
        <v>1243</v>
      </c>
      <c r="F268" s="220" t="s">
        <v>1244</v>
      </c>
      <c r="G268" s="221" t="s">
        <v>178</v>
      </c>
      <c r="H268" s="222">
        <v>120.582</v>
      </c>
      <c r="I268" s="88"/>
      <c r="J268" s="223">
        <f>ROUND(I268*H268,2)</f>
        <v>0</v>
      </c>
      <c r="K268" s="224"/>
      <c r="L268" s="225"/>
      <c r="M268" s="226" t="s">
        <v>1</v>
      </c>
      <c r="N268" s="227" t="s">
        <v>38</v>
      </c>
      <c r="O268" s="189"/>
      <c r="P268" s="190">
        <f>O268*H268</f>
        <v>0</v>
      </c>
      <c r="Q268" s="190">
        <v>0.00028</v>
      </c>
      <c r="R268" s="190">
        <f>Q268*H268</f>
        <v>0.033762959999999995</v>
      </c>
      <c r="S268" s="190">
        <v>0</v>
      </c>
      <c r="T268" s="191">
        <f>S268*H268</f>
        <v>0</v>
      </c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R268" s="192" t="s">
        <v>163</v>
      </c>
      <c r="AT268" s="192" t="s">
        <v>275</v>
      </c>
      <c r="AU268" s="192" t="s">
        <v>83</v>
      </c>
      <c r="AY268" s="91" t="s">
        <v>124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91" t="s">
        <v>81</v>
      </c>
      <c r="BK268" s="193">
        <f>ROUND(I268*H268,2)</f>
        <v>0</v>
      </c>
      <c r="BL268" s="91" t="s">
        <v>130</v>
      </c>
      <c r="BM268" s="192" t="s">
        <v>1245</v>
      </c>
    </row>
    <row r="269" spans="2:51" s="194" customFormat="1" ht="12">
      <c r="B269" s="195"/>
      <c r="D269" s="196" t="s">
        <v>132</v>
      </c>
      <c r="F269" s="198" t="s">
        <v>1246</v>
      </c>
      <c r="H269" s="199">
        <v>120.582</v>
      </c>
      <c r="I269" s="85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7" t="s">
        <v>132</v>
      </c>
      <c r="AU269" s="197" t="s">
        <v>83</v>
      </c>
      <c r="AV269" s="194" t="s">
        <v>83</v>
      </c>
      <c r="AW269" s="194" t="s">
        <v>3</v>
      </c>
      <c r="AX269" s="194" t="s">
        <v>81</v>
      </c>
      <c r="AY269" s="197" t="s">
        <v>124</v>
      </c>
    </row>
    <row r="270" spans="1:65" s="101" customFormat="1" ht="21.75" customHeight="1">
      <c r="A270" s="98"/>
      <c r="B270" s="99"/>
      <c r="C270" s="180" t="s">
        <v>352</v>
      </c>
      <c r="D270" s="180" t="s">
        <v>126</v>
      </c>
      <c r="E270" s="181" t="s">
        <v>1247</v>
      </c>
      <c r="F270" s="182" t="s">
        <v>1248</v>
      </c>
      <c r="G270" s="183" t="s">
        <v>178</v>
      </c>
      <c r="H270" s="184">
        <v>15.6</v>
      </c>
      <c r="I270" s="84"/>
      <c r="J270" s="185">
        <f>ROUND(I270*H270,2)</f>
        <v>0</v>
      </c>
      <c r="K270" s="186"/>
      <c r="L270" s="99"/>
      <c r="M270" s="187" t="s">
        <v>1</v>
      </c>
      <c r="N270" s="188" t="s">
        <v>38</v>
      </c>
      <c r="O270" s="189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R270" s="192" t="s">
        <v>130</v>
      </c>
      <c r="AT270" s="192" t="s">
        <v>126</v>
      </c>
      <c r="AU270" s="192" t="s">
        <v>83</v>
      </c>
      <c r="AY270" s="91" t="s">
        <v>124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91" t="s">
        <v>81</v>
      </c>
      <c r="BK270" s="193">
        <f>ROUND(I270*H270,2)</f>
        <v>0</v>
      </c>
      <c r="BL270" s="91" t="s">
        <v>130</v>
      </c>
      <c r="BM270" s="192" t="s">
        <v>1249</v>
      </c>
    </row>
    <row r="271" spans="2:51" s="194" customFormat="1" ht="12">
      <c r="B271" s="195"/>
      <c r="D271" s="196" t="s">
        <v>132</v>
      </c>
      <c r="E271" s="197" t="s">
        <v>1</v>
      </c>
      <c r="F271" s="198" t="s">
        <v>1250</v>
      </c>
      <c r="H271" s="199">
        <v>15.6</v>
      </c>
      <c r="I271" s="85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7" t="s">
        <v>132</v>
      </c>
      <c r="AU271" s="197" t="s">
        <v>83</v>
      </c>
      <c r="AV271" s="194" t="s">
        <v>83</v>
      </c>
      <c r="AW271" s="194" t="s">
        <v>30</v>
      </c>
      <c r="AX271" s="194" t="s">
        <v>73</v>
      </c>
      <c r="AY271" s="197" t="s">
        <v>124</v>
      </c>
    </row>
    <row r="272" spans="2:51" s="203" customFormat="1" ht="12">
      <c r="B272" s="204"/>
      <c r="D272" s="196" t="s">
        <v>132</v>
      </c>
      <c r="E272" s="205" t="s">
        <v>1</v>
      </c>
      <c r="F272" s="206" t="s">
        <v>134</v>
      </c>
      <c r="H272" s="207">
        <v>15.6</v>
      </c>
      <c r="I272" s="86"/>
      <c r="L272" s="204"/>
      <c r="M272" s="208"/>
      <c r="N272" s="209"/>
      <c r="O272" s="209"/>
      <c r="P272" s="209"/>
      <c r="Q272" s="209"/>
      <c r="R272" s="209"/>
      <c r="S272" s="209"/>
      <c r="T272" s="210"/>
      <c r="AT272" s="205" t="s">
        <v>132</v>
      </c>
      <c r="AU272" s="205" t="s">
        <v>83</v>
      </c>
      <c r="AV272" s="203" t="s">
        <v>130</v>
      </c>
      <c r="AW272" s="203" t="s">
        <v>30</v>
      </c>
      <c r="AX272" s="203" t="s">
        <v>81</v>
      </c>
      <c r="AY272" s="205" t="s">
        <v>124</v>
      </c>
    </row>
    <row r="273" spans="1:65" s="101" customFormat="1" ht="21.75" customHeight="1">
      <c r="A273" s="98"/>
      <c r="B273" s="99"/>
      <c r="C273" s="218" t="s">
        <v>358</v>
      </c>
      <c r="D273" s="218" t="s">
        <v>275</v>
      </c>
      <c r="E273" s="219" t="s">
        <v>1251</v>
      </c>
      <c r="F273" s="220" t="s">
        <v>1252</v>
      </c>
      <c r="G273" s="221" t="s">
        <v>178</v>
      </c>
      <c r="H273" s="222">
        <v>15.834</v>
      </c>
      <c r="I273" s="88"/>
      <c r="J273" s="223">
        <f>ROUND(I273*H273,2)</f>
        <v>0</v>
      </c>
      <c r="K273" s="224"/>
      <c r="L273" s="225"/>
      <c r="M273" s="226" t="s">
        <v>1</v>
      </c>
      <c r="N273" s="227" t="s">
        <v>38</v>
      </c>
      <c r="O273" s="189"/>
      <c r="P273" s="190">
        <f>O273*H273</f>
        <v>0</v>
      </c>
      <c r="Q273" s="190">
        <v>0.00043</v>
      </c>
      <c r="R273" s="190">
        <f>Q273*H273</f>
        <v>0.00680862</v>
      </c>
      <c r="S273" s="190">
        <v>0</v>
      </c>
      <c r="T273" s="191">
        <f>S273*H273</f>
        <v>0</v>
      </c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R273" s="192" t="s">
        <v>163</v>
      </c>
      <c r="AT273" s="192" t="s">
        <v>275</v>
      </c>
      <c r="AU273" s="192" t="s">
        <v>83</v>
      </c>
      <c r="AY273" s="91" t="s">
        <v>124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91" t="s">
        <v>81</v>
      </c>
      <c r="BK273" s="193">
        <f>ROUND(I273*H273,2)</f>
        <v>0</v>
      </c>
      <c r="BL273" s="91" t="s">
        <v>130</v>
      </c>
      <c r="BM273" s="192" t="s">
        <v>1253</v>
      </c>
    </row>
    <row r="274" spans="2:51" s="194" customFormat="1" ht="12">
      <c r="B274" s="195"/>
      <c r="D274" s="196" t="s">
        <v>132</v>
      </c>
      <c r="F274" s="198" t="s">
        <v>1254</v>
      </c>
      <c r="H274" s="199">
        <v>15.834</v>
      </c>
      <c r="I274" s="85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7" t="s">
        <v>132</v>
      </c>
      <c r="AU274" s="197" t="s">
        <v>83</v>
      </c>
      <c r="AV274" s="194" t="s">
        <v>83</v>
      </c>
      <c r="AW274" s="194" t="s">
        <v>3</v>
      </c>
      <c r="AX274" s="194" t="s">
        <v>81</v>
      </c>
      <c r="AY274" s="197" t="s">
        <v>124</v>
      </c>
    </row>
    <row r="275" spans="1:65" s="101" customFormat="1" ht="21.75" customHeight="1">
      <c r="A275" s="98"/>
      <c r="B275" s="99"/>
      <c r="C275" s="180" t="s">
        <v>363</v>
      </c>
      <c r="D275" s="180" t="s">
        <v>126</v>
      </c>
      <c r="E275" s="181" t="s">
        <v>1255</v>
      </c>
      <c r="F275" s="182" t="s">
        <v>1256</v>
      </c>
      <c r="G275" s="183" t="s">
        <v>256</v>
      </c>
      <c r="H275" s="184">
        <v>75</v>
      </c>
      <c r="I275" s="84"/>
      <c r="J275" s="185">
        <f>ROUND(I275*H275,2)</f>
        <v>0</v>
      </c>
      <c r="K275" s="186"/>
      <c r="L275" s="99"/>
      <c r="M275" s="187" t="s">
        <v>1</v>
      </c>
      <c r="N275" s="188" t="s">
        <v>38</v>
      </c>
      <c r="O275" s="189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R275" s="192" t="s">
        <v>130</v>
      </c>
      <c r="AT275" s="192" t="s">
        <v>126</v>
      </c>
      <c r="AU275" s="192" t="s">
        <v>83</v>
      </c>
      <c r="AY275" s="91" t="s">
        <v>124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91" t="s">
        <v>81</v>
      </c>
      <c r="BK275" s="193">
        <f>ROUND(I275*H275,2)</f>
        <v>0</v>
      </c>
      <c r="BL275" s="91" t="s">
        <v>130</v>
      </c>
      <c r="BM275" s="192" t="s">
        <v>1257</v>
      </c>
    </row>
    <row r="276" spans="2:51" s="194" customFormat="1" ht="12">
      <c r="B276" s="195"/>
      <c r="D276" s="196" t="s">
        <v>132</v>
      </c>
      <c r="E276" s="197" t="s">
        <v>1</v>
      </c>
      <c r="F276" s="198" t="s">
        <v>1258</v>
      </c>
      <c r="H276" s="199">
        <v>75</v>
      </c>
      <c r="I276" s="85"/>
      <c r="L276" s="195"/>
      <c r="M276" s="200"/>
      <c r="N276" s="201"/>
      <c r="O276" s="201"/>
      <c r="P276" s="201"/>
      <c r="Q276" s="201"/>
      <c r="R276" s="201"/>
      <c r="S276" s="201"/>
      <c r="T276" s="202"/>
      <c r="AT276" s="197" t="s">
        <v>132</v>
      </c>
      <c r="AU276" s="197" t="s">
        <v>83</v>
      </c>
      <c r="AV276" s="194" t="s">
        <v>83</v>
      </c>
      <c r="AW276" s="194" t="s">
        <v>30</v>
      </c>
      <c r="AX276" s="194" t="s">
        <v>73</v>
      </c>
      <c r="AY276" s="197" t="s">
        <v>124</v>
      </c>
    </row>
    <row r="277" spans="2:51" s="203" customFormat="1" ht="12">
      <c r="B277" s="204"/>
      <c r="D277" s="196" t="s">
        <v>132</v>
      </c>
      <c r="E277" s="205" t="s">
        <v>1</v>
      </c>
      <c r="F277" s="206" t="s">
        <v>134</v>
      </c>
      <c r="H277" s="207">
        <v>75</v>
      </c>
      <c r="I277" s="86"/>
      <c r="L277" s="204"/>
      <c r="M277" s="208"/>
      <c r="N277" s="209"/>
      <c r="O277" s="209"/>
      <c r="P277" s="209"/>
      <c r="Q277" s="209"/>
      <c r="R277" s="209"/>
      <c r="S277" s="209"/>
      <c r="T277" s="210"/>
      <c r="AT277" s="205" t="s">
        <v>132</v>
      </c>
      <c r="AU277" s="205" t="s">
        <v>83</v>
      </c>
      <c r="AV277" s="203" t="s">
        <v>130</v>
      </c>
      <c r="AW277" s="203" t="s">
        <v>30</v>
      </c>
      <c r="AX277" s="203" t="s">
        <v>81</v>
      </c>
      <c r="AY277" s="205" t="s">
        <v>124</v>
      </c>
    </row>
    <row r="278" spans="1:65" s="101" customFormat="1" ht="16.5" customHeight="1">
      <c r="A278" s="98"/>
      <c r="B278" s="99"/>
      <c r="C278" s="218" t="s">
        <v>366</v>
      </c>
      <c r="D278" s="218" t="s">
        <v>275</v>
      </c>
      <c r="E278" s="219" t="s">
        <v>1259</v>
      </c>
      <c r="F278" s="220" t="s">
        <v>1260</v>
      </c>
      <c r="G278" s="221" t="s">
        <v>256</v>
      </c>
      <c r="H278" s="222">
        <v>76.125</v>
      </c>
      <c r="I278" s="88"/>
      <c r="J278" s="223">
        <f>ROUND(I278*H278,2)</f>
        <v>0</v>
      </c>
      <c r="K278" s="224"/>
      <c r="L278" s="225"/>
      <c r="M278" s="226" t="s">
        <v>1</v>
      </c>
      <c r="N278" s="227" t="s">
        <v>38</v>
      </c>
      <c r="O278" s="189"/>
      <c r="P278" s="190">
        <f>O278*H278</f>
        <v>0</v>
      </c>
      <c r="Q278" s="190">
        <v>0.00016</v>
      </c>
      <c r="R278" s="190">
        <f>Q278*H278</f>
        <v>0.012180000000000002</v>
      </c>
      <c r="S278" s="190">
        <v>0</v>
      </c>
      <c r="T278" s="191">
        <f>S278*H278</f>
        <v>0</v>
      </c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R278" s="192" t="s">
        <v>163</v>
      </c>
      <c r="AT278" s="192" t="s">
        <v>275</v>
      </c>
      <c r="AU278" s="192" t="s">
        <v>83</v>
      </c>
      <c r="AY278" s="91" t="s">
        <v>124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91" t="s">
        <v>81</v>
      </c>
      <c r="BK278" s="193">
        <f>ROUND(I278*H278,2)</f>
        <v>0</v>
      </c>
      <c r="BL278" s="91" t="s">
        <v>130</v>
      </c>
      <c r="BM278" s="192" t="s">
        <v>1261</v>
      </c>
    </row>
    <row r="279" spans="2:51" s="194" customFormat="1" ht="12">
      <c r="B279" s="195"/>
      <c r="D279" s="196" t="s">
        <v>132</v>
      </c>
      <c r="F279" s="198" t="s">
        <v>1262</v>
      </c>
      <c r="H279" s="199">
        <v>76.125</v>
      </c>
      <c r="I279" s="85"/>
      <c r="L279" s="195"/>
      <c r="M279" s="200"/>
      <c r="N279" s="201"/>
      <c r="O279" s="201"/>
      <c r="P279" s="201"/>
      <c r="Q279" s="201"/>
      <c r="R279" s="201"/>
      <c r="S279" s="201"/>
      <c r="T279" s="202"/>
      <c r="AT279" s="197" t="s">
        <v>132</v>
      </c>
      <c r="AU279" s="197" t="s">
        <v>83</v>
      </c>
      <c r="AV279" s="194" t="s">
        <v>83</v>
      </c>
      <c r="AW279" s="194" t="s">
        <v>3</v>
      </c>
      <c r="AX279" s="194" t="s">
        <v>81</v>
      </c>
      <c r="AY279" s="197" t="s">
        <v>124</v>
      </c>
    </row>
    <row r="280" spans="1:65" s="101" customFormat="1" ht="21.75" customHeight="1">
      <c r="A280" s="98"/>
      <c r="B280" s="99"/>
      <c r="C280" s="180" t="s">
        <v>371</v>
      </c>
      <c r="D280" s="180" t="s">
        <v>126</v>
      </c>
      <c r="E280" s="181" t="s">
        <v>1263</v>
      </c>
      <c r="F280" s="182" t="s">
        <v>1264</v>
      </c>
      <c r="G280" s="183" t="s">
        <v>256</v>
      </c>
      <c r="H280" s="184">
        <v>3</v>
      </c>
      <c r="I280" s="84"/>
      <c r="J280" s="185">
        <f>ROUND(I280*H280,2)</f>
        <v>0</v>
      </c>
      <c r="K280" s="186"/>
      <c r="L280" s="99"/>
      <c r="M280" s="187" t="s">
        <v>1</v>
      </c>
      <c r="N280" s="188" t="s">
        <v>38</v>
      </c>
      <c r="O280" s="189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R280" s="192" t="s">
        <v>130</v>
      </c>
      <c r="AT280" s="192" t="s">
        <v>126</v>
      </c>
      <c r="AU280" s="192" t="s">
        <v>83</v>
      </c>
      <c r="AY280" s="91" t="s">
        <v>124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91" t="s">
        <v>81</v>
      </c>
      <c r="BK280" s="193">
        <f>ROUND(I280*H280,2)</f>
        <v>0</v>
      </c>
      <c r="BL280" s="91" t="s">
        <v>130</v>
      </c>
      <c r="BM280" s="192" t="s">
        <v>1265</v>
      </c>
    </row>
    <row r="281" spans="2:51" s="194" customFormat="1" ht="12">
      <c r="B281" s="195"/>
      <c r="D281" s="196" t="s">
        <v>132</v>
      </c>
      <c r="E281" s="197" t="s">
        <v>1</v>
      </c>
      <c r="F281" s="198" t="s">
        <v>862</v>
      </c>
      <c r="H281" s="199">
        <v>3</v>
      </c>
      <c r="I281" s="85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7" t="s">
        <v>132</v>
      </c>
      <c r="AU281" s="197" t="s">
        <v>83</v>
      </c>
      <c r="AV281" s="194" t="s">
        <v>83</v>
      </c>
      <c r="AW281" s="194" t="s">
        <v>30</v>
      </c>
      <c r="AX281" s="194" t="s">
        <v>73</v>
      </c>
      <c r="AY281" s="197" t="s">
        <v>124</v>
      </c>
    </row>
    <row r="282" spans="2:51" s="203" customFormat="1" ht="12">
      <c r="B282" s="204"/>
      <c r="D282" s="196" t="s">
        <v>132</v>
      </c>
      <c r="E282" s="205" t="s">
        <v>1</v>
      </c>
      <c r="F282" s="206" t="s">
        <v>134</v>
      </c>
      <c r="H282" s="207">
        <v>3</v>
      </c>
      <c r="I282" s="86"/>
      <c r="L282" s="204"/>
      <c r="M282" s="208"/>
      <c r="N282" s="209"/>
      <c r="O282" s="209"/>
      <c r="P282" s="209"/>
      <c r="Q282" s="209"/>
      <c r="R282" s="209"/>
      <c r="S282" s="209"/>
      <c r="T282" s="210"/>
      <c r="AT282" s="205" t="s">
        <v>132</v>
      </c>
      <c r="AU282" s="205" t="s">
        <v>83</v>
      </c>
      <c r="AV282" s="203" t="s">
        <v>130</v>
      </c>
      <c r="AW282" s="203" t="s">
        <v>30</v>
      </c>
      <c r="AX282" s="203" t="s">
        <v>81</v>
      </c>
      <c r="AY282" s="205" t="s">
        <v>124</v>
      </c>
    </row>
    <row r="283" spans="1:65" s="101" customFormat="1" ht="16.5" customHeight="1">
      <c r="A283" s="98"/>
      <c r="B283" s="99"/>
      <c r="C283" s="218" t="s">
        <v>376</v>
      </c>
      <c r="D283" s="218" t="s">
        <v>275</v>
      </c>
      <c r="E283" s="219" t="s">
        <v>1266</v>
      </c>
      <c r="F283" s="220" t="s">
        <v>1267</v>
      </c>
      <c r="G283" s="221" t="s">
        <v>256</v>
      </c>
      <c r="H283" s="222">
        <v>3.045</v>
      </c>
      <c r="I283" s="88"/>
      <c r="J283" s="223">
        <f>ROUND(I283*H283,2)</f>
        <v>0</v>
      </c>
      <c r="K283" s="224"/>
      <c r="L283" s="225"/>
      <c r="M283" s="226" t="s">
        <v>1</v>
      </c>
      <c r="N283" s="227" t="s">
        <v>38</v>
      </c>
      <c r="O283" s="189"/>
      <c r="P283" s="190">
        <f>O283*H283</f>
        <v>0</v>
      </c>
      <c r="Q283" s="190">
        <v>0.00031</v>
      </c>
      <c r="R283" s="190">
        <f>Q283*H283</f>
        <v>0.0009439499999999999</v>
      </c>
      <c r="S283" s="190">
        <v>0</v>
      </c>
      <c r="T283" s="191">
        <f>S283*H283</f>
        <v>0</v>
      </c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R283" s="192" t="s">
        <v>163</v>
      </c>
      <c r="AT283" s="192" t="s">
        <v>275</v>
      </c>
      <c r="AU283" s="192" t="s">
        <v>83</v>
      </c>
      <c r="AY283" s="91" t="s">
        <v>124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91" t="s">
        <v>81</v>
      </c>
      <c r="BK283" s="193">
        <f>ROUND(I283*H283,2)</f>
        <v>0</v>
      </c>
      <c r="BL283" s="91" t="s">
        <v>130</v>
      </c>
      <c r="BM283" s="192" t="s">
        <v>1268</v>
      </c>
    </row>
    <row r="284" spans="2:51" s="194" customFormat="1" ht="12">
      <c r="B284" s="195"/>
      <c r="D284" s="196" t="s">
        <v>132</v>
      </c>
      <c r="F284" s="198" t="s">
        <v>1269</v>
      </c>
      <c r="H284" s="199">
        <v>3.045</v>
      </c>
      <c r="I284" s="85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7" t="s">
        <v>132</v>
      </c>
      <c r="AU284" s="197" t="s">
        <v>83</v>
      </c>
      <c r="AV284" s="194" t="s">
        <v>83</v>
      </c>
      <c r="AW284" s="194" t="s">
        <v>3</v>
      </c>
      <c r="AX284" s="194" t="s">
        <v>81</v>
      </c>
      <c r="AY284" s="197" t="s">
        <v>124</v>
      </c>
    </row>
    <row r="285" spans="1:65" s="101" customFormat="1" ht="21.75" customHeight="1">
      <c r="A285" s="98"/>
      <c r="B285" s="99"/>
      <c r="C285" s="180" t="s">
        <v>381</v>
      </c>
      <c r="D285" s="180" t="s">
        <v>126</v>
      </c>
      <c r="E285" s="181" t="s">
        <v>1270</v>
      </c>
      <c r="F285" s="182" t="s">
        <v>1271</v>
      </c>
      <c r="G285" s="183" t="s">
        <v>256</v>
      </c>
      <c r="H285" s="184">
        <v>78</v>
      </c>
      <c r="I285" s="84"/>
      <c r="J285" s="185">
        <f>ROUND(I285*H285,2)</f>
        <v>0</v>
      </c>
      <c r="K285" s="186"/>
      <c r="L285" s="99"/>
      <c r="M285" s="187" t="s">
        <v>1</v>
      </c>
      <c r="N285" s="188" t="s">
        <v>38</v>
      </c>
      <c r="O285" s="189"/>
      <c r="P285" s="190">
        <f>O285*H285</f>
        <v>0</v>
      </c>
      <c r="Q285" s="190">
        <v>0.00072</v>
      </c>
      <c r="R285" s="190">
        <f>Q285*H285</f>
        <v>0.05616</v>
      </c>
      <c r="S285" s="190">
        <v>0</v>
      </c>
      <c r="T285" s="191">
        <f>S285*H285</f>
        <v>0</v>
      </c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R285" s="192" t="s">
        <v>130</v>
      </c>
      <c r="AT285" s="192" t="s">
        <v>126</v>
      </c>
      <c r="AU285" s="192" t="s">
        <v>83</v>
      </c>
      <c r="AY285" s="91" t="s">
        <v>124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91" t="s">
        <v>81</v>
      </c>
      <c r="BK285" s="193">
        <f>ROUND(I285*H285,2)</f>
        <v>0</v>
      </c>
      <c r="BL285" s="91" t="s">
        <v>130</v>
      </c>
      <c r="BM285" s="192" t="s">
        <v>1272</v>
      </c>
    </row>
    <row r="286" spans="2:51" s="194" customFormat="1" ht="12">
      <c r="B286" s="195"/>
      <c r="D286" s="196" t="s">
        <v>132</v>
      </c>
      <c r="E286" s="197" t="s">
        <v>1</v>
      </c>
      <c r="F286" s="198" t="s">
        <v>1273</v>
      </c>
      <c r="H286" s="199">
        <v>78</v>
      </c>
      <c r="I286" s="85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7" t="s">
        <v>132</v>
      </c>
      <c r="AU286" s="197" t="s">
        <v>83</v>
      </c>
      <c r="AV286" s="194" t="s">
        <v>83</v>
      </c>
      <c r="AW286" s="194" t="s">
        <v>30</v>
      </c>
      <c r="AX286" s="194" t="s">
        <v>73</v>
      </c>
      <c r="AY286" s="197" t="s">
        <v>124</v>
      </c>
    </row>
    <row r="287" spans="2:51" s="203" customFormat="1" ht="12">
      <c r="B287" s="204"/>
      <c r="D287" s="196" t="s">
        <v>132</v>
      </c>
      <c r="E287" s="205" t="s">
        <v>1</v>
      </c>
      <c r="F287" s="206" t="s">
        <v>134</v>
      </c>
      <c r="H287" s="207">
        <v>78</v>
      </c>
      <c r="I287" s="86"/>
      <c r="L287" s="204"/>
      <c r="M287" s="208"/>
      <c r="N287" s="209"/>
      <c r="O287" s="209"/>
      <c r="P287" s="209"/>
      <c r="Q287" s="209"/>
      <c r="R287" s="209"/>
      <c r="S287" s="209"/>
      <c r="T287" s="210"/>
      <c r="AT287" s="205" t="s">
        <v>132</v>
      </c>
      <c r="AU287" s="205" t="s">
        <v>83</v>
      </c>
      <c r="AV287" s="203" t="s">
        <v>130</v>
      </c>
      <c r="AW287" s="203" t="s">
        <v>30</v>
      </c>
      <c r="AX287" s="203" t="s">
        <v>81</v>
      </c>
      <c r="AY287" s="205" t="s">
        <v>124</v>
      </c>
    </row>
    <row r="288" spans="1:65" s="101" customFormat="1" ht="16.5" customHeight="1">
      <c r="A288" s="98"/>
      <c r="B288" s="99"/>
      <c r="C288" s="218" t="s">
        <v>389</v>
      </c>
      <c r="D288" s="218" t="s">
        <v>275</v>
      </c>
      <c r="E288" s="219" t="s">
        <v>1274</v>
      </c>
      <c r="F288" s="235" t="s">
        <v>1275</v>
      </c>
      <c r="G288" s="221" t="s">
        <v>256</v>
      </c>
      <c r="H288" s="222">
        <v>75</v>
      </c>
      <c r="I288" s="88"/>
      <c r="J288" s="223">
        <f>ROUND(I288*H288,2)</f>
        <v>0</v>
      </c>
      <c r="K288" s="224"/>
      <c r="L288" s="225"/>
      <c r="M288" s="226" t="s">
        <v>1</v>
      </c>
      <c r="N288" s="227" t="s">
        <v>38</v>
      </c>
      <c r="O288" s="189"/>
      <c r="P288" s="190">
        <f>O288*H288</f>
        <v>0</v>
      </c>
      <c r="Q288" s="190">
        <v>0.0085</v>
      </c>
      <c r="R288" s="190">
        <f>Q288*H288</f>
        <v>0.6375000000000001</v>
      </c>
      <c r="S288" s="190">
        <v>0</v>
      </c>
      <c r="T288" s="191">
        <f>S288*H288</f>
        <v>0</v>
      </c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R288" s="192" t="s">
        <v>163</v>
      </c>
      <c r="AT288" s="192" t="s">
        <v>275</v>
      </c>
      <c r="AU288" s="192" t="s">
        <v>83</v>
      </c>
      <c r="AY288" s="91" t="s">
        <v>124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91" t="s">
        <v>81</v>
      </c>
      <c r="BK288" s="193">
        <f>ROUND(I288*H288,2)</f>
        <v>0</v>
      </c>
      <c r="BL288" s="91" t="s">
        <v>130</v>
      </c>
      <c r="BM288" s="192" t="s">
        <v>1276</v>
      </c>
    </row>
    <row r="289" spans="1:65" s="101" customFormat="1" ht="16.5" customHeight="1">
      <c r="A289" s="98"/>
      <c r="B289" s="99"/>
      <c r="C289" s="218" t="s">
        <v>395</v>
      </c>
      <c r="D289" s="218" t="s">
        <v>275</v>
      </c>
      <c r="E289" s="219" t="s">
        <v>1277</v>
      </c>
      <c r="F289" s="235" t="s">
        <v>1278</v>
      </c>
      <c r="G289" s="221" t="s">
        <v>256</v>
      </c>
      <c r="H289" s="222">
        <v>3</v>
      </c>
      <c r="I289" s="88"/>
      <c r="J289" s="223">
        <f>ROUND(I289*H289,2)</f>
        <v>0</v>
      </c>
      <c r="K289" s="224"/>
      <c r="L289" s="225"/>
      <c r="M289" s="226" t="s">
        <v>1</v>
      </c>
      <c r="N289" s="227" t="s">
        <v>38</v>
      </c>
      <c r="O289" s="189"/>
      <c r="P289" s="190">
        <f>O289*H289</f>
        <v>0</v>
      </c>
      <c r="Q289" s="190">
        <v>0.0085</v>
      </c>
      <c r="R289" s="190">
        <f>Q289*H289</f>
        <v>0.025500000000000002</v>
      </c>
      <c r="S289" s="190">
        <v>0</v>
      </c>
      <c r="T289" s="191">
        <f>S289*H289</f>
        <v>0</v>
      </c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R289" s="192" t="s">
        <v>163</v>
      </c>
      <c r="AT289" s="192" t="s">
        <v>275</v>
      </c>
      <c r="AU289" s="192" t="s">
        <v>83</v>
      </c>
      <c r="AY289" s="91" t="s">
        <v>124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91" t="s">
        <v>81</v>
      </c>
      <c r="BK289" s="193">
        <f>ROUND(I289*H289,2)</f>
        <v>0</v>
      </c>
      <c r="BL289" s="91" t="s">
        <v>130</v>
      </c>
      <c r="BM289" s="192" t="s">
        <v>1279</v>
      </c>
    </row>
    <row r="290" spans="1:65" s="101" customFormat="1" ht="16.5" customHeight="1">
      <c r="A290" s="98"/>
      <c r="B290" s="99"/>
      <c r="C290" s="218" t="s">
        <v>403</v>
      </c>
      <c r="D290" s="218" t="s">
        <v>275</v>
      </c>
      <c r="E290" s="219" t="s">
        <v>1280</v>
      </c>
      <c r="F290" s="235" t="s">
        <v>1281</v>
      </c>
      <c r="G290" s="221" t="s">
        <v>256</v>
      </c>
      <c r="H290" s="222">
        <v>78</v>
      </c>
      <c r="I290" s="88"/>
      <c r="J290" s="223">
        <f>ROUND(I290*H290,2)</f>
        <v>0</v>
      </c>
      <c r="K290" s="224"/>
      <c r="L290" s="225"/>
      <c r="M290" s="226" t="s">
        <v>1</v>
      </c>
      <c r="N290" s="227" t="s">
        <v>38</v>
      </c>
      <c r="O290" s="189"/>
      <c r="P290" s="190">
        <f>O290*H290</f>
        <v>0</v>
      </c>
      <c r="Q290" s="190">
        <v>0.0035</v>
      </c>
      <c r="R290" s="190">
        <f>Q290*H290</f>
        <v>0.273</v>
      </c>
      <c r="S290" s="190">
        <v>0</v>
      </c>
      <c r="T290" s="191">
        <f>S290*H290</f>
        <v>0</v>
      </c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R290" s="192" t="s">
        <v>163</v>
      </c>
      <c r="AT290" s="192" t="s">
        <v>275</v>
      </c>
      <c r="AU290" s="192" t="s">
        <v>83</v>
      </c>
      <c r="AY290" s="91" t="s">
        <v>124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91" t="s">
        <v>81</v>
      </c>
      <c r="BK290" s="193">
        <f>ROUND(I290*H290,2)</f>
        <v>0</v>
      </c>
      <c r="BL290" s="91" t="s">
        <v>130</v>
      </c>
      <c r="BM290" s="192" t="s">
        <v>1282</v>
      </c>
    </row>
    <row r="291" spans="1:65" s="101" customFormat="1" ht="21.75" customHeight="1">
      <c r="A291" s="98"/>
      <c r="B291" s="99"/>
      <c r="C291" s="180" t="s">
        <v>408</v>
      </c>
      <c r="D291" s="180" t="s">
        <v>126</v>
      </c>
      <c r="E291" s="181" t="s">
        <v>954</v>
      </c>
      <c r="F291" s="182" t="s">
        <v>955</v>
      </c>
      <c r="G291" s="183" t="s">
        <v>178</v>
      </c>
      <c r="H291" s="184">
        <v>134.4</v>
      </c>
      <c r="I291" s="84"/>
      <c r="J291" s="185">
        <f>ROUND(I291*H291,2)</f>
        <v>0</v>
      </c>
      <c r="K291" s="186"/>
      <c r="L291" s="99"/>
      <c r="M291" s="187" t="s">
        <v>1</v>
      </c>
      <c r="N291" s="188" t="s">
        <v>38</v>
      </c>
      <c r="O291" s="189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R291" s="192" t="s">
        <v>130</v>
      </c>
      <c r="AT291" s="192" t="s">
        <v>126</v>
      </c>
      <c r="AU291" s="192" t="s">
        <v>83</v>
      </c>
      <c r="AY291" s="91" t="s">
        <v>124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91" t="s">
        <v>81</v>
      </c>
      <c r="BK291" s="193">
        <f>ROUND(I291*H291,2)</f>
        <v>0</v>
      </c>
      <c r="BL291" s="91" t="s">
        <v>130</v>
      </c>
      <c r="BM291" s="192" t="s">
        <v>1283</v>
      </c>
    </row>
    <row r="292" spans="2:51" s="194" customFormat="1" ht="12">
      <c r="B292" s="195"/>
      <c r="D292" s="196" t="s">
        <v>132</v>
      </c>
      <c r="E292" s="197" t="s">
        <v>1</v>
      </c>
      <c r="F292" s="198" t="s">
        <v>1284</v>
      </c>
      <c r="H292" s="199">
        <v>134.4</v>
      </c>
      <c r="I292" s="85"/>
      <c r="L292" s="195"/>
      <c r="M292" s="200"/>
      <c r="N292" s="201"/>
      <c r="O292" s="201"/>
      <c r="P292" s="201"/>
      <c r="Q292" s="201"/>
      <c r="R292" s="201"/>
      <c r="S292" s="201"/>
      <c r="T292" s="202"/>
      <c r="AT292" s="197" t="s">
        <v>132</v>
      </c>
      <c r="AU292" s="197" t="s">
        <v>83</v>
      </c>
      <c r="AV292" s="194" t="s">
        <v>83</v>
      </c>
      <c r="AW292" s="194" t="s">
        <v>30</v>
      </c>
      <c r="AX292" s="194" t="s">
        <v>73</v>
      </c>
      <c r="AY292" s="197" t="s">
        <v>124</v>
      </c>
    </row>
    <row r="293" spans="2:51" s="203" customFormat="1" ht="12">
      <c r="B293" s="204"/>
      <c r="D293" s="196" t="s">
        <v>132</v>
      </c>
      <c r="E293" s="205" t="s">
        <v>1</v>
      </c>
      <c r="F293" s="206" t="s">
        <v>134</v>
      </c>
      <c r="H293" s="207">
        <v>134.4</v>
      </c>
      <c r="I293" s="86"/>
      <c r="L293" s="204"/>
      <c r="M293" s="208"/>
      <c r="N293" s="209"/>
      <c r="O293" s="209"/>
      <c r="P293" s="209"/>
      <c r="Q293" s="209"/>
      <c r="R293" s="209"/>
      <c r="S293" s="209"/>
      <c r="T293" s="210"/>
      <c r="AT293" s="205" t="s">
        <v>132</v>
      </c>
      <c r="AU293" s="205" t="s">
        <v>83</v>
      </c>
      <c r="AV293" s="203" t="s">
        <v>130</v>
      </c>
      <c r="AW293" s="203" t="s">
        <v>30</v>
      </c>
      <c r="AX293" s="203" t="s">
        <v>81</v>
      </c>
      <c r="AY293" s="205" t="s">
        <v>124</v>
      </c>
    </row>
    <row r="294" spans="1:65" s="101" customFormat="1" ht="16.5" customHeight="1">
      <c r="A294" s="98"/>
      <c r="B294" s="99"/>
      <c r="C294" s="180" t="s">
        <v>412</v>
      </c>
      <c r="D294" s="180" t="s">
        <v>126</v>
      </c>
      <c r="E294" s="181" t="s">
        <v>966</v>
      </c>
      <c r="F294" s="182" t="s">
        <v>967</v>
      </c>
      <c r="G294" s="183" t="s">
        <v>178</v>
      </c>
      <c r="H294" s="184">
        <v>134.4</v>
      </c>
      <c r="I294" s="84"/>
      <c r="J294" s="185">
        <f>ROUND(I294*H294,2)</f>
        <v>0</v>
      </c>
      <c r="K294" s="186"/>
      <c r="L294" s="99"/>
      <c r="M294" s="187" t="s">
        <v>1</v>
      </c>
      <c r="N294" s="188" t="s">
        <v>38</v>
      </c>
      <c r="O294" s="189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R294" s="192" t="s">
        <v>130</v>
      </c>
      <c r="AT294" s="192" t="s">
        <v>126</v>
      </c>
      <c r="AU294" s="192" t="s">
        <v>83</v>
      </c>
      <c r="AY294" s="91" t="s">
        <v>124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91" t="s">
        <v>81</v>
      </c>
      <c r="BK294" s="193">
        <f>ROUND(I294*H294,2)</f>
        <v>0</v>
      </c>
      <c r="BL294" s="91" t="s">
        <v>130</v>
      </c>
      <c r="BM294" s="192" t="s">
        <v>1285</v>
      </c>
    </row>
    <row r="295" spans="2:51" s="194" customFormat="1" ht="12">
      <c r="B295" s="195"/>
      <c r="D295" s="196" t="s">
        <v>132</v>
      </c>
      <c r="E295" s="197" t="s">
        <v>1</v>
      </c>
      <c r="F295" s="198" t="s">
        <v>1284</v>
      </c>
      <c r="H295" s="199">
        <v>134.4</v>
      </c>
      <c r="I295" s="85"/>
      <c r="L295" s="195"/>
      <c r="M295" s="200"/>
      <c r="N295" s="201"/>
      <c r="O295" s="201"/>
      <c r="P295" s="201"/>
      <c r="Q295" s="201"/>
      <c r="R295" s="201"/>
      <c r="S295" s="201"/>
      <c r="T295" s="202"/>
      <c r="AT295" s="197" t="s">
        <v>132</v>
      </c>
      <c r="AU295" s="197" t="s">
        <v>83</v>
      </c>
      <c r="AV295" s="194" t="s">
        <v>83</v>
      </c>
      <c r="AW295" s="194" t="s">
        <v>30</v>
      </c>
      <c r="AX295" s="194" t="s">
        <v>73</v>
      </c>
      <c r="AY295" s="197" t="s">
        <v>124</v>
      </c>
    </row>
    <row r="296" spans="2:51" s="203" customFormat="1" ht="12">
      <c r="B296" s="204"/>
      <c r="D296" s="196" t="s">
        <v>132</v>
      </c>
      <c r="E296" s="205" t="s">
        <v>1</v>
      </c>
      <c r="F296" s="206" t="s">
        <v>134</v>
      </c>
      <c r="H296" s="207">
        <v>134.4</v>
      </c>
      <c r="I296" s="86"/>
      <c r="L296" s="204"/>
      <c r="M296" s="208"/>
      <c r="N296" s="209"/>
      <c r="O296" s="209"/>
      <c r="P296" s="209"/>
      <c r="Q296" s="209"/>
      <c r="R296" s="209"/>
      <c r="S296" s="209"/>
      <c r="T296" s="210"/>
      <c r="AT296" s="205" t="s">
        <v>132</v>
      </c>
      <c r="AU296" s="205" t="s">
        <v>83</v>
      </c>
      <c r="AV296" s="203" t="s">
        <v>130</v>
      </c>
      <c r="AW296" s="203" t="s">
        <v>30</v>
      </c>
      <c r="AX296" s="203" t="s">
        <v>81</v>
      </c>
      <c r="AY296" s="205" t="s">
        <v>124</v>
      </c>
    </row>
    <row r="297" spans="1:65" s="101" customFormat="1" ht="21.75" customHeight="1">
      <c r="A297" s="98"/>
      <c r="B297" s="99"/>
      <c r="C297" s="180" t="s">
        <v>416</v>
      </c>
      <c r="D297" s="180" t="s">
        <v>126</v>
      </c>
      <c r="E297" s="181" t="s">
        <v>1286</v>
      </c>
      <c r="F297" s="182" t="s">
        <v>1287</v>
      </c>
      <c r="G297" s="183" t="s">
        <v>178</v>
      </c>
      <c r="H297" s="184">
        <v>11.6</v>
      </c>
      <c r="I297" s="84"/>
      <c r="J297" s="185">
        <f>ROUND(I297*H297,2)</f>
        <v>0</v>
      </c>
      <c r="K297" s="186"/>
      <c r="L297" s="99"/>
      <c r="M297" s="187" t="s">
        <v>1</v>
      </c>
      <c r="N297" s="188" t="s">
        <v>38</v>
      </c>
      <c r="O297" s="189"/>
      <c r="P297" s="190">
        <f>O297*H297</f>
        <v>0</v>
      </c>
      <c r="Q297" s="190">
        <v>0.0177</v>
      </c>
      <c r="R297" s="190">
        <f>Q297*H297</f>
        <v>0.20532</v>
      </c>
      <c r="S297" s="190">
        <v>0</v>
      </c>
      <c r="T297" s="191">
        <f>S297*H297</f>
        <v>0</v>
      </c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R297" s="192" t="s">
        <v>130</v>
      </c>
      <c r="AT297" s="192" t="s">
        <v>126</v>
      </c>
      <c r="AU297" s="192" t="s">
        <v>83</v>
      </c>
      <c r="AY297" s="91" t="s">
        <v>124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91" t="s">
        <v>81</v>
      </c>
      <c r="BK297" s="193">
        <f>ROUND(I297*H297,2)</f>
        <v>0</v>
      </c>
      <c r="BL297" s="91" t="s">
        <v>130</v>
      </c>
      <c r="BM297" s="192" t="s">
        <v>1288</v>
      </c>
    </row>
    <row r="298" spans="2:51" s="211" customFormat="1" ht="12">
      <c r="B298" s="212"/>
      <c r="D298" s="196" t="s">
        <v>132</v>
      </c>
      <c r="E298" s="213" t="s">
        <v>1</v>
      </c>
      <c r="F298" s="214" t="s">
        <v>152</v>
      </c>
      <c r="H298" s="213" t="s">
        <v>1</v>
      </c>
      <c r="I298" s="87"/>
      <c r="L298" s="212"/>
      <c r="M298" s="215"/>
      <c r="N298" s="216"/>
      <c r="O298" s="216"/>
      <c r="P298" s="216"/>
      <c r="Q298" s="216"/>
      <c r="R298" s="216"/>
      <c r="S298" s="216"/>
      <c r="T298" s="217"/>
      <c r="AT298" s="213" t="s">
        <v>132</v>
      </c>
      <c r="AU298" s="213" t="s">
        <v>83</v>
      </c>
      <c r="AV298" s="211" t="s">
        <v>81</v>
      </c>
      <c r="AW298" s="211" t="s">
        <v>30</v>
      </c>
      <c r="AX298" s="211" t="s">
        <v>73</v>
      </c>
      <c r="AY298" s="213" t="s">
        <v>124</v>
      </c>
    </row>
    <row r="299" spans="2:51" s="194" customFormat="1" ht="12">
      <c r="B299" s="195"/>
      <c r="D299" s="196" t="s">
        <v>132</v>
      </c>
      <c r="E299" s="197" t="s">
        <v>1</v>
      </c>
      <c r="F299" s="198" t="s">
        <v>1289</v>
      </c>
      <c r="H299" s="199">
        <v>11.6</v>
      </c>
      <c r="I299" s="85"/>
      <c r="L299" s="195"/>
      <c r="M299" s="200"/>
      <c r="N299" s="201"/>
      <c r="O299" s="201"/>
      <c r="P299" s="201"/>
      <c r="Q299" s="201"/>
      <c r="R299" s="201"/>
      <c r="S299" s="201"/>
      <c r="T299" s="202"/>
      <c r="AT299" s="197" t="s">
        <v>132</v>
      </c>
      <c r="AU299" s="197" t="s">
        <v>83</v>
      </c>
      <c r="AV299" s="194" t="s">
        <v>83</v>
      </c>
      <c r="AW299" s="194" t="s">
        <v>30</v>
      </c>
      <c r="AX299" s="194" t="s">
        <v>73</v>
      </c>
      <c r="AY299" s="197" t="s">
        <v>124</v>
      </c>
    </row>
    <row r="300" spans="2:51" s="203" customFormat="1" ht="12">
      <c r="B300" s="204"/>
      <c r="D300" s="196" t="s">
        <v>132</v>
      </c>
      <c r="E300" s="205" t="s">
        <v>1</v>
      </c>
      <c r="F300" s="206" t="s">
        <v>134</v>
      </c>
      <c r="H300" s="207">
        <v>11.6</v>
      </c>
      <c r="I300" s="86"/>
      <c r="L300" s="204"/>
      <c r="M300" s="208"/>
      <c r="N300" s="209"/>
      <c r="O300" s="209"/>
      <c r="P300" s="209"/>
      <c r="Q300" s="209"/>
      <c r="R300" s="209"/>
      <c r="S300" s="209"/>
      <c r="T300" s="210"/>
      <c r="AT300" s="205" t="s">
        <v>132</v>
      </c>
      <c r="AU300" s="205" t="s">
        <v>83</v>
      </c>
      <c r="AV300" s="203" t="s">
        <v>130</v>
      </c>
      <c r="AW300" s="203" t="s">
        <v>30</v>
      </c>
      <c r="AX300" s="203" t="s">
        <v>81</v>
      </c>
      <c r="AY300" s="205" t="s">
        <v>124</v>
      </c>
    </row>
    <row r="301" spans="1:65" s="101" customFormat="1" ht="16.5" customHeight="1">
      <c r="A301" s="98"/>
      <c r="B301" s="99"/>
      <c r="C301" s="180" t="s">
        <v>422</v>
      </c>
      <c r="D301" s="180" t="s">
        <v>126</v>
      </c>
      <c r="E301" s="181" t="s">
        <v>1045</v>
      </c>
      <c r="F301" s="182" t="s">
        <v>1046</v>
      </c>
      <c r="G301" s="183" t="s">
        <v>256</v>
      </c>
      <c r="H301" s="184">
        <v>78</v>
      </c>
      <c r="I301" s="84"/>
      <c r="J301" s="185">
        <f>ROUND(I301*H301,2)</f>
        <v>0</v>
      </c>
      <c r="K301" s="186"/>
      <c r="L301" s="99"/>
      <c r="M301" s="187" t="s">
        <v>1</v>
      </c>
      <c r="N301" s="188" t="s">
        <v>38</v>
      </c>
      <c r="O301" s="189"/>
      <c r="P301" s="190">
        <f>O301*H301</f>
        <v>0</v>
      </c>
      <c r="Q301" s="190">
        <v>0.12303</v>
      </c>
      <c r="R301" s="190">
        <f>Q301*H301</f>
        <v>9.59634</v>
      </c>
      <c r="S301" s="190">
        <v>0</v>
      </c>
      <c r="T301" s="191">
        <f>S301*H301</f>
        <v>0</v>
      </c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R301" s="192" t="s">
        <v>130</v>
      </c>
      <c r="AT301" s="192" t="s">
        <v>126</v>
      </c>
      <c r="AU301" s="192" t="s">
        <v>83</v>
      </c>
      <c r="AY301" s="91" t="s">
        <v>124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91" t="s">
        <v>81</v>
      </c>
      <c r="BK301" s="193">
        <f>ROUND(I301*H301,2)</f>
        <v>0</v>
      </c>
      <c r="BL301" s="91" t="s">
        <v>130</v>
      </c>
      <c r="BM301" s="192" t="s">
        <v>1290</v>
      </c>
    </row>
    <row r="302" spans="2:51" s="194" customFormat="1" ht="12">
      <c r="B302" s="195"/>
      <c r="D302" s="196" t="s">
        <v>132</v>
      </c>
      <c r="E302" s="197" t="s">
        <v>1</v>
      </c>
      <c r="F302" s="198" t="s">
        <v>1291</v>
      </c>
      <c r="H302" s="199">
        <v>78</v>
      </c>
      <c r="I302" s="85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7" t="s">
        <v>132</v>
      </c>
      <c r="AU302" s="197" t="s">
        <v>83</v>
      </c>
      <c r="AV302" s="194" t="s">
        <v>83</v>
      </c>
      <c r="AW302" s="194" t="s">
        <v>30</v>
      </c>
      <c r="AX302" s="194" t="s">
        <v>73</v>
      </c>
      <c r="AY302" s="197" t="s">
        <v>124</v>
      </c>
    </row>
    <row r="303" spans="2:51" s="203" customFormat="1" ht="12">
      <c r="B303" s="204"/>
      <c r="D303" s="196" t="s">
        <v>132</v>
      </c>
      <c r="E303" s="205" t="s">
        <v>1</v>
      </c>
      <c r="F303" s="206" t="s">
        <v>134</v>
      </c>
      <c r="H303" s="207">
        <v>78</v>
      </c>
      <c r="I303" s="86"/>
      <c r="L303" s="204"/>
      <c r="M303" s="208"/>
      <c r="N303" s="209"/>
      <c r="O303" s="209"/>
      <c r="P303" s="209"/>
      <c r="Q303" s="209"/>
      <c r="R303" s="209"/>
      <c r="S303" s="209"/>
      <c r="T303" s="210"/>
      <c r="AT303" s="205" t="s">
        <v>132</v>
      </c>
      <c r="AU303" s="205" t="s">
        <v>83</v>
      </c>
      <c r="AV303" s="203" t="s">
        <v>130</v>
      </c>
      <c r="AW303" s="203" t="s">
        <v>30</v>
      </c>
      <c r="AX303" s="203" t="s">
        <v>81</v>
      </c>
      <c r="AY303" s="205" t="s">
        <v>124</v>
      </c>
    </row>
    <row r="304" spans="1:65" s="101" customFormat="1" ht="21.75" customHeight="1">
      <c r="A304" s="98"/>
      <c r="B304" s="99"/>
      <c r="C304" s="218" t="s">
        <v>426</v>
      </c>
      <c r="D304" s="218" t="s">
        <v>275</v>
      </c>
      <c r="E304" s="219" t="s">
        <v>1050</v>
      </c>
      <c r="F304" s="235" t="s">
        <v>1410</v>
      </c>
      <c r="G304" s="221" t="s">
        <v>256</v>
      </c>
      <c r="H304" s="222">
        <v>78</v>
      </c>
      <c r="I304" s="88"/>
      <c r="J304" s="223">
        <f>ROUND(I304*H304,2)</f>
        <v>0</v>
      </c>
      <c r="K304" s="224"/>
      <c r="L304" s="225"/>
      <c r="M304" s="226" t="s">
        <v>1</v>
      </c>
      <c r="N304" s="227" t="s">
        <v>38</v>
      </c>
      <c r="O304" s="189"/>
      <c r="P304" s="190">
        <f>O304*H304</f>
        <v>0</v>
      </c>
      <c r="Q304" s="190">
        <v>0.0133</v>
      </c>
      <c r="R304" s="190">
        <f>Q304*H304</f>
        <v>1.0373999999999999</v>
      </c>
      <c r="S304" s="190">
        <v>0</v>
      </c>
      <c r="T304" s="191">
        <f>S304*H304</f>
        <v>0</v>
      </c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R304" s="192" t="s">
        <v>163</v>
      </c>
      <c r="AT304" s="192" t="s">
        <v>275</v>
      </c>
      <c r="AU304" s="192" t="s">
        <v>83</v>
      </c>
      <c r="AY304" s="91" t="s">
        <v>124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91" t="s">
        <v>81</v>
      </c>
      <c r="BK304" s="193">
        <f>ROUND(I304*H304,2)</f>
        <v>0</v>
      </c>
      <c r="BL304" s="91" t="s">
        <v>130</v>
      </c>
      <c r="BM304" s="192" t="s">
        <v>1292</v>
      </c>
    </row>
    <row r="305" spans="1:65" s="101" customFormat="1" ht="21.75" customHeight="1">
      <c r="A305" s="98"/>
      <c r="B305" s="99"/>
      <c r="C305" s="218" t="s">
        <v>431</v>
      </c>
      <c r="D305" s="218" t="s">
        <v>275</v>
      </c>
      <c r="E305" s="219" t="s">
        <v>1053</v>
      </c>
      <c r="F305" s="235" t="s">
        <v>1054</v>
      </c>
      <c r="G305" s="221" t="s">
        <v>256</v>
      </c>
      <c r="H305" s="222">
        <v>78</v>
      </c>
      <c r="I305" s="88"/>
      <c r="J305" s="223">
        <f>ROUND(I305*H305,2)</f>
        <v>0</v>
      </c>
      <c r="K305" s="224"/>
      <c r="L305" s="225"/>
      <c r="M305" s="226" t="s">
        <v>1</v>
      </c>
      <c r="N305" s="227" t="s">
        <v>38</v>
      </c>
      <c r="O305" s="189"/>
      <c r="P305" s="190">
        <f>O305*H305</f>
        <v>0</v>
      </c>
      <c r="Q305" s="190">
        <v>0.0009</v>
      </c>
      <c r="R305" s="190">
        <f>Q305*H305</f>
        <v>0.0702</v>
      </c>
      <c r="S305" s="190">
        <v>0</v>
      </c>
      <c r="T305" s="191">
        <f>S305*H305</f>
        <v>0</v>
      </c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R305" s="192" t="s">
        <v>163</v>
      </c>
      <c r="AT305" s="192" t="s">
        <v>275</v>
      </c>
      <c r="AU305" s="192" t="s">
        <v>83</v>
      </c>
      <c r="AY305" s="91" t="s">
        <v>124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91" t="s">
        <v>81</v>
      </c>
      <c r="BK305" s="193">
        <f>ROUND(I305*H305,2)</f>
        <v>0</v>
      </c>
      <c r="BL305" s="91" t="s">
        <v>130</v>
      </c>
      <c r="BM305" s="192" t="s">
        <v>1293</v>
      </c>
    </row>
    <row r="306" spans="1:65" s="101" customFormat="1" ht="21.75" customHeight="1">
      <c r="A306" s="98"/>
      <c r="B306" s="99"/>
      <c r="C306" s="180" t="s">
        <v>432</v>
      </c>
      <c r="D306" s="180" t="s">
        <v>126</v>
      </c>
      <c r="E306" s="181" t="s">
        <v>1070</v>
      </c>
      <c r="F306" s="182" t="s">
        <v>1071</v>
      </c>
      <c r="G306" s="183" t="s">
        <v>178</v>
      </c>
      <c r="H306" s="184">
        <v>134.4</v>
      </c>
      <c r="I306" s="84"/>
      <c r="J306" s="185">
        <f>ROUND(I306*H306,2)</f>
        <v>0</v>
      </c>
      <c r="K306" s="186"/>
      <c r="L306" s="99"/>
      <c r="M306" s="187" t="s">
        <v>1</v>
      </c>
      <c r="N306" s="188" t="s">
        <v>38</v>
      </c>
      <c r="O306" s="189"/>
      <c r="P306" s="190">
        <f>O306*H306</f>
        <v>0</v>
      </c>
      <c r="Q306" s="190">
        <v>0.00013</v>
      </c>
      <c r="R306" s="190">
        <f>Q306*H306</f>
        <v>0.017471999999999998</v>
      </c>
      <c r="S306" s="190">
        <v>0</v>
      </c>
      <c r="T306" s="191">
        <f>S306*H306</f>
        <v>0</v>
      </c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R306" s="192" t="s">
        <v>130</v>
      </c>
      <c r="AT306" s="192" t="s">
        <v>126</v>
      </c>
      <c r="AU306" s="192" t="s">
        <v>83</v>
      </c>
      <c r="AY306" s="91" t="s">
        <v>124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91" t="s">
        <v>81</v>
      </c>
      <c r="BK306" s="193">
        <f>ROUND(I306*H306,2)</f>
        <v>0</v>
      </c>
      <c r="BL306" s="91" t="s">
        <v>130</v>
      </c>
      <c r="BM306" s="192" t="s">
        <v>1294</v>
      </c>
    </row>
    <row r="307" spans="2:51" s="194" customFormat="1" ht="12">
      <c r="B307" s="195"/>
      <c r="D307" s="196" t="s">
        <v>132</v>
      </c>
      <c r="E307" s="197" t="s">
        <v>1</v>
      </c>
      <c r="F307" s="198" t="s">
        <v>1295</v>
      </c>
      <c r="H307" s="199">
        <v>134.4</v>
      </c>
      <c r="I307" s="85"/>
      <c r="L307" s="195"/>
      <c r="M307" s="200"/>
      <c r="N307" s="201"/>
      <c r="O307" s="201"/>
      <c r="P307" s="201"/>
      <c r="Q307" s="201"/>
      <c r="R307" s="201"/>
      <c r="S307" s="201"/>
      <c r="T307" s="202"/>
      <c r="AT307" s="197" t="s">
        <v>132</v>
      </c>
      <c r="AU307" s="197" t="s">
        <v>83</v>
      </c>
      <c r="AV307" s="194" t="s">
        <v>83</v>
      </c>
      <c r="AW307" s="194" t="s">
        <v>30</v>
      </c>
      <c r="AX307" s="194" t="s">
        <v>73</v>
      </c>
      <c r="AY307" s="197" t="s">
        <v>124</v>
      </c>
    </row>
    <row r="308" spans="2:51" s="203" customFormat="1" ht="12">
      <c r="B308" s="204"/>
      <c r="D308" s="196" t="s">
        <v>132</v>
      </c>
      <c r="E308" s="205" t="s">
        <v>1</v>
      </c>
      <c r="F308" s="206" t="s">
        <v>134</v>
      </c>
      <c r="H308" s="207">
        <v>134.4</v>
      </c>
      <c r="I308" s="86"/>
      <c r="L308" s="204"/>
      <c r="M308" s="208"/>
      <c r="N308" s="209"/>
      <c r="O308" s="209"/>
      <c r="P308" s="209"/>
      <c r="Q308" s="209"/>
      <c r="R308" s="209"/>
      <c r="S308" s="209"/>
      <c r="T308" s="210"/>
      <c r="AT308" s="205" t="s">
        <v>132</v>
      </c>
      <c r="AU308" s="205" t="s">
        <v>83</v>
      </c>
      <c r="AV308" s="203" t="s">
        <v>130</v>
      </c>
      <c r="AW308" s="203" t="s">
        <v>30</v>
      </c>
      <c r="AX308" s="203" t="s">
        <v>81</v>
      </c>
      <c r="AY308" s="205" t="s">
        <v>124</v>
      </c>
    </row>
    <row r="309" spans="1:65" s="101" customFormat="1" ht="16.5" customHeight="1">
      <c r="A309" s="98"/>
      <c r="B309" s="99"/>
      <c r="C309" s="180" t="s">
        <v>438</v>
      </c>
      <c r="D309" s="180" t="s">
        <v>126</v>
      </c>
      <c r="E309" s="181" t="s">
        <v>1296</v>
      </c>
      <c r="F309" s="182" t="s">
        <v>516</v>
      </c>
      <c r="G309" s="183" t="s">
        <v>517</v>
      </c>
      <c r="H309" s="184">
        <v>1</v>
      </c>
      <c r="I309" s="84"/>
      <c r="J309" s="185">
        <f>ROUND(I309*H309,2)</f>
        <v>0</v>
      </c>
      <c r="K309" s="186"/>
      <c r="L309" s="99"/>
      <c r="M309" s="187" t="s">
        <v>1</v>
      </c>
      <c r="N309" s="188" t="s">
        <v>38</v>
      </c>
      <c r="O309" s="189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R309" s="192" t="s">
        <v>130</v>
      </c>
      <c r="AT309" s="192" t="s">
        <v>126</v>
      </c>
      <c r="AU309" s="192" t="s">
        <v>83</v>
      </c>
      <c r="AY309" s="91" t="s">
        <v>124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91" t="s">
        <v>81</v>
      </c>
      <c r="BK309" s="193">
        <f>ROUND(I309*H309,2)</f>
        <v>0</v>
      </c>
      <c r="BL309" s="91" t="s">
        <v>130</v>
      </c>
      <c r="BM309" s="192" t="s">
        <v>1297</v>
      </c>
    </row>
    <row r="310" spans="1:118" s="101" customFormat="1" ht="42.75" customHeight="1">
      <c r="A310" s="98"/>
      <c r="B310" s="99"/>
      <c r="C310" s="180">
        <v>59</v>
      </c>
      <c r="D310" s="180" t="s">
        <v>126</v>
      </c>
      <c r="E310" s="181"/>
      <c r="F310" s="182" t="s">
        <v>1366</v>
      </c>
      <c r="G310" s="183" t="s">
        <v>256</v>
      </c>
      <c r="H310" s="184">
        <v>78</v>
      </c>
      <c r="I310" s="84"/>
      <c r="J310" s="185">
        <f>ROUND(I310*H310,2)</f>
        <v>0</v>
      </c>
      <c r="K310" s="186"/>
      <c r="L310" s="99"/>
      <c r="M310" s="187" t="s">
        <v>1</v>
      </c>
      <c r="N310" s="188" t="s">
        <v>38</v>
      </c>
      <c r="O310" s="189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R310" s="192" t="s">
        <v>130</v>
      </c>
      <c r="AT310" s="192" t="s">
        <v>126</v>
      </c>
      <c r="AU310" s="192" t="s">
        <v>83</v>
      </c>
      <c r="AY310" s="91" t="s">
        <v>124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91" t="s">
        <v>81</v>
      </c>
      <c r="BK310" s="193">
        <f>ROUND(I310*H310,2)</f>
        <v>0</v>
      </c>
      <c r="BL310" s="91" t="s">
        <v>130</v>
      </c>
      <c r="BM310" s="192" t="s">
        <v>1298</v>
      </c>
      <c r="BN310" s="187"/>
      <c r="BO310" s="188"/>
      <c r="BP310" s="189"/>
      <c r="BQ310" s="190"/>
      <c r="BR310" s="190"/>
      <c r="BS310" s="190"/>
      <c r="BT310" s="190"/>
      <c r="BU310" s="191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S310" s="192" t="s">
        <v>130</v>
      </c>
      <c r="CU310" s="192" t="s">
        <v>126</v>
      </c>
      <c r="CV310" s="192" t="s">
        <v>83</v>
      </c>
      <c r="CZ310" s="91" t="s">
        <v>124</v>
      </c>
      <c r="DF310" s="193">
        <f>IF(BO310="základní",BK310,0)</f>
        <v>0</v>
      </c>
      <c r="DG310" s="193">
        <f>IF(BO310="snížená",BK310,0)</f>
        <v>0</v>
      </c>
      <c r="DH310" s="193">
        <f>IF(BO310="zákl. přenesená",BK310,0)</f>
        <v>0</v>
      </c>
      <c r="DI310" s="193">
        <f>IF(BO310="sníž. přenesená",BK310,0)</f>
        <v>0</v>
      </c>
      <c r="DJ310" s="193">
        <f>IF(BO310="nulová",BK310,0)</f>
        <v>0</v>
      </c>
      <c r="DK310" s="91" t="s">
        <v>81</v>
      </c>
      <c r="DL310" s="193">
        <f>ROUND(BJ310*BI310,2)</f>
        <v>0</v>
      </c>
      <c r="DM310" s="91" t="s">
        <v>130</v>
      </c>
      <c r="DN310" s="192" t="s">
        <v>1298</v>
      </c>
    </row>
    <row r="311" spans="1:65" s="101" customFormat="1" ht="33" customHeight="1">
      <c r="A311" s="98"/>
      <c r="B311" s="99"/>
      <c r="C311" s="180">
        <v>60</v>
      </c>
      <c r="D311" s="180" t="s">
        <v>126</v>
      </c>
      <c r="E311" s="181"/>
      <c r="F311" s="182" t="s">
        <v>1378</v>
      </c>
      <c r="G311" s="183" t="s">
        <v>256</v>
      </c>
      <c r="H311" s="184">
        <v>78</v>
      </c>
      <c r="I311" s="84"/>
      <c r="J311" s="185">
        <f>ROUND(I311*H311,2)</f>
        <v>0</v>
      </c>
      <c r="K311" s="186"/>
      <c r="L311" s="99"/>
      <c r="M311" s="187" t="s">
        <v>1</v>
      </c>
      <c r="N311" s="188" t="s">
        <v>38</v>
      </c>
      <c r="O311" s="189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R311" s="192" t="s">
        <v>130</v>
      </c>
      <c r="AT311" s="192" t="s">
        <v>126</v>
      </c>
      <c r="AU311" s="192" t="s">
        <v>83</v>
      </c>
      <c r="AY311" s="91" t="s">
        <v>124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91" t="s">
        <v>81</v>
      </c>
      <c r="BK311" s="193">
        <f>ROUND(I311*H311,2)</f>
        <v>0</v>
      </c>
      <c r="BL311" s="91" t="s">
        <v>130</v>
      </c>
      <c r="BM311" s="192" t="s">
        <v>1298</v>
      </c>
    </row>
    <row r="312" spans="1:65" s="101" customFormat="1" ht="33" customHeight="1">
      <c r="A312" s="98"/>
      <c r="B312" s="99"/>
      <c r="C312" s="180" t="s">
        <v>1363</v>
      </c>
      <c r="D312" s="180" t="s">
        <v>126</v>
      </c>
      <c r="E312" s="181"/>
      <c r="F312" s="182" t="s">
        <v>1377</v>
      </c>
      <c r="G312" s="183" t="s">
        <v>256</v>
      </c>
      <c r="H312" s="184">
        <v>78</v>
      </c>
      <c r="I312" s="84"/>
      <c r="J312" s="185">
        <f>ROUND(I312*H312,2)</f>
        <v>0</v>
      </c>
      <c r="K312" s="186"/>
      <c r="L312" s="99"/>
      <c r="M312" s="187" t="s">
        <v>1</v>
      </c>
      <c r="N312" s="188" t="s">
        <v>38</v>
      </c>
      <c r="O312" s="189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R312" s="192" t="s">
        <v>130</v>
      </c>
      <c r="AT312" s="192" t="s">
        <v>126</v>
      </c>
      <c r="AU312" s="192" t="s">
        <v>83</v>
      </c>
      <c r="AY312" s="91" t="s">
        <v>124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91" t="s">
        <v>81</v>
      </c>
      <c r="BK312" s="193">
        <f>ROUND(I312*H312,2)</f>
        <v>0</v>
      </c>
      <c r="BL312" s="91" t="s">
        <v>130</v>
      </c>
      <c r="BM312" s="192" t="s">
        <v>1298</v>
      </c>
    </row>
    <row r="313" spans="1:65" s="101" customFormat="1" ht="44.25" customHeight="1">
      <c r="A313" s="98"/>
      <c r="B313" s="99"/>
      <c r="C313" s="180" t="s">
        <v>1376</v>
      </c>
      <c r="D313" s="180" t="s">
        <v>126</v>
      </c>
      <c r="E313" s="181"/>
      <c r="F313" s="182" t="s">
        <v>1367</v>
      </c>
      <c r="G313" s="183" t="s">
        <v>256</v>
      </c>
      <c r="H313" s="184">
        <v>78</v>
      </c>
      <c r="I313" s="84"/>
      <c r="J313" s="185">
        <f>ROUND(I313*H313,2)</f>
        <v>0</v>
      </c>
      <c r="K313" s="186"/>
      <c r="L313" s="99"/>
      <c r="M313" s="187" t="s">
        <v>1</v>
      </c>
      <c r="N313" s="188" t="s">
        <v>38</v>
      </c>
      <c r="O313" s="189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R313" s="192" t="s">
        <v>130</v>
      </c>
      <c r="AT313" s="192" t="s">
        <v>126</v>
      </c>
      <c r="AU313" s="192" t="s">
        <v>83</v>
      </c>
      <c r="AY313" s="91" t="s">
        <v>124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91" t="s">
        <v>81</v>
      </c>
      <c r="BK313" s="193">
        <f>ROUND(I313*H313,2)</f>
        <v>0</v>
      </c>
      <c r="BL313" s="91" t="s">
        <v>130</v>
      </c>
      <c r="BM313" s="192" t="s">
        <v>1299</v>
      </c>
    </row>
    <row r="314" spans="2:63" s="167" customFormat="1" ht="22.9" customHeight="1">
      <c r="B314" s="168"/>
      <c r="D314" s="169" t="s">
        <v>72</v>
      </c>
      <c r="E314" s="178" t="s">
        <v>165</v>
      </c>
      <c r="F314" s="178" t="s">
        <v>1096</v>
      </c>
      <c r="I314" s="83"/>
      <c r="J314" s="179">
        <f>BK314</f>
        <v>0</v>
      </c>
      <c r="L314" s="168"/>
      <c r="M314" s="172"/>
      <c r="N314" s="173"/>
      <c r="O314" s="173"/>
      <c r="P314" s="174">
        <f>SUM(P315:P323)</f>
        <v>0</v>
      </c>
      <c r="Q314" s="173"/>
      <c r="R314" s="174">
        <f>SUM(R315:R323)</f>
        <v>0.0015</v>
      </c>
      <c r="S314" s="173"/>
      <c r="T314" s="175">
        <f>SUM(T315:T323)</f>
        <v>0</v>
      </c>
      <c r="AR314" s="169" t="s">
        <v>81</v>
      </c>
      <c r="AT314" s="176" t="s">
        <v>72</v>
      </c>
      <c r="AU314" s="176" t="s">
        <v>81</v>
      </c>
      <c r="AY314" s="169" t="s">
        <v>124</v>
      </c>
      <c r="BK314" s="177">
        <f>SUM(BK315:BK323)</f>
        <v>0</v>
      </c>
    </row>
    <row r="315" spans="1:65" s="101" customFormat="1" ht="21.75" customHeight="1">
      <c r="A315" s="98"/>
      <c r="B315" s="99"/>
      <c r="C315" s="180" t="s">
        <v>461</v>
      </c>
      <c r="D315" s="180" t="s">
        <v>126</v>
      </c>
      <c r="E315" s="181" t="s">
        <v>1098</v>
      </c>
      <c r="F315" s="182" t="s">
        <v>1099</v>
      </c>
      <c r="G315" s="183" t="s">
        <v>178</v>
      </c>
      <c r="H315" s="184">
        <v>30</v>
      </c>
      <c r="I315" s="84"/>
      <c r="J315" s="185">
        <f>ROUND(I315*H315,2)</f>
        <v>0</v>
      </c>
      <c r="K315" s="186"/>
      <c r="L315" s="99"/>
      <c r="M315" s="187" t="s">
        <v>1</v>
      </c>
      <c r="N315" s="188" t="s">
        <v>38</v>
      </c>
      <c r="O315" s="189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R315" s="192" t="s">
        <v>130</v>
      </c>
      <c r="AT315" s="192" t="s">
        <v>126</v>
      </c>
      <c r="AU315" s="192" t="s">
        <v>83</v>
      </c>
      <c r="AY315" s="91" t="s">
        <v>124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91" t="s">
        <v>81</v>
      </c>
      <c r="BK315" s="193">
        <f>ROUND(I315*H315,2)</f>
        <v>0</v>
      </c>
      <c r="BL315" s="91" t="s">
        <v>130</v>
      </c>
      <c r="BM315" s="192" t="s">
        <v>1300</v>
      </c>
    </row>
    <row r="316" spans="2:51" s="194" customFormat="1" ht="12">
      <c r="B316" s="195"/>
      <c r="D316" s="196" t="s">
        <v>132</v>
      </c>
      <c r="E316" s="197" t="s">
        <v>1</v>
      </c>
      <c r="F316" s="198" t="s">
        <v>1301</v>
      </c>
      <c r="H316" s="199">
        <v>30</v>
      </c>
      <c r="I316" s="85"/>
      <c r="L316" s="195"/>
      <c r="M316" s="200"/>
      <c r="N316" s="201"/>
      <c r="O316" s="201"/>
      <c r="P316" s="201"/>
      <c r="Q316" s="201"/>
      <c r="R316" s="201"/>
      <c r="S316" s="201"/>
      <c r="T316" s="202"/>
      <c r="AT316" s="197" t="s">
        <v>132</v>
      </c>
      <c r="AU316" s="197" t="s">
        <v>83</v>
      </c>
      <c r="AV316" s="194" t="s">
        <v>83</v>
      </c>
      <c r="AW316" s="194" t="s">
        <v>30</v>
      </c>
      <c r="AX316" s="194" t="s">
        <v>73</v>
      </c>
      <c r="AY316" s="197" t="s">
        <v>124</v>
      </c>
    </row>
    <row r="317" spans="2:51" s="203" customFormat="1" ht="12">
      <c r="B317" s="204"/>
      <c r="D317" s="196" t="s">
        <v>132</v>
      </c>
      <c r="E317" s="205" t="s">
        <v>1</v>
      </c>
      <c r="F317" s="206" t="s">
        <v>134</v>
      </c>
      <c r="H317" s="207">
        <v>30</v>
      </c>
      <c r="I317" s="86"/>
      <c r="L317" s="204"/>
      <c r="M317" s="208"/>
      <c r="N317" s="209"/>
      <c r="O317" s="209"/>
      <c r="P317" s="209"/>
      <c r="Q317" s="209"/>
      <c r="R317" s="209"/>
      <c r="S317" s="209"/>
      <c r="T317" s="210"/>
      <c r="AT317" s="205" t="s">
        <v>132</v>
      </c>
      <c r="AU317" s="205" t="s">
        <v>83</v>
      </c>
      <c r="AV317" s="203" t="s">
        <v>130</v>
      </c>
      <c r="AW317" s="203" t="s">
        <v>30</v>
      </c>
      <c r="AX317" s="203" t="s">
        <v>81</v>
      </c>
      <c r="AY317" s="205" t="s">
        <v>124</v>
      </c>
    </row>
    <row r="318" spans="1:65" s="101" customFormat="1" ht="21.75" customHeight="1">
      <c r="A318" s="98"/>
      <c r="B318" s="99"/>
      <c r="C318" s="180" t="s">
        <v>465</v>
      </c>
      <c r="D318" s="180" t="s">
        <v>126</v>
      </c>
      <c r="E318" s="181" t="s">
        <v>1104</v>
      </c>
      <c r="F318" s="182" t="s">
        <v>1105</v>
      </c>
      <c r="G318" s="183" t="s">
        <v>178</v>
      </c>
      <c r="H318" s="184">
        <v>30</v>
      </c>
      <c r="I318" s="84"/>
      <c r="J318" s="185">
        <f>ROUND(I318*H318,2)</f>
        <v>0</v>
      </c>
      <c r="K318" s="186"/>
      <c r="L318" s="99"/>
      <c r="M318" s="187" t="s">
        <v>1</v>
      </c>
      <c r="N318" s="188" t="s">
        <v>38</v>
      </c>
      <c r="O318" s="189"/>
      <c r="P318" s="190">
        <f>O318*H318</f>
        <v>0</v>
      </c>
      <c r="Q318" s="190">
        <v>5E-05</v>
      </c>
      <c r="R318" s="190">
        <f>Q318*H318</f>
        <v>0.0015</v>
      </c>
      <c r="S318" s="190">
        <v>0</v>
      </c>
      <c r="T318" s="191">
        <f>S318*H318</f>
        <v>0</v>
      </c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R318" s="192" t="s">
        <v>130</v>
      </c>
      <c r="AT318" s="192" t="s">
        <v>126</v>
      </c>
      <c r="AU318" s="192" t="s">
        <v>83</v>
      </c>
      <c r="AY318" s="91" t="s">
        <v>124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91" t="s">
        <v>81</v>
      </c>
      <c r="BK318" s="193">
        <f>ROUND(I318*H318,2)</f>
        <v>0</v>
      </c>
      <c r="BL318" s="91" t="s">
        <v>130</v>
      </c>
      <c r="BM318" s="192" t="s">
        <v>1302</v>
      </c>
    </row>
    <row r="319" spans="2:51" s="194" customFormat="1" ht="12">
      <c r="B319" s="195"/>
      <c r="D319" s="196" t="s">
        <v>132</v>
      </c>
      <c r="E319" s="197" t="s">
        <v>1</v>
      </c>
      <c r="F319" s="198" t="s">
        <v>1301</v>
      </c>
      <c r="H319" s="199">
        <v>30</v>
      </c>
      <c r="I319" s="85"/>
      <c r="L319" s="195"/>
      <c r="M319" s="200"/>
      <c r="N319" s="201"/>
      <c r="O319" s="201"/>
      <c r="P319" s="201"/>
      <c r="Q319" s="201"/>
      <c r="R319" s="201"/>
      <c r="S319" s="201"/>
      <c r="T319" s="202"/>
      <c r="AT319" s="197" t="s">
        <v>132</v>
      </c>
      <c r="AU319" s="197" t="s">
        <v>83</v>
      </c>
      <c r="AV319" s="194" t="s">
        <v>83</v>
      </c>
      <c r="AW319" s="194" t="s">
        <v>30</v>
      </c>
      <c r="AX319" s="194" t="s">
        <v>73</v>
      </c>
      <c r="AY319" s="197" t="s">
        <v>124</v>
      </c>
    </row>
    <row r="320" spans="2:51" s="203" customFormat="1" ht="12">
      <c r="B320" s="204"/>
      <c r="D320" s="196" t="s">
        <v>132</v>
      </c>
      <c r="E320" s="205" t="s">
        <v>1</v>
      </c>
      <c r="F320" s="206" t="s">
        <v>134</v>
      </c>
      <c r="H320" s="207">
        <v>30</v>
      </c>
      <c r="I320" s="86"/>
      <c r="L320" s="204"/>
      <c r="M320" s="208"/>
      <c r="N320" s="209"/>
      <c r="O320" s="209"/>
      <c r="P320" s="209"/>
      <c r="Q320" s="209"/>
      <c r="R320" s="209"/>
      <c r="S320" s="209"/>
      <c r="T320" s="210"/>
      <c r="AT320" s="205" t="s">
        <v>132</v>
      </c>
      <c r="AU320" s="205" t="s">
        <v>83</v>
      </c>
      <c r="AV320" s="203" t="s">
        <v>130</v>
      </c>
      <c r="AW320" s="203" t="s">
        <v>30</v>
      </c>
      <c r="AX320" s="203" t="s">
        <v>81</v>
      </c>
      <c r="AY320" s="205" t="s">
        <v>124</v>
      </c>
    </row>
    <row r="321" spans="1:65" s="101" customFormat="1" ht="16.5" customHeight="1">
      <c r="A321" s="98"/>
      <c r="B321" s="99"/>
      <c r="C321" s="180" t="s">
        <v>469</v>
      </c>
      <c r="D321" s="180" t="s">
        <v>126</v>
      </c>
      <c r="E321" s="181" t="s">
        <v>1108</v>
      </c>
      <c r="F321" s="182" t="s">
        <v>1109</v>
      </c>
      <c r="G321" s="183" t="s">
        <v>178</v>
      </c>
      <c r="H321" s="184">
        <v>30</v>
      </c>
      <c r="I321" s="84"/>
      <c r="J321" s="185">
        <f>ROUND(I321*H321,2)</f>
        <v>0</v>
      </c>
      <c r="K321" s="186"/>
      <c r="L321" s="99"/>
      <c r="M321" s="187" t="s">
        <v>1</v>
      </c>
      <c r="N321" s="188" t="s">
        <v>38</v>
      </c>
      <c r="O321" s="189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R321" s="192" t="s">
        <v>130</v>
      </c>
      <c r="AT321" s="192" t="s">
        <v>126</v>
      </c>
      <c r="AU321" s="192" t="s">
        <v>83</v>
      </c>
      <c r="AY321" s="91" t="s">
        <v>124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91" t="s">
        <v>81</v>
      </c>
      <c r="BK321" s="193">
        <f>ROUND(I321*H321,2)</f>
        <v>0</v>
      </c>
      <c r="BL321" s="91" t="s">
        <v>130</v>
      </c>
      <c r="BM321" s="192" t="s">
        <v>1303</v>
      </c>
    </row>
    <row r="322" spans="2:51" s="194" customFormat="1" ht="12">
      <c r="B322" s="195"/>
      <c r="D322" s="196" t="s">
        <v>132</v>
      </c>
      <c r="E322" s="197" t="s">
        <v>1</v>
      </c>
      <c r="F322" s="198" t="s">
        <v>1301</v>
      </c>
      <c r="H322" s="199">
        <v>30</v>
      </c>
      <c r="I322" s="85"/>
      <c r="L322" s="195"/>
      <c r="M322" s="200"/>
      <c r="N322" s="201"/>
      <c r="O322" s="201"/>
      <c r="P322" s="201"/>
      <c r="Q322" s="201"/>
      <c r="R322" s="201"/>
      <c r="S322" s="201"/>
      <c r="T322" s="202"/>
      <c r="AT322" s="197" t="s">
        <v>132</v>
      </c>
      <c r="AU322" s="197" t="s">
        <v>83</v>
      </c>
      <c r="AV322" s="194" t="s">
        <v>83</v>
      </c>
      <c r="AW322" s="194" t="s">
        <v>30</v>
      </c>
      <c r="AX322" s="194" t="s">
        <v>73</v>
      </c>
      <c r="AY322" s="197" t="s">
        <v>124</v>
      </c>
    </row>
    <row r="323" spans="2:51" s="203" customFormat="1" ht="12">
      <c r="B323" s="204"/>
      <c r="D323" s="196" t="s">
        <v>132</v>
      </c>
      <c r="E323" s="205" t="s">
        <v>1</v>
      </c>
      <c r="F323" s="206" t="s">
        <v>134</v>
      </c>
      <c r="H323" s="207">
        <v>30</v>
      </c>
      <c r="I323" s="86"/>
      <c r="L323" s="204"/>
      <c r="M323" s="208"/>
      <c r="N323" s="209"/>
      <c r="O323" s="209"/>
      <c r="P323" s="209"/>
      <c r="Q323" s="209"/>
      <c r="R323" s="209"/>
      <c r="S323" s="209"/>
      <c r="T323" s="210"/>
      <c r="AT323" s="205" t="s">
        <v>132</v>
      </c>
      <c r="AU323" s="205" t="s">
        <v>83</v>
      </c>
      <c r="AV323" s="203" t="s">
        <v>130</v>
      </c>
      <c r="AW323" s="203" t="s">
        <v>30</v>
      </c>
      <c r="AX323" s="203" t="s">
        <v>81</v>
      </c>
      <c r="AY323" s="205" t="s">
        <v>124</v>
      </c>
    </row>
    <row r="324" spans="2:63" s="167" customFormat="1" ht="22.9" customHeight="1">
      <c r="B324" s="168"/>
      <c r="D324" s="169" t="s">
        <v>72</v>
      </c>
      <c r="E324" s="178" t="s">
        <v>1111</v>
      </c>
      <c r="F324" s="178" t="s">
        <v>1112</v>
      </c>
      <c r="I324" s="83"/>
      <c r="J324" s="179">
        <f>BK324</f>
        <v>0</v>
      </c>
      <c r="L324" s="168"/>
      <c r="M324" s="172"/>
      <c r="N324" s="173"/>
      <c r="O324" s="173"/>
      <c r="P324" s="174">
        <f>SUM(P325:P337)</f>
        <v>0</v>
      </c>
      <c r="Q324" s="173"/>
      <c r="R324" s="174">
        <f>SUM(R325:R337)</f>
        <v>0</v>
      </c>
      <c r="S324" s="173"/>
      <c r="T324" s="175">
        <f>SUM(T325:T337)</f>
        <v>0</v>
      </c>
      <c r="AR324" s="169" t="s">
        <v>81</v>
      </c>
      <c r="AT324" s="176" t="s">
        <v>72</v>
      </c>
      <c r="AU324" s="176" t="s">
        <v>81</v>
      </c>
      <c r="AY324" s="169" t="s">
        <v>124</v>
      </c>
      <c r="BK324" s="177">
        <f>SUM(BK325:BK337)</f>
        <v>0</v>
      </c>
    </row>
    <row r="325" spans="1:65" s="101" customFormat="1" ht="21.75" customHeight="1">
      <c r="A325" s="98"/>
      <c r="B325" s="99"/>
      <c r="C325" s="180" t="s">
        <v>474</v>
      </c>
      <c r="D325" s="180" t="s">
        <v>126</v>
      </c>
      <c r="E325" s="181" t="s">
        <v>1113</v>
      </c>
      <c r="F325" s="182" t="s">
        <v>1114</v>
      </c>
      <c r="G325" s="183" t="s">
        <v>374</v>
      </c>
      <c r="H325" s="184">
        <v>1.932</v>
      </c>
      <c r="I325" s="84"/>
      <c r="J325" s="185">
        <f>ROUND(I325*H325,2)</f>
        <v>0</v>
      </c>
      <c r="K325" s="186"/>
      <c r="L325" s="99"/>
      <c r="M325" s="187" t="s">
        <v>1</v>
      </c>
      <c r="N325" s="188" t="s">
        <v>38</v>
      </c>
      <c r="O325" s="189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R325" s="192" t="s">
        <v>130</v>
      </c>
      <c r="AT325" s="192" t="s">
        <v>126</v>
      </c>
      <c r="AU325" s="192" t="s">
        <v>83</v>
      </c>
      <c r="AY325" s="91" t="s">
        <v>124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91" t="s">
        <v>81</v>
      </c>
      <c r="BK325" s="193">
        <f>ROUND(I325*H325,2)</f>
        <v>0</v>
      </c>
      <c r="BL325" s="91" t="s">
        <v>130</v>
      </c>
      <c r="BM325" s="192" t="s">
        <v>1304</v>
      </c>
    </row>
    <row r="326" spans="2:51" s="194" customFormat="1" ht="12">
      <c r="B326" s="195"/>
      <c r="D326" s="196" t="s">
        <v>132</v>
      </c>
      <c r="E326" s="197" t="s">
        <v>1</v>
      </c>
      <c r="F326" s="198" t="s">
        <v>1305</v>
      </c>
      <c r="H326" s="199">
        <v>1.932</v>
      </c>
      <c r="I326" s="85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7" t="s">
        <v>132</v>
      </c>
      <c r="AU326" s="197" t="s">
        <v>83</v>
      </c>
      <c r="AV326" s="194" t="s">
        <v>83</v>
      </c>
      <c r="AW326" s="194" t="s">
        <v>30</v>
      </c>
      <c r="AX326" s="194" t="s">
        <v>73</v>
      </c>
      <c r="AY326" s="197" t="s">
        <v>124</v>
      </c>
    </row>
    <row r="327" spans="2:51" s="203" customFormat="1" ht="12">
      <c r="B327" s="204"/>
      <c r="D327" s="196" t="s">
        <v>132</v>
      </c>
      <c r="E327" s="205" t="s">
        <v>1</v>
      </c>
      <c r="F327" s="206" t="s">
        <v>134</v>
      </c>
      <c r="H327" s="207">
        <v>1.932</v>
      </c>
      <c r="I327" s="86"/>
      <c r="L327" s="204"/>
      <c r="M327" s="208"/>
      <c r="N327" s="209"/>
      <c r="O327" s="209"/>
      <c r="P327" s="209"/>
      <c r="Q327" s="209"/>
      <c r="R327" s="209"/>
      <c r="S327" s="209"/>
      <c r="T327" s="210"/>
      <c r="AT327" s="205" t="s">
        <v>132</v>
      </c>
      <c r="AU327" s="205" t="s">
        <v>83</v>
      </c>
      <c r="AV327" s="203" t="s">
        <v>130</v>
      </c>
      <c r="AW327" s="203" t="s">
        <v>30</v>
      </c>
      <c r="AX327" s="203" t="s">
        <v>81</v>
      </c>
      <c r="AY327" s="205" t="s">
        <v>124</v>
      </c>
    </row>
    <row r="328" spans="1:65" s="101" customFormat="1" ht="21.75" customHeight="1">
      <c r="A328" s="98"/>
      <c r="B328" s="99"/>
      <c r="C328" s="180" t="s">
        <v>478</v>
      </c>
      <c r="D328" s="180" t="s">
        <v>126</v>
      </c>
      <c r="E328" s="181" t="s">
        <v>1117</v>
      </c>
      <c r="F328" s="182" t="s">
        <v>1306</v>
      </c>
      <c r="G328" s="183" t="s">
        <v>374</v>
      </c>
      <c r="H328" s="184">
        <v>2.64</v>
      </c>
      <c r="I328" s="84"/>
      <c r="J328" s="185">
        <f>ROUND(I328*H328,2)</f>
        <v>0</v>
      </c>
      <c r="K328" s="186"/>
      <c r="L328" s="99"/>
      <c r="M328" s="187" t="s">
        <v>1</v>
      </c>
      <c r="N328" s="188" t="s">
        <v>38</v>
      </c>
      <c r="O328" s="189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R328" s="192" t="s">
        <v>130</v>
      </c>
      <c r="AT328" s="192" t="s">
        <v>126</v>
      </c>
      <c r="AU328" s="192" t="s">
        <v>83</v>
      </c>
      <c r="AY328" s="91" t="s">
        <v>124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91" t="s">
        <v>81</v>
      </c>
      <c r="BK328" s="193">
        <f>ROUND(I328*H328,2)</f>
        <v>0</v>
      </c>
      <c r="BL328" s="91" t="s">
        <v>130</v>
      </c>
      <c r="BM328" s="192" t="s">
        <v>1307</v>
      </c>
    </row>
    <row r="329" spans="2:51" s="194" customFormat="1" ht="12">
      <c r="B329" s="195"/>
      <c r="D329" s="196" t="s">
        <v>132</v>
      </c>
      <c r="E329" s="197" t="s">
        <v>1</v>
      </c>
      <c r="F329" s="198" t="s">
        <v>1308</v>
      </c>
      <c r="H329" s="199">
        <v>2.64</v>
      </c>
      <c r="I329" s="85"/>
      <c r="L329" s="195"/>
      <c r="M329" s="200"/>
      <c r="N329" s="201"/>
      <c r="O329" s="201"/>
      <c r="P329" s="201"/>
      <c r="Q329" s="201"/>
      <c r="R329" s="201"/>
      <c r="S329" s="201"/>
      <c r="T329" s="202"/>
      <c r="AT329" s="197" t="s">
        <v>132</v>
      </c>
      <c r="AU329" s="197" t="s">
        <v>83</v>
      </c>
      <c r="AV329" s="194" t="s">
        <v>83</v>
      </c>
      <c r="AW329" s="194" t="s">
        <v>30</v>
      </c>
      <c r="AX329" s="194" t="s">
        <v>73</v>
      </c>
      <c r="AY329" s="197" t="s">
        <v>124</v>
      </c>
    </row>
    <row r="330" spans="2:51" s="203" customFormat="1" ht="12">
      <c r="B330" s="204"/>
      <c r="D330" s="196" t="s">
        <v>132</v>
      </c>
      <c r="E330" s="205" t="s">
        <v>1</v>
      </c>
      <c r="F330" s="206" t="s">
        <v>134</v>
      </c>
      <c r="H330" s="207">
        <v>2.64</v>
      </c>
      <c r="I330" s="86"/>
      <c r="L330" s="204"/>
      <c r="M330" s="208"/>
      <c r="N330" s="209"/>
      <c r="O330" s="209"/>
      <c r="P330" s="209"/>
      <c r="Q330" s="209"/>
      <c r="R330" s="209"/>
      <c r="S330" s="209"/>
      <c r="T330" s="210"/>
      <c r="AT330" s="205" t="s">
        <v>132</v>
      </c>
      <c r="AU330" s="205" t="s">
        <v>83</v>
      </c>
      <c r="AV330" s="203" t="s">
        <v>130</v>
      </c>
      <c r="AW330" s="203" t="s">
        <v>30</v>
      </c>
      <c r="AX330" s="203" t="s">
        <v>81</v>
      </c>
      <c r="AY330" s="205" t="s">
        <v>124</v>
      </c>
    </row>
    <row r="331" spans="1:65" s="101" customFormat="1" ht="44.25" customHeight="1">
      <c r="A331" s="98"/>
      <c r="B331" s="99"/>
      <c r="C331" s="180" t="s">
        <v>483</v>
      </c>
      <c r="D331" s="180" t="s">
        <v>126</v>
      </c>
      <c r="E331" s="181" t="s">
        <v>1131</v>
      </c>
      <c r="F331" s="182" t="s">
        <v>1132</v>
      </c>
      <c r="G331" s="183" t="s">
        <v>374</v>
      </c>
      <c r="H331" s="184">
        <v>4.572</v>
      </c>
      <c r="I331" s="84"/>
      <c r="J331" s="185">
        <f>ROUND(I331*H331,2)</f>
        <v>0</v>
      </c>
      <c r="K331" s="186"/>
      <c r="L331" s="99"/>
      <c r="M331" s="187" t="s">
        <v>1</v>
      </c>
      <c r="N331" s="188" t="s">
        <v>38</v>
      </c>
      <c r="O331" s="189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R331" s="192" t="s">
        <v>130</v>
      </c>
      <c r="AT331" s="192" t="s">
        <v>126</v>
      </c>
      <c r="AU331" s="192" t="s">
        <v>83</v>
      </c>
      <c r="AY331" s="91" t="s">
        <v>124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91" t="s">
        <v>81</v>
      </c>
      <c r="BK331" s="193">
        <f>ROUND(I331*H331,2)</f>
        <v>0</v>
      </c>
      <c r="BL331" s="91" t="s">
        <v>130</v>
      </c>
      <c r="BM331" s="192" t="s">
        <v>1309</v>
      </c>
    </row>
    <row r="332" spans="2:51" s="194" customFormat="1" ht="12">
      <c r="B332" s="195"/>
      <c r="D332" s="196" t="s">
        <v>132</v>
      </c>
      <c r="E332" s="197" t="s">
        <v>1</v>
      </c>
      <c r="F332" s="198" t="s">
        <v>1305</v>
      </c>
      <c r="H332" s="199">
        <v>1.932</v>
      </c>
      <c r="I332" s="85"/>
      <c r="L332" s="195"/>
      <c r="M332" s="200"/>
      <c r="N332" s="201"/>
      <c r="O332" s="201"/>
      <c r="P332" s="201"/>
      <c r="Q332" s="201"/>
      <c r="R332" s="201"/>
      <c r="S332" s="201"/>
      <c r="T332" s="202"/>
      <c r="AT332" s="197" t="s">
        <v>132</v>
      </c>
      <c r="AU332" s="197" t="s">
        <v>83</v>
      </c>
      <c r="AV332" s="194" t="s">
        <v>83</v>
      </c>
      <c r="AW332" s="194" t="s">
        <v>30</v>
      </c>
      <c r="AX332" s="194" t="s">
        <v>73</v>
      </c>
      <c r="AY332" s="197" t="s">
        <v>124</v>
      </c>
    </row>
    <row r="333" spans="2:51" s="194" customFormat="1" ht="12">
      <c r="B333" s="195"/>
      <c r="D333" s="196" t="s">
        <v>132</v>
      </c>
      <c r="E333" s="197" t="s">
        <v>1</v>
      </c>
      <c r="F333" s="198" t="s">
        <v>1308</v>
      </c>
      <c r="H333" s="199">
        <v>2.64</v>
      </c>
      <c r="I333" s="81"/>
      <c r="L333" s="195"/>
      <c r="M333" s="200"/>
      <c r="N333" s="201"/>
      <c r="O333" s="201"/>
      <c r="P333" s="201"/>
      <c r="Q333" s="201"/>
      <c r="R333" s="201"/>
      <c r="S333" s="201"/>
      <c r="T333" s="202"/>
      <c r="AT333" s="197" t="s">
        <v>132</v>
      </c>
      <c r="AU333" s="197" t="s">
        <v>83</v>
      </c>
      <c r="AV333" s="194" t="s">
        <v>83</v>
      </c>
      <c r="AW333" s="194" t="s">
        <v>30</v>
      </c>
      <c r="AX333" s="194" t="s">
        <v>73</v>
      </c>
      <c r="AY333" s="197" t="s">
        <v>124</v>
      </c>
    </row>
    <row r="334" spans="2:51" s="203" customFormat="1" ht="12">
      <c r="B334" s="204"/>
      <c r="D334" s="196" t="s">
        <v>132</v>
      </c>
      <c r="E334" s="205" t="s">
        <v>1</v>
      </c>
      <c r="F334" s="206" t="s">
        <v>134</v>
      </c>
      <c r="H334" s="207">
        <v>4.572</v>
      </c>
      <c r="I334" s="82"/>
      <c r="L334" s="204"/>
      <c r="M334" s="208"/>
      <c r="N334" s="209"/>
      <c r="O334" s="209"/>
      <c r="P334" s="209"/>
      <c r="Q334" s="209"/>
      <c r="R334" s="209"/>
      <c r="S334" s="209"/>
      <c r="T334" s="210"/>
      <c r="AT334" s="205" t="s">
        <v>132</v>
      </c>
      <c r="AU334" s="205" t="s">
        <v>83</v>
      </c>
      <c r="AV334" s="203" t="s">
        <v>130</v>
      </c>
      <c r="AW334" s="203" t="s">
        <v>30</v>
      </c>
      <c r="AX334" s="203" t="s">
        <v>81</v>
      </c>
      <c r="AY334" s="205" t="s">
        <v>124</v>
      </c>
    </row>
    <row r="335" spans="1:65" s="101" customFormat="1" ht="33" customHeight="1">
      <c r="A335" s="98"/>
      <c r="B335" s="99"/>
      <c r="C335" s="180" t="s">
        <v>487</v>
      </c>
      <c r="D335" s="180" t="s">
        <v>126</v>
      </c>
      <c r="E335" s="181" t="s">
        <v>1136</v>
      </c>
      <c r="F335" s="182" t="s">
        <v>1137</v>
      </c>
      <c r="G335" s="183" t="s">
        <v>374</v>
      </c>
      <c r="H335" s="184">
        <v>5.28</v>
      </c>
      <c r="I335" s="84"/>
      <c r="J335" s="185">
        <f>ROUND(I335*H335,2)</f>
        <v>0</v>
      </c>
      <c r="K335" s="186"/>
      <c r="L335" s="99"/>
      <c r="M335" s="187" t="s">
        <v>1</v>
      </c>
      <c r="N335" s="188" t="s">
        <v>38</v>
      </c>
      <c r="O335" s="189"/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R335" s="192" t="s">
        <v>130</v>
      </c>
      <c r="AT335" s="192" t="s">
        <v>126</v>
      </c>
      <c r="AU335" s="192" t="s">
        <v>83</v>
      </c>
      <c r="AY335" s="91" t="s">
        <v>124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91" t="s">
        <v>81</v>
      </c>
      <c r="BK335" s="193">
        <f>ROUND(I335*H335,2)</f>
        <v>0</v>
      </c>
      <c r="BL335" s="91" t="s">
        <v>130</v>
      </c>
      <c r="BM335" s="192" t="s">
        <v>1310</v>
      </c>
    </row>
    <row r="336" spans="2:51" s="194" customFormat="1" ht="12">
      <c r="B336" s="195"/>
      <c r="D336" s="196" t="s">
        <v>132</v>
      </c>
      <c r="E336" s="197" t="s">
        <v>1</v>
      </c>
      <c r="F336" s="198" t="s">
        <v>1311</v>
      </c>
      <c r="H336" s="199">
        <v>5.28</v>
      </c>
      <c r="I336" s="85"/>
      <c r="L336" s="195"/>
      <c r="M336" s="200"/>
      <c r="N336" s="201"/>
      <c r="O336" s="201"/>
      <c r="P336" s="201"/>
      <c r="Q336" s="201"/>
      <c r="R336" s="201"/>
      <c r="S336" s="201"/>
      <c r="T336" s="202"/>
      <c r="AT336" s="197" t="s">
        <v>132</v>
      </c>
      <c r="AU336" s="197" t="s">
        <v>83</v>
      </c>
      <c r="AV336" s="194" t="s">
        <v>83</v>
      </c>
      <c r="AW336" s="194" t="s">
        <v>30</v>
      </c>
      <c r="AX336" s="194" t="s">
        <v>73</v>
      </c>
      <c r="AY336" s="197" t="s">
        <v>124</v>
      </c>
    </row>
    <row r="337" spans="2:51" s="203" customFormat="1" ht="12">
      <c r="B337" s="204"/>
      <c r="D337" s="196" t="s">
        <v>132</v>
      </c>
      <c r="E337" s="205" t="s">
        <v>1</v>
      </c>
      <c r="F337" s="206" t="s">
        <v>134</v>
      </c>
      <c r="H337" s="207">
        <v>5.28</v>
      </c>
      <c r="I337" s="86"/>
      <c r="L337" s="204"/>
      <c r="M337" s="208"/>
      <c r="N337" s="209"/>
      <c r="O337" s="209"/>
      <c r="P337" s="209"/>
      <c r="Q337" s="209"/>
      <c r="R337" s="209"/>
      <c r="S337" s="209"/>
      <c r="T337" s="210"/>
      <c r="AT337" s="205" t="s">
        <v>132</v>
      </c>
      <c r="AU337" s="205" t="s">
        <v>83</v>
      </c>
      <c r="AV337" s="203" t="s">
        <v>130</v>
      </c>
      <c r="AW337" s="203" t="s">
        <v>30</v>
      </c>
      <c r="AX337" s="203" t="s">
        <v>81</v>
      </c>
      <c r="AY337" s="205" t="s">
        <v>124</v>
      </c>
    </row>
    <row r="338" spans="2:63" s="167" customFormat="1" ht="22.9" customHeight="1">
      <c r="B338" s="168"/>
      <c r="D338" s="169" t="s">
        <v>72</v>
      </c>
      <c r="E338" s="178" t="s">
        <v>1139</v>
      </c>
      <c r="F338" s="178" t="s">
        <v>1140</v>
      </c>
      <c r="I338" s="83"/>
      <c r="J338" s="179">
        <f>BK338</f>
        <v>0</v>
      </c>
      <c r="L338" s="168"/>
      <c r="M338" s="172"/>
      <c r="N338" s="173"/>
      <c r="O338" s="173"/>
      <c r="P338" s="174">
        <f>P339</f>
        <v>0</v>
      </c>
      <c r="Q338" s="173"/>
      <c r="R338" s="174">
        <f>R339</f>
        <v>0</v>
      </c>
      <c r="S338" s="173"/>
      <c r="T338" s="175">
        <f>T339</f>
        <v>0</v>
      </c>
      <c r="AR338" s="169" t="s">
        <v>81</v>
      </c>
      <c r="AT338" s="176" t="s">
        <v>72</v>
      </c>
      <c r="AU338" s="176" t="s">
        <v>81</v>
      </c>
      <c r="AY338" s="169" t="s">
        <v>124</v>
      </c>
      <c r="BK338" s="177">
        <f>BK339</f>
        <v>0</v>
      </c>
    </row>
    <row r="339" spans="1:65" s="101" customFormat="1" ht="21.75" customHeight="1">
      <c r="A339" s="98"/>
      <c r="B339" s="99"/>
      <c r="C339" s="180" t="s">
        <v>491</v>
      </c>
      <c r="D339" s="180" t="s">
        <v>126</v>
      </c>
      <c r="E339" s="181" t="s">
        <v>1312</v>
      </c>
      <c r="F339" s="182" t="s">
        <v>1313</v>
      </c>
      <c r="G339" s="183" t="s">
        <v>374</v>
      </c>
      <c r="H339" s="184">
        <v>13.7</v>
      </c>
      <c r="I339" s="84"/>
      <c r="J339" s="185">
        <f>ROUND(I339*H339,2)</f>
        <v>0</v>
      </c>
      <c r="K339" s="186"/>
      <c r="L339" s="99"/>
      <c r="M339" s="236" t="s">
        <v>1</v>
      </c>
      <c r="N339" s="237" t="s">
        <v>38</v>
      </c>
      <c r="O339" s="238"/>
      <c r="P339" s="239">
        <f>O339*H339</f>
        <v>0</v>
      </c>
      <c r="Q339" s="239">
        <v>0</v>
      </c>
      <c r="R339" s="239">
        <f>Q339*H339</f>
        <v>0</v>
      </c>
      <c r="S339" s="239">
        <v>0</v>
      </c>
      <c r="T339" s="240">
        <f>S339*H339</f>
        <v>0</v>
      </c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R339" s="192" t="s">
        <v>130</v>
      </c>
      <c r="AT339" s="192" t="s">
        <v>126</v>
      </c>
      <c r="AU339" s="192" t="s">
        <v>83</v>
      </c>
      <c r="AY339" s="91" t="s">
        <v>124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91" t="s">
        <v>81</v>
      </c>
      <c r="BK339" s="193">
        <f>ROUND(I339*H339,2)</f>
        <v>0</v>
      </c>
      <c r="BL339" s="91" t="s">
        <v>130</v>
      </c>
      <c r="BM339" s="192" t="s">
        <v>1314</v>
      </c>
    </row>
    <row r="340" spans="1:31" s="101" customFormat="1" ht="6.95" customHeight="1">
      <c r="A340" s="98"/>
      <c r="B340" s="131"/>
      <c r="C340" s="132"/>
      <c r="D340" s="132"/>
      <c r="E340" s="132"/>
      <c r="F340" s="132"/>
      <c r="G340" s="132"/>
      <c r="H340" s="132"/>
      <c r="I340" s="241"/>
      <c r="J340" s="132"/>
      <c r="K340" s="132"/>
      <c r="L340" s="99"/>
      <c r="M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</row>
    <row r="341" ht="12">
      <c r="I341" s="242"/>
    </row>
    <row r="342" ht="12">
      <c r="I342" s="242"/>
    </row>
    <row r="343" ht="12">
      <c r="I343" s="242"/>
    </row>
  </sheetData>
  <sheetProtection password="FCE3" sheet="1" objects="1" scenarios="1"/>
  <autoFilter ref="C123:K33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34"/>
  <sheetViews>
    <sheetView showGridLines="0" workbookViewId="0" topLeftCell="A103">
      <selection activeCell="E128" sqref="E128"/>
    </sheetView>
  </sheetViews>
  <sheetFormatPr defaultColWidth="9.140625" defaultRowHeight="12"/>
  <cols>
    <col min="1" max="1" width="8.28125" style="90" customWidth="1"/>
    <col min="2" max="2" width="1.1484375" style="90" customWidth="1"/>
    <col min="3" max="3" width="4.140625" style="90" customWidth="1"/>
    <col min="4" max="4" width="4.28125" style="90" customWidth="1"/>
    <col min="5" max="5" width="17.140625" style="90" customWidth="1"/>
    <col min="6" max="6" width="50.8515625" style="90" customWidth="1"/>
    <col min="7" max="7" width="7.421875" style="90" customWidth="1"/>
    <col min="8" max="8" width="14.00390625" style="90" customWidth="1"/>
    <col min="9" max="9" width="15.8515625" style="90" customWidth="1"/>
    <col min="10" max="10" width="22.28125" style="90" customWidth="1"/>
    <col min="11" max="11" width="22.28125" style="90" hidden="1" customWidth="1"/>
    <col min="12" max="12" width="9.28125" style="90" customWidth="1"/>
    <col min="13" max="13" width="10.8515625" style="90" hidden="1" customWidth="1"/>
    <col min="14" max="14" width="9.28125" style="90" hidden="1" customWidth="1"/>
    <col min="15" max="20" width="14.140625" style="90" hidden="1" customWidth="1"/>
    <col min="21" max="21" width="16.28125" style="90" hidden="1" customWidth="1"/>
    <col min="22" max="22" width="12.28125" style="90" customWidth="1"/>
    <col min="23" max="23" width="16.28125" style="90" customWidth="1"/>
    <col min="24" max="24" width="12.28125" style="90" customWidth="1"/>
    <col min="25" max="25" width="15.00390625" style="90" customWidth="1"/>
    <col min="26" max="26" width="11.00390625" style="90" customWidth="1"/>
    <col min="27" max="27" width="15.00390625" style="90" customWidth="1"/>
    <col min="28" max="28" width="16.28125" style="90" customWidth="1"/>
    <col min="29" max="29" width="11.00390625" style="90" customWidth="1"/>
    <col min="30" max="30" width="15.00390625" style="90" customWidth="1"/>
    <col min="31" max="31" width="16.28125" style="90" customWidth="1"/>
    <col min="32" max="43" width="9.28125" style="90" customWidth="1"/>
    <col min="44" max="65" width="9.28125" style="90" hidden="1" customWidth="1"/>
    <col min="66" max="16384" width="9.28125" style="90" customWidth="1"/>
  </cols>
  <sheetData>
    <row r="1" ht="12"/>
    <row r="2" spans="12:46" ht="36.95" customHeight="1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91" t="s">
        <v>89</v>
      </c>
    </row>
    <row r="3" spans="2:46" ht="6.9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4"/>
      <c r="AT3" s="91" t="s">
        <v>83</v>
      </c>
    </row>
    <row r="4" spans="2:46" ht="24.95" customHeight="1">
      <c r="B4" s="94"/>
      <c r="D4" s="95" t="s">
        <v>90</v>
      </c>
      <c r="L4" s="94"/>
      <c r="M4" s="96" t="s">
        <v>10</v>
      </c>
      <c r="AT4" s="91" t="s">
        <v>3</v>
      </c>
    </row>
    <row r="5" spans="2:12" ht="6.95" customHeight="1">
      <c r="B5" s="94"/>
      <c r="L5" s="94"/>
    </row>
    <row r="6" spans="2:12" ht="12" customHeight="1">
      <c r="B6" s="94"/>
      <c r="D6" s="97" t="s">
        <v>16</v>
      </c>
      <c r="L6" s="94"/>
    </row>
    <row r="7" spans="2:12" ht="16.5" customHeight="1">
      <c r="B7" s="94"/>
      <c r="E7" s="311" t="str">
        <f>'Rekapitulace stavby'!K6</f>
        <v>Horky nad Jizerou - oprava vodovodu při stavbě KNL</v>
      </c>
      <c r="F7" s="312"/>
      <c r="G7" s="312"/>
      <c r="H7" s="312"/>
      <c r="L7" s="94"/>
    </row>
    <row r="8" spans="1:31" s="101" customFormat="1" ht="12" customHeight="1">
      <c r="A8" s="98"/>
      <c r="B8" s="99"/>
      <c r="C8" s="98"/>
      <c r="D8" s="97" t="s">
        <v>91</v>
      </c>
      <c r="E8" s="98"/>
      <c r="F8" s="98"/>
      <c r="G8" s="98"/>
      <c r="H8" s="98"/>
      <c r="I8" s="98"/>
      <c r="J8" s="98"/>
      <c r="K8" s="98"/>
      <c r="L8" s="100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s="101" customFormat="1" ht="16.5" customHeight="1">
      <c r="A9" s="98"/>
      <c r="B9" s="99"/>
      <c r="C9" s="98"/>
      <c r="D9" s="98"/>
      <c r="E9" s="309" t="s">
        <v>1315</v>
      </c>
      <c r="F9" s="310"/>
      <c r="G9" s="310"/>
      <c r="H9" s="310"/>
      <c r="I9" s="98"/>
      <c r="J9" s="98"/>
      <c r="K9" s="98"/>
      <c r="L9" s="100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s="101" customFormat="1" ht="12">
      <c r="A10" s="98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100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01" customFormat="1" ht="12" customHeight="1">
      <c r="A11" s="98"/>
      <c r="B11" s="99"/>
      <c r="C11" s="98"/>
      <c r="D11" s="97" t="s">
        <v>18</v>
      </c>
      <c r="E11" s="98"/>
      <c r="F11" s="103" t="s">
        <v>1</v>
      </c>
      <c r="G11" s="98"/>
      <c r="H11" s="98"/>
      <c r="I11" s="97" t="s">
        <v>19</v>
      </c>
      <c r="J11" s="103" t="s">
        <v>1</v>
      </c>
      <c r="K11" s="98"/>
      <c r="L11" s="100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01" customFormat="1" ht="12" customHeight="1">
      <c r="A12" s="98"/>
      <c r="B12" s="99"/>
      <c r="C12" s="98"/>
      <c r="D12" s="97" t="s">
        <v>20</v>
      </c>
      <c r="E12" s="98"/>
      <c r="F12" s="103" t="s">
        <v>21</v>
      </c>
      <c r="G12" s="98"/>
      <c r="H12" s="98"/>
      <c r="I12" s="97" t="s">
        <v>22</v>
      </c>
      <c r="J12" s="104" t="str">
        <f>'Rekapitulace stavby'!AN8</f>
        <v>3. 6. 2021</v>
      </c>
      <c r="K12" s="98"/>
      <c r="L12" s="100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s="101" customFormat="1" ht="10.9" customHeight="1">
      <c r="A13" s="98"/>
      <c r="B13" s="99"/>
      <c r="C13" s="98"/>
      <c r="D13" s="98"/>
      <c r="E13" s="98"/>
      <c r="F13" s="98"/>
      <c r="G13" s="98"/>
      <c r="H13" s="98"/>
      <c r="I13" s="98"/>
      <c r="J13" s="98"/>
      <c r="K13" s="98"/>
      <c r="L13" s="100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101" customFormat="1" ht="12" customHeight="1">
      <c r="A14" s="98"/>
      <c r="B14" s="99"/>
      <c r="C14" s="98"/>
      <c r="D14" s="97" t="s">
        <v>24</v>
      </c>
      <c r="E14" s="98"/>
      <c r="F14" s="98"/>
      <c r="G14" s="98"/>
      <c r="H14" s="98"/>
      <c r="I14" s="97" t="s">
        <v>25</v>
      </c>
      <c r="J14" s="103" t="str">
        <f>IF('Rekapitulace stavby'!AN10="","",'Rekapitulace stavby'!AN10)</f>
        <v/>
      </c>
      <c r="K14" s="98"/>
      <c r="L14" s="100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101" customFormat="1" ht="18" customHeight="1">
      <c r="A15" s="98"/>
      <c r="B15" s="99"/>
      <c r="C15" s="98"/>
      <c r="D15" s="98"/>
      <c r="E15" s="103" t="str">
        <f>IF('Rekapitulace stavby'!E11="","",'Rekapitulace stavby'!E11)</f>
        <v xml:space="preserve"> </v>
      </c>
      <c r="F15" s="98"/>
      <c r="G15" s="98"/>
      <c r="H15" s="98"/>
      <c r="I15" s="97" t="s">
        <v>26</v>
      </c>
      <c r="J15" s="103" t="str">
        <f>IF('Rekapitulace stavby'!AN11="","",'Rekapitulace stavby'!AN11)</f>
        <v/>
      </c>
      <c r="K15" s="98"/>
      <c r="L15" s="100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s="101" customFormat="1" ht="6.95" customHeight="1">
      <c r="A16" s="98"/>
      <c r="B16" s="99"/>
      <c r="C16" s="98"/>
      <c r="D16" s="98"/>
      <c r="E16" s="98"/>
      <c r="F16" s="98"/>
      <c r="G16" s="98"/>
      <c r="H16" s="98"/>
      <c r="I16" s="98"/>
      <c r="J16" s="98"/>
      <c r="K16" s="98"/>
      <c r="L16" s="100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101" customFormat="1" ht="12" customHeight="1">
      <c r="A17" s="98"/>
      <c r="B17" s="99"/>
      <c r="C17" s="98"/>
      <c r="D17" s="97" t="s">
        <v>27</v>
      </c>
      <c r="E17" s="98"/>
      <c r="F17" s="98"/>
      <c r="G17" s="98"/>
      <c r="H17" s="98"/>
      <c r="I17" s="97" t="s">
        <v>25</v>
      </c>
      <c r="J17" s="105" t="str">
        <f>'Rekapitulace stavby'!AN13</f>
        <v>Vyplň údaj</v>
      </c>
      <c r="K17" s="98"/>
      <c r="L17" s="100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s="101" customFormat="1" ht="18" customHeight="1">
      <c r="A18" s="98"/>
      <c r="B18" s="99"/>
      <c r="C18" s="98"/>
      <c r="D18" s="98"/>
      <c r="E18" s="315" t="str">
        <f>'Rekapitulace stavby'!E14</f>
        <v>Vyplň údaj</v>
      </c>
      <c r="F18" s="316"/>
      <c r="G18" s="316"/>
      <c r="H18" s="316"/>
      <c r="I18" s="97" t="s">
        <v>26</v>
      </c>
      <c r="J18" s="105" t="str">
        <f>'Rekapitulace stavby'!AN14</f>
        <v>Vyplň údaj</v>
      </c>
      <c r="K18" s="98"/>
      <c r="L18" s="100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s="101" customFormat="1" ht="6.95" customHeight="1">
      <c r="A19" s="98"/>
      <c r="B19" s="99"/>
      <c r="C19" s="98"/>
      <c r="D19" s="98"/>
      <c r="E19" s="98"/>
      <c r="F19" s="98"/>
      <c r="G19" s="98"/>
      <c r="H19" s="98"/>
      <c r="I19" s="98"/>
      <c r="J19" s="98"/>
      <c r="K19" s="98"/>
      <c r="L19" s="100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s="101" customFormat="1" ht="12" customHeight="1">
      <c r="A20" s="98"/>
      <c r="B20" s="99"/>
      <c r="C20" s="98"/>
      <c r="D20" s="97" t="s">
        <v>29</v>
      </c>
      <c r="E20" s="98"/>
      <c r="F20" s="98"/>
      <c r="G20" s="98"/>
      <c r="H20" s="98"/>
      <c r="I20" s="97" t="s">
        <v>25</v>
      </c>
      <c r="J20" s="103" t="str">
        <f>IF('Rekapitulace stavby'!AN16="","",'Rekapitulace stavby'!AN16)</f>
        <v/>
      </c>
      <c r="K20" s="98"/>
      <c r="L20" s="100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s="101" customFormat="1" ht="18" customHeight="1">
      <c r="A21" s="98"/>
      <c r="B21" s="99"/>
      <c r="C21" s="98"/>
      <c r="D21" s="98"/>
      <c r="E21" s="103" t="str">
        <f>IF('Rekapitulace stavby'!E17="","",'Rekapitulace stavby'!E17)</f>
        <v xml:space="preserve"> </v>
      </c>
      <c r="F21" s="98"/>
      <c r="G21" s="98"/>
      <c r="H21" s="98"/>
      <c r="I21" s="97" t="s">
        <v>26</v>
      </c>
      <c r="J21" s="103" t="str">
        <f>IF('Rekapitulace stavby'!AN17="","",'Rekapitulace stavby'!AN17)</f>
        <v/>
      </c>
      <c r="K21" s="98"/>
      <c r="L21" s="100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101" customFormat="1" ht="6.95" customHeight="1">
      <c r="A22" s="98"/>
      <c r="B22" s="99"/>
      <c r="C22" s="98"/>
      <c r="D22" s="98"/>
      <c r="E22" s="98"/>
      <c r="F22" s="98"/>
      <c r="G22" s="98"/>
      <c r="H22" s="98"/>
      <c r="I22" s="98"/>
      <c r="J22" s="98"/>
      <c r="K22" s="98"/>
      <c r="L22" s="100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s="101" customFormat="1" ht="12" customHeight="1">
      <c r="A23" s="98"/>
      <c r="B23" s="99"/>
      <c r="C23" s="98"/>
      <c r="D23" s="97" t="s">
        <v>31</v>
      </c>
      <c r="E23" s="98"/>
      <c r="F23" s="98"/>
      <c r="G23" s="98"/>
      <c r="H23" s="98"/>
      <c r="I23" s="97" t="s">
        <v>25</v>
      </c>
      <c r="J23" s="103" t="str">
        <f>IF('Rekapitulace stavby'!AN19="","",'Rekapitulace stavby'!AN19)</f>
        <v/>
      </c>
      <c r="K23" s="98"/>
      <c r="L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101" customFormat="1" ht="18" customHeight="1">
      <c r="A24" s="98"/>
      <c r="B24" s="99"/>
      <c r="C24" s="98"/>
      <c r="D24" s="98"/>
      <c r="E24" s="103" t="str">
        <f>IF('Rekapitulace stavby'!E20="","",'Rekapitulace stavby'!E20)</f>
        <v xml:space="preserve"> </v>
      </c>
      <c r="F24" s="98"/>
      <c r="G24" s="98"/>
      <c r="H24" s="98"/>
      <c r="I24" s="97" t="s">
        <v>26</v>
      </c>
      <c r="J24" s="103" t="str">
        <f>IF('Rekapitulace stavby'!AN20="","",'Rekapitulace stavby'!AN20)</f>
        <v/>
      </c>
      <c r="K24" s="98"/>
      <c r="L24" s="100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s="101" customFormat="1" ht="6.95" customHeight="1">
      <c r="A25" s="98"/>
      <c r="B25" s="99"/>
      <c r="C25" s="98"/>
      <c r="D25" s="98"/>
      <c r="E25" s="98"/>
      <c r="F25" s="98"/>
      <c r="G25" s="98"/>
      <c r="H25" s="98"/>
      <c r="I25" s="98"/>
      <c r="J25" s="98"/>
      <c r="K25" s="98"/>
      <c r="L25" s="100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101" customFormat="1" ht="12" customHeight="1">
      <c r="A26" s="98"/>
      <c r="B26" s="99"/>
      <c r="C26" s="98"/>
      <c r="D26" s="97" t="s">
        <v>32</v>
      </c>
      <c r="E26" s="98"/>
      <c r="F26" s="98"/>
      <c r="G26" s="98"/>
      <c r="H26" s="98"/>
      <c r="I26" s="98"/>
      <c r="J26" s="98"/>
      <c r="K26" s="98"/>
      <c r="L26" s="100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109" customFormat="1" ht="16.5" customHeight="1">
      <c r="A27" s="106"/>
      <c r="B27" s="107"/>
      <c r="C27" s="106"/>
      <c r="D27" s="106"/>
      <c r="E27" s="317" t="s">
        <v>1</v>
      </c>
      <c r="F27" s="317"/>
      <c r="G27" s="317"/>
      <c r="H27" s="317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1" customFormat="1" ht="6.95" customHeight="1">
      <c r="A28" s="98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00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s="101" customFormat="1" ht="6.95" customHeight="1">
      <c r="A29" s="98"/>
      <c r="B29" s="99"/>
      <c r="C29" s="98"/>
      <c r="D29" s="110"/>
      <c r="E29" s="110"/>
      <c r="F29" s="110"/>
      <c r="G29" s="110"/>
      <c r="H29" s="110"/>
      <c r="I29" s="110"/>
      <c r="J29" s="110"/>
      <c r="K29" s="110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101" customFormat="1" ht="25.35" customHeight="1">
      <c r="A30" s="98"/>
      <c r="B30" s="99"/>
      <c r="C30" s="98"/>
      <c r="D30" s="111" t="s">
        <v>33</v>
      </c>
      <c r="E30" s="98"/>
      <c r="F30" s="98"/>
      <c r="G30" s="98"/>
      <c r="H30" s="98"/>
      <c r="I30" s="98"/>
      <c r="J30" s="112">
        <f>ROUND(J117,2)</f>
        <v>0</v>
      </c>
      <c r="K30" s="98"/>
      <c r="L30" s="100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s="101" customFormat="1" ht="6.95" customHeight="1">
      <c r="A31" s="98"/>
      <c r="B31" s="99"/>
      <c r="C31" s="98"/>
      <c r="D31" s="110"/>
      <c r="E31" s="110"/>
      <c r="F31" s="110"/>
      <c r="G31" s="110"/>
      <c r="H31" s="110"/>
      <c r="I31" s="110"/>
      <c r="J31" s="110"/>
      <c r="K31" s="110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101" customFormat="1" ht="14.45" customHeight="1">
      <c r="A32" s="98"/>
      <c r="B32" s="99"/>
      <c r="C32" s="98"/>
      <c r="D32" s="98"/>
      <c r="E32" s="98"/>
      <c r="F32" s="113" t="s">
        <v>35</v>
      </c>
      <c r="G32" s="98"/>
      <c r="H32" s="98"/>
      <c r="I32" s="113" t="s">
        <v>34</v>
      </c>
      <c r="J32" s="113" t="s">
        <v>36</v>
      </c>
      <c r="K32" s="98"/>
      <c r="L32" s="100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s="101" customFormat="1" ht="14.45" customHeight="1">
      <c r="A33" s="98"/>
      <c r="B33" s="99"/>
      <c r="C33" s="98"/>
      <c r="D33" s="114" t="s">
        <v>37</v>
      </c>
      <c r="E33" s="97" t="s">
        <v>38</v>
      </c>
      <c r="F33" s="115">
        <f>ROUND((SUM(BE117:BE133)),2)</f>
        <v>0</v>
      </c>
      <c r="G33" s="98"/>
      <c r="H33" s="98"/>
      <c r="I33" s="116">
        <v>0.21</v>
      </c>
      <c r="J33" s="115">
        <f>ROUND(((SUM(BE117:BE133))*I33),2)</f>
        <v>0</v>
      </c>
      <c r="K33" s="98"/>
      <c r="L33" s="100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s="101" customFormat="1" ht="14.45" customHeight="1">
      <c r="A34" s="98"/>
      <c r="B34" s="99"/>
      <c r="C34" s="98"/>
      <c r="D34" s="98"/>
      <c r="E34" s="97" t="s">
        <v>39</v>
      </c>
      <c r="F34" s="115">
        <f>ROUND((SUM(BF117:BF133)),2)</f>
        <v>0</v>
      </c>
      <c r="G34" s="98"/>
      <c r="H34" s="98"/>
      <c r="I34" s="116">
        <v>0.15</v>
      </c>
      <c r="J34" s="115">
        <f>ROUND(((SUM(BF117:BF133))*I34),2)</f>
        <v>0</v>
      </c>
      <c r="K34" s="98"/>
      <c r="L34" s="100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s="101" customFormat="1" ht="14.45" customHeight="1" hidden="1">
      <c r="A35" s="98"/>
      <c r="B35" s="99"/>
      <c r="C35" s="98"/>
      <c r="D35" s="98"/>
      <c r="E35" s="97" t="s">
        <v>40</v>
      </c>
      <c r="F35" s="115">
        <f>ROUND((SUM(BG117:BG133)),2)</f>
        <v>0</v>
      </c>
      <c r="G35" s="98"/>
      <c r="H35" s="98"/>
      <c r="I35" s="116">
        <v>0.21</v>
      </c>
      <c r="J35" s="115">
        <f>0</f>
        <v>0</v>
      </c>
      <c r="K35" s="98"/>
      <c r="L35" s="100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s="101" customFormat="1" ht="14.45" customHeight="1" hidden="1">
      <c r="A36" s="98"/>
      <c r="B36" s="99"/>
      <c r="C36" s="98"/>
      <c r="D36" s="98"/>
      <c r="E36" s="97" t="s">
        <v>41</v>
      </c>
      <c r="F36" s="115">
        <f>ROUND((SUM(BH117:BH133)),2)</f>
        <v>0</v>
      </c>
      <c r="G36" s="98"/>
      <c r="H36" s="98"/>
      <c r="I36" s="116">
        <v>0.15</v>
      </c>
      <c r="J36" s="115">
        <f>0</f>
        <v>0</v>
      </c>
      <c r="K36" s="98"/>
      <c r="L36" s="100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101" customFormat="1" ht="14.45" customHeight="1" hidden="1">
      <c r="A37" s="98"/>
      <c r="B37" s="99"/>
      <c r="C37" s="98"/>
      <c r="D37" s="98"/>
      <c r="E37" s="97" t="s">
        <v>42</v>
      </c>
      <c r="F37" s="115">
        <f>ROUND((SUM(BI117:BI133)),2)</f>
        <v>0</v>
      </c>
      <c r="G37" s="98"/>
      <c r="H37" s="98"/>
      <c r="I37" s="116">
        <v>0</v>
      </c>
      <c r="J37" s="115">
        <f>0</f>
        <v>0</v>
      </c>
      <c r="K37" s="98"/>
      <c r="L37" s="100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s="101" customFormat="1" ht="6.95" customHeight="1">
      <c r="A38" s="98"/>
      <c r="B38" s="99"/>
      <c r="C38" s="98"/>
      <c r="D38" s="98"/>
      <c r="E38" s="98"/>
      <c r="F38" s="98"/>
      <c r="G38" s="98"/>
      <c r="H38" s="98"/>
      <c r="I38" s="98"/>
      <c r="J38" s="98"/>
      <c r="K38" s="98"/>
      <c r="L38" s="100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s="101" customFormat="1" ht="25.35" customHeight="1">
      <c r="A39" s="98"/>
      <c r="B39" s="99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100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s="101" customFormat="1" ht="14.45" customHeight="1">
      <c r="A40" s="98"/>
      <c r="B40" s="99"/>
      <c r="C40" s="98"/>
      <c r="D40" s="98"/>
      <c r="E40" s="98"/>
      <c r="F40" s="98"/>
      <c r="G40" s="98"/>
      <c r="H40" s="98"/>
      <c r="I40" s="98"/>
      <c r="J40" s="98"/>
      <c r="K40" s="98"/>
      <c r="L40" s="100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2:12" ht="14.45" customHeight="1">
      <c r="B41" s="94"/>
      <c r="L41" s="94"/>
    </row>
    <row r="42" spans="2:12" ht="14.45" customHeight="1">
      <c r="B42" s="94"/>
      <c r="L42" s="94"/>
    </row>
    <row r="43" spans="2:12" ht="14.45" customHeight="1">
      <c r="B43" s="94"/>
      <c r="L43" s="94"/>
    </row>
    <row r="44" spans="2:12" ht="14.45" customHeight="1">
      <c r="B44" s="94"/>
      <c r="L44" s="94"/>
    </row>
    <row r="45" spans="2:12" ht="14.45" customHeight="1">
      <c r="B45" s="94"/>
      <c r="L45" s="94"/>
    </row>
    <row r="46" spans="2:12" ht="14.45" customHeight="1">
      <c r="B46" s="94"/>
      <c r="L46" s="94"/>
    </row>
    <row r="47" spans="2:12" ht="14.45" customHeight="1">
      <c r="B47" s="94"/>
      <c r="L47" s="94"/>
    </row>
    <row r="48" spans="2:12" ht="14.45" customHeight="1">
      <c r="B48" s="94"/>
      <c r="L48" s="94"/>
    </row>
    <row r="49" spans="2:12" ht="14.45" customHeight="1">
      <c r="B49" s="94"/>
      <c r="L49" s="94"/>
    </row>
    <row r="50" spans="2:12" s="101" customFormat="1" ht="14.45" customHeight="1">
      <c r="B50" s="100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0"/>
    </row>
    <row r="51" spans="2:12" ht="12">
      <c r="B51" s="94"/>
      <c r="L51" s="94"/>
    </row>
    <row r="52" spans="2:12" ht="12">
      <c r="B52" s="94"/>
      <c r="L52" s="94"/>
    </row>
    <row r="53" spans="2:12" ht="12">
      <c r="B53" s="94"/>
      <c r="L53" s="94"/>
    </row>
    <row r="54" spans="2:12" ht="12">
      <c r="B54" s="94"/>
      <c r="L54" s="94"/>
    </row>
    <row r="55" spans="2:12" ht="12">
      <c r="B55" s="94"/>
      <c r="L55" s="94"/>
    </row>
    <row r="56" spans="2:12" ht="12">
      <c r="B56" s="94"/>
      <c r="L56" s="94"/>
    </row>
    <row r="57" spans="2:12" ht="12">
      <c r="B57" s="94"/>
      <c r="L57" s="94"/>
    </row>
    <row r="58" spans="2:12" ht="12">
      <c r="B58" s="94"/>
      <c r="L58" s="94"/>
    </row>
    <row r="59" spans="2:12" ht="12">
      <c r="B59" s="94"/>
      <c r="L59" s="94"/>
    </row>
    <row r="60" spans="2:12" ht="12">
      <c r="B60" s="94"/>
      <c r="L60" s="94"/>
    </row>
    <row r="61" spans="1:31" s="101" customFormat="1" ht="12.75">
      <c r="A61" s="98"/>
      <c r="B61" s="99"/>
      <c r="C61" s="98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0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2:12" ht="12">
      <c r="B62" s="94"/>
      <c r="L62" s="94"/>
    </row>
    <row r="63" spans="2:12" ht="12">
      <c r="B63" s="94"/>
      <c r="L63" s="94"/>
    </row>
    <row r="64" spans="2:12" ht="12">
      <c r="B64" s="94"/>
      <c r="L64" s="94"/>
    </row>
    <row r="65" spans="1:31" s="101" customFormat="1" ht="12.75">
      <c r="A65" s="98"/>
      <c r="B65" s="99"/>
      <c r="C65" s="98"/>
      <c r="D65" s="124" t="s">
        <v>50</v>
      </c>
      <c r="E65" s="130"/>
      <c r="F65" s="130"/>
      <c r="G65" s="124" t="s">
        <v>51</v>
      </c>
      <c r="H65" s="130"/>
      <c r="I65" s="130"/>
      <c r="J65" s="130"/>
      <c r="K65" s="130"/>
      <c r="L65" s="100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</row>
    <row r="66" spans="2:12" ht="12">
      <c r="B66" s="94"/>
      <c r="L66" s="94"/>
    </row>
    <row r="67" spans="2:12" ht="12">
      <c r="B67" s="94"/>
      <c r="L67" s="94"/>
    </row>
    <row r="68" spans="2:12" ht="12">
      <c r="B68" s="94"/>
      <c r="L68" s="94"/>
    </row>
    <row r="69" spans="2:12" ht="12">
      <c r="B69" s="94"/>
      <c r="L69" s="94"/>
    </row>
    <row r="70" spans="2:12" ht="12">
      <c r="B70" s="94"/>
      <c r="L70" s="94"/>
    </row>
    <row r="71" spans="2:12" ht="12">
      <c r="B71" s="94"/>
      <c r="L71" s="94"/>
    </row>
    <row r="72" spans="2:12" ht="12">
      <c r="B72" s="94"/>
      <c r="L72" s="94"/>
    </row>
    <row r="73" spans="2:12" ht="12">
      <c r="B73" s="94"/>
      <c r="L73" s="94"/>
    </row>
    <row r="74" spans="2:12" ht="12">
      <c r="B74" s="94"/>
      <c r="L74" s="94"/>
    </row>
    <row r="75" spans="2:12" ht="12">
      <c r="B75" s="94"/>
      <c r="L75" s="94"/>
    </row>
    <row r="76" spans="1:31" s="101" customFormat="1" ht="12.75">
      <c r="A76" s="98"/>
      <c r="B76" s="99"/>
      <c r="C76" s="98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0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1:31" s="101" customFormat="1" ht="14.45" customHeight="1">
      <c r="A77" s="98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0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</row>
    <row r="81" spans="1:31" s="101" customFormat="1" ht="6.95" customHeight="1">
      <c r="A81" s="98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0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1:31" s="101" customFormat="1" ht="24.95" customHeight="1">
      <c r="A82" s="98"/>
      <c r="B82" s="99"/>
      <c r="C82" s="95" t="s">
        <v>93</v>
      </c>
      <c r="D82" s="98"/>
      <c r="E82" s="98"/>
      <c r="F82" s="98"/>
      <c r="G82" s="98"/>
      <c r="H82" s="98"/>
      <c r="I82" s="98"/>
      <c r="J82" s="98"/>
      <c r="K82" s="98"/>
      <c r="L82" s="100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1:31" s="101" customFormat="1" ht="6.95" customHeight="1">
      <c r="A83" s="98"/>
      <c r="B83" s="99"/>
      <c r="C83" s="98"/>
      <c r="D83" s="98"/>
      <c r="E83" s="98"/>
      <c r="F83" s="98"/>
      <c r="G83" s="98"/>
      <c r="H83" s="98"/>
      <c r="I83" s="98"/>
      <c r="J83" s="98"/>
      <c r="K83" s="98"/>
      <c r="L83" s="100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1:31" s="101" customFormat="1" ht="12" customHeight="1">
      <c r="A84" s="98"/>
      <c r="B84" s="99"/>
      <c r="C84" s="97" t="s">
        <v>16</v>
      </c>
      <c r="D84" s="98"/>
      <c r="E84" s="98"/>
      <c r="F84" s="98"/>
      <c r="G84" s="98"/>
      <c r="H84" s="98"/>
      <c r="I84" s="98"/>
      <c r="J84" s="98"/>
      <c r="K84" s="98"/>
      <c r="L84" s="100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1:31" s="101" customFormat="1" ht="16.5" customHeight="1">
      <c r="A85" s="98"/>
      <c r="B85" s="99"/>
      <c r="C85" s="98"/>
      <c r="D85" s="98"/>
      <c r="E85" s="311" t="str">
        <f>E7</f>
        <v>Horky nad Jizerou - oprava vodovodu při stavbě KNL</v>
      </c>
      <c r="F85" s="312"/>
      <c r="G85" s="312"/>
      <c r="H85" s="312"/>
      <c r="I85" s="98"/>
      <c r="J85" s="98"/>
      <c r="K85" s="98"/>
      <c r="L85" s="100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1:31" s="101" customFormat="1" ht="12" customHeight="1">
      <c r="A86" s="98"/>
      <c r="B86" s="99"/>
      <c r="C86" s="97" t="s">
        <v>91</v>
      </c>
      <c r="D86" s="98"/>
      <c r="E86" s="98"/>
      <c r="F86" s="98"/>
      <c r="G86" s="98"/>
      <c r="H86" s="98"/>
      <c r="I86" s="98"/>
      <c r="J86" s="98"/>
      <c r="K86" s="98"/>
      <c r="L86" s="100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1:31" s="101" customFormat="1" ht="16.5" customHeight="1">
      <c r="A87" s="98"/>
      <c r="B87" s="99"/>
      <c r="C87" s="98"/>
      <c r="D87" s="98"/>
      <c r="E87" s="309" t="str">
        <f>E9</f>
        <v>901 - VON</v>
      </c>
      <c r="F87" s="310"/>
      <c r="G87" s="310"/>
      <c r="H87" s="310"/>
      <c r="I87" s="98"/>
      <c r="J87" s="98"/>
      <c r="K87" s="98"/>
      <c r="L87" s="100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1:31" s="101" customFormat="1" ht="6.95" customHeight="1">
      <c r="A88" s="98"/>
      <c r="B88" s="99"/>
      <c r="C88" s="98"/>
      <c r="D88" s="98"/>
      <c r="E88" s="98"/>
      <c r="F88" s="98"/>
      <c r="G88" s="98"/>
      <c r="H88" s="98"/>
      <c r="I88" s="98"/>
      <c r="J88" s="98"/>
      <c r="K88" s="98"/>
      <c r="L88" s="100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1:31" s="101" customFormat="1" ht="12" customHeight="1">
      <c r="A89" s="98"/>
      <c r="B89" s="99"/>
      <c r="C89" s="97" t="s">
        <v>20</v>
      </c>
      <c r="D89" s="98"/>
      <c r="E89" s="98"/>
      <c r="F89" s="103" t="str">
        <f>F12</f>
        <v xml:space="preserve"> </v>
      </c>
      <c r="G89" s="98"/>
      <c r="H89" s="98"/>
      <c r="I89" s="97" t="s">
        <v>22</v>
      </c>
      <c r="J89" s="104" t="str">
        <f>IF(J12="","",J12)</f>
        <v>3. 6. 2021</v>
      </c>
      <c r="K89" s="98"/>
      <c r="L89" s="100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1:31" s="101" customFormat="1" ht="6.95" customHeight="1">
      <c r="A90" s="98"/>
      <c r="B90" s="99"/>
      <c r="C90" s="98"/>
      <c r="D90" s="98"/>
      <c r="E90" s="98"/>
      <c r="F90" s="98"/>
      <c r="G90" s="98"/>
      <c r="H90" s="98"/>
      <c r="I90" s="98"/>
      <c r="J90" s="98"/>
      <c r="K90" s="98"/>
      <c r="L90" s="100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1:31" s="101" customFormat="1" ht="15.2" customHeight="1">
      <c r="A91" s="98"/>
      <c r="B91" s="99"/>
      <c r="C91" s="97" t="s">
        <v>24</v>
      </c>
      <c r="D91" s="98"/>
      <c r="E91" s="98"/>
      <c r="F91" s="103" t="str">
        <f>E15</f>
        <v xml:space="preserve"> </v>
      </c>
      <c r="G91" s="98"/>
      <c r="H91" s="98"/>
      <c r="I91" s="97" t="s">
        <v>29</v>
      </c>
      <c r="J91" s="135" t="str">
        <f>E21</f>
        <v xml:space="preserve"> </v>
      </c>
      <c r="K91" s="98"/>
      <c r="L91" s="100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s="101" customFormat="1" ht="15.2" customHeight="1">
      <c r="A92" s="98"/>
      <c r="B92" s="99"/>
      <c r="C92" s="97" t="s">
        <v>27</v>
      </c>
      <c r="D92" s="98"/>
      <c r="E92" s="98"/>
      <c r="F92" s="103" t="str">
        <f>IF(E18="","",E18)</f>
        <v>Vyplň údaj</v>
      </c>
      <c r="G92" s="98"/>
      <c r="H92" s="98"/>
      <c r="I92" s="97" t="s">
        <v>31</v>
      </c>
      <c r="J92" s="135" t="str">
        <f>E24</f>
        <v xml:space="preserve"> </v>
      </c>
      <c r="K92" s="98"/>
      <c r="L92" s="100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1:31" s="101" customFormat="1" ht="10.35" customHeight="1">
      <c r="A93" s="98"/>
      <c r="B93" s="99"/>
      <c r="C93" s="98"/>
      <c r="D93" s="98"/>
      <c r="E93" s="98"/>
      <c r="F93" s="98"/>
      <c r="G93" s="98"/>
      <c r="H93" s="98"/>
      <c r="I93" s="98"/>
      <c r="J93" s="98"/>
      <c r="K93" s="98"/>
      <c r="L93" s="100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1:31" s="101" customFormat="1" ht="29.25" customHeight="1">
      <c r="A94" s="98"/>
      <c r="B94" s="99"/>
      <c r="C94" s="136" t="s">
        <v>94</v>
      </c>
      <c r="D94" s="117"/>
      <c r="E94" s="117"/>
      <c r="F94" s="117"/>
      <c r="G94" s="117"/>
      <c r="H94" s="117"/>
      <c r="I94" s="117"/>
      <c r="J94" s="137" t="s">
        <v>95</v>
      </c>
      <c r="K94" s="117"/>
      <c r="L94" s="100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</row>
    <row r="95" spans="1:31" s="101" customFormat="1" ht="10.35" customHeight="1">
      <c r="A95" s="98"/>
      <c r="B95" s="99"/>
      <c r="C95" s="98"/>
      <c r="D95" s="98"/>
      <c r="E95" s="98"/>
      <c r="F95" s="98"/>
      <c r="G95" s="98"/>
      <c r="H95" s="98"/>
      <c r="I95" s="98"/>
      <c r="J95" s="98"/>
      <c r="K95" s="98"/>
      <c r="L95" s="100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</row>
    <row r="96" spans="1:47" s="101" customFormat="1" ht="22.9" customHeight="1">
      <c r="A96" s="98"/>
      <c r="B96" s="99"/>
      <c r="C96" s="138" t="s">
        <v>96</v>
      </c>
      <c r="D96" s="98"/>
      <c r="E96" s="98"/>
      <c r="F96" s="98"/>
      <c r="G96" s="98"/>
      <c r="H96" s="98"/>
      <c r="I96" s="98"/>
      <c r="J96" s="112">
        <f>J117</f>
        <v>0</v>
      </c>
      <c r="K96" s="98"/>
      <c r="L96" s="100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U96" s="91" t="s">
        <v>97</v>
      </c>
    </row>
    <row r="97" spans="2:12" s="139" customFormat="1" ht="24.95" customHeight="1">
      <c r="B97" s="140"/>
      <c r="D97" s="141" t="s">
        <v>1316</v>
      </c>
      <c r="E97" s="142"/>
      <c r="F97" s="142"/>
      <c r="G97" s="142"/>
      <c r="H97" s="142"/>
      <c r="I97" s="142"/>
      <c r="J97" s="143">
        <f>J118</f>
        <v>0</v>
      </c>
      <c r="L97" s="140"/>
    </row>
    <row r="98" spans="1:31" s="101" customFormat="1" ht="21.75" customHeight="1">
      <c r="A98" s="98"/>
      <c r="B98" s="99"/>
      <c r="C98" s="98"/>
      <c r="D98" s="98"/>
      <c r="E98" s="98"/>
      <c r="F98" s="98"/>
      <c r="G98" s="98"/>
      <c r="H98" s="98"/>
      <c r="I98" s="98"/>
      <c r="J98" s="98"/>
      <c r="K98" s="98"/>
      <c r="L98" s="100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</row>
    <row r="99" spans="1:31" s="101" customFormat="1" ht="6.95" customHeight="1">
      <c r="A99" s="98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00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</row>
    <row r="103" spans="1:31" s="101" customFormat="1" ht="6.95" customHeight="1">
      <c r="A103" s="98"/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00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</row>
    <row r="104" spans="1:31" s="101" customFormat="1" ht="24.95" customHeight="1">
      <c r="A104" s="98"/>
      <c r="B104" s="99"/>
      <c r="C104" s="95" t="s">
        <v>109</v>
      </c>
      <c r="D104" s="98"/>
      <c r="E104" s="98"/>
      <c r="F104" s="98"/>
      <c r="G104" s="98"/>
      <c r="H104" s="98"/>
      <c r="I104" s="98"/>
      <c r="J104" s="98"/>
      <c r="K104" s="98"/>
      <c r="L104" s="100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</row>
    <row r="105" spans="1:31" s="101" customFormat="1" ht="6.95" customHeight="1">
      <c r="A105" s="98"/>
      <c r="B105" s="99"/>
      <c r="C105" s="98"/>
      <c r="D105" s="98"/>
      <c r="E105" s="98"/>
      <c r="F105" s="98"/>
      <c r="G105" s="98"/>
      <c r="H105" s="98"/>
      <c r="I105" s="98"/>
      <c r="J105" s="98"/>
      <c r="K105" s="98"/>
      <c r="L105" s="100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</row>
    <row r="106" spans="1:31" s="101" customFormat="1" ht="12" customHeight="1">
      <c r="A106" s="98"/>
      <c r="B106" s="99"/>
      <c r="C106" s="97" t="s">
        <v>16</v>
      </c>
      <c r="D106" s="98"/>
      <c r="E106" s="98"/>
      <c r="F106" s="98"/>
      <c r="G106" s="98"/>
      <c r="H106" s="98"/>
      <c r="I106" s="98"/>
      <c r="J106" s="98"/>
      <c r="K106" s="98"/>
      <c r="L106" s="100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</row>
    <row r="107" spans="1:31" s="101" customFormat="1" ht="16.5" customHeight="1">
      <c r="A107" s="98"/>
      <c r="B107" s="99"/>
      <c r="C107" s="98"/>
      <c r="D107" s="98"/>
      <c r="E107" s="311" t="str">
        <f>E7</f>
        <v>Horky nad Jizerou - oprava vodovodu při stavbě KNL</v>
      </c>
      <c r="F107" s="312"/>
      <c r="G107" s="312"/>
      <c r="H107" s="312"/>
      <c r="I107" s="98"/>
      <c r="J107" s="98"/>
      <c r="K107" s="98"/>
      <c r="L107" s="100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</row>
    <row r="108" spans="1:31" s="101" customFormat="1" ht="12" customHeight="1">
      <c r="A108" s="98"/>
      <c r="B108" s="99"/>
      <c r="C108" s="97" t="s">
        <v>91</v>
      </c>
      <c r="D108" s="98"/>
      <c r="E108" s="98"/>
      <c r="F108" s="98"/>
      <c r="G108" s="98"/>
      <c r="H108" s="98"/>
      <c r="I108" s="98"/>
      <c r="J108" s="98"/>
      <c r="K108" s="98"/>
      <c r="L108" s="100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</row>
    <row r="109" spans="1:31" s="101" customFormat="1" ht="16.5" customHeight="1">
      <c r="A109" s="98"/>
      <c r="B109" s="99"/>
      <c r="C109" s="98"/>
      <c r="D109" s="98"/>
      <c r="E109" s="309" t="str">
        <f>E9</f>
        <v>901 - VON</v>
      </c>
      <c r="F109" s="310"/>
      <c r="G109" s="310"/>
      <c r="H109" s="310"/>
      <c r="I109" s="98"/>
      <c r="J109" s="98"/>
      <c r="K109" s="98"/>
      <c r="L109" s="100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</row>
    <row r="110" spans="1:31" s="101" customFormat="1" ht="6.95" customHeight="1">
      <c r="A110" s="98"/>
      <c r="B110" s="99"/>
      <c r="C110" s="98"/>
      <c r="D110" s="98"/>
      <c r="E110" s="98"/>
      <c r="F110" s="98"/>
      <c r="G110" s="98"/>
      <c r="H110" s="98"/>
      <c r="I110" s="98"/>
      <c r="J110" s="98"/>
      <c r="K110" s="98"/>
      <c r="L110" s="100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</row>
    <row r="111" spans="1:31" s="101" customFormat="1" ht="12" customHeight="1">
      <c r="A111" s="98"/>
      <c r="B111" s="99"/>
      <c r="C111" s="97" t="s">
        <v>20</v>
      </c>
      <c r="D111" s="98"/>
      <c r="E111" s="98"/>
      <c r="F111" s="103" t="str">
        <f>F12</f>
        <v xml:space="preserve"> </v>
      </c>
      <c r="G111" s="98"/>
      <c r="H111" s="98"/>
      <c r="I111" s="97" t="s">
        <v>22</v>
      </c>
      <c r="J111" s="104" t="str">
        <f>IF(J12="","",J12)</f>
        <v>3. 6. 2021</v>
      </c>
      <c r="K111" s="98"/>
      <c r="L111" s="100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</row>
    <row r="112" spans="1:31" s="101" customFormat="1" ht="6.95" customHeight="1">
      <c r="A112" s="98"/>
      <c r="B112" s="99"/>
      <c r="C112" s="98"/>
      <c r="D112" s="98"/>
      <c r="E112" s="98"/>
      <c r="F112" s="98"/>
      <c r="G112" s="98"/>
      <c r="H112" s="98"/>
      <c r="I112" s="98"/>
      <c r="J112" s="98"/>
      <c r="K112" s="98"/>
      <c r="L112" s="100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</row>
    <row r="113" spans="1:31" s="101" customFormat="1" ht="15.2" customHeight="1">
      <c r="A113" s="98"/>
      <c r="B113" s="99"/>
      <c r="C113" s="97" t="s">
        <v>24</v>
      </c>
      <c r="D113" s="98"/>
      <c r="E113" s="98"/>
      <c r="F113" s="103" t="str">
        <f>E15</f>
        <v xml:space="preserve"> </v>
      </c>
      <c r="G113" s="98"/>
      <c r="H113" s="98"/>
      <c r="I113" s="97" t="s">
        <v>29</v>
      </c>
      <c r="J113" s="135" t="str">
        <f>E21</f>
        <v xml:space="preserve"> </v>
      </c>
      <c r="K113" s="98"/>
      <c r="L113" s="100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</row>
    <row r="114" spans="1:31" s="101" customFormat="1" ht="15.2" customHeight="1">
      <c r="A114" s="98"/>
      <c r="B114" s="99"/>
      <c r="C114" s="97" t="s">
        <v>27</v>
      </c>
      <c r="D114" s="98"/>
      <c r="E114" s="98"/>
      <c r="F114" s="103" t="str">
        <f>IF(E18="","",E18)</f>
        <v>Vyplň údaj</v>
      </c>
      <c r="G114" s="98"/>
      <c r="H114" s="98"/>
      <c r="I114" s="97" t="s">
        <v>31</v>
      </c>
      <c r="J114" s="135" t="str">
        <f>E24</f>
        <v xml:space="preserve"> </v>
      </c>
      <c r="K114" s="98"/>
      <c r="L114" s="100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</row>
    <row r="115" spans="1:31" s="101" customFormat="1" ht="10.35" customHeight="1">
      <c r="A115" s="98"/>
      <c r="B115" s="99"/>
      <c r="C115" s="98"/>
      <c r="D115" s="98"/>
      <c r="E115" s="98"/>
      <c r="F115" s="98"/>
      <c r="G115" s="98"/>
      <c r="H115" s="98"/>
      <c r="I115" s="98"/>
      <c r="J115" s="98"/>
      <c r="K115" s="98"/>
      <c r="L115" s="100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s="159" customFormat="1" ht="29.25" customHeight="1">
      <c r="A116" s="149"/>
      <c r="B116" s="150"/>
      <c r="C116" s="151" t="s">
        <v>110</v>
      </c>
      <c r="D116" s="152" t="s">
        <v>58</v>
      </c>
      <c r="E116" s="152" t="s">
        <v>54</v>
      </c>
      <c r="F116" s="152" t="s">
        <v>55</v>
      </c>
      <c r="G116" s="152" t="s">
        <v>111</v>
      </c>
      <c r="H116" s="152" t="s">
        <v>112</v>
      </c>
      <c r="I116" s="152" t="s">
        <v>113</v>
      </c>
      <c r="J116" s="153" t="s">
        <v>95</v>
      </c>
      <c r="K116" s="154" t="s">
        <v>114</v>
      </c>
      <c r="L116" s="155"/>
      <c r="M116" s="156" t="s">
        <v>1</v>
      </c>
      <c r="N116" s="157" t="s">
        <v>37</v>
      </c>
      <c r="O116" s="157" t="s">
        <v>115</v>
      </c>
      <c r="P116" s="157" t="s">
        <v>116</v>
      </c>
      <c r="Q116" s="157" t="s">
        <v>117</v>
      </c>
      <c r="R116" s="157" t="s">
        <v>118</v>
      </c>
      <c r="S116" s="157" t="s">
        <v>119</v>
      </c>
      <c r="T116" s="158" t="s">
        <v>120</v>
      </c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</row>
    <row r="117" spans="1:63" s="101" customFormat="1" ht="22.9" customHeight="1">
      <c r="A117" s="98"/>
      <c r="B117" s="99"/>
      <c r="C117" s="160" t="s">
        <v>121</v>
      </c>
      <c r="D117" s="98"/>
      <c r="E117" s="98"/>
      <c r="F117" s="98"/>
      <c r="G117" s="98"/>
      <c r="H117" s="98"/>
      <c r="I117" s="98"/>
      <c r="J117" s="161">
        <f>BK117</f>
        <v>0</v>
      </c>
      <c r="K117" s="98"/>
      <c r="L117" s="99"/>
      <c r="M117" s="162"/>
      <c r="N117" s="163"/>
      <c r="O117" s="110"/>
      <c r="P117" s="164">
        <f>P118</f>
        <v>0</v>
      </c>
      <c r="Q117" s="110"/>
      <c r="R117" s="164">
        <f>R118</f>
        <v>0</v>
      </c>
      <c r="S117" s="110"/>
      <c r="T117" s="165">
        <f>T118</f>
        <v>0</v>
      </c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T117" s="91" t="s">
        <v>72</v>
      </c>
      <c r="AU117" s="91" t="s">
        <v>97</v>
      </c>
      <c r="BK117" s="166">
        <f>BK118</f>
        <v>0</v>
      </c>
    </row>
    <row r="118" spans="2:63" s="167" customFormat="1" ht="25.9" customHeight="1">
      <c r="B118" s="168"/>
      <c r="D118" s="169" t="s">
        <v>72</v>
      </c>
      <c r="E118" s="170" t="s">
        <v>1317</v>
      </c>
      <c r="F118" s="170" t="s">
        <v>1318</v>
      </c>
      <c r="J118" s="171">
        <f>SUM(J119:J133)</f>
        <v>0</v>
      </c>
      <c r="L118" s="168"/>
      <c r="M118" s="172"/>
      <c r="N118" s="173"/>
      <c r="O118" s="173"/>
      <c r="P118" s="174">
        <f>SUM(P119:P133)</f>
        <v>0</v>
      </c>
      <c r="Q118" s="173"/>
      <c r="R118" s="174">
        <f>SUM(R119:R133)</f>
        <v>0</v>
      </c>
      <c r="S118" s="173"/>
      <c r="T118" s="175">
        <f>SUM(T119:T133)</f>
        <v>0</v>
      </c>
      <c r="AR118" s="169" t="s">
        <v>148</v>
      </c>
      <c r="AT118" s="176" t="s">
        <v>72</v>
      </c>
      <c r="AU118" s="176" t="s">
        <v>73</v>
      </c>
      <c r="AY118" s="169" t="s">
        <v>124</v>
      </c>
      <c r="BK118" s="177">
        <f>SUM(BK119:BK133)</f>
        <v>0</v>
      </c>
    </row>
    <row r="119" spans="1:65" s="101" customFormat="1" ht="16.5" customHeight="1">
      <c r="A119" s="98"/>
      <c r="B119" s="99"/>
      <c r="C119" s="180" t="s">
        <v>81</v>
      </c>
      <c r="D119" s="180" t="s">
        <v>126</v>
      </c>
      <c r="E119" s="181" t="s">
        <v>1319</v>
      </c>
      <c r="F119" s="182" t="s">
        <v>1320</v>
      </c>
      <c r="G119" s="183" t="s">
        <v>517</v>
      </c>
      <c r="H119" s="184">
        <v>1</v>
      </c>
      <c r="I119" s="84"/>
      <c r="J119" s="185">
        <f aca="true" t="shared" si="0" ref="J119:J133">ROUND(I119*H119,2)</f>
        <v>0</v>
      </c>
      <c r="K119" s="186"/>
      <c r="L119" s="99"/>
      <c r="M119" s="187" t="s">
        <v>1</v>
      </c>
      <c r="N119" s="188" t="s">
        <v>38</v>
      </c>
      <c r="O119" s="189"/>
      <c r="P119" s="190">
        <f aca="true" t="shared" si="1" ref="P119:P133">O119*H119</f>
        <v>0</v>
      </c>
      <c r="Q119" s="190">
        <v>0</v>
      </c>
      <c r="R119" s="190">
        <f aca="true" t="shared" si="2" ref="R119:R133">Q119*H119</f>
        <v>0</v>
      </c>
      <c r="S119" s="190">
        <v>0</v>
      </c>
      <c r="T119" s="191">
        <f aca="true" t="shared" si="3" ref="T119:T133">S119*H119</f>
        <v>0</v>
      </c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R119" s="192" t="s">
        <v>130</v>
      </c>
      <c r="AT119" s="192" t="s">
        <v>126</v>
      </c>
      <c r="AU119" s="192" t="s">
        <v>81</v>
      </c>
      <c r="AY119" s="91" t="s">
        <v>124</v>
      </c>
      <c r="BE119" s="193">
        <f aca="true" t="shared" si="4" ref="BE119:BE133">IF(N119="základní",J119,0)</f>
        <v>0</v>
      </c>
      <c r="BF119" s="193">
        <f aca="true" t="shared" si="5" ref="BF119:BF133">IF(N119="snížená",J119,0)</f>
        <v>0</v>
      </c>
      <c r="BG119" s="193">
        <f aca="true" t="shared" si="6" ref="BG119:BG133">IF(N119="zákl. přenesená",J119,0)</f>
        <v>0</v>
      </c>
      <c r="BH119" s="193">
        <f aca="true" t="shared" si="7" ref="BH119:BH133">IF(N119="sníž. přenesená",J119,0)</f>
        <v>0</v>
      </c>
      <c r="BI119" s="193">
        <f aca="true" t="shared" si="8" ref="BI119:BI133">IF(N119="nulová",J119,0)</f>
        <v>0</v>
      </c>
      <c r="BJ119" s="91" t="s">
        <v>81</v>
      </c>
      <c r="BK119" s="193">
        <f aca="true" t="shared" si="9" ref="BK119:BK133">ROUND(I119*H119,2)</f>
        <v>0</v>
      </c>
      <c r="BL119" s="91" t="s">
        <v>130</v>
      </c>
      <c r="BM119" s="192" t="s">
        <v>1321</v>
      </c>
    </row>
    <row r="120" spans="1:65" s="101" customFormat="1" ht="66.75" customHeight="1">
      <c r="A120" s="98"/>
      <c r="B120" s="99"/>
      <c r="C120" s="180" t="s">
        <v>83</v>
      </c>
      <c r="D120" s="180" t="s">
        <v>126</v>
      </c>
      <c r="E120" s="181" t="s">
        <v>1322</v>
      </c>
      <c r="F120" s="182" t="s">
        <v>1323</v>
      </c>
      <c r="G120" s="183" t="s">
        <v>517</v>
      </c>
      <c r="H120" s="184">
        <v>26</v>
      </c>
      <c r="I120" s="84"/>
      <c r="J120" s="185">
        <f t="shared" si="0"/>
        <v>0</v>
      </c>
      <c r="K120" s="186"/>
      <c r="L120" s="99"/>
      <c r="M120" s="187" t="s">
        <v>1</v>
      </c>
      <c r="N120" s="188" t="s">
        <v>38</v>
      </c>
      <c r="O120" s="189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R120" s="192" t="s">
        <v>130</v>
      </c>
      <c r="AT120" s="192" t="s">
        <v>126</v>
      </c>
      <c r="AU120" s="192" t="s">
        <v>81</v>
      </c>
      <c r="AY120" s="91" t="s">
        <v>124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91" t="s">
        <v>81</v>
      </c>
      <c r="BK120" s="193">
        <f t="shared" si="9"/>
        <v>0</v>
      </c>
      <c r="BL120" s="91" t="s">
        <v>130</v>
      </c>
      <c r="BM120" s="192" t="s">
        <v>1324</v>
      </c>
    </row>
    <row r="121" spans="1:65" s="101" customFormat="1" ht="44.25" customHeight="1">
      <c r="A121" s="98"/>
      <c r="B121" s="99"/>
      <c r="C121" s="180" t="s">
        <v>139</v>
      </c>
      <c r="D121" s="180" t="s">
        <v>126</v>
      </c>
      <c r="E121" s="181" t="s">
        <v>1325</v>
      </c>
      <c r="F121" s="182" t="s">
        <v>1326</v>
      </c>
      <c r="G121" s="183" t="s">
        <v>517</v>
      </c>
      <c r="H121" s="184">
        <v>1</v>
      </c>
      <c r="I121" s="84"/>
      <c r="J121" s="185">
        <f t="shared" si="0"/>
        <v>0</v>
      </c>
      <c r="K121" s="186"/>
      <c r="L121" s="99"/>
      <c r="M121" s="187" t="s">
        <v>1</v>
      </c>
      <c r="N121" s="188" t="s">
        <v>38</v>
      </c>
      <c r="O121" s="189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R121" s="192" t="s">
        <v>130</v>
      </c>
      <c r="AT121" s="192" t="s">
        <v>126</v>
      </c>
      <c r="AU121" s="192" t="s">
        <v>81</v>
      </c>
      <c r="AY121" s="91" t="s">
        <v>124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91" t="s">
        <v>81</v>
      </c>
      <c r="BK121" s="193">
        <f t="shared" si="9"/>
        <v>0</v>
      </c>
      <c r="BL121" s="91" t="s">
        <v>130</v>
      </c>
      <c r="BM121" s="192" t="s">
        <v>1327</v>
      </c>
    </row>
    <row r="122" spans="1:65" s="101" customFormat="1" ht="33" customHeight="1">
      <c r="A122" s="98"/>
      <c r="B122" s="99"/>
      <c r="C122" s="180" t="s">
        <v>130</v>
      </c>
      <c r="D122" s="180" t="s">
        <v>126</v>
      </c>
      <c r="E122" s="181" t="s">
        <v>1328</v>
      </c>
      <c r="F122" s="182" t="s">
        <v>1329</v>
      </c>
      <c r="G122" s="183" t="s">
        <v>517</v>
      </c>
      <c r="H122" s="184">
        <v>1</v>
      </c>
      <c r="I122" s="84"/>
      <c r="J122" s="185">
        <f t="shared" si="0"/>
        <v>0</v>
      </c>
      <c r="K122" s="186"/>
      <c r="L122" s="99"/>
      <c r="M122" s="187" t="s">
        <v>1</v>
      </c>
      <c r="N122" s="188" t="s">
        <v>38</v>
      </c>
      <c r="O122" s="189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R122" s="192" t="s">
        <v>130</v>
      </c>
      <c r="AT122" s="192" t="s">
        <v>126</v>
      </c>
      <c r="AU122" s="192" t="s">
        <v>81</v>
      </c>
      <c r="AY122" s="91" t="s">
        <v>124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91" t="s">
        <v>81</v>
      </c>
      <c r="BK122" s="193">
        <f t="shared" si="9"/>
        <v>0</v>
      </c>
      <c r="BL122" s="91" t="s">
        <v>130</v>
      </c>
      <c r="BM122" s="192" t="s">
        <v>1330</v>
      </c>
    </row>
    <row r="123" spans="1:65" s="101" customFormat="1" ht="33" customHeight="1">
      <c r="A123" s="98"/>
      <c r="B123" s="99"/>
      <c r="C123" s="180" t="s">
        <v>148</v>
      </c>
      <c r="D123" s="180" t="s">
        <v>126</v>
      </c>
      <c r="E123" s="181" t="s">
        <v>1331</v>
      </c>
      <c r="F123" s="182" t="s">
        <v>1332</v>
      </c>
      <c r="G123" s="183" t="s">
        <v>517</v>
      </c>
      <c r="H123" s="184">
        <v>1</v>
      </c>
      <c r="I123" s="84"/>
      <c r="J123" s="185">
        <f t="shared" si="0"/>
        <v>0</v>
      </c>
      <c r="K123" s="186"/>
      <c r="L123" s="99"/>
      <c r="M123" s="187" t="s">
        <v>1</v>
      </c>
      <c r="N123" s="188" t="s">
        <v>38</v>
      </c>
      <c r="O123" s="189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R123" s="192" t="s">
        <v>130</v>
      </c>
      <c r="AT123" s="192" t="s">
        <v>126</v>
      </c>
      <c r="AU123" s="192" t="s">
        <v>81</v>
      </c>
      <c r="AY123" s="91" t="s">
        <v>124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91" t="s">
        <v>81</v>
      </c>
      <c r="BK123" s="193">
        <f t="shared" si="9"/>
        <v>0</v>
      </c>
      <c r="BL123" s="91" t="s">
        <v>130</v>
      </c>
      <c r="BM123" s="192" t="s">
        <v>1333</v>
      </c>
    </row>
    <row r="124" spans="1:65" s="101" customFormat="1" ht="21.75" customHeight="1">
      <c r="A124" s="98"/>
      <c r="B124" s="99"/>
      <c r="C124" s="180" t="s">
        <v>154</v>
      </c>
      <c r="D124" s="180" t="s">
        <v>126</v>
      </c>
      <c r="E124" s="181" t="s">
        <v>1334</v>
      </c>
      <c r="F124" s="182" t="s">
        <v>1335</v>
      </c>
      <c r="G124" s="183" t="s">
        <v>517</v>
      </c>
      <c r="H124" s="184">
        <v>1</v>
      </c>
      <c r="I124" s="84"/>
      <c r="J124" s="185">
        <f t="shared" si="0"/>
        <v>0</v>
      </c>
      <c r="K124" s="186"/>
      <c r="L124" s="99"/>
      <c r="M124" s="187" t="s">
        <v>1</v>
      </c>
      <c r="N124" s="188" t="s">
        <v>38</v>
      </c>
      <c r="O124" s="189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R124" s="192" t="s">
        <v>130</v>
      </c>
      <c r="AT124" s="192" t="s">
        <v>126</v>
      </c>
      <c r="AU124" s="192" t="s">
        <v>81</v>
      </c>
      <c r="AY124" s="91" t="s">
        <v>124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91" t="s">
        <v>81</v>
      </c>
      <c r="BK124" s="193">
        <f t="shared" si="9"/>
        <v>0</v>
      </c>
      <c r="BL124" s="91" t="s">
        <v>130</v>
      </c>
      <c r="BM124" s="192" t="s">
        <v>1336</v>
      </c>
    </row>
    <row r="125" spans="1:65" s="101" customFormat="1" ht="66.75" customHeight="1">
      <c r="A125" s="98"/>
      <c r="B125" s="99"/>
      <c r="C125" s="180" t="s">
        <v>158</v>
      </c>
      <c r="D125" s="180" t="s">
        <v>126</v>
      </c>
      <c r="E125" s="181" t="s">
        <v>1337</v>
      </c>
      <c r="F125" s="182" t="s">
        <v>1338</v>
      </c>
      <c r="G125" s="183" t="s">
        <v>517</v>
      </c>
      <c r="H125" s="184">
        <v>1</v>
      </c>
      <c r="I125" s="84"/>
      <c r="J125" s="185">
        <f t="shared" si="0"/>
        <v>0</v>
      </c>
      <c r="K125" s="186"/>
      <c r="L125" s="99"/>
      <c r="M125" s="187" t="s">
        <v>1</v>
      </c>
      <c r="N125" s="188" t="s">
        <v>38</v>
      </c>
      <c r="O125" s="189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R125" s="192" t="s">
        <v>130</v>
      </c>
      <c r="AT125" s="192" t="s">
        <v>126</v>
      </c>
      <c r="AU125" s="192" t="s">
        <v>81</v>
      </c>
      <c r="AY125" s="91" t="s">
        <v>124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91" t="s">
        <v>81</v>
      </c>
      <c r="BK125" s="193">
        <f t="shared" si="9"/>
        <v>0</v>
      </c>
      <c r="BL125" s="91" t="s">
        <v>130</v>
      </c>
      <c r="BM125" s="192" t="s">
        <v>1339</v>
      </c>
    </row>
    <row r="126" spans="1:65" s="101" customFormat="1" ht="16.5" customHeight="1">
      <c r="A126" s="98"/>
      <c r="B126" s="99"/>
      <c r="C126" s="180" t="s">
        <v>163</v>
      </c>
      <c r="D126" s="180" t="s">
        <v>126</v>
      </c>
      <c r="E126" s="181" t="s">
        <v>1340</v>
      </c>
      <c r="F126" s="182" t="s">
        <v>1341</v>
      </c>
      <c r="G126" s="183" t="s">
        <v>517</v>
      </c>
      <c r="H126" s="184">
        <v>2</v>
      </c>
      <c r="I126" s="84"/>
      <c r="J126" s="185">
        <f t="shared" si="0"/>
        <v>0</v>
      </c>
      <c r="K126" s="186"/>
      <c r="L126" s="99"/>
      <c r="M126" s="187" t="s">
        <v>1</v>
      </c>
      <c r="N126" s="188" t="s">
        <v>38</v>
      </c>
      <c r="O126" s="189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R126" s="192" t="s">
        <v>130</v>
      </c>
      <c r="AT126" s="192" t="s">
        <v>126</v>
      </c>
      <c r="AU126" s="192" t="s">
        <v>81</v>
      </c>
      <c r="AY126" s="91" t="s">
        <v>124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91" t="s">
        <v>81</v>
      </c>
      <c r="BK126" s="193">
        <f t="shared" si="9"/>
        <v>0</v>
      </c>
      <c r="BL126" s="91" t="s">
        <v>130</v>
      </c>
      <c r="BM126" s="192" t="s">
        <v>1342</v>
      </c>
    </row>
    <row r="127" spans="1:65" s="101" customFormat="1" ht="16.5" customHeight="1">
      <c r="A127" s="98"/>
      <c r="B127" s="99"/>
      <c r="C127" s="180">
        <v>9</v>
      </c>
      <c r="D127" s="180" t="s">
        <v>126</v>
      </c>
      <c r="E127" s="181" t="s">
        <v>1413</v>
      </c>
      <c r="F127" s="182" t="s">
        <v>1344</v>
      </c>
      <c r="G127" s="183" t="s">
        <v>517</v>
      </c>
      <c r="H127" s="184">
        <v>1</v>
      </c>
      <c r="I127" s="84"/>
      <c r="J127" s="185">
        <f t="shared" si="0"/>
        <v>0</v>
      </c>
      <c r="K127" s="186"/>
      <c r="L127" s="99"/>
      <c r="M127" s="187" t="s">
        <v>1</v>
      </c>
      <c r="N127" s="188" t="s">
        <v>38</v>
      </c>
      <c r="O127" s="189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R127" s="192" t="s">
        <v>130</v>
      </c>
      <c r="AT127" s="192" t="s">
        <v>126</v>
      </c>
      <c r="AU127" s="192" t="s">
        <v>81</v>
      </c>
      <c r="AY127" s="91" t="s">
        <v>124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91" t="s">
        <v>81</v>
      </c>
      <c r="BK127" s="193">
        <f t="shared" si="9"/>
        <v>0</v>
      </c>
      <c r="BL127" s="91" t="s">
        <v>130</v>
      </c>
      <c r="BM127" s="192" t="s">
        <v>1345</v>
      </c>
    </row>
    <row r="128" spans="1:65" s="101" customFormat="1" ht="16.5" customHeight="1">
      <c r="A128" s="98"/>
      <c r="B128" s="99"/>
      <c r="C128" s="180">
        <v>10</v>
      </c>
      <c r="D128" s="180" t="s">
        <v>126</v>
      </c>
      <c r="E128" s="181" t="s">
        <v>1343</v>
      </c>
      <c r="F128" s="182" t="s">
        <v>1347</v>
      </c>
      <c r="G128" s="183" t="s">
        <v>517</v>
      </c>
      <c r="H128" s="184">
        <v>2</v>
      </c>
      <c r="I128" s="84"/>
      <c r="J128" s="185">
        <f t="shared" si="0"/>
        <v>0</v>
      </c>
      <c r="K128" s="186"/>
      <c r="L128" s="99"/>
      <c r="M128" s="187" t="s">
        <v>1</v>
      </c>
      <c r="N128" s="188" t="s">
        <v>38</v>
      </c>
      <c r="O128" s="189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R128" s="192" t="s">
        <v>130</v>
      </c>
      <c r="AT128" s="192" t="s">
        <v>126</v>
      </c>
      <c r="AU128" s="192" t="s">
        <v>81</v>
      </c>
      <c r="AY128" s="91" t="s">
        <v>124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91" t="s">
        <v>81</v>
      </c>
      <c r="BK128" s="193">
        <f t="shared" si="9"/>
        <v>0</v>
      </c>
      <c r="BL128" s="91" t="s">
        <v>130</v>
      </c>
      <c r="BM128" s="192" t="s">
        <v>1348</v>
      </c>
    </row>
    <row r="129" spans="1:65" s="101" customFormat="1" ht="33" customHeight="1">
      <c r="A129" s="98"/>
      <c r="B129" s="99"/>
      <c r="C129" s="180">
        <v>11</v>
      </c>
      <c r="D129" s="180" t="s">
        <v>126</v>
      </c>
      <c r="E129" s="181" t="s">
        <v>1346</v>
      </c>
      <c r="F129" s="182" t="s">
        <v>1411</v>
      </c>
      <c r="G129" s="183" t="s">
        <v>517</v>
      </c>
      <c r="H129" s="184">
        <v>1</v>
      </c>
      <c r="I129" s="84"/>
      <c r="J129" s="185">
        <f t="shared" si="0"/>
        <v>0</v>
      </c>
      <c r="K129" s="186"/>
      <c r="L129" s="99"/>
      <c r="M129" s="187" t="s">
        <v>1</v>
      </c>
      <c r="N129" s="188" t="s">
        <v>38</v>
      </c>
      <c r="O129" s="189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R129" s="192" t="s">
        <v>130</v>
      </c>
      <c r="AT129" s="192" t="s">
        <v>126</v>
      </c>
      <c r="AU129" s="192" t="s">
        <v>81</v>
      </c>
      <c r="AY129" s="91" t="s">
        <v>124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91" t="s">
        <v>81</v>
      </c>
      <c r="BK129" s="193">
        <f t="shared" si="9"/>
        <v>0</v>
      </c>
      <c r="BL129" s="91" t="s">
        <v>130</v>
      </c>
      <c r="BM129" s="192" t="s">
        <v>1350</v>
      </c>
    </row>
    <row r="130" spans="1:65" s="101" customFormat="1" ht="33" customHeight="1">
      <c r="A130" s="102"/>
      <c r="B130" s="99"/>
      <c r="C130" s="180">
        <v>12</v>
      </c>
      <c r="D130" s="180" t="s">
        <v>126</v>
      </c>
      <c r="E130" s="181" t="s">
        <v>1349</v>
      </c>
      <c r="F130" s="182" t="s">
        <v>1412</v>
      </c>
      <c r="G130" s="183" t="s">
        <v>517</v>
      </c>
      <c r="H130" s="184">
        <v>1</v>
      </c>
      <c r="I130" s="84"/>
      <c r="J130" s="185">
        <f aca="true" t="shared" si="10" ref="J130">ROUND(I130*H130,2)</f>
        <v>0</v>
      </c>
      <c r="K130" s="186"/>
      <c r="L130" s="99"/>
      <c r="M130" s="187"/>
      <c r="N130" s="188"/>
      <c r="O130" s="189"/>
      <c r="P130" s="190"/>
      <c r="Q130" s="190"/>
      <c r="R130" s="190"/>
      <c r="S130" s="190"/>
      <c r="T130" s="191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R130" s="192"/>
      <c r="AT130" s="192"/>
      <c r="AU130" s="192"/>
      <c r="AY130" s="91"/>
      <c r="BE130" s="193"/>
      <c r="BF130" s="193"/>
      <c r="BG130" s="193"/>
      <c r="BH130" s="193"/>
      <c r="BI130" s="193"/>
      <c r="BJ130" s="91"/>
      <c r="BK130" s="193"/>
      <c r="BL130" s="91"/>
      <c r="BM130" s="192"/>
    </row>
    <row r="131" spans="1:65" s="101" customFormat="1" ht="16.5" customHeight="1">
      <c r="A131" s="98"/>
      <c r="B131" s="99"/>
      <c r="C131" s="180">
        <v>13</v>
      </c>
      <c r="D131" s="180" t="s">
        <v>126</v>
      </c>
      <c r="E131" s="181" t="s">
        <v>1351</v>
      </c>
      <c r="F131" s="182" t="s">
        <v>1352</v>
      </c>
      <c r="G131" s="183" t="s">
        <v>517</v>
      </c>
      <c r="H131" s="184">
        <v>1</v>
      </c>
      <c r="I131" s="84"/>
      <c r="J131" s="185">
        <f t="shared" si="0"/>
        <v>0</v>
      </c>
      <c r="K131" s="186"/>
      <c r="L131" s="99"/>
      <c r="M131" s="187" t="s">
        <v>1</v>
      </c>
      <c r="N131" s="188" t="s">
        <v>38</v>
      </c>
      <c r="O131" s="189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R131" s="192" t="s">
        <v>130</v>
      </c>
      <c r="AT131" s="192" t="s">
        <v>126</v>
      </c>
      <c r="AU131" s="192" t="s">
        <v>81</v>
      </c>
      <c r="AY131" s="91" t="s">
        <v>124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91" t="s">
        <v>81</v>
      </c>
      <c r="BK131" s="193">
        <f t="shared" si="9"/>
        <v>0</v>
      </c>
      <c r="BL131" s="91" t="s">
        <v>130</v>
      </c>
      <c r="BM131" s="192" t="s">
        <v>1353</v>
      </c>
    </row>
    <row r="132" spans="1:65" s="101" customFormat="1" ht="33" customHeight="1">
      <c r="A132" s="98"/>
      <c r="B132" s="99"/>
      <c r="C132" s="180">
        <v>14</v>
      </c>
      <c r="D132" s="180" t="s">
        <v>126</v>
      </c>
      <c r="E132" s="181" t="s">
        <v>1354</v>
      </c>
      <c r="F132" s="182" t="s">
        <v>1355</v>
      </c>
      <c r="G132" s="183" t="s">
        <v>517</v>
      </c>
      <c r="H132" s="184">
        <v>1</v>
      </c>
      <c r="I132" s="84"/>
      <c r="J132" s="185">
        <f t="shared" si="0"/>
        <v>0</v>
      </c>
      <c r="K132" s="186"/>
      <c r="L132" s="99"/>
      <c r="M132" s="187" t="s">
        <v>1</v>
      </c>
      <c r="N132" s="188" t="s">
        <v>38</v>
      </c>
      <c r="O132" s="189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R132" s="192" t="s">
        <v>130</v>
      </c>
      <c r="AT132" s="192" t="s">
        <v>126</v>
      </c>
      <c r="AU132" s="192" t="s">
        <v>81</v>
      </c>
      <c r="AY132" s="91" t="s">
        <v>124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91" t="s">
        <v>81</v>
      </c>
      <c r="BK132" s="193">
        <f t="shared" si="9"/>
        <v>0</v>
      </c>
      <c r="BL132" s="91" t="s">
        <v>130</v>
      </c>
      <c r="BM132" s="192" t="s">
        <v>1356</v>
      </c>
    </row>
    <row r="133" spans="1:65" s="101" customFormat="1" ht="16.5" customHeight="1">
      <c r="A133" s="98"/>
      <c r="B133" s="99"/>
      <c r="C133" s="180">
        <v>15</v>
      </c>
      <c r="D133" s="180" t="s">
        <v>126</v>
      </c>
      <c r="E133" s="181" t="s">
        <v>1357</v>
      </c>
      <c r="F133" s="182" t="s">
        <v>1358</v>
      </c>
      <c r="G133" s="183" t="s">
        <v>517</v>
      </c>
      <c r="H133" s="184">
        <v>1</v>
      </c>
      <c r="I133" s="84"/>
      <c r="J133" s="185">
        <f t="shared" si="0"/>
        <v>0</v>
      </c>
      <c r="K133" s="186"/>
      <c r="L133" s="99"/>
      <c r="M133" s="236" t="s">
        <v>1</v>
      </c>
      <c r="N133" s="237" t="s">
        <v>38</v>
      </c>
      <c r="O133" s="238"/>
      <c r="P133" s="239">
        <f t="shared" si="1"/>
        <v>0</v>
      </c>
      <c r="Q133" s="239">
        <v>0</v>
      </c>
      <c r="R133" s="239">
        <f t="shared" si="2"/>
        <v>0</v>
      </c>
      <c r="S133" s="239">
        <v>0</v>
      </c>
      <c r="T133" s="240">
        <f t="shared" si="3"/>
        <v>0</v>
      </c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R133" s="192" t="s">
        <v>130</v>
      </c>
      <c r="AT133" s="192" t="s">
        <v>126</v>
      </c>
      <c r="AU133" s="192" t="s">
        <v>81</v>
      </c>
      <c r="AY133" s="91" t="s">
        <v>124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91" t="s">
        <v>81</v>
      </c>
      <c r="BK133" s="193">
        <f t="shared" si="9"/>
        <v>0</v>
      </c>
      <c r="BL133" s="91" t="s">
        <v>130</v>
      </c>
      <c r="BM133" s="192" t="s">
        <v>1359</v>
      </c>
    </row>
    <row r="134" spans="1:31" s="101" customFormat="1" ht="6.95" customHeight="1">
      <c r="A134" s="98"/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99"/>
      <c r="M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</row>
  </sheetData>
  <sheetProtection password="FCE3" sheet="1" objects="1" scenarios="1"/>
  <autoFilter ref="C116:K13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DESKTOP-4NS5FKT\uzivatel</dc:creator>
  <cp:keywords/>
  <dc:description/>
  <cp:lastModifiedBy>Miroslav Havlas</cp:lastModifiedBy>
  <cp:lastPrinted>2021-06-07T11:25:38Z</cp:lastPrinted>
  <dcterms:created xsi:type="dcterms:W3CDTF">2021-06-02T10:28:28Z</dcterms:created>
  <dcterms:modified xsi:type="dcterms:W3CDTF">2021-06-07T14:09:42Z</dcterms:modified>
  <cp:category/>
  <cp:version/>
  <cp:contentType/>
  <cp:contentStatus/>
</cp:coreProperties>
</file>