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/>
  <mc:AlternateContent xmlns:mc="http://schemas.openxmlformats.org/markup-compatibility/2006">
    <mc:Choice Requires="x15">
      <x15ac:absPath xmlns:x15ac="http://schemas.microsoft.com/office/spreadsheetml/2010/11/ac" url="I:\Skupiny\VRI\P6\INV\Žerčice, rekonstrukce vodojemu\PŘÍPRAVA\13 ZAKÁZKY\REALIZACE\DODAVATELÉ\zadávací dokumentace\"/>
    </mc:Choice>
  </mc:AlternateContent>
  <xr:revisionPtr revIDLastSave="0" documentId="13_ncr:1_{6621DD22-F20E-4256-885E-E0917BC08747}" xr6:coauthVersionLast="36" xr6:coauthVersionMax="36" xr10:uidLastSave="{00000000-0000-0000-0000-000000000000}"/>
  <bookViews>
    <workbookView xWindow="0" yWindow="0" windowWidth="25200" windowHeight="11775" xr2:uid="{00000000-000D-0000-FFFF-FFFF00000000}"/>
  </bookViews>
  <sheets>
    <sheet name="Rekapitulace stavby" sheetId="1" r:id="rId1"/>
    <sheet name="01 - SO 01 - Bourací a de..." sheetId="2" r:id="rId2"/>
    <sheet name="02 - SO 02 - Stavební čás..." sheetId="3" r:id="rId3"/>
    <sheet name="03 - SO 03 - Oplocení a t..." sheetId="4" r:id="rId4"/>
    <sheet name="04 - SO 04 - Přeložka pří..." sheetId="5" r:id="rId5"/>
    <sheet name="05 - SO 05 - Elektrostave..." sheetId="6" r:id="rId6"/>
    <sheet name="06 - So 06 - Venkovní pot..." sheetId="7" r:id="rId7"/>
    <sheet name="07 - VRN" sheetId="8" r:id="rId8"/>
    <sheet name="Seznam figur" sheetId="9" r:id="rId9"/>
    <sheet name="Pokyny pro vyplnění" sheetId="10" r:id="rId10"/>
  </sheets>
  <definedNames>
    <definedName name="_xlnm._FilterDatabase" localSheetId="1" hidden="1">'01 - SO 01 - Bourací a de...'!$C$88:$K$241</definedName>
    <definedName name="_xlnm._FilterDatabase" localSheetId="2" hidden="1">'02 - SO 02 - Stavební čás...'!$C$99:$K$604</definedName>
    <definedName name="_xlnm._FilterDatabase" localSheetId="3" hidden="1">'03 - SO 03 - Oplocení a t...'!$C$86:$K$304</definedName>
    <definedName name="_xlnm._FilterDatabase" localSheetId="4" hidden="1">'04 - SO 04 - Přeložka pří...'!$C$79:$K$107</definedName>
    <definedName name="_xlnm._FilterDatabase" localSheetId="5" hidden="1">'05 - SO 05 - Elektrostave...'!$C$79:$K$91</definedName>
    <definedName name="_xlnm._FilterDatabase" localSheetId="6" hidden="1">'06 - So 06 - Venkovní pot...'!$C$85:$K$225</definedName>
    <definedName name="_xlnm._FilterDatabase" localSheetId="7" hidden="1">'07 - VRN'!$C$79:$K$93</definedName>
    <definedName name="_xlnm.Print_Titles" localSheetId="1">'01 - SO 01 - Bourací a de...'!$88:$88</definedName>
    <definedName name="_xlnm.Print_Titles" localSheetId="2">'02 - SO 02 - Stavební čás...'!$99:$99</definedName>
    <definedName name="_xlnm.Print_Titles" localSheetId="3">'03 - SO 03 - Oplocení a t...'!$86:$86</definedName>
    <definedName name="_xlnm.Print_Titles" localSheetId="4">'04 - SO 04 - Přeložka pří...'!$79:$79</definedName>
    <definedName name="_xlnm.Print_Titles" localSheetId="5">'05 - SO 05 - Elektrostave...'!$79:$79</definedName>
    <definedName name="_xlnm.Print_Titles" localSheetId="6">'06 - So 06 - Venkovní pot...'!$85:$85</definedName>
    <definedName name="_xlnm.Print_Titles" localSheetId="7">'07 - VRN'!$79:$79</definedName>
    <definedName name="_xlnm.Print_Titles" localSheetId="0">'Rekapitulace stavby'!$52:$52</definedName>
    <definedName name="_xlnm.Print_Titles" localSheetId="8">'Seznam figur'!$9:$9</definedName>
    <definedName name="_xlnm.Print_Area" localSheetId="1">'01 - SO 01 - Bourací a de...'!$B$44:$K$242</definedName>
    <definedName name="_xlnm.Print_Area" localSheetId="2">'02 - SO 02 - Stavební čás...'!$B$44:$K$605</definedName>
    <definedName name="_xlnm.Print_Area" localSheetId="3">'03 - SO 03 - Oplocení a t...'!$B$73:$K$305</definedName>
    <definedName name="_xlnm.Print_Area" localSheetId="4">'04 - SO 04 - Přeložka pří...'!$B$44:$K$108</definedName>
    <definedName name="_xlnm.Print_Area" localSheetId="5">'05 - SO 05 - Elektrostave...'!$B$44:$K$92</definedName>
    <definedName name="_xlnm.Print_Area" localSheetId="6">'06 - So 06 - Venkovní pot...'!$B$44:$K$226</definedName>
    <definedName name="_xlnm.Print_Area" localSheetId="7">'07 - VRN'!$B$44:$K$94</definedName>
    <definedName name="_xlnm.Print_Area" localSheetId="9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stavby'!$C$42:$AQ$62</definedName>
    <definedName name="_xlnm.Print_Area" localSheetId="8">'Seznam figur'!$C$4:$G$206</definedName>
  </definedNames>
  <calcPr calcId="191029"/>
</workbook>
</file>

<file path=xl/calcChain.xml><?xml version="1.0" encoding="utf-8"?>
<calcChain xmlns="http://schemas.openxmlformats.org/spreadsheetml/2006/main">
  <c r="J577" i="3" l="1"/>
  <c r="J599" i="3"/>
  <c r="J592" i="3"/>
  <c r="J558" i="3"/>
  <c r="J502" i="3"/>
  <c r="J483" i="3"/>
  <c r="J475" i="3"/>
  <c r="J407" i="3"/>
  <c r="J384" i="3"/>
  <c r="J351" i="3"/>
  <c r="J224" i="7"/>
  <c r="J142" i="7"/>
  <c r="J125" i="7"/>
  <c r="J115" i="7"/>
  <c r="J112" i="7"/>
  <c r="J88" i="7"/>
  <c r="J286" i="4"/>
  <c r="J283" i="4"/>
  <c r="J266" i="4"/>
  <c r="J262" i="4"/>
  <c r="J226" i="4"/>
  <c r="J174" i="4"/>
  <c r="J89" i="4"/>
  <c r="J60" i="3"/>
  <c r="J224" i="2" l="1"/>
  <c r="J241" i="2"/>
  <c r="H241" i="2"/>
  <c r="J215" i="2"/>
  <c r="J223" i="2"/>
  <c r="H223" i="2"/>
  <c r="H208" i="2"/>
  <c r="J208" i="2" s="1"/>
  <c r="H214" i="2"/>
  <c r="J214" i="2" s="1"/>
  <c r="J209" i="2" s="1"/>
  <c r="J291" i="3"/>
  <c r="J350" i="3"/>
  <c r="H350" i="3"/>
  <c r="J383" i="3"/>
  <c r="H383" i="3"/>
  <c r="J406" i="3"/>
  <c r="H406" i="3"/>
  <c r="J482" i="3"/>
  <c r="H482" i="3"/>
  <c r="J501" i="3"/>
  <c r="H501" i="3"/>
  <c r="J508" i="3"/>
  <c r="H508" i="3"/>
  <c r="J576" i="3"/>
  <c r="H576" i="3"/>
  <c r="J84" i="8"/>
  <c r="H216" i="7"/>
  <c r="BK286" i="4"/>
  <c r="BK283" i="4"/>
  <c r="H294" i="4"/>
  <c r="H295" i="4"/>
  <c r="H292" i="4"/>
  <c r="H293" i="4"/>
  <c r="BK294" i="4"/>
  <c r="BI294" i="4"/>
  <c r="BH294" i="4"/>
  <c r="BG294" i="4"/>
  <c r="BF294" i="4"/>
  <c r="T294" i="4"/>
  <c r="R294" i="4"/>
  <c r="P294" i="4"/>
  <c r="J294" i="4"/>
  <c r="BE294" i="4" s="1"/>
  <c r="H149" i="4"/>
  <c r="H152" i="4"/>
  <c r="H570" i="3"/>
  <c r="H573" i="3"/>
  <c r="H572" i="3"/>
  <c r="D7" i="9" l="1"/>
  <c r="J37" i="8"/>
  <c r="J36" i="8"/>
  <c r="AY61" i="1"/>
  <c r="J35" i="8"/>
  <c r="AX61" i="1"/>
  <c r="BI93" i="8"/>
  <c r="BH93" i="8"/>
  <c r="BG93" i="8"/>
  <c r="BF93" i="8"/>
  <c r="T93" i="8"/>
  <c r="R93" i="8"/>
  <c r="P93" i="8"/>
  <c r="BI92" i="8"/>
  <c r="BH92" i="8"/>
  <c r="BG92" i="8"/>
  <c r="BF92" i="8"/>
  <c r="T92" i="8"/>
  <c r="R92" i="8"/>
  <c r="P92" i="8"/>
  <c r="BI91" i="8"/>
  <c r="BH91" i="8"/>
  <c r="BG91" i="8"/>
  <c r="BF91" i="8"/>
  <c r="T91" i="8"/>
  <c r="R91" i="8"/>
  <c r="P91" i="8"/>
  <c r="BI90" i="8"/>
  <c r="BH90" i="8"/>
  <c r="BG90" i="8"/>
  <c r="BF90" i="8"/>
  <c r="T90" i="8"/>
  <c r="R90" i="8"/>
  <c r="P90" i="8"/>
  <c r="BI89" i="8"/>
  <c r="BH89" i="8"/>
  <c r="BG89" i="8"/>
  <c r="BF89" i="8"/>
  <c r="T89" i="8"/>
  <c r="R89" i="8"/>
  <c r="P89" i="8"/>
  <c r="BI88" i="8"/>
  <c r="BH88" i="8"/>
  <c r="BG88" i="8"/>
  <c r="BF88" i="8"/>
  <c r="T88" i="8"/>
  <c r="R88" i="8"/>
  <c r="P88" i="8"/>
  <c r="BI87" i="8"/>
  <c r="BH87" i="8"/>
  <c r="BG87" i="8"/>
  <c r="BF87" i="8"/>
  <c r="T87" i="8"/>
  <c r="R87" i="8"/>
  <c r="P87" i="8"/>
  <c r="BI86" i="8"/>
  <c r="BH86" i="8"/>
  <c r="BG86" i="8"/>
  <c r="BF86" i="8"/>
  <c r="T86" i="8"/>
  <c r="R86" i="8"/>
  <c r="P86" i="8"/>
  <c r="BI85" i="8"/>
  <c r="BH85" i="8"/>
  <c r="BG85" i="8"/>
  <c r="BF85" i="8"/>
  <c r="T85" i="8"/>
  <c r="R85" i="8"/>
  <c r="P85" i="8"/>
  <c r="BI84" i="8"/>
  <c r="BH84" i="8"/>
  <c r="BG84" i="8"/>
  <c r="BF84" i="8"/>
  <c r="T84" i="8"/>
  <c r="R84" i="8"/>
  <c r="P84" i="8"/>
  <c r="BI83" i="8"/>
  <c r="BH83" i="8"/>
  <c r="BG83" i="8"/>
  <c r="BF83" i="8"/>
  <c r="T83" i="8"/>
  <c r="R83" i="8"/>
  <c r="P83" i="8"/>
  <c r="BI82" i="8"/>
  <c r="BH82" i="8"/>
  <c r="BG82" i="8"/>
  <c r="BF82" i="8"/>
  <c r="T82" i="8"/>
  <c r="R82" i="8"/>
  <c r="P82" i="8"/>
  <c r="J77" i="8"/>
  <c r="J76" i="8"/>
  <c r="F76" i="8"/>
  <c r="F74" i="8"/>
  <c r="E72" i="8"/>
  <c r="J55" i="8"/>
  <c r="J54" i="8"/>
  <c r="F54" i="8"/>
  <c r="F52" i="8"/>
  <c r="E50" i="8"/>
  <c r="J18" i="8"/>
  <c r="E18" i="8"/>
  <c r="F77" i="8" s="1"/>
  <c r="J17" i="8"/>
  <c r="J12" i="8"/>
  <c r="J74" i="8" s="1"/>
  <c r="E7" i="8"/>
  <c r="E70" i="8"/>
  <c r="J37" i="7"/>
  <c r="J36" i="7"/>
  <c r="AY60" i="1" s="1"/>
  <c r="J35" i="7"/>
  <c r="AX60" i="1"/>
  <c r="BI225" i="7"/>
  <c r="BH225" i="7"/>
  <c r="BG225" i="7"/>
  <c r="BF225" i="7"/>
  <c r="T225" i="7"/>
  <c r="T224" i="7" s="1"/>
  <c r="R225" i="7"/>
  <c r="R224" i="7" s="1"/>
  <c r="P225" i="7"/>
  <c r="P224" i="7" s="1"/>
  <c r="BI223" i="7"/>
  <c r="BH223" i="7"/>
  <c r="BG223" i="7"/>
  <c r="BF223" i="7"/>
  <c r="T223" i="7"/>
  <c r="R223" i="7"/>
  <c r="P223" i="7"/>
  <c r="BI222" i="7"/>
  <c r="BH222" i="7"/>
  <c r="BG222" i="7"/>
  <c r="BF222" i="7"/>
  <c r="T222" i="7"/>
  <c r="R222" i="7"/>
  <c r="P222" i="7"/>
  <c r="BI220" i="7"/>
  <c r="BH220" i="7"/>
  <c r="BG220" i="7"/>
  <c r="BF220" i="7"/>
  <c r="T220" i="7"/>
  <c r="R220" i="7"/>
  <c r="P220" i="7"/>
  <c r="BI218" i="7"/>
  <c r="BH218" i="7"/>
  <c r="BG218" i="7"/>
  <c r="BF218" i="7"/>
  <c r="T218" i="7"/>
  <c r="R218" i="7"/>
  <c r="P218" i="7"/>
  <c r="BI216" i="7"/>
  <c r="BH216" i="7"/>
  <c r="BG216" i="7"/>
  <c r="BF216" i="7"/>
  <c r="T216" i="7"/>
  <c r="R216" i="7"/>
  <c r="P216" i="7"/>
  <c r="BI215" i="7"/>
  <c r="BH215" i="7"/>
  <c r="BG215" i="7"/>
  <c r="BF215" i="7"/>
  <c r="T215" i="7"/>
  <c r="R215" i="7"/>
  <c r="P215" i="7"/>
  <c r="BI214" i="7"/>
  <c r="BH214" i="7"/>
  <c r="BG214" i="7"/>
  <c r="BF214" i="7"/>
  <c r="T214" i="7"/>
  <c r="R214" i="7"/>
  <c r="P214" i="7"/>
  <c r="BI212" i="7"/>
  <c r="BH212" i="7"/>
  <c r="BG212" i="7"/>
  <c r="BF212" i="7"/>
  <c r="T212" i="7"/>
  <c r="R212" i="7"/>
  <c r="P212" i="7"/>
  <c r="BI210" i="7"/>
  <c r="BH210" i="7"/>
  <c r="BG210" i="7"/>
  <c r="BF210" i="7"/>
  <c r="T210" i="7"/>
  <c r="R210" i="7"/>
  <c r="P210" i="7"/>
  <c r="BI208" i="7"/>
  <c r="BH208" i="7"/>
  <c r="BG208" i="7"/>
  <c r="BF208" i="7"/>
  <c r="T208" i="7"/>
  <c r="R208" i="7"/>
  <c r="P208" i="7"/>
  <c r="BI206" i="7"/>
  <c r="BH206" i="7"/>
  <c r="BG206" i="7"/>
  <c r="BF206" i="7"/>
  <c r="T206" i="7"/>
  <c r="R206" i="7"/>
  <c r="P206" i="7"/>
  <c r="BI205" i="7"/>
  <c r="BH205" i="7"/>
  <c r="BG205" i="7"/>
  <c r="BF205" i="7"/>
  <c r="T205" i="7"/>
  <c r="R205" i="7"/>
  <c r="P205" i="7"/>
  <c r="BI203" i="7"/>
  <c r="BH203" i="7"/>
  <c r="BG203" i="7"/>
  <c r="BF203" i="7"/>
  <c r="T203" i="7"/>
  <c r="R203" i="7"/>
  <c r="P203" i="7"/>
  <c r="BI202" i="7"/>
  <c r="BH202" i="7"/>
  <c r="BG202" i="7"/>
  <c r="BF202" i="7"/>
  <c r="T202" i="7"/>
  <c r="R202" i="7"/>
  <c r="P202" i="7"/>
  <c r="BI201" i="7"/>
  <c r="BH201" i="7"/>
  <c r="BG201" i="7"/>
  <c r="BF201" i="7"/>
  <c r="T201" i="7"/>
  <c r="R201" i="7"/>
  <c r="P201" i="7"/>
  <c r="BI200" i="7"/>
  <c r="BH200" i="7"/>
  <c r="BG200" i="7"/>
  <c r="BF200" i="7"/>
  <c r="T200" i="7"/>
  <c r="R200" i="7"/>
  <c r="P200" i="7"/>
  <c r="BI199" i="7"/>
  <c r="BH199" i="7"/>
  <c r="BG199" i="7"/>
  <c r="BF199" i="7"/>
  <c r="T199" i="7"/>
  <c r="R199" i="7"/>
  <c r="P199" i="7"/>
  <c r="BI198" i="7"/>
  <c r="BH198" i="7"/>
  <c r="BG198" i="7"/>
  <c r="BF198" i="7"/>
  <c r="T198" i="7"/>
  <c r="R198" i="7"/>
  <c r="P198" i="7"/>
  <c r="BI197" i="7"/>
  <c r="BH197" i="7"/>
  <c r="BG197" i="7"/>
  <c r="BF197" i="7"/>
  <c r="T197" i="7"/>
  <c r="R197" i="7"/>
  <c r="P197" i="7"/>
  <c r="BI195" i="7"/>
  <c r="BH195" i="7"/>
  <c r="BG195" i="7"/>
  <c r="BF195" i="7"/>
  <c r="T195" i="7"/>
  <c r="R195" i="7"/>
  <c r="P195" i="7"/>
  <c r="BI194" i="7"/>
  <c r="BH194" i="7"/>
  <c r="BG194" i="7"/>
  <c r="BF194" i="7"/>
  <c r="T194" i="7"/>
  <c r="R194" i="7"/>
  <c r="P194" i="7"/>
  <c r="BI193" i="7"/>
  <c r="BH193" i="7"/>
  <c r="BG193" i="7"/>
  <c r="BF193" i="7"/>
  <c r="T193" i="7"/>
  <c r="R193" i="7"/>
  <c r="P193" i="7"/>
  <c r="BI192" i="7"/>
  <c r="BH192" i="7"/>
  <c r="BG192" i="7"/>
  <c r="BF192" i="7"/>
  <c r="T192" i="7"/>
  <c r="R192" i="7"/>
  <c r="P192" i="7"/>
  <c r="BI191" i="7"/>
  <c r="BH191" i="7"/>
  <c r="BG191" i="7"/>
  <c r="BF191" i="7"/>
  <c r="T191" i="7"/>
  <c r="R191" i="7"/>
  <c r="P191" i="7"/>
  <c r="BI190" i="7"/>
  <c r="BH190" i="7"/>
  <c r="BG190" i="7"/>
  <c r="BF190" i="7"/>
  <c r="T190" i="7"/>
  <c r="R190" i="7"/>
  <c r="P190" i="7"/>
  <c r="BI189" i="7"/>
  <c r="BH189" i="7"/>
  <c r="BG189" i="7"/>
  <c r="BF189" i="7"/>
  <c r="T189" i="7"/>
  <c r="R189" i="7"/>
  <c r="P189" i="7"/>
  <c r="BI188" i="7"/>
  <c r="BH188" i="7"/>
  <c r="BG188" i="7"/>
  <c r="BF188" i="7"/>
  <c r="T188" i="7"/>
  <c r="R188" i="7"/>
  <c r="P188" i="7"/>
  <c r="BI187" i="7"/>
  <c r="BH187" i="7"/>
  <c r="BG187" i="7"/>
  <c r="BF187" i="7"/>
  <c r="T187" i="7"/>
  <c r="R187" i="7"/>
  <c r="P187" i="7"/>
  <c r="BI186" i="7"/>
  <c r="BH186" i="7"/>
  <c r="BG186" i="7"/>
  <c r="BF186" i="7"/>
  <c r="T186" i="7"/>
  <c r="R186" i="7"/>
  <c r="P186" i="7"/>
  <c r="BI185" i="7"/>
  <c r="BH185" i="7"/>
  <c r="BG185" i="7"/>
  <c r="BF185" i="7"/>
  <c r="T185" i="7"/>
  <c r="R185" i="7"/>
  <c r="P185" i="7"/>
  <c r="BI183" i="7"/>
  <c r="BH183" i="7"/>
  <c r="BG183" i="7"/>
  <c r="BF183" i="7"/>
  <c r="T183" i="7"/>
  <c r="R183" i="7"/>
  <c r="P183" i="7"/>
  <c r="BI179" i="7"/>
  <c r="BH179" i="7"/>
  <c r="BG179" i="7"/>
  <c r="BF179" i="7"/>
  <c r="T179" i="7"/>
  <c r="R179" i="7"/>
  <c r="P179" i="7"/>
  <c r="BI177" i="7"/>
  <c r="BH177" i="7"/>
  <c r="BG177" i="7"/>
  <c r="BF177" i="7"/>
  <c r="T177" i="7"/>
  <c r="R177" i="7"/>
  <c r="P177" i="7"/>
  <c r="BI175" i="7"/>
  <c r="BH175" i="7"/>
  <c r="BG175" i="7"/>
  <c r="BF175" i="7"/>
  <c r="T175" i="7"/>
  <c r="R175" i="7"/>
  <c r="P175" i="7"/>
  <c r="BI174" i="7"/>
  <c r="BH174" i="7"/>
  <c r="BG174" i="7"/>
  <c r="BF174" i="7"/>
  <c r="T174" i="7"/>
  <c r="R174" i="7"/>
  <c r="P174" i="7"/>
  <c r="BI173" i="7"/>
  <c r="BH173" i="7"/>
  <c r="BG173" i="7"/>
  <c r="BF173" i="7"/>
  <c r="T173" i="7"/>
  <c r="R173" i="7"/>
  <c r="P173" i="7"/>
  <c r="BI172" i="7"/>
  <c r="BH172" i="7"/>
  <c r="BG172" i="7"/>
  <c r="BF172" i="7"/>
  <c r="T172" i="7"/>
  <c r="R172" i="7"/>
  <c r="P172" i="7"/>
  <c r="BI170" i="7"/>
  <c r="BH170" i="7"/>
  <c r="BG170" i="7"/>
  <c r="BF170" i="7"/>
  <c r="T170" i="7"/>
  <c r="R170" i="7"/>
  <c r="P170" i="7"/>
  <c r="BI169" i="7"/>
  <c r="BH169" i="7"/>
  <c r="BG169" i="7"/>
  <c r="BF169" i="7"/>
  <c r="T169" i="7"/>
  <c r="R169" i="7"/>
  <c r="P169" i="7"/>
  <c r="BI168" i="7"/>
  <c r="BH168" i="7"/>
  <c r="BG168" i="7"/>
  <c r="BF168" i="7"/>
  <c r="T168" i="7"/>
  <c r="R168" i="7"/>
  <c r="P168" i="7"/>
  <c r="BI167" i="7"/>
  <c r="BH167" i="7"/>
  <c r="BG167" i="7"/>
  <c r="BF167" i="7"/>
  <c r="T167" i="7"/>
  <c r="R167" i="7"/>
  <c r="P167" i="7"/>
  <c r="BI166" i="7"/>
  <c r="BH166" i="7"/>
  <c r="BG166" i="7"/>
  <c r="BF166" i="7"/>
  <c r="T166" i="7"/>
  <c r="R166" i="7"/>
  <c r="P166" i="7"/>
  <c r="BI165" i="7"/>
  <c r="BH165" i="7"/>
  <c r="BG165" i="7"/>
  <c r="BF165" i="7"/>
  <c r="T165" i="7"/>
  <c r="R165" i="7"/>
  <c r="P165" i="7"/>
  <c r="BI163" i="7"/>
  <c r="BH163" i="7"/>
  <c r="BG163" i="7"/>
  <c r="BF163" i="7"/>
  <c r="T163" i="7"/>
  <c r="R163" i="7"/>
  <c r="P163" i="7"/>
  <c r="BI162" i="7"/>
  <c r="BH162" i="7"/>
  <c r="BG162" i="7"/>
  <c r="BF162" i="7"/>
  <c r="T162" i="7"/>
  <c r="R162" i="7"/>
  <c r="P162" i="7"/>
  <c r="BI158" i="7"/>
  <c r="BH158" i="7"/>
  <c r="BG158" i="7"/>
  <c r="BF158" i="7"/>
  <c r="T158" i="7"/>
  <c r="R158" i="7"/>
  <c r="P158" i="7"/>
  <c r="BI157" i="7"/>
  <c r="BH157" i="7"/>
  <c r="BG157" i="7"/>
  <c r="BF157" i="7"/>
  <c r="T157" i="7"/>
  <c r="R157" i="7"/>
  <c r="P157" i="7"/>
  <c r="BI156" i="7"/>
  <c r="BH156" i="7"/>
  <c r="BG156" i="7"/>
  <c r="BF156" i="7"/>
  <c r="T156" i="7"/>
  <c r="R156" i="7"/>
  <c r="P156" i="7"/>
  <c r="BI154" i="7"/>
  <c r="BH154" i="7"/>
  <c r="BG154" i="7"/>
  <c r="BF154" i="7"/>
  <c r="T154" i="7"/>
  <c r="R154" i="7"/>
  <c r="P154" i="7"/>
  <c r="BI153" i="7"/>
  <c r="BH153" i="7"/>
  <c r="BG153" i="7"/>
  <c r="BF153" i="7"/>
  <c r="T153" i="7"/>
  <c r="R153" i="7"/>
  <c r="P153" i="7"/>
  <c r="BI150" i="7"/>
  <c r="BH150" i="7"/>
  <c r="BG150" i="7"/>
  <c r="BF150" i="7"/>
  <c r="T150" i="7"/>
  <c r="R150" i="7"/>
  <c r="P150" i="7"/>
  <c r="BI148" i="7"/>
  <c r="BH148" i="7"/>
  <c r="BG148" i="7"/>
  <c r="BF148" i="7"/>
  <c r="T148" i="7"/>
  <c r="R148" i="7"/>
  <c r="P148" i="7"/>
  <c r="BI145" i="7"/>
  <c r="BH145" i="7"/>
  <c r="BG145" i="7"/>
  <c r="BF145" i="7"/>
  <c r="T145" i="7"/>
  <c r="R145" i="7"/>
  <c r="P145" i="7"/>
  <c r="BI143" i="7"/>
  <c r="BH143" i="7"/>
  <c r="BG143" i="7"/>
  <c r="BF143" i="7"/>
  <c r="T143" i="7"/>
  <c r="R143" i="7"/>
  <c r="P143" i="7"/>
  <c r="BI140" i="7"/>
  <c r="BH140" i="7"/>
  <c r="BG140" i="7"/>
  <c r="BF140" i="7"/>
  <c r="T140" i="7"/>
  <c r="R140" i="7"/>
  <c r="P140" i="7"/>
  <c r="BI138" i="7"/>
  <c r="BH138" i="7"/>
  <c r="BG138" i="7"/>
  <c r="BF138" i="7"/>
  <c r="T138" i="7"/>
  <c r="R138" i="7"/>
  <c r="P138" i="7"/>
  <c r="BI134" i="7"/>
  <c r="BH134" i="7"/>
  <c r="BG134" i="7"/>
  <c r="BF134" i="7"/>
  <c r="T134" i="7"/>
  <c r="R134" i="7"/>
  <c r="P134" i="7"/>
  <c r="BI130" i="7"/>
  <c r="BH130" i="7"/>
  <c r="BG130" i="7"/>
  <c r="BF130" i="7"/>
  <c r="T130" i="7"/>
  <c r="R130" i="7"/>
  <c r="P130" i="7"/>
  <c r="BI126" i="7"/>
  <c r="BH126" i="7"/>
  <c r="BG126" i="7"/>
  <c r="BF126" i="7"/>
  <c r="T126" i="7"/>
  <c r="R126" i="7"/>
  <c r="P126" i="7"/>
  <c r="BI124" i="7"/>
  <c r="BH124" i="7"/>
  <c r="BG124" i="7"/>
  <c r="BF124" i="7"/>
  <c r="T124" i="7"/>
  <c r="R124" i="7"/>
  <c r="P124" i="7"/>
  <c r="BI121" i="7"/>
  <c r="BH121" i="7"/>
  <c r="BG121" i="7"/>
  <c r="BF121" i="7"/>
  <c r="T121" i="7"/>
  <c r="R121" i="7"/>
  <c r="P121" i="7"/>
  <c r="BI118" i="7"/>
  <c r="BH118" i="7"/>
  <c r="BG118" i="7"/>
  <c r="BF118" i="7"/>
  <c r="T118" i="7"/>
  <c r="R118" i="7"/>
  <c r="P118" i="7"/>
  <c r="BI116" i="7"/>
  <c r="BH116" i="7"/>
  <c r="BG116" i="7"/>
  <c r="BF116" i="7"/>
  <c r="T116" i="7"/>
  <c r="R116" i="7"/>
  <c r="P116" i="7"/>
  <c r="BI113" i="7"/>
  <c r="BH113" i="7"/>
  <c r="BG113" i="7"/>
  <c r="BF113" i="7"/>
  <c r="T113" i="7"/>
  <c r="T112" i="7" s="1"/>
  <c r="R113" i="7"/>
  <c r="R112" i="7"/>
  <c r="P113" i="7"/>
  <c r="P112" i="7" s="1"/>
  <c r="BI110" i="7"/>
  <c r="BH110" i="7"/>
  <c r="BG110" i="7"/>
  <c r="BF110" i="7"/>
  <c r="T110" i="7"/>
  <c r="R110" i="7"/>
  <c r="P110" i="7"/>
  <c r="BI108" i="7"/>
  <c r="BH108" i="7"/>
  <c r="BG108" i="7"/>
  <c r="BF108" i="7"/>
  <c r="T108" i="7"/>
  <c r="R108" i="7"/>
  <c r="P108" i="7"/>
  <c r="BI104" i="7"/>
  <c r="BH104" i="7"/>
  <c r="BG104" i="7"/>
  <c r="BF104" i="7"/>
  <c r="T104" i="7"/>
  <c r="R104" i="7"/>
  <c r="P104" i="7"/>
  <c r="BI102" i="7"/>
  <c r="BH102" i="7"/>
  <c r="BG102" i="7"/>
  <c r="BF102" i="7"/>
  <c r="T102" i="7"/>
  <c r="R102" i="7"/>
  <c r="P102" i="7"/>
  <c r="BI101" i="7"/>
  <c r="BH101" i="7"/>
  <c r="BG101" i="7"/>
  <c r="BF101" i="7"/>
  <c r="T101" i="7"/>
  <c r="R101" i="7"/>
  <c r="P101" i="7"/>
  <c r="BI99" i="7"/>
  <c r="BH99" i="7"/>
  <c r="BG99" i="7"/>
  <c r="BF99" i="7"/>
  <c r="T99" i="7"/>
  <c r="R99" i="7"/>
  <c r="P99" i="7"/>
  <c r="BI97" i="7"/>
  <c r="BH97" i="7"/>
  <c r="BG97" i="7"/>
  <c r="BF97" i="7"/>
  <c r="T97" i="7"/>
  <c r="R97" i="7"/>
  <c r="P97" i="7"/>
  <c r="BI91" i="7"/>
  <c r="BH91" i="7"/>
  <c r="BG91" i="7"/>
  <c r="BF91" i="7"/>
  <c r="T91" i="7"/>
  <c r="R91" i="7"/>
  <c r="P91" i="7"/>
  <c r="BI89" i="7"/>
  <c r="BH89" i="7"/>
  <c r="BG89" i="7"/>
  <c r="BF89" i="7"/>
  <c r="T89" i="7"/>
  <c r="R89" i="7"/>
  <c r="P89" i="7"/>
  <c r="J83" i="7"/>
  <c r="J82" i="7"/>
  <c r="F82" i="7"/>
  <c r="F80" i="7"/>
  <c r="E78" i="7"/>
  <c r="J55" i="7"/>
  <c r="J54" i="7"/>
  <c r="F54" i="7"/>
  <c r="F52" i="7"/>
  <c r="E50" i="7"/>
  <c r="J18" i="7"/>
  <c r="E18" i="7"/>
  <c r="F83" i="7" s="1"/>
  <c r="J17" i="7"/>
  <c r="J12" i="7"/>
  <c r="J80" i="7" s="1"/>
  <c r="E7" i="7"/>
  <c r="E76" i="7" s="1"/>
  <c r="J37" i="6"/>
  <c r="J36" i="6"/>
  <c r="AY59" i="1" s="1"/>
  <c r="J35" i="6"/>
  <c r="AX59" i="1"/>
  <c r="BI90" i="6"/>
  <c r="BH90" i="6"/>
  <c r="BG90" i="6"/>
  <c r="BF90" i="6"/>
  <c r="T90" i="6"/>
  <c r="R90" i="6"/>
  <c r="P90" i="6"/>
  <c r="BI89" i="6"/>
  <c r="BH89" i="6"/>
  <c r="BG89" i="6"/>
  <c r="BF89" i="6"/>
  <c r="T89" i="6"/>
  <c r="R89" i="6"/>
  <c r="P89" i="6"/>
  <c r="BI88" i="6"/>
  <c r="BH88" i="6"/>
  <c r="BG88" i="6"/>
  <c r="BF88" i="6"/>
  <c r="T88" i="6"/>
  <c r="R88" i="6"/>
  <c r="P88" i="6"/>
  <c r="BI87" i="6"/>
  <c r="BH87" i="6"/>
  <c r="BG87" i="6"/>
  <c r="BF87" i="6"/>
  <c r="T87" i="6"/>
  <c r="R87" i="6"/>
  <c r="P87" i="6"/>
  <c r="BI86" i="6"/>
  <c r="BH86" i="6"/>
  <c r="BG86" i="6"/>
  <c r="BF86" i="6"/>
  <c r="T86" i="6"/>
  <c r="R86" i="6"/>
  <c r="P86" i="6"/>
  <c r="BI85" i="6"/>
  <c r="BH85" i="6"/>
  <c r="BG85" i="6"/>
  <c r="BF85" i="6"/>
  <c r="T85" i="6"/>
  <c r="R85" i="6"/>
  <c r="P85" i="6"/>
  <c r="BI84" i="6"/>
  <c r="BH84" i="6"/>
  <c r="BG84" i="6"/>
  <c r="BF84" i="6"/>
  <c r="T84" i="6"/>
  <c r="R84" i="6"/>
  <c r="P84" i="6"/>
  <c r="BI83" i="6"/>
  <c r="BH83" i="6"/>
  <c r="BG83" i="6"/>
  <c r="BF83" i="6"/>
  <c r="T83" i="6"/>
  <c r="R83" i="6"/>
  <c r="P83" i="6"/>
  <c r="BI82" i="6"/>
  <c r="BH82" i="6"/>
  <c r="BG82" i="6"/>
  <c r="BF82" i="6"/>
  <c r="T82" i="6"/>
  <c r="R82" i="6"/>
  <c r="P82" i="6"/>
  <c r="F74" i="6"/>
  <c r="E72" i="6"/>
  <c r="F52" i="6"/>
  <c r="E50" i="6"/>
  <c r="J24" i="6"/>
  <c r="E24" i="6"/>
  <c r="J77" i="6" s="1"/>
  <c r="J23" i="6"/>
  <c r="J21" i="6"/>
  <c r="E21" i="6"/>
  <c r="J76" i="6"/>
  <c r="J20" i="6"/>
  <c r="J18" i="6"/>
  <c r="E18" i="6"/>
  <c r="F55" i="6" s="1"/>
  <c r="J17" i="6"/>
  <c r="J15" i="6"/>
  <c r="E15" i="6"/>
  <c r="F54" i="6"/>
  <c r="J14" i="6"/>
  <c r="J12" i="6"/>
  <c r="J74" i="6"/>
  <c r="E7" i="6"/>
  <c r="E70" i="6" s="1"/>
  <c r="J37" i="5"/>
  <c r="J36" i="5"/>
  <c r="AY58" i="1"/>
  <c r="J35" i="5"/>
  <c r="AX58" i="1"/>
  <c r="BI106" i="5"/>
  <c r="BH106" i="5"/>
  <c r="BG106" i="5"/>
  <c r="BF106" i="5"/>
  <c r="T106" i="5"/>
  <c r="R106" i="5"/>
  <c r="P106" i="5"/>
  <c r="BI104" i="5"/>
  <c r="BH104" i="5"/>
  <c r="BG104" i="5"/>
  <c r="BF104" i="5"/>
  <c r="T104" i="5"/>
  <c r="R104" i="5"/>
  <c r="P104" i="5"/>
  <c r="BI102" i="5"/>
  <c r="BH102" i="5"/>
  <c r="BG102" i="5"/>
  <c r="BF102" i="5"/>
  <c r="T102" i="5"/>
  <c r="R102" i="5"/>
  <c r="P102" i="5"/>
  <c r="BI101" i="5"/>
  <c r="BH101" i="5"/>
  <c r="BG101" i="5"/>
  <c r="BF101" i="5"/>
  <c r="T101" i="5"/>
  <c r="R101" i="5"/>
  <c r="P101" i="5"/>
  <c r="BI100" i="5"/>
  <c r="BH100" i="5"/>
  <c r="BG100" i="5"/>
  <c r="BF100" i="5"/>
  <c r="T100" i="5"/>
  <c r="R100" i="5"/>
  <c r="P100" i="5"/>
  <c r="BI99" i="5"/>
  <c r="BH99" i="5"/>
  <c r="BG99" i="5"/>
  <c r="BF99" i="5"/>
  <c r="T99" i="5"/>
  <c r="R99" i="5"/>
  <c r="P99" i="5"/>
  <c r="BI98" i="5"/>
  <c r="BH98" i="5"/>
  <c r="BG98" i="5"/>
  <c r="BF98" i="5"/>
  <c r="T98" i="5"/>
  <c r="R98" i="5"/>
  <c r="P98" i="5"/>
  <c r="BI96" i="5"/>
  <c r="BH96" i="5"/>
  <c r="BG96" i="5"/>
  <c r="BF96" i="5"/>
  <c r="T96" i="5"/>
  <c r="R96" i="5"/>
  <c r="P96" i="5"/>
  <c r="BI94" i="5"/>
  <c r="BH94" i="5"/>
  <c r="BG94" i="5"/>
  <c r="BF94" i="5"/>
  <c r="T94" i="5"/>
  <c r="R94" i="5"/>
  <c r="P94" i="5"/>
  <c r="BI92" i="5"/>
  <c r="BH92" i="5"/>
  <c r="BG92" i="5"/>
  <c r="BF92" i="5"/>
  <c r="T92" i="5"/>
  <c r="R92" i="5"/>
  <c r="P92" i="5"/>
  <c r="BI87" i="5"/>
  <c r="BH87" i="5"/>
  <c r="BG87" i="5"/>
  <c r="BF87" i="5"/>
  <c r="T87" i="5"/>
  <c r="R87" i="5"/>
  <c r="P87" i="5"/>
  <c r="BI85" i="5"/>
  <c r="BH85" i="5"/>
  <c r="BG85" i="5"/>
  <c r="BF85" i="5"/>
  <c r="T85" i="5"/>
  <c r="R85" i="5"/>
  <c r="P85" i="5"/>
  <c r="BI83" i="5"/>
  <c r="BH83" i="5"/>
  <c r="BG83" i="5"/>
  <c r="BF83" i="5"/>
  <c r="T83" i="5"/>
  <c r="R83" i="5"/>
  <c r="P83" i="5"/>
  <c r="BI82" i="5"/>
  <c r="BH82" i="5"/>
  <c r="BG82" i="5"/>
  <c r="BF82" i="5"/>
  <c r="T82" i="5"/>
  <c r="R82" i="5"/>
  <c r="P82" i="5"/>
  <c r="F74" i="5"/>
  <c r="E72" i="5"/>
  <c r="F52" i="5"/>
  <c r="E50" i="5"/>
  <c r="J24" i="5"/>
  <c r="E24" i="5"/>
  <c r="J77" i="5"/>
  <c r="J23" i="5"/>
  <c r="J21" i="5"/>
  <c r="E21" i="5"/>
  <c r="J76" i="5" s="1"/>
  <c r="J20" i="5"/>
  <c r="J18" i="5"/>
  <c r="E18" i="5"/>
  <c r="F77" i="5"/>
  <c r="J17" i="5"/>
  <c r="J15" i="5"/>
  <c r="E15" i="5"/>
  <c r="F76" i="5" s="1"/>
  <c r="J14" i="5"/>
  <c r="J12" i="5"/>
  <c r="J74" i="5"/>
  <c r="E7" i="5"/>
  <c r="E70" i="5" s="1"/>
  <c r="J37" i="4"/>
  <c r="J36" i="4"/>
  <c r="AY57" i="1" s="1"/>
  <c r="J35" i="4"/>
  <c r="AX57" i="1" s="1"/>
  <c r="BI304" i="4"/>
  <c r="BH304" i="4"/>
  <c r="BG304" i="4"/>
  <c r="BF304" i="4"/>
  <c r="T304" i="4"/>
  <c r="R304" i="4"/>
  <c r="P304" i="4"/>
  <c r="BI302" i="4"/>
  <c r="BH302" i="4"/>
  <c r="BG302" i="4"/>
  <c r="BF302" i="4"/>
  <c r="T302" i="4"/>
  <c r="R302" i="4"/>
  <c r="P302" i="4"/>
  <c r="BI300" i="4"/>
  <c r="BH300" i="4"/>
  <c r="BG300" i="4"/>
  <c r="BF300" i="4"/>
  <c r="T300" i="4"/>
  <c r="R300" i="4"/>
  <c r="P300" i="4"/>
  <c r="BI298" i="4"/>
  <c r="BH298" i="4"/>
  <c r="BG298" i="4"/>
  <c r="BF298" i="4"/>
  <c r="T298" i="4"/>
  <c r="R298" i="4"/>
  <c r="P298" i="4"/>
  <c r="BI296" i="4"/>
  <c r="BH296" i="4"/>
  <c r="BG296" i="4"/>
  <c r="BF296" i="4"/>
  <c r="T296" i="4"/>
  <c r="R296" i="4"/>
  <c r="P296" i="4"/>
  <c r="BI292" i="4"/>
  <c r="BH292" i="4"/>
  <c r="BG292" i="4"/>
  <c r="BF292" i="4"/>
  <c r="T292" i="4"/>
  <c r="R292" i="4"/>
  <c r="P292" i="4"/>
  <c r="BI287" i="4"/>
  <c r="BH287" i="4"/>
  <c r="BG287" i="4"/>
  <c r="BF287" i="4"/>
  <c r="T287" i="4"/>
  <c r="R287" i="4"/>
  <c r="P287" i="4"/>
  <c r="BI284" i="4"/>
  <c r="BH284" i="4"/>
  <c r="BG284" i="4"/>
  <c r="BF284" i="4"/>
  <c r="T284" i="4"/>
  <c r="T283" i="4"/>
  <c r="R284" i="4"/>
  <c r="R283" i="4"/>
  <c r="P284" i="4"/>
  <c r="P283" i="4" s="1"/>
  <c r="BI280" i="4"/>
  <c r="BH280" i="4"/>
  <c r="BG280" i="4"/>
  <c r="BF280" i="4"/>
  <c r="T280" i="4"/>
  <c r="R280" i="4"/>
  <c r="P280" i="4"/>
  <c r="BI278" i="4"/>
  <c r="BH278" i="4"/>
  <c r="BG278" i="4"/>
  <c r="BF278" i="4"/>
  <c r="T278" i="4"/>
  <c r="R278" i="4"/>
  <c r="P278" i="4"/>
  <c r="BI273" i="4"/>
  <c r="BH273" i="4"/>
  <c r="BG273" i="4"/>
  <c r="BF273" i="4"/>
  <c r="T273" i="4"/>
  <c r="R273" i="4"/>
  <c r="P273" i="4"/>
  <c r="BI269" i="4"/>
  <c r="BH269" i="4"/>
  <c r="BG269" i="4"/>
  <c r="BF269" i="4"/>
  <c r="T269" i="4"/>
  <c r="R269" i="4"/>
  <c r="P269" i="4"/>
  <c r="BI267" i="4"/>
  <c r="BH267" i="4"/>
  <c r="BG267" i="4"/>
  <c r="BF267" i="4"/>
  <c r="T267" i="4"/>
  <c r="R267" i="4"/>
  <c r="P267" i="4"/>
  <c r="BI264" i="4"/>
  <c r="BH264" i="4"/>
  <c r="BG264" i="4"/>
  <c r="BF264" i="4"/>
  <c r="T264" i="4"/>
  <c r="R264" i="4"/>
  <c r="P264" i="4"/>
  <c r="BI263" i="4"/>
  <c r="BH263" i="4"/>
  <c r="BG263" i="4"/>
  <c r="BF263" i="4"/>
  <c r="T263" i="4"/>
  <c r="R263" i="4"/>
  <c r="P263" i="4"/>
  <c r="BI261" i="4"/>
  <c r="BH261" i="4"/>
  <c r="BG261" i="4"/>
  <c r="BF261" i="4"/>
  <c r="T261" i="4"/>
  <c r="R261" i="4"/>
  <c r="P261" i="4"/>
  <c r="BI260" i="4"/>
  <c r="BH260" i="4"/>
  <c r="BG260" i="4"/>
  <c r="BF260" i="4"/>
  <c r="T260" i="4"/>
  <c r="R260" i="4"/>
  <c r="P260" i="4"/>
  <c r="BI258" i="4"/>
  <c r="BH258" i="4"/>
  <c r="BG258" i="4"/>
  <c r="BF258" i="4"/>
  <c r="T258" i="4"/>
  <c r="R258" i="4"/>
  <c r="P258" i="4"/>
  <c r="BI257" i="4"/>
  <c r="BH257" i="4"/>
  <c r="BG257" i="4"/>
  <c r="BF257" i="4"/>
  <c r="T257" i="4"/>
  <c r="R257" i="4"/>
  <c r="P257" i="4"/>
  <c r="BI254" i="4"/>
  <c r="BH254" i="4"/>
  <c r="BG254" i="4"/>
  <c r="BF254" i="4"/>
  <c r="T254" i="4"/>
  <c r="R254" i="4"/>
  <c r="P254" i="4"/>
  <c r="BI252" i="4"/>
  <c r="BH252" i="4"/>
  <c r="BG252" i="4"/>
  <c r="BF252" i="4"/>
  <c r="T252" i="4"/>
  <c r="R252" i="4"/>
  <c r="P252" i="4"/>
  <c r="BI251" i="4"/>
  <c r="BH251" i="4"/>
  <c r="BG251" i="4"/>
  <c r="BF251" i="4"/>
  <c r="T251" i="4"/>
  <c r="R251" i="4"/>
  <c r="P251" i="4"/>
  <c r="BI247" i="4"/>
  <c r="BH247" i="4"/>
  <c r="BG247" i="4"/>
  <c r="BF247" i="4"/>
  <c r="T247" i="4"/>
  <c r="R247" i="4"/>
  <c r="P247" i="4"/>
  <c r="BI245" i="4"/>
  <c r="BH245" i="4"/>
  <c r="BG245" i="4"/>
  <c r="BF245" i="4"/>
  <c r="T245" i="4"/>
  <c r="R245" i="4"/>
  <c r="P245" i="4"/>
  <c r="BI243" i="4"/>
  <c r="BH243" i="4"/>
  <c r="BG243" i="4"/>
  <c r="BF243" i="4"/>
  <c r="T243" i="4"/>
  <c r="R243" i="4"/>
  <c r="P243" i="4"/>
  <c r="BI241" i="4"/>
  <c r="BH241" i="4"/>
  <c r="BG241" i="4"/>
  <c r="BF241" i="4"/>
  <c r="T241" i="4"/>
  <c r="R241" i="4"/>
  <c r="P241" i="4"/>
  <c r="BI239" i="4"/>
  <c r="BH239" i="4"/>
  <c r="BG239" i="4"/>
  <c r="BF239" i="4"/>
  <c r="T239" i="4"/>
  <c r="R239" i="4"/>
  <c r="P239" i="4"/>
  <c r="BI237" i="4"/>
  <c r="BH237" i="4"/>
  <c r="BG237" i="4"/>
  <c r="BF237" i="4"/>
  <c r="T237" i="4"/>
  <c r="R237" i="4"/>
  <c r="P237" i="4"/>
  <c r="BI236" i="4"/>
  <c r="BH236" i="4"/>
  <c r="BG236" i="4"/>
  <c r="BF236" i="4"/>
  <c r="T236" i="4"/>
  <c r="R236" i="4"/>
  <c r="P236" i="4"/>
  <c r="BI230" i="4"/>
  <c r="BH230" i="4"/>
  <c r="BG230" i="4"/>
  <c r="BF230" i="4"/>
  <c r="T230" i="4"/>
  <c r="R230" i="4"/>
  <c r="P230" i="4"/>
  <c r="BI227" i="4"/>
  <c r="BH227" i="4"/>
  <c r="BG227" i="4"/>
  <c r="BF227" i="4"/>
  <c r="T227" i="4"/>
  <c r="R227" i="4"/>
  <c r="P227" i="4"/>
  <c r="BI224" i="4"/>
  <c r="BH224" i="4"/>
  <c r="BG224" i="4"/>
  <c r="BF224" i="4"/>
  <c r="T224" i="4"/>
  <c r="R224" i="4"/>
  <c r="P224" i="4"/>
  <c r="BI222" i="4"/>
  <c r="BH222" i="4"/>
  <c r="BG222" i="4"/>
  <c r="BF222" i="4"/>
  <c r="T222" i="4"/>
  <c r="R222" i="4"/>
  <c r="P222" i="4"/>
  <c r="BI220" i="4"/>
  <c r="BH220" i="4"/>
  <c r="BG220" i="4"/>
  <c r="BF220" i="4"/>
  <c r="T220" i="4"/>
  <c r="R220" i="4"/>
  <c r="P220" i="4"/>
  <c r="BI218" i="4"/>
  <c r="BH218" i="4"/>
  <c r="BG218" i="4"/>
  <c r="BF218" i="4"/>
  <c r="T218" i="4"/>
  <c r="R218" i="4"/>
  <c r="P218" i="4"/>
  <c r="BI216" i="4"/>
  <c r="BH216" i="4"/>
  <c r="BG216" i="4"/>
  <c r="BF216" i="4"/>
  <c r="T216" i="4"/>
  <c r="R216" i="4"/>
  <c r="P216" i="4"/>
  <c r="BI215" i="4"/>
  <c r="BH215" i="4"/>
  <c r="BG215" i="4"/>
  <c r="BF215" i="4"/>
  <c r="T215" i="4"/>
  <c r="R215" i="4"/>
  <c r="P215" i="4"/>
  <c r="BI211" i="4"/>
  <c r="BH211" i="4"/>
  <c r="BG211" i="4"/>
  <c r="BF211" i="4"/>
  <c r="T211" i="4"/>
  <c r="R211" i="4"/>
  <c r="P211" i="4"/>
  <c r="BI207" i="4"/>
  <c r="BH207" i="4"/>
  <c r="BG207" i="4"/>
  <c r="BF207" i="4"/>
  <c r="T207" i="4"/>
  <c r="R207" i="4"/>
  <c r="P207" i="4"/>
  <c r="BI202" i="4"/>
  <c r="BH202" i="4"/>
  <c r="BG202" i="4"/>
  <c r="BF202" i="4"/>
  <c r="T202" i="4"/>
  <c r="R202" i="4"/>
  <c r="P202" i="4"/>
  <c r="BI199" i="4"/>
  <c r="BH199" i="4"/>
  <c r="BG199" i="4"/>
  <c r="BF199" i="4"/>
  <c r="T199" i="4"/>
  <c r="R199" i="4"/>
  <c r="P199" i="4"/>
  <c r="BI193" i="4"/>
  <c r="BH193" i="4"/>
  <c r="BG193" i="4"/>
  <c r="BF193" i="4"/>
  <c r="T193" i="4"/>
  <c r="R193" i="4"/>
  <c r="P193" i="4"/>
  <c r="BI187" i="4"/>
  <c r="BH187" i="4"/>
  <c r="BG187" i="4"/>
  <c r="BF187" i="4"/>
  <c r="T187" i="4"/>
  <c r="R187" i="4"/>
  <c r="P187" i="4"/>
  <c r="BI180" i="4"/>
  <c r="BH180" i="4"/>
  <c r="BG180" i="4"/>
  <c r="BF180" i="4"/>
  <c r="T180" i="4"/>
  <c r="R180" i="4"/>
  <c r="P180" i="4"/>
  <c r="BI179" i="4"/>
  <c r="BH179" i="4"/>
  <c r="BG179" i="4"/>
  <c r="BF179" i="4"/>
  <c r="T179" i="4"/>
  <c r="R179" i="4"/>
  <c r="P179" i="4"/>
  <c r="BI175" i="4"/>
  <c r="BH175" i="4"/>
  <c r="BG175" i="4"/>
  <c r="BF175" i="4"/>
  <c r="T175" i="4"/>
  <c r="R175" i="4"/>
  <c r="P175" i="4"/>
  <c r="BI172" i="4"/>
  <c r="BH172" i="4"/>
  <c r="BG172" i="4"/>
  <c r="BF172" i="4"/>
  <c r="T172" i="4"/>
  <c r="R172" i="4"/>
  <c r="P172" i="4"/>
  <c r="BI169" i="4"/>
  <c r="BH169" i="4"/>
  <c r="BG169" i="4"/>
  <c r="BF169" i="4"/>
  <c r="T169" i="4"/>
  <c r="R169" i="4"/>
  <c r="P169" i="4"/>
  <c r="BI167" i="4"/>
  <c r="BH167" i="4"/>
  <c r="BG167" i="4"/>
  <c r="BF167" i="4"/>
  <c r="T167" i="4"/>
  <c r="R167" i="4"/>
  <c r="P167" i="4"/>
  <c r="BI165" i="4"/>
  <c r="BH165" i="4"/>
  <c r="BG165" i="4"/>
  <c r="BF165" i="4"/>
  <c r="T165" i="4"/>
  <c r="R165" i="4"/>
  <c r="P165" i="4"/>
  <c r="BI164" i="4"/>
  <c r="BH164" i="4"/>
  <c r="BG164" i="4"/>
  <c r="BF164" i="4"/>
  <c r="T164" i="4"/>
  <c r="R164" i="4"/>
  <c r="P164" i="4"/>
  <c r="BI162" i="4"/>
  <c r="BH162" i="4"/>
  <c r="BG162" i="4"/>
  <c r="BF162" i="4"/>
  <c r="T162" i="4"/>
  <c r="R162" i="4"/>
  <c r="P162" i="4"/>
  <c r="BI160" i="4"/>
  <c r="BH160" i="4"/>
  <c r="BG160" i="4"/>
  <c r="BF160" i="4"/>
  <c r="T160" i="4"/>
  <c r="R160" i="4"/>
  <c r="P160" i="4"/>
  <c r="BI158" i="4"/>
  <c r="BH158" i="4"/>
  <c r="BG158" i="4"/>
  <c r="BF158" i="4"/>
  <c r="T158" i="4"/>
  <c r="R158" i="4"/>
  <c r="P158" i="4"/>
  <c r="BI153" i="4"/>
  <c r="BH153" i="4"/>
  <c r="BG153" i="4"/>
  <c r="BF153" i="4"/>
  <c r="T153" i="4"/>
  <c r="R153" i="4"/>
  <c r="P153" i="4"/>
  <c r="BI149" i="4"/>
  <c r="BH149" i="4"/>
  <c r="BG149" i="4"/>
  <c r="BF149" i="4"/>
  <c r="T149" i="4"/>
  <c r="R149" i="4"/>
  <c r="P149" i="4"/>
  <c r="BI144" i="4"/>
  <c r="BH144" i="4"/>
  <c r="BG144" i="4"/>
  <c r="BF144" i="4"/>
  <c r="T144" i="4"/>
  <c r="R144" i="4"/>
  <c r="P144" i="4"/>
  <c r="BI140" i="4"/>
  <c r="BH140" i="4"/>
  <c r="BG140" i="4"/>
  <c r="BF140" i="4"/>
  <c r="T140" i="4"/>
  <c r="R140" i="4"/>
  <c r="P140" i="4"/>
  <c r="BI136" i="4"/>
  <c r="BH136" i="4"/>
  <c r="BG136" i="4"/>
  <c r="BF136" i="4"/>
  <c r="T136" i="4"/>
  <c r="R136" i="4"/>
  <c r="P136" i="4"/>
  <c r="BI129" i="4"/>
  <c r="BH129" i="4"/>
  <c r="BG129" i="4"/>
  <c r="BF129" i="4"/>
  <c r="T129" i="4"/>
  <c r="R129" i="4"/>
  <c r="P129" i="4"/>
  <c r="BI128" i="4"/>
  <c r="BH128" i="4"/>
  <c r="BG128" i="4"/>
  <c r="BF128" i="4"/>
  <c r="T128" i="4"/>
  <c r="R128" i="4"/>
  <c r="P128" i="4"/>
  <c r="BI123" i="4"/>
  <c r="BH123" i="4"/>
  <c r="BG123" i="4"/>
  <c r="BF123" i="4"/>
  <c r="T123" i="4"/>
  <c r="R123" i="4"/>
  <c r="P123" i="4"/>
  <c r="BI121" i="4"/>
  <c r="BH121" i="4"/>
  <c r="BG121" i="4"/>
  <c r="BF121" i="4"/>
  <c r="T121" i="4"/>
  <c r="R121" i="4"/>
  <c r="P121" i="4"/>
  <c r="BI119" i="4"/>
  <c r="BH119" i="4"/>
  <c r="BG119" i="4"/>
  <c r="BF119" i="4"/>
  <c r="T119" i="4"/>
  <c r="R119" i="4"/>
  <c r="P119" i="4"/>
  <c r="BI117" i="4"/>
  <c r="BH117" i="4"/>
  <c r="BG117" i="4"/>
  <c r="BF117" i="4"/>
  <c r="T117" i="4"/>
  <c r="R117" i="4"/>
  <c r="P117" i="4"/>
  <c r="BI110" i="4"/>
  <c r="BH110" i="4"/>
  <c r="BG110" i="4"/>
  <c r="BF110" i="4"/>
  <c r="T110" i="4"/>
  <c r="R110" i="4"/>
  <c r="P110" i="4"/>
  <c r="BI108" i="4"/>
  <c r="BH108" i="4"/>
  <c r="BG108" i="4"/>
  <c r="BF108" i="4"/>
  <c r="T108" i="4"/>
  <c r="R108" i="4"/>
  <c r="P108" i="4"/>
  <c r="BI103" i="4"/>
  <c r="BH103" i="4"/>
  <c r="BG103" i="4"/>
  <c r="BF103" i="4"/>
  <c r="T103" i="4"/>
  <c r="R103" i="4"/>
  <c r="P103" i="4"/>
  <c r="BI101" i="4"/>
  <c r="BH101" i="4"/>
  <c r="BG101" i="4"/>
  <c r="BF101" i="4"/>
  <c r="T101" i="4"/>
  <c r="R101" i="4"/>
  <c r="P101" i="4"/>
  <c r="BI97" i="4"/>
  <c r="BH97" i="4"/>
  <c r="BG97" i="4"/>
  <c r="BF97" i="4"/>
  <c r="T97" i="4"/>
  <c r="R97" i="4"/>
  <c r="P97" i="4"/>
  <c r="BI90" i="4"/>
  <c r="BH90" i="4"/>
  <c r="BG90" i="4"/>
  <c r="BF90" i="4"/>
  <c r="T90" i="4"/>
  <c r="R90" i="4"/>
  <c r="P90" i="4"/>
  <c r="J84" i="4"/>
  <c r="J83" i="4"/>
  <c r="F83" i="4"/>
  <c r="F81" i="4"/>
  <c r="E79" i="4"/>
  <c r="J55" i="4"/>
  <c r="J54" i="4"/>
  <c r="F54" i="4"/>
  <c r="F52" i="4"/>
  <c r="E50" i="4"/>
  <c r="J18" i="4"/>
  <c r="E18" i="4"/>
  <c r="F84" i="4" s="1"/>
  <c r="J17" i="4"/>
  <c r="J12" i="4"/>
  <c r="J81" i="4" s="1"/>
  <c r="E7" i="4"/>
  <c r="E48" i="4" s="1"/>
  <c r="J37" i="3"/>
  <c r="J36" i="3"/>
  <c r="AY56" i="1"/>
  <c r="J35" i="3"/>
  <c r="AX56" i="1" s="1"/>
  <c r="BI600" i="3"/>
  <c r="BH600" i="3"/>
  <c r="BG600" i="3"/>
  <c r="BF600" i="3"/>
  <c r="T600" i="3"/>
  <c r="T599" i="3" s="1"/>
  <c r="R600" i="3"/>
  <c r="R599" i="3" s="1"/>
  <c r="P600" i="3"/>
  <c r="P599" i="3"/>
  <c r="BI593" i="3"/>
  <c r="BH593" i="3"/>
  <c r="BG593" i="3"/>
  <c r="BF593" i="3"/>
  <c r="T593" i="3"/>
  <c r="T592" i="3" s="1"/>
  <c r="R593" i="3"/>
  <c r="R592" i="3" s="1"/>
  <c r="P593" i="3"/>
  <c r="P592" i="3" s="1"/>
  <c r="BI591" i="3"/>
  <c r="BH591" i="3"/>
  <c r="BG591" i="3"/>
  <c r="BF591" i="3"/>
  <c r="BI588" i="3"/>
  <c r="BH588" i="3"/>
  <c r="BG588" i="3"/>
  <c r="BF588" i="3"/>
  <c r="T588" i="3"/>
  <c r="R588" i="3"/>
  <c r="P588" i="3"/>
  <c r="BI581" i="3"/>
  <c r="BH581" i="3"/>
  <c r="BG581" i="3"/>
  <c r="BF581" i="3"/>
  <c r="T581" i="3"/>
  <c r="R581" i="3"/>
  <c r="P581" i="3"/>
  <c r="BI579" i="3"/>
  <c r="BH579" i="3"/>
  <c r="BG579" i="3"/>
  <c r="BF579" i="3"/>
  <c r="T579" i="3"/>
  <c r="R579" i="3"/>
  <c r="P579" i="3"/>
  <c r="BI578" i="3"/>
  <c r="BH578" i="3"/>
  <c r="BG578" i="3"/>
  <c r="BF578" i="3"/>
  <c r="T578" i="3"/>
  <c r="R578" i="3"/>
  <c r="P578" i="3"/>
  <c r="BI576" i="3"/>
  <c r="BH576" i="3"/>
  <c r="BG576" i="3"/>
  <c r="BF576" i="3"/>
  <c r="T576" i="3"/>
  <c r="R576" i="3"/>
  <c r="P576" i="3"/>
  <c r="BI574" i="3"/>
  <c r="BH574" i="3"/>
  <c r="BG574" i="3"/>
  <c r="BF574" i="3"/>
  <c r="T574" i="3"/>
  <c r="R574" i="3"/>
  <c r="P574" i="3"/>
  <c r="BI570" i="3"/>
  <c r="BH570" i="3"/>
  <c r="BG570" i="3"/>
  <c r="BF570" i="3"/>
  <c r="T570" i="3"/>
  <c r="R570" i="3"/>
  <c r="P570" i="3"/>
  <c r="BI567" i="3"/>
  <c r="BH567" i="3"/>
  <c r="BG567" i="3"/>
  <c r="BF567" i="3"/>
  <c r="T567" i="3"/>
  <c r="R567" i="3"/>
  <c r="P567" i="3"/>
  <c r="BI562" i="3"/>
  <c r="BH562" i="3"/>
  <c r="BG562" i="3"/>
  <c r="BF562" i="3"/>
  <c r="T562" i="3"/>
  <c r="R562" i="3"/>
  <c r="P562" i="3"/>
  <c r="BI561" i="3"/>
  <c r="BH561" i="3"/>
  <c r="BG561" i="3"/>
  <c r="BF561" i="3"/>
  <c r="T561" i="3"/>
  <c r="R561" i="3"/>
  <c r="P561" i="3"/>
  <c r="BI560" i="3"/>
  <c r="BH560" i="3"/>
  <c r="BG560" i="3"/>
  <c r="BF560" i="3"/>
  <c r="T560" i="3"/>
  <c r="R560" i="3"/>
  <c r="P560" i="3"/>
  <c r="BI559" i="3"/>
  <c r="BH559" i="3"/>
  <c r="BG559" i="3"/>
  <c r="BF559" i="3"/>
  <c r="T559" i="3"/>
  <c r="R559" i="3"/>
  <c r="P559" i="3"/>
  <c r="BI557" i="3"/>
  <c r="BH557" i="3"/>
  <c r="BG557" i="3"/>
  <c r="BF557" i="3"/>
  <c r="BI556" i="3"/>
  <c r="BH556" i="3"/>
  <c r="BG556" i="3"/>
  <c r="BF556" i="3"/>
  <c r="T556" i="3"/>
  <c r="R556" i="3"/>
  <c r="P556" i="3"/>
  <c r="BI552" i="3"/>
  <c r="BH552" i="3"/>
  <c r="BG552" i="3"/>
  <c r="BF552" i="3"/>
  <c r="T552" i="3"/>
  <c r="R552" i="3"/>
  <c r="P552" i="3"/>
  <c r="BI547" i="3"/>
  <c r="BH547" i="3"/>
  <c r="BG547" i="3"/>
  <c r="BF547" i="3"/>
  <c r="T547" i="3"/>
  <c r="R547" i="3"/>
  <c r="P547" i="3"/>
  <c r="BI543" i="3"/>
  <c r="BH543" i="3"/>
  <c r="BG543" i="3"/>
  <c r="BF543" i="3"/>
  <c r="T543" i="3"/>
  <c r="R543" i="3"/>
  <c r="P543" i="3"/>
  <c r="BI540" i="3"/>
  <c r="BH540" i="3"/>
  <c r="BG540" i="3"/>
  <c r="BF540" i="3"/>
  <c r="T540" i="3"/>
  <c r="R540" i="3"/>
  <c r="P540" i="3"/>
  <c r="BI538" i="3"/>
  <c r="BH538" i="3"/>
  <c r="BG538" i="3"/>
  <c r="BF538" i="3"/>
  <c r="T538" i="3"/>
  <c r="R538" i="3"/>
  <c r="P538" i="3"/>
  <c r="BI536" i="3"/>
  <c r="BH536" i="3"/>
  <c r="BG536" i="3"/>
  <c r="BF536" i="3"/>
  <c r="T536" i="3"/>
  <c r="R536" i="3"/>
  <c r="P536" i="3"/>
  <c r="BI534" i="3"/>
  <c r="BH534" i="3"/>
  <c r="BG534" i="3"/>
  <c r="BF534" i="3"/>
  <c r="T534" i="3"/>
  <c r="R534" i="3"/>
  <c r="P534" i="3"/>
  <c r="BI532" i="3"/>
  <c r="BH532" i="3"/>
  <c r="BG532" i="3"/>
  <c r="BF532" i="3"/>
  <c r="T532" i="3"/>
  <c r="R532" i="3"/>
  <c r="P532" i="3"/>
  <c r="BI531" i="3"/>
  <c r="BH531" i="3"/>
  <c r="BG531" i="3"/>
  <c r="BF531" i="3"/>
  <c r="T531" i="3"/>
  <c r="R531" i="3"/>
  <c r="P531" i="3"/>
  <c r="BI529" i="3"/>
  <c r="BH529" i="3"/>
  <c r="BG529" i="3"/>
  <c r="BF529" i="3"/>
  <c r="T529" i="3"/>
  <c r="R529" i="3"/>
  <c r="P529" i="3"/>
  <c r="BI528" i="3"/>
  <c r="BH528" i="3"/>
  <c r="BG528" i="3"/>
  <c r="BF528" i="3"/>
  <c r="T528" i="3"/>
  <c r="R528" i="3"/>
  <c r="P528" i="3"/>
  <c r="BI525" i="3"/>
  <c r="BH525" i="3"/>
  <c r="BG525" i="3"/>
  <c r="BF525" i="3"/>
  <c r="T525" i="3"/>
  <c r="R525" i="3"/>
  <c r="P525" i="3"/>
  <c r="BI523" i="3"/>
  <c r="BH523" i="3"/>
  <c r="BG523" i="3"/>
  <c r="BF523" i="3"/>
  <c r="T523" i="3"/>
  <c r="R523" i="3"/>
  <c r="P523" i="3"/>
  <c r="BI522" i="3"/>
  <c r="BH522" i="3"/>
  <c r="BG522" i="3"/>
  <c r="BF522" i="3"/>
  <c r="T522" i="3"/>
  <c r="R522" i="3"/>
  <c r="P522" i="3"/>
  <c r="BI518" i="3"/>
  <c r="BH518" i="3"/>
  <c r="BG518" i="3"/>
  <c r="BF518" i="3"/>
  <c r="T518" i="3"/>
  <c r="R518" i="3"/>
  <c r="P518" i="3"/>
  <c r="BI517" i="3"/>
  <c r="BH517" i="3"/>
  <c r="BG517" i="3"/>
  <c r="BF517" i="3"/>
  <c r="T517" i="3"/>
  <c r="R517" i="3"/>
  <c r="P517" i="3"/>
  <c r="BI513" i="3"/>
  <c r="BH513" i="3"/>
  <c r="BG513" i="3"/>
  <c r="BF513" i="3"/>
  <c r="T513" i="3"/>
  <c r="R513" i="3"/>
  <c r="P513" i="3"/>
  <c r="BI512" i="3"/>
  <c r="BH512" i="3"/>
  <c r="BG512" i="3"/>
  <c r="BF512" i="3"/>
  <c r="T512" i="3"/>
  <c r="R512" i="3"/>
  <c r="P512" i="3"/>
  <c r="BI510" i="3"/>
  <c r="BH510" i="3"/>
  <c r="BG510" i="3"/>
  <c r="BF510" i="3"/>
  <c r="T510" i="3"/>
  <c r="R510" i="3"/>
  <c r="P510" i="3"/>
  <c r="BI508" i="3"/>
  <c r="BH508" i="3"/>
  <c r="BG508" i="3"/>
  <c r="BF508" i="3"/>
  <c r="T508" i="3"/>
  <c r="R508" i="3"/>
  <c r="P508" i="3"/>
  <c r="BI504" i="3"/>
  <c r="BH504" i="3"/>
  <c r="BG504" i="3"/>
  <c r="BF504" i="3"/>
  <c r="T504" i="3"/>
  <c r="R504" i="3"/>
  <c r="P504" i="3"/>
  <c r="BI503" i="3"/>
  <c r="BH503" i="3"/>
  <c r="BG503" i="3"/>
  <c r="BF503" i="3"/>
  <c r="T503" i="3"/>
  <c r="R503" i="3"/>
  <c r="P503" i="3"/>
  <c r="BI501" i="3"/>
  <c r="BH501" i="3"/>
  <c r="BG501" i="3"/>
  <c r="BF501" i="3"/>
  <c r="T501" i="3"/>
  <c r="R501" i="3"/>
  <c r="P501" i="3"/>
  <c r="BI499" i="3"/>
  <c r="BH499" i="3"/>
  <c r="BG499" i="3"/>
  <c r="BF499" i="3"/>
  <c r="T499" i="3"/>
  <c r="R499" i="3"/>
  <c r="P499" i="3"/>
  <c r="BI497" i="3"/>
  <c r="BH497" i="3"/>
  <c r="BG497" i="3"/>
  <c r="BF497" i="3"/>
  <c r="T497" i="3"/>
  <c r="R497" i="3"/>
  <c r="P497" i="3"/>
  <c r="BI495" i="3"/>
  <c r="BH495" i="3"/>
  <c r="BG495" i="3"/>
  <c r="BF495" i="3"/>
  <c r="T495" i="3"/>
  <c r="R495" i="3"/>
  <c r="P495" i="3"/>
  <c r="BI493" i="3"/>
  <c r="BH493" i="3"/>
  <c r="BG493" i="3"/>
  <c r="BF493" i="3"/>
  <c r="T493" i="3"/>
  <c r="R493" i="3"/>
  <c r="P493" i="3"/>
  <c r="BI491" i="3"/>
  <c r="BH491" i="3"/>
  <c r="BG491" i="3"/>
  <c r="BF491" i="3"/>
  <c r="T491" i="3"/>
  <c r="R491" i="3"/>
  <c r="P491" i="3"/>
  <c r="BI489" i="3"/>
  <c r="BH489" i="3"/>
  <c r="BG489" i="3"/>
  <c r="BF489" i="3"/>
  <c r="T489" i="3"/>
  <c r="R489" i="3"/>
  <c r="P489" i="3"/>
  <c r="BI487" i="3"/>
  <c r="BH487" i="3"/>
  <c r="BG487" i="3"/>
  <c r="BF487" i="3"/>
  <c r="T487" i="3"/>
  <c r="R487" i="3"/>
  <c r="P487" i="3"/>
  <c r="BI484" i="3"/>
  <c r="BH484" i="3"/>
  <c r="BG484" i="3"/>
  <c r="BF484" i="3"/>
  <c r="T484" i="3"/>
  <c r="R484" i="3"/>
  <c r="P484" i="3"/>
  <c r="BI482" i="3"/>
  <c r="BH482" i="3"/>
  <c r="BG482" i="3"/>
  <c r="BF482" i="3"/>
  <c r="T482" i="3"/>
  <c r="R482" i="3"/>
  <c r="P482" i="3"/>
  <c r="BI481" i="3"/>
  <c r="BH481" i="3"/>
  <c r="BG481" i="3"/>
  <c r="BF481" i="3"/>
  <c r="T481" i="3"/>
  <c r="R481" i="3"/>
  <c r="P481" i="3"/>
  <c r="BI480" i="3"/>
  <c r="BH480" i="3"/>
  <c r="BG480" i="3"/>
  <c r="BF480" i="3"/>
  <c r="T480" i="3"/>
  <c r="R480" i="3"/>
  <c r="P480" i="3"/>
  <c r="BI478" i="3"/>
  <c r="BH478" i="3"/>
  <c r="BG478" i="3"/>
  <c r="BF478" i="3"/>
  <c r="T478" i="3"/>
  <c r="R478" i="3"/>
  <c r="P478" i="3"/>
  <c r="BI476" i="3"/>
  <c r="BH476" i="3"/>
  <c r="BG476" i="3"/>
  <c r="BF476" i="3"/>
  <c r="T476" i="3"/>
  <c r="R476" i="3"/>
  <c r="P476" i="3"/>
  <c r="BI474" i="3"/>
  <c r="BH474" i="3"/>
  <c r="BG474" i="3"/>
  <c r="BF474" i="3"/>
  <c r="BI472" i="3"/>
  <c r="BH472" i="3"/>
  <c r="BG472" i="3"/>
  <c r="BF472" i="3"/>
  <c r="T472" i="3"/>
  <c r="R472" i="3"/>
  <c r="P472" i="3"/>
  <c r="BI467" i="3"/>
  <c r="BH467" i="3"/>
  <c r="BG467" i="3"/>
  <c r="BF467" i="3"/>
  <c r="T467" i="3"/>
  <c r="R467" i="3"/>
  <c r="P467" i="3"/>
  <c r="BI465" i="3"/>
  <c r="BH465" i="3"/>
  <c r="BG465" i="3"/>
  <c r="BF465" i="3"/>
  <c r="T465" i="3"/>
  <c r="R465" i="3"/>
  <c r="P465" i="3"/>
  <c r="BI463" i="3"/>
  <c r="BH463" i="3"/>
  <c r="BG463" i="3"/>
  <c r="BF463" i="3"/>
  <c r="T463" i="3"/>
  <c r="R463" i="3"/>
  <c r="P463" i="3"/>
  <c r="BI456" i="3"/>
  <c r="BH456" i="3"/>
  <c r="BG456" i="3"/>
  <c r="BF456" i="3"/>
  <c r="T456" i="3"/>
  <c r="R456" i="3"/>
  <c r="P456" i="3"/>
  <c r="BI451" i="3"/>
  <c r="BH451" i="3"/>
  <c r="BG451" i="3"/>
  <c r="BF451" i="3"/>
  <c r="T451" i="3"/>
  <c r="R451" i="3"/>
  <c r="P451" i="3"/>
  <c r="BI449" i="3"/>
  <c r="BH449" i="3"/>
  <c r="BG449" i="3"/>
  <c r="BF449" i="3"/>
  <c r="T449" i="3"/>
  <c r="R449" i="3"/>
  <c r="P449" i="3"/>
  <c r="BI447" i="3"/>
  <c r="BH447" i="3"/>
  <c r="BG447" i="3"/>
  <c r="BF447" i="3"/>
  <c r="T447" i="3"/>
  <c r="R447" i="3"/>
  <c r="P447" i="3"/>
  <c r="BI445" i="3"/>
  <c r="BH445" i="3"/>
  <c r="BG445" i="3"/>
  <c r="BF445" i="3"/>
  <c r="T445" i="3"/>
  <c r="R445" i="3"/>
  <c r="P445" i="3"/>
  <c r="BI440" i="3"/>
  <c r="BH440" i="3"/>
  <c r="BG440" i="3"/>
  <c r="BF440" i="3"/>
  <c r="T440" i="3"/>
  <c r="R440" i="3"/>
  <c r="P440" i="3"/>
  <c r="BI435" i="3"/>
  <c r="BH435" i="3"/>
  <c r="BG435" i="3"/>
  <c r="BF435" i="3"/>
  <c r="T435" i="3"/>
  <c r="R435" i="3"/>
  <c r="P435" i="3"/>
  <c r="BI431" i="3"/>
  <c r="BH431" i="3"/>
  <c r="BG431" i="3"/>
  <c r="BF431" i="3"/>
  <c r="T431" i="3"/>
  <c r="R431" i="3"/>
  <c r="P431" i="3"/>
  <c r="BI427" i="3"/>
  <c r="BH427" i="3"/>
  <c r="BG427" i="3"/>
  <c r="BF427" i="3"/>
  <c r="T427" i="3"/>
  <c r="R427" i="3"/>
  <c r="P427" i="3"/>
  <c r="BI421" i="3"/>
  <c r="BH421" i="3"/>
  <c r="BG421" i="3"/>
  <c r="BF421" i="3"/>
  <c r="T421" i="3"/>
  <c r="R421" i="3"/>
  <c r="P421" i="3"/>
  <c r="BI417" i="3"/>
  <c r="BH417" i="3"/>
  <c r="BG417" i="3"/>
  <c r="BF417" i="3"/>
  <c r="T417" i="3"/>
  <c r="R417" i="3"/>
  <c r="P417" i="3"/>
  <c r="BI413" i="3"/>
  <c r="BH413" i="3"/>
  <c r="BG413" i="3"/>
  <c r="BF413" i="3"/>
  <c r="T413" i="3"/>
  <c r="R413" i="3"/>
  <c r="P413" i="3"/>
  <c r="BI412" i="3"/>
  <c r="BH412" i="3"/>
  <c r="BG412" i="3"/>
  <c r="BF412" i="3"/>
  <c r="T412" i="3"/>
  <c r="R412" i="3"/>
  <c r="P412" i="3"/>
  <c r="BI408" i="3"/>
  <c r="BH408" i="3"/>
  <c r="BG408" i="3"/>
  <c r="BF408" i="3"/>
  <c r="T408" i="3"/>
  <c r="R408" i="3"/>
  <c r="P408" i="3"/>
  <c r="BI406" i="3"/>
  <c r="BH406" i="3"/>
  <c r="BG406" i="3"/>
  <c r="BF406" i="3"/>
  <c r="T406" i="3"/>
  <c r="R406" i="3"/>
  <c r="P406" i="3"/>
  <c r="BI402" i="3"/>
  <c r="BH402" i="3"/>
  <c r="BG402" i="3"/>
  <c r="BF402" i="3"/>
  <c r="T402" i="3"/>
  <c r="R402" i="3"/>
  <c r="P402" i="3"/>
  <c r="BI400" i="3"/>
  <c r="BH400" i="3"/>
  <c r="BG400" i="3"/>
  <c r="BF400" i="3"/>
  <c r="T400" i="3"/>
  <c r="R400" i="3"/>
  <c r="P400" i="3"/>
  <c r="BI399" i="3"/>
  <c r="BH399" i="3"/>
  <c r="BG399" i="3"/>
  <c r="BF399" i="3"/>
  <c r="T399" i="3"/>
  <c r="R399" i="3"/>
  <c r="P399" i="3"/>
  <c r="BI398" i="3"/>
  <c r="BH398" i="3"/>
  <c r="BG398" i="3"/>
  <c r="BF398" i="3"/>
  <c r="T398" i="3"/>
  <c r="R398" i="3"/>
  <c r="P398" i="3"/>
  <c r="BI397" i="3"/>
  <c r="BH397" i="3"/>
  <c r="BG397" i="3"/>
  <c r="BF397" i="3"/>
  <c r="T397" i="3"/>
  <c r="R397" i="3"/>
  <c r="P397" i="3"/>
  <c r="BI394" i="3"/>
  <c r="BH394" i="3"/>
  <c r="BG394" i="3"/>
  <c r="BF394" i="3"/>
  <c r="T394" i="3"/>
  <c r="R394" i="3"/>
  <c r="P394" i="3"/>
  <c r="BI391" i="3"/>
  <c r="BH391" i="3"/>
  <c r="BG391" i="3"/>
  <c r="BF391" i="3"/>
  <c r="T391" i="3"/>
  <c r="R391" i="3"/>
  <c r="P391" i="3"/>
  <c r="BI390" i="3"/>
  <c r="BH390" i="3"/>
  <c r="BG390" i="3"/>
  <c r="BF390" i="3"/>
  <c r="T390" i="3"/>
  <c r="R390" i="3"/>
  <c r="P390" i="3"/>
  <c r="BI388" i="3"/>
  <c r="BH388" i="3"/>
  <c r="BG388" i="3"/>
  <c r="BF388" i="3"/>
  <c r="T388" i="3"/>
  <c r="R388" i="3"/>
  <c r="P388" i="3"/>
  <c r="BI386" i="3"/>
  <c r="BH386" i="3"/>
  <c r="BG386" i="3"/>
  <c r="BF386" i="3"/>
  <c r="T386" i="3"/>
  <c r="R386" i="3"/>
  <c r="P386" i="3"/>
  <c r="BI385" i="3"/>
  <c r="BH385" i="3"/>
  <c r="BG385" i="3"/>
  <c r="BF385" i="3"/>
  <c r="T385" i="3"/>
  <c r="R385" i="3"/>
  <c r="P385" i="3"/>
  <c r="BI383" i="3"/>
  <c r="BH383" i="3"/>
  <c r="BG383" i="3"/>
  <c r="BF383" i="3"/>
  <c r="T383" i="3"/>
  <c r="R383" i="3"/>
  <c r="P383" i="3"/>
  <c r="BI381" i="3"/>
  <c r="BH381" i="3"/>
  <c r="BG381" i="3"/>
  <c r="BF381" i="3"/>
  <c r="T381" i="3"/>
  <c r="R381" i="3"/>
  <c r="P381" i="3"/>
  <c r="BI380" i="3"/>
  <c r="BH380" i="3"/>
  <c r="BG380" i="3"/>
  <c r="BF380" i="3"/>
  <c r="T380" i="3"/>
  <c r="R380" i="3"/>
  <c r="P380" i="3"/>
  <c r="BI378" i="3"/>
  <c r="BH378" i="3"/>
  <c r="BG378" i="3"/>
  <c r="BF378" i="3"/>
  <c r="T378" i="3"/>
  <c r="R378" i="3"/>
  <c r="P378" i="3"/>
  <c r="BI376" i="3"/>
  <c r="BH376" i="3"/>
  <c r="BG376" i="3"/>
  <c r="BF376" i="3"/>
  <c r="T376" i="3"/>
  <c r="R376" i="3"/>
  <c r="P376" i="3"/>
  <c r="BI373" i="3"/>
  <c r="BH373" i="3"/>
  <c r="BG373" i="3"/>
  <c r="BF373" i="3"/>
  <c r="T373" i="3"/>
  <c r="R373" i="3"/>
  <c r="P373" i="3"/>
  <c r="BI371" i="3"/>
  <c r="BH371" i="3"/>
  <c r="BG371" i="3"/>
  <c r="BF371" i="3"/>
  <c r="T371" i="3"/>
  <c r="R371" i="3"/>
  <c r="P371" i="3"/>
  <c r="BI369" i="3"/>
  <c r="BH369" i="3"/>
  <c r="BG369" i="3"/>
  <c r="BF369" i="3"/>
  <c r="T369" i="3"/>
  <c r="R369" i="3"/>
  <c r="P369" i="3"/>
  <c r="BI366" i="3"/>
  <c r="BH366" i="3"/>
  <c r="BG366" i="3"/>
  <c r="BF366" i="3"/>
  <c r="T366" i="3"/>
  <c r="R366" i="3"/>
  <c r="P366" i="3"/>
  <c r="BI362" i="3"/>
  <c r="BH362" i="3"/>
  <c r="BG362" i="3"/>
  <c r="BF362" i="3"/>
  <c r="T362" i="3"/>
  <c r="R362" i="3"/>
  <c r="P362" i="3"/>
  <c r="BI359" i="3"/>
  <c r="BH359" i="3"/>
  <c r="BG359" i="3"/>
  <c r="BF359" i="3"/>
  <c r="T359" i="3"/>
  <c r="R359" i="3"/>
  <c r="P359" i="3"/>
  <c r="BI357" i="3"/>
  <c r="BH357" i="3"/>
  <c r="BG357" i="3"/>
  <c r="BF357" i="3"/>
  <c r="T357" i="3"/>
  <c r="R357" i="3"/>
  <c r="P357" i="3"/>
  <c r="BI352" i="3"/>
  <c r="BH352" i="3"/>
  <c r="BG352" i="3"/>
  <c r="BF352" i="3"/>
  <c r="T352" i="3"/>
  <c r="R352" i="3"/>
  <c r="P352" i="3"/>
  <c r="BI350" i="3"/>
  <c r="BH350" i="3"/>
  <c r="BG350" i="3"/>
  <c r="BF350" i="3"/>
  <c r="T350" i="3"/>
  <c r="R350" i="3"/>
  <c r="P350" i="3"/>
  <c r="BI346" i="3"/>
  <c r="BH346" i="3"/>
  <c r="BG346" i="3"/>
  <c r="BF346" i="3"/>
  <c r="T346" i="3"/>
  <c r="R346" i="3"/>
  <c r="P346" i="3"/>
  <c r="BI342" i="3"/>
  <c r="BH342" i="3"/>
  <c r="BG342" i="3"/>
  <c r="BF342" i="3"/>
  <c r="T342" i="3"/>
  <c r="R342" i="3"/>
  <c r="P342" i="3"/>
  <c r="BI339" i="3"/>
  <c r="BH339" i="3"/>
  <c r="BG339" i="3"/>
  <c r="BF339" i="3"/>
  <c r="T339" i="3"/>
  <c r="R339" i="3"/>
  <c r="P339" i="3"/>
  <c r="BI332" i="3"/>
  <c r="BH332" i="3"/>
  <c r="BG332" i="3"/>
  <c r="BF332" i="3"/>
  <c r="T332" i="3"/>
  <c r="R332" i="3"/>
  <c r="P332" i="3"/>
  <c r="BI326" i="3"/>
  <c r="BH326" i="3"/>
  <c r="BG326" i="3"/>
  <c r="BF326" i="3"/>
  <c r="T326" i="3"/>
  <c r="R326" i="3"/>
  <c r="P326" i="3"/>
  <c r="BI319" i="3"/>
  <c r="BH319" i="3"/>
  <c r="BG319" i="3"/>
  <c r="BF319" i="3"/>
  <c r="T319" i="3"/>
  <c r="R319" i="3"/>
  <c r="P319" i="3"/>
  <c r="BI312" i="3"/>
  <c r="BH312" i="3"/>
  <c r="BG312" i="3"/>
  <c r="BF312" i="3"/>
  <c r="T312" i="3"/>
  <c r="R312" i="3"/>
  <c r="P312" i="3"/>
  <c r="BI310" i="3"/>
  <c r="BH310" i="3"/>
  <c r="BG310" i="3"/>
  <c r="BF310" i="3"/>
  <c r="T310" i="3"/>
  <c r="R310" i="3"/>
  <c r="P310" i="3"/>
  <c r="BI307" i="3"/>
  <c r="BH307" i="3"/>
  <c r="BG307" i="3"/>
  <c r="BF307" i="3"/>
  <c r="T307" i="3"/>
  <c r="R307" i="3"/>
  <c r="P307" i="3"/>
  <c r="BI302" i="3"/>
  <c r="BH302" i="3"/>
  <c r="BG302" i="3"/>
  <c r="BF302" i="3"/>
  <c r="T302" i="3"/>
  <c r="R302" i="3"/>
  <c r="P302" i="3"/>
  <c r="BI300" i="3"/>
  <c r="BH300" i="3"/>
  <c r="BG300" i="3"/>
  <c r="BF300" i="3"/>
  <c r="T300" i="3"/>
  <c r="R300" i="3"/>
  <c r="P300" i="3"/>
  <c r="BI298" i="3"/>
  <c r="BH298" i="3"/>
  <c r="BG298" i="3"/>
  <c r="BF298" i="3"/>
  <c r="T298" i="3"/>
  <c r="R298" i="3"/>
  <c r="P298" i="3"/>
  <c r="BI294" i="3"/>
  <c r="BH294" i="3"/>
  <c r="BG294" i="3"/>
  <c r="BF294" i="3"/>
  <c r="T294" i="3"/>
  <c r="R294" i="3"/>
  <c r="P294" i="3"/>
  <c r="BI292" i="3"/>
  <c r="BH292" i="3"/>
  <c r="BG292" i="3"/>
  <c r="BF292" i="3"/>
  <c r="T292" i="3"/>
  <c r="R292" i="3"/>
  <c r="P292" i="3"/>
  <c r="BI289" i="3"/>
  <c r="BH289" i="3"/>
  <c r="BG289" i="3"/>
  <c r="BF289" i="3"/>
  <c r="T289" i="3"/>
  <c r="T288" i="3" s="1"/>
  <c r="R289" i="3"/>
  <c r="R288" i="3" s="1"/>
  <c r="P289" i="3"/>
  <c r="P288" i="3" s="1"/>
  <c r="BI286" i="3"/>
  <c r="BH286" i="3"/>
  <c r="BG286" i="3"/>
  <c r="BF286" i="3"/>
  <c r="T286" i="3"/>
  <c r="R286" i="3"/>
  <c r="P286" i="3"/>
  <c r="BI284" i="3"/>
  <c r="BH284" i="3"/>
  <c r="BG284" i="3"/>
  <c r="BF284" i="3"/>
  <c r="T284" i="3"/>
  <c r="R284" i="3"/>
  <c r="P284" i="3"/>
  <c r="BI280" i="3"/>
  <c r="BH280" i="3"/>
  <c r="BG280" i="3"/>
  <c r="BF280" i="3"/>
  <c r="T280" i="3"/>
  <c r="R280" i="3"/>
  <c r="P280" i="3"/>
  <c r="BI278" i="3"/>
  <c r="BH278" i="3"/>
  <c r="BG278" i="3"/>
  <c r="BF278" i="3"/>
  <c r="T278" i="3"/>
  <c r="R278" i="3"/>
  <c r="P278" i="3"/>
  <c r="BI276" i="3"/>
  <c r="BH276" i="3"/>
  <c r="BG276" i="3"/>
  <c r="BF276" i="3"/>
  <c r="T276" i="3"/>
  <c r="R276" i="3"/>
  <c r="P276" i="3"/>
  <c r="BI274" i="3"/>
  <c r="BH274" i="3"/>
  <c r="BG274" i="3"/>
  <c r="BF274" i="3"/>
  <c r="T274" i="3"/>
  <c r="R274" i="3"/>
  <c r="P274" i="3"/>
  <c r="BI272" i="3"/>
  <c r="BH272" i="3"/>
  <c r="BG272" i="3"/>
  <c r="BF272" i="3"/>
  <c r="T272" i="3"/>
  <c r="R272" i="3"/>
  <c r="P272" i="3"/>
  <c r="BI271" i="3"/>
  <c r="BH271" i="3"/>
  <c r="BG271" i="3"/>
  <c r="BF271" i="3"/>
  <c r="T271" i="3"/>
  <c r="R271" i="3"/>
  <c r="P271" i="3"/>
  <c r="BI269" i="3"/>
  <c r="BH269" i="3"/>
  <c r="BG269" i="3"/>
  <c r="BF269" i="3"/>
  <c r="T269" i="3"/>
  <c r="R269" i="3"/>
  <c r="P269" i="3"/>
  <c r="BI267" i="3"/>
  <c r="BH267" i="3"/>
  <c r="BG267" i="3"/>
  <c r="BF267" i="3"/>
  <c r="T267" i="3"/>
  <c r="R267" i="3"/>
  <c r="P267" i="3"/>
  <c r="BI263" i="3"/>
  <c r="BH263" i="3"/>
  <c r="BG263" i="3"/>
  <c r="BF263" i="3"/>
  <c r="T263" i="3"/>
  <c r="R263" i="3"/>
  <c r="P263" i="3"/>
  <c r="BI262" i="3"/>
  <c r="BH262" i="3"/>
  <c r="BG262" i="3"/>
  <c r="BF262" i="3"/>
  <c r="T262" i="3"/>
  <c r="R262" i="3"/>
  <c r="P262" i="3"/>
  <c r="BI260" i="3"/>
  <c r="BH260" i="3"/>
  <c r="BG260" i="3"/>
  <c r="BF260" i="3"/>
  <c r="T260" i="3"/>
  <c r="R260" i="3"/>
  <c r="P260" i="3"/>
  <c r="BI258" i="3"/>
  <c r="BH258" i="3"/>
  <c r="BG258" i="3"/>
  <c r="BF258" i="3"/>
  <c r="T258" i="3"/>
  <c r="R258" i="3"/>
  <c r="P258" i="3"/>
  <c r="BI255" i="3"/>
  <c r="BH255" i="3"/>
  <c r="BG255" i="3"/>
  <c r="BF255" i="3"/>
  <c r="T255" i="3"/>
  <c r="R255" i="3"/>
  <c r="P255" i="3"/>
  <c r="BI253" i="3"/>
  <c r="BH253" i="3"/>
  <c r="BG253" i="3"/>
  <c r="BF253" i="3"/>
  <c r="T253" i="3"/>
  <c r="R253" i="3"/>
  <c r="P253" i="3"/>
  <c r="BI251" i="3"/>
  <c r="BH251" i="3"/>
  <c r="BG251" i="3"/>
  <c r="BF251" i="3"/>
  <c r="T251" i="3"/>
  <c r="R251" i="3"/>
  <c r="P251" i="3"/>
  <c r="BI250" i="3"/>
  <c r="BH250" i="3"/>
  <c r="BG250" i="3"/>
  <c r="BF250" i="3"/>
  <c r="T250" i="3"/>
  <c r="R250" i="3"/>
  <c r="P250" i="3"/>
  <c r="BI249" i="3"/>
  <c r="BH249" i="3"/>
  <c r="BG249" i="3"/>
  <c r="BF249" i="3"/>
  <c r="T249" i="3"/>
  <c r="R249" i="3"/>
  <c r="P249" i="3"/>
  <c r="BI247" i="3"/>
  <c r="BH247" i="3"/>
  <c r="BG247" i="3"/>
  <c r="BF247" i="3"/>
  <c r="T247" i="3"/>
  <c r="R247" i="3"/>
  <c r="P247" i="3"/>
  <c r="BI244" i="3"/>
  <c r="BH244" i="3"/>
  <c r="BG244" i="3"/>
  <c r="BF244" i="3"/>
  <c r="T244" i="3"/>
  <c r="R244" i="3"/>
  <c r="P244" i="3"/>
  <c r="BI240" i="3"/>
  <c r="BH240" i="3"/>
  <c r="BG240" i="3"/>
  <c r="BF240" i="3"/>
  <c r="T240" i="3"/>
  <c r="R240" i="3"/>
  <c r="P240" i="3"/>
  <c r="BI239" i="3"/>
  <c r="BH239" i="3"/>
  <c r="BG239" i="3"/>
  <c r="BF239" i="3"/>
  <c r="T239" i="3"/>
  <c r="R239" i="3"/>
  <c r="P239" i="3"/>
  <c r="BI238" i="3"/>
  <c r="BH238" i="3"/>
  <c r="BG238" i="3"/>
  <c r="BF238" i="3"/>
  <c r="T238" i="3"/>
  <c r="R238" i="3"/>
  <c r="P238" i="3"/>
  <c r="BI237" i="3"/>
  <c r="BH237" i="3"/>
  <c r="BG237" i="3"/>
  <c r="BF237" i="3"/>
  <c r="T237" i="3"/>
  <c r="R237" i="3"/>
  <c r="P237" i="3"/>
  <c r="BI236" i="3"/>
  <c r="BH236" i="3"/>
  <c r="BG236" i="3"/>
  <c r="BF236" i="3"/>
  <c r="T236" i="3"/>
  <c r="R236" i="3"/>
  <c r="P236" i="3"/>
  <c r="BI235" i="3"/>
  <c r="BH235" i="3"/>
  <c r="BG235" i="3"/>
  <c r="BF235" i="3"/>
  <c r="T235" i="3"/>
  <c r="R235" i="3"/>
  <c r="P235" i="3"/>
  <c r="BI234" i="3"/>
  <c r="BH234" i="3"/>
  <c r="BG234" i="3"/>
  <c r="BF234" i="3"/>
  <c r="T234" i="3"/>
  <c r="R234" i="3"/>
  <c r="P234" i="3"/>
  <c r="BI233" i="3"/>
  <c r="BH233" i="3"/>
  <c r="BG233" i="3"/>
  <c r="BF233" i="3"/>
  <c r="T233" i="3"/>
  <c r="R233" i="3"/>
  <c r="P233" i="3"/>
  <c r="BI231" i="3"/>
  <c r="BH231" i="3"/>
  <c r="BG231" i="3"/>
  <c r="BF231" i="3"/>
  <c r="T231" i="3"/>
  <c r="R231" i="3"/>
  <c r="P231" i="3"/>
  <c r="BI229" i="3"/>
  <c r="BH229" i="3"/>
  <c r="BG229" i="3"/>
  <c r="BF229" i="3"/>
  <c r="T229" i="3"/>
  <c r="R229" i="3"/>
  <c r="P229" i="3"/>
  <c r="BI227" i="3"/>
  <c r="BH227" i="3"/>
  <c r="BG227" i="3"/>
  <c r="BF227" i="3"/>
  <c r="T227" i="3"/>
  <c r="R227" i="3"/>
  <c r="P227" i="3"/>
  <c r="BI225" i="3"/>
  <c r="BH225" i="3"/>
  <c r="BG225" i="3"/>
  <c r="BF225" i="3"/>
  <c r="T225" i="3"/>
  <c r="R225" i="3"/>
  <c r="P225" i="3"/>
  <c r="BI222" i="3"/>
  <c r="BH222" i="3"/>
  <c r="BG222" i="3"/>
  <c r="BF222" i="3"/>
  <c r="T222" i="3"/>
  <c r="R222" i="3"/>
  <c r="P222" i="3"/>
  <c r="BI220" i="3"/>
  <c r="BH220" i="3"/>
  <c r="BG220" i="3"/>
  <c r="BF220" i="3"/>
  <c r="T220" i="3"/>
  <c r="R220" i="3"/>
  <c r="P220" i="3"/>
  <c r="BI213" i="3"/>
  <c r="BH213" i="3"/>
  <c r="BG213" i="3"/>
  <c r="BF213" i="3"/>
  <c r="T213" i="3"/>
  <c r="R213" i="3"/>
  <c r="P213" i="3"/>
  <c r="BI207" i="3"/>
  <c r="BH207" i="3"/>
  <c r="BG207" i="3"/>
  <c r="BF207" i="3"/>
  <c r="T207" i="3"/>
  <c r="R207" i="3"/>
  <c r="P207" i="3"/>
  <c r="BI204" i="3"/>
  <c r="BH204" i="3"/>
  <c r="BG204" i="3"/>
  <c r="BF204" i="3"/>
  <c r="T204" i="3"/>
  <c r="R204" i="3"/>
  <c r="P204" i="3"/>
  <c r="BI202" i="3"/>
  <c r="BH202" i="3"/>
  <c r="BG202" i="3"/>
  <c r="BF202" i="3"/>
  <c r="T202" i="3"/>
  <c r="R202" i="3"/>
  <c r="P202" i="3"/>
  <c r="BI201" i="3"/>
  <c r="BH201" i="3"/>
  <c r="BG201" i="3"/>
  <c r="BF201" i="3"/>
  <c r="T201" i="3"/>
  <c r="R201" i="3"/>
  <c r="P201" i="3"/>
  <c r="BI200" i="3"/>
  <c r="BH200" i="3"/>
  <c r="BG200" i="3"/>
  <c r="BF200" i="3"/>
  <c r="T200" i="3"/>
  <c r="R200" i="3"/>
  <c r="P200" i="3"/>
  <c r="BI199" i="3"/>
  <c r="BH199" i="3"/>
  <c r="BG199" i="3"/>
  <c r="BF199" i="3"/>
  <c r="T199" i="3"/>
  <c r="R199" i="3"/>
  <c r="P199" i="3"/>
  <c r="BI198" i="3"/>
  <c r="BH198" i="3"/>
  <c r="BG198" i="3"/>
  <c r="BF198" i="3"/>
  <c r="T198" i="3"/>
  <c r="R198" i="3"/>
  <c r="P198" i="3"/>
  <c r="BI194" i="3"/>
  <c r="BH194" i="3"/>
  <c r="BG194" i="3"/>
  <c r="BF194" i="3"/>
  <c r="T194" i="3"/>
  <c r="R194" i="3"/>
  <c r="P194" i="3"/>
  <c r="BI192" i="3"/>
  <c r="BH192" i="3"/>
  <c r="BG192" i="3"/>
  <c r="BF192" i="3"/>
  <c r="T192" i="3"/>
  <c r="R192" i="3"/>
  <c r="P192" i="3"/>
  <c r="BI185" i="3"/>
  <c r="BH185" i="3"/>
  <c r="BG185" i="3"/>
  <c r="BF185" i="3"/>
  <c r="T185" i="3"/>
  <c r="R185" i="3"/>
  <c r="P185" i="3"/>
  <c r="BI183" i="3"/>
  <c r="BH183" i="3"/>
  <c r="BG183" i="3"/>
  <c r="BF183" i="3"/>
  <c r="T183" i="3"/>
  <c r="R183" i="3"/>
  <c r="P183" i="3"/>
  <c r="BI182" i="3"/>
  <c r="BH182" i="3"/>
  <c r="BG182" i="3"/>
  <c r="BF182" i="3"/>
  <c r="T182" i="3"/>
  <c r="R182" i="3"/>
  <c r="P182" i="3"/>
  <c r="BI181" i="3"/>
  <c r="BH181" i="3"/>
  <c r="BG181" i="3"/>
  <c r="BF181" i="3"/>
  <c r="T181" i="3"/>
  <c r="R181" i="3"/>
  <c r="P181" i="3"/>
  <c r="BI179" i="3"/>
  <c r="BH179" i="3"/>
  <c r="BG179" i="3"/>
  <c r="BF179" i="3"/>
  <c r="T179" i="3"/>
  <c r="R179" i="3"/>
  <c r="P179" i="3"/>
  <c r="BI177" i="3"/>
  <c r="BH177" i="3"/>
  <c r="BG177" i="3"/>
  <c r="BF177" i="3"/>
  <c r="T177" i="3"/>
  <c r="R177" i="3"/>
  <c r="P177" i="3"/>
  <c r="BI175" i="3"/>
  <c r="BH175" i="3"/>
  <c r="BG175" i="3"/>
  <c r="BF175" i="3"/>
  <c r="T175" i="3"/>
  <c r="R175" i="3"/>
  <c r="P175" i="3"/>
  <c r="BI173" i="3"/>
  <c r="BH173" i="3"/>
  <c r="BG173" i="3"/>
  <c r="BF173" i="3"/>
  <c r="T173" i="3"/>
  <c r="R173" i="3"/>
  <c r="P173" i="3"/>
  <c r="BI172" i="3"/>
  <c r="BH172" i="3"/>
  <c r="BG172" i="3"/>
  <c r="BF172" i="3"/>
  <c r="T172" i="3"/>
  <c r="R172" i="3"/>
  <c r="P172" i="3"/>
  <c r="BI168" i="3"/>
  <c r="BH168" i="3"/>
  <c r="BG168" i="3"/>
  <c r="BF168" i="3"/>
  <c r="T168" i="3"/>
  <c r="R168" i="3"/>
  <c r="P168" i="3"/>
  <c r="BI164" i="3"/>
  <c r="BH164" i="3"/>
  <c r="BG164" i="3"/>
  <c r="BF164" i="3"/>
  <c r="T164" i="3"/>
  <c r="R164" i="3"/>
  <c r="P164" i="3"/>
  <c r="BI161" i="3"/>
  <c r="BH161" i="3"/>
  <c r="BG161" i="3"/>
  <c r="BF161" i="3"/>
  <c r="T161" i="3"/>
  <c r="R161" i="3"/>
  <c r="P161" i="3"/>
  <c r="BI160" i="3"/>
  <c r="BH160" i="3"/>
  <c r="BG160" i="3"/>
  <c r="BF160" i="3"/>
  <c r="T160" i="3"/>
  <c r="R160" i="3"/>
  <c r="P160" i="3"/>
  <c r="BI156" i="3"/>
  <c r="BH156" i="3"/>
  <c r="BG156" i="3"/>
  <c r="BF156" i="3"/>
  <c r="T156" i="3"/>
  <c r="R156" i="3"/>
  <c r="P156" i="3"/>
  <c r="BI152" i="3"/>
  <c r="BH152" i="3"/>
  <c r="BG152" i="3"/>
  <c r="BF152" i="3"/>
  <c r="T152" i="3"/>
  <c r="R152" i="3"/>
  <c r="P152" i="3"/>
  <c r="BI151" i="3"/>
  <c r="BH151" i="3"/>
  <c r="BG151" i="3"/>
  <c r="BF151" i="3"/>
  <c r="T151" i="3"/>
  <c r="R151" i="3"/>
  <c r="P151" i="3"/>
  <c r="BI149" i="3"/>
  <c r="BH149" i="3"/>
  <c r="BG149" i="3"/>
  <c r="BF149" i="3"/>
  <c r="T149" i="3"/>
  <c r="R149" i="3"/>
  <c r="P149" i="3"/>
  <c r="BI148" i="3"/>
  <c r="BH148" i="3"/>
  <c r="BG148" i="3"/>
  <c r="BF148" i="3"/>
  <c r="T148" i="3"/>
  <c r="R148" i="3"/>
  <c r="P148" i="3"/>
  <c r="BI146" i="3"/>
  <c r="BH146" i="3"/>
  <c r="BG146" i="3"/>
  <c r="BF146" i="3"/>
  <c r="T146" i="3"/>
  <c r="R146" i="3"/>
  <c r="P146" i="3"/>
  <c r="BI144" i="3"/>
  <c r="BH144" i="3"/>
  <c r="BG144" i="3"/>
  <c r="BF144" i="3"/>
  <c r="T144" i="3"/>
  <c r="R144" i="3"/>
  <c r="P144" i="3"/>
  <c r="BI142" i="3"/>
  <c r="BH142" i="3"/>
  <c r="BG142" i="3"/>
  <c r="BF142" i="3"/>
  <c r="T142" i="3"/>
  <c r="R142" i="3"/>
  <c r="P142" i="3"/>
  <c r="BI140" i="3"/>
  <c r="BH140" i="3"/>
  <c r="BG140" i="3"/>
  <c r="BF140" i="3"/>
  <c r="T140" i="3"/>
  <c r="R140" i="3"/>
  <c r="P140" i="3"/>
  <c r="BI138" i="3"/>
  <c r="BH138" i="3"/>
  <c r="BG138" i="3"/>
  <c r="BF138" i="3"/>
  <c r="T138" i="3"/>
  <c r="R138" i="3"/>
  <c r="P138" i="3"/>
  <c r="BI136" i="3"/>
  <c r="BH136" i="3"/>
  <c r="BG136" i="3"/>
  <c r="BF136" i="3"/>
  <c r="T136" i="3"/>
  <c r="R136" i="3"/>
  <c r="P136" i="3"/>
  <c r="BI130" i="3"/>
  <c r="BH130" i="3"/>
  <c r="BG130" i="3"/>
  <c r="BF130" i="3"/>
  <c r="T130" i="3"/>
  <c r="R130" i="3"/>
  <c r="P130" i="3"/>
  <c r="BI128" i="3"/>
  <c r="BH128" i="3"/>
  <c r="BG128" i="3"/>
  <c r="BF128" i="3"/>
  <c r="T128" i="3"/>
  <c r="R128" i="3"/>
  <c r="P128" i="3"/>
  <c r="BI123" i="3"/>
  <c r="BH123" i="3"/>
  <c r="BG123" i="3"/>
  <c r="BF123" i="3"/>
  <c r="T123" i="3"/>
  <c r="R123" i="3"/>
  <c r="P123" i="3"/>
  <c r="BI121" i="3"/>
  <c r="BH121" i="3"/>
  <c r="BG121" i="3"/>
  <c r="BF121" i="3"/>
  <c r="T121" i="3"/>
  <c r="R121" i="3"/>
  <c r="P121" i="3"/>
  <c r="BI119" i="3"/>
  <c r="BH119" i="3"/>
  <c r="BG119" i="3"/>
  <c r="BF119" i="3"/>
  <c r="T119" i="3"/>
  <c r="R119" i="3"/>
  <c r="P119" i="3"/>
  <c r="BI117" i="3"/>
  <c r="BH117" i="3"/>
  <c r="BG117" i="3"/>
  <c r="BF117" i="3"/>
  <c r="T117" i="3"/>
  <c r="R117" i="3"/>
  <c r="P117" i="3"/>
  <c r="BI115" i="3"/>
  <c r="BH115" i="3"/>
  <c r="BG115" i="3"/>
  <c r="BF115" i="3"/>
  <c r="T115" i="3"/>
  <c r="R115" i="3"/>
  <c r="P115" i="3"/>
  <c r="BI113" i="3"/>
  <c r="BH113" i="3"/>
  <c r="BG113" i="3"/>
  <c r="BF113" i="3"/>
  <c r="T113" i="3"/>
  <c r="R113" i="3"/>
  <c r="P113" i="3"/>
  <c r="BI111" i="3"/>
  <c r="BH111" i="3"/>
  <c r="BG111" i="3"/>
  <c r="BF111" i="3"/>
  <c r="T111" i="3"/>
  <c r="R111" i="3"/>
  <c r="P111" i="3"/>
  <c r="BI109" i="3"/>
  <c r="BH109" i="3"/>
  <c r="BG109" i="3"/>
  <c r="BF109" i="3"/>
  <c r="T109" i="3"/>
  <c r="R109" i="3"/>
  <c r="P109" i="3"/>
  <c r="BI107" i="3"/>
  <c r="BH107" i="3"/>
  <c r="BG107" i="3"/>
  <c r="BF107" i="3"/>
  <c r="T107" i="3"/>
  <c r="R107" i="3"/>
  <c r="P107" i="3"/>
  <c r="BI103" i="3"/>
  <c r="BH103" i="3"/>
  <c r="BG103" i="3"/>
  <c r="BF103" i="3"/>
  <c r="T103" i="3"/>
  <c r="R103" i="3"/>
  <c r="P103" i="3"/>
  <c r="J97" i="3"/>
  <c r="J96" i="3"/>
  <c r="F96" i="3"/>
  <c r="F94" i="3"/>
  <c r="E92" i="3"/>
  <c r="J55" i="3"/>
  <c r="J54" i="3"/>
  <c r="F54" i="3"/>
  <c r="F52" i="3"/>
  <c r="E50" i="3"/>
  <c r="J18" i="3"/>
  <c r="E18" i="3"/>
  <c r="F55" i="3" s="1"/>
  <c r="J17" i="3"/>
  <c r="J12" i="3"/>
  <c r="J94" i="3" s="1"/>
  <c r="E7" i="3"/>
  <c r="E90" i="3" s="1"/>
  <c r="J37" i="2"/>
  <c r="J36" i="2"/>
  <c r="AY55" i="1"/>
  <c r="J35" i="2"/>
  <c r="AX55" i="1" s="1"/>
  <c r="BI241" i="2"/>
  <c r="BH241" i="2"/>
  <c r="BG241" i="2"/>
  <c r="BF241" i="2"/>
  <c r="T241" i="2"/>
  <c r="R241" i="2"/>
  <c r="P241" i="2"/>
  <c r="BI236" i="2"/>
  <c r="BH236" i="2"/>
  <c r="BG236" i="2"/>
  <c r="BF236" i="2"/>
  <c r="T236" i="2"/>
  <c r="R236" i="2"/>
  <c r="P236" i="2"/>
  <c r="BI235" i="2"/>
  <c r="BH235" i="2"/>
  <c r="BG235" i="2"/>
  <c r="BF235" i="2"/>
  <c r="T235" i="2"/>
  <c r="R235" i="2"/>
  <c r="P235" i="2"/>
  <c r="BI233" i="2"/>
  <c r="BH233" i="2"/>
  <c r="BG233" i="2"/>
  <c r="BF233" i="2"/>
  <c r="T233" i="2"/>
  <c r="R233" i="2"/>
  <c r="P233" i="2"/>
  <c r="BI232" i="2"/>
  <c r="BH232" i="2"/>
  <c r="BG232" i="2"/>
  <c r="BF232" i="2"/>
  <c r="T232" i="2"/>
  <c r="R232" i="2"/>
  <c r="P232" i="2"/>
  <c r="BI231" i="2"/>
  <c r="BH231" i="2"/>
  <c r="BG231" i="2"/>
  <c r="BF231" i="2"/>
  <c r="T231" i="2"/>
  <c r="R231" i="2"/>
  <c r="P231" i="2"/>
  <c r="BI229" i="2"/>
  <c r="BH229" i="2"/>
  <c r="BG229" i="2"/>
  <c r="BF229" i="2"/>
  <c r="T229" i="2"/>
  <c r="R229" i="2"/>
  <c r="P229" i="2"/>
  <c r="BI227" i="2"/>
  <c r="BH227" i="2"/>
  <c r="BG227" i="2"/>
  <c r="BF227" i="2"/>
  <c r="T227" i="2"/>
  <c r="R227" i="2"/>
  <c r="P227" i="2"/>
  <c r="BI225" i="2"/>
  <c r="BH225" i="2"/>
  <c r="BG225" i="2"/>
  <c r="BF225" i="2"/>
  <c r="T225" i="2"/>
  <c r="R225" i="2"/>
  <c r="P225" i="2"/>
  <c r="BI223" i="2"/>
  <c r="BH223" i="2"/>
  <c r="BG223" i="2"/>
  <c r="BF223" i="2"/>
  <c r="T223" i="2"/>
  <c r="R223" i="2"/>
  <c r="P223" i="2"/>
  <c r="BI222" i="2"/>
  <c r="BH222" i="2"/>
  <c r="BG222" i="2"/>
  <c r="BF222" i="2"/>
  <c r="T222" i="2"/>
  <c r="R222" i="2"/>
  <c r="P222" i="2"/>
  <c r="BI221" i="2"/>
  <c r="BH221" i="2"/>
  <c r="BG221" i="2"/>
  <c r="BF221" i="2"/>
  <c r="T221" i="2"/>
  <c r="R221" i="2"/>
  <c r="P221" i="2"/>
  <c r="BI219" i="2"/>
  <c r="BH219" i="2"/>
  <c r="BG219" i="2"/>
  <c r="BF219" i="2"/>
  <c r="T219" i="2"/>
  <c r="R219" i="2"/>
  <c r="P219" i="2"/>
  <c r="BI217" i="2"/>
  <c r="BH217" i="2"/>
  <c r="BG217" i="2"/>
  <c r="BF217" i="2"/>
  <c r="T217" i="2"/>
  <c r="R217" i="2"/>
  <c r="P217" i="2"/>
  <c r="BI216" i="2"/>
  <c r="BH216" i="2"/>
  <c r="BG216" i="2"/>
  <c r="BF216" i="2"/>
  <c r="T216" i="2"/>
  <c r="R216" i="2"/>
  <c r="P216" i="2"/>
  <c r="BI214" i="2"/>
  <c r="BH214" i="2"/>
  <c r="BG214" i="2"/>
  <c r="BF214" i="2"/>
  <c r="T214" i="2"/>
  <c r="R214" i="2"/>
  <c r="P214" i="2"/>
  <c r="BI212" i="2"/>
  <c r="BH212" i="2"/>
  <c r="BG212" i="2"/>
  <c r="BF212" i="2"/>
  <c r="T212" i="2"/>
  <c r="R212" i="2"/>
  <c r="P212" i="2"/>
  <c r="BI211" i="2"/>
  <c r="BH211" i="2"/>
  <c r="BG211" i="2"/>
  <c r="BF211" i="2"/>
  <c r="T211" i="2"/>
  <c r="R211" i="2"/>
  <c r="P211" i="2"/>
  <c r="BI210" i="2"/>
  <c r="BH210" i="2"/>
  <c r="BG210" i="2"/>
  <c r="BF210" i="2"/>
  <c r="T210" i="2"/>
  <c r="R210" i="2"/>
  <c r="P210" i="2"/>
  <c r="BI208" i="2"/>
  <c r="BH208" i="2"/>
  <c r="BG208" i="2"/>
  <c r="BF208" i="2"/>
  <c r="T208" i="2"/>
  <c r="R208" i="2"/>
  <c r="P208" i="2"/>
  <c r="BI206" i="2"/>
  <c r="BH206" i="2"/>
  <c r="BG206" i="2"/>
  <c r="BF206" i="2"/>
  <c r="T206" i="2"/>
  <c r="R206" i="2"/>
  <c r="P206" i="2"/>
  <c r="BI204" i="2"/>
  <c r="BH204" i="2"/>
  <c r="BG204" i="2"/>
  <c r="BF204" i="2"/>
  <c r="BI202" i="2"/>
  <c r="BH202" i="2"/>
  <c r="BG202" i="2"/>
  <c r="BF202" i="2"/>
  <c r="T202" i="2"/>
  <c r="R202" i="2"/>
  <c r="P202" i="2"/>
  <c r="BI200" i="2"/>
  <c r="BH200" i="2"/>
  <c r="BG200" i="2"/>
  <c r="BF200" i="2"/>
  <c r="T200" i="2"/>
  <c r="R200" i="2"/>
  <c r="P200" i="2"/>
  <c r="BI196" i="2"/>
  <c r="BH196" i="2"/>
  <c r="BG196" i="2"/>
  <c r="BF196" i="2"/>
  <c r="T196" i="2"/>
  <c r="R196" i="2"/>
  <c r="P196" i="2"/>
  <c r="BI195" i="2"/>
  <c r="BH195" i="2"/>
  <c r="BG195" i="2"/>
  <c r="BF195" i="2"/>
  <c r="T195" i="2"/>
  <c r="R195" i="2"/>
  <c r="P195" i="2"/>
  <c r="BI193" i="2"/>
  <c r="BH193" i="2"/>
  <c r="BG193" i="2"/>
  <c r="BF193" i="2"/>
  <c r="T193" i="2"/>
  <c r="R193" i="2"/>
  <c r="P193" i="2"/>
  <c r="BI191" i="2"/>
  <c r="BH191" i="2"/>
  <c r="BG191" i="2"/>
  <c r="BF191" i="2"/>
  <c r="T191" i="2"/>
  <c r="R191" i="2"/>
  <c r="P191" i="2"/>
  <c r="BI189" i="2"/>
  <c r="BH189" i="2"/>
  <c r="BG189" i="2"/>
  <c r="BF189" i="2"/>
  <c r="T189" i="2"/>
  <c r="R189" i="2"/>
  <c r="P189" i="2"/>
  <c r="BI187" i="2"/>
  <c r="BH187" i="2"/>
  <c r="BG187" i="2"/>
  <c r="BF187" i="2"/>
  <c r="T187" i="2"/>
  <c r="R187" i="2"/>
  <c r="P187" i="2"/>
  <c r="BI178" i="2"/>
  <c r="BH178" i="2"/>
  <c r="BG178" i="2"/>
  <c r="BF178" i="2"/>
  <c r="T178" i="2"/>
  <c r="R178" i="2"/>
  <c r="P178" i="2"/>
  <c r="BI171" i="2"/>
  <c r="BH171" i="2"/>
  <c r="BG171" i="2"/>
  <c r="BF171" i="2"/>
  <c r="T171" i="2"/>
  <c r="R171" i="2"/>
  <c r="P171" i="2"/>
  <c r="BI167" i="2"/>
  <c r="BH167" i="2"/>
  <c r="BG167" i="2"/>
  <c r="BF167" i="2"/>
  <c r="T167" i="2"/>
  <c r="R167" i="2"/>
  <c r="P167" i="2"/>
  <c r="BI165" i="2"/>
  <c r="BH165" i="2"/>
  <c r="BG165" i="2"/>
  <c r="BF165" i="2"/>
  <c r="T165" i="2"/>
  <c r="R165" i="2"/>
  <c r="P165" i="2"/>
  <c r="BI160" i="2"/>
  <c r="BH160" i="2"/>
  <c r="BG160" i="2"/>
  <c r="BF160" i="2"/>
  <c r="T160" i="2"/>
  <c r="R160" i="2"/>
  <c r="P160" i="2"/>
  <c r="BI152" i="2"/>
  <c r="BH152" i="2"/>
  <c r="BG152" i="2"/>
  <c r="BF152" i="2"/>
  <c r="T152" i="2"/>
  <c r="R152" i="2"/>
  <c r="P152" i="2"/>
  <c r="BI150" i="2"/>
  <c r="BH150" i="2"/>
  <c r="BG150" i="2"/>
  <c r="BF150" i="2"/>
  <c r="T150" i="2"/>
  <c r="R150" i="2"/>
  <c r="P150" i="2"/>
  <c r="BI146" i="2"/>
  <c r="BH146" i="2"/>
  <c r="BG146" i="2"/>
  <c r="BF146" i="2"/>
  <c r="T146" i="2"/>
  <c r="R146" i="2"/>
  <c r="P146" i="2"/>
  <c r="BI144" i="2"/>
  <c r="BH144" i="2"/>
  <c r="BG144" i="2"/>
  <c r="BF144" i="2"/>
  <c r="T144" i="2"/>
  <c r="R144" i="2"/>
  <c r="P144" i="2"/>
  <c r="BI142" i="2"/>
  <c r="BH142" i="2"/>
  <c r="BG142" i="2"/>
  <c r="BF142" i="2"/>
  <c r="T142" i="2"/>
  <c r="R142" i="2"/>
  <c r="P142" i="2"/>
  <c r="BI140" i="2"/>
  <c r="BH140" i="2"/>
  <c r="BG140" i="2"/>
  <c r="BF140" i="2"/>
  <c r="T140" i="2"/>
  <c r="R140" i="2"/>
  <c r="P140" i="2"/>
  <c r="BI133" i="2"/>
  <c r="BH133" i="2"/>
  <c r="BG133" i="2"/>
  <c r="BF133" i="2"/>
  <c r="T133" i="2"/>
  <c r="R133" i="2"/>
  <c r="P133" i="2"/>
  <c r="BI129" i="2"/>
  <c r="BH129" i="2"/>
  <c r="BG129" i="2"/>
  <c r="BF129" i="2"/>
  <c r="T129" i="2"/>
  <c r="R129" i="2"/>
  <c r="P129" i="2"/>
  <c r="BI126" i="2"/>
  <c r="BH126" i="2"/>
  <c r="BG126" i="2"/>
  <c r="BF126" i="2"/>
  <c r="T126" i="2"/>
  <c r="R126" i="2"/>
  <c r="P126" i="2"/>
  <c r="BI124" i="2"/>
  <c r="BH124" i="2"/>
  <c r="BG124" i="2"/>
  <c r="BF124" i="2"/>
  <c r="T124" i="2"/>
  <c r="R124" i="2"/>
  <c r="P124" i="2"/>
  <c r="BI120" i="2"/>
  <c r="BH120" i="2"/>
  <c r="BG120" i="2"/>
  <c r="BF120" i="2"/>
  <c r="T120" i="2"/>
  <c r="R120" i="2"/>
  <c r="P120" i="2"/>
  <c r="BI118" i="2"/>
  <c r="BH118" i="2"/>
  <c r="BG118" i="2"/>
  <c r="BF118" i="2"/>
  <c r="T118" i="2"/>
  <c r="R118" i="2"/>
  <c r="P118" i="2"/>
  <c r="BI115" i="2"/>
  <c r="BH115" i="2"/>
  <c r="BG115" i="2"/>
  <c r="BF115" i="2"/>
  <c r="T115" i="2"/>
  <c r="R115" i="2"/>
  <c r="P115" i="2"/>
  <c r="BI109" i="2"/>
  <c r="BH109" i="2"/>
  <c r="BG109" i="2"/>
  <c r="BF109" i="2"/>
  <c r="T109" i="2"/>
  <c r="R109" i="2"/>
  <c r="P109" i="2"/>
  <c r="BI107" i="2"/>
  <c r="BH107" i="2"/>
  <c r="BG107" i="2"/>
  <c r="BF107" i="2"/>
  <c r="T107" i="2"/>
  <c r="R107" i="2"/>
  <c r="P107" i="2"/>
  <c r="BI105" i="2"/>
  <c r="BH105" i="2"/>
  <c r="BG105" i="2"/>
  <c r="BF105" i="2"/>
  <c r="T105" i="2"/>
  <c r="R105" i="2"/>
  <c r="P105" i="2"/>
  <c r="BI100" i="2"/>
  <c r="BH100" i="2"/>
  <c r="BG100" i="2"/>
  <c r="BF100" i="2"/>
  <c r="T100" i="2"/>
  <c r="R100" i="2"/>
  <c r="P100" i="2"/>
  <c r="BI98" i="2"/>
  <c r="BH98" i="2"/>
  <c r="BG98" i="2"/>
  <c r="BF98" i="2"/>
  <c r="T98" i="2"/>
  <c r="R98" i="2"/>
  <c r="P98" i="2"/>
  <c r="BI97" i="2"/>
  <c r="BH97" i="2"/>
  <c r="BG97" i="2"/>
  <c r="BF97" i="2"/>
  <c r="T97" i="2"/>
  <c r="R97" i="2"/>
  <c r="P97" i="2"/>
  <c r="BI96" i="2"/>
  <c r="BH96" i="2"/>
  <c r="BG96" i="2"/>
  <c r="BF96" i="2"/>
  <c r="T96" i="2"/>
  <c r="R96" i="2"/>
  <c r="P96" i="2"/>
  <c r="BI94" i="2"/>
  <c r="BH94" i="2"/>
  <c r="BG94" i="2"/>
  <c r="BF94" i="2"/>
  <c r="T94" i="2"/>
  <c r="R94" i="2"/>
  <c r="P94" i="2"/>
  <c r="BI92" i="2"/>
  <c r="BH92" i="2"/>
  <c r="BG92" i="2"/>
  <c r="BF92" i="2"/>
  <c r="T92" i="2"/>
  <c r="R92" i="2"/>
  <c r="P92" i="2"/>
  <c r="J86" i="2"/>
  <c r="J85" i="2"/>
  <c r="F85" i="2"/>
  <c r="F83" i="2"/>
  <c r="E81" i="2"/>
  <c r="J55" i="2"/>
  <c r="J54" i="2"/>
  <c r="F54" i="2"/>
  <c r="F52" i="2"/>
  <c r="E50" i="2"/>
  <c r="J18" i="2"/>
  <c r="E18" i="2"/>
  <c r="F86" i="2" s="1"/>
  <c r="J17" i="2"/>
  <c r="J12" i="2"/>
  <c r="J83" i="2" s="1"/>
  <c r="E7" i="2"/>
  <c r="E79" i="2" s="1"/>
  <c r="L50" i="1"/>
  <c r="AM50" i="1"/>
  <c r="AM49" i="1"/>
  <c r="L49" i="1"/>
  <c r="AM47" i="1"/>
  <c r="L47" i="1"/>
  <c r="L45" i="1"/>
  <c r="L44" i="1"/>
  <c r="BK93" i="8"/>
  <c r="BK92" i="8"/>
  <c r="BK91" i="8"/>
  <c r="J91" i="8"/>
  <c r="J90" i="8"/>
  <c r="J89" i="8"/>
  <c r="BK88" i="8"/>
  <c r="BK87" i="8"/>
  <c r="J86" i="8"/>
  <c r="BK84" i="8"/>
  <c r="J83" i="8"/>
  <c r="J87" i="8"/>
  <c r="BK86" i="8"/>
  <c r="BK83" i="8"/>
  <c r="J82" i="8"/>
  <c r="J225" i="7"/>
  <c r="BK223" i="7"/>
  <c r="BK222" i="7"/>
  <c r="BK220" i="7"/>
  <c r="J220" i="7"/>
  <c r="J218" i="7"/>
  <c r="BK216" i="7"/>
  <c r="BK215" i="7"/>
  <c r="J215" i="7"/>
  <c r="J214" i="7"/>
  <c r="BK212" i="7"/>
  <c r="BK210" i="7"/>
  <c r="BK208" i="7"/>
  <c r="J208" i="7"/>
  <c r="BK205" i="7"/>
  <c r="J202" i="7"/>
  <c r="BK201" i="7"/>
  <c r="BK199" i="7"/>
  <c r="J198" i="7"/>
  <c r="J195" i="7"/>
  <c r="BK194" i="7"/>
  <c r="BK192" i="7"/>
  <c r="BK190" i="7"/>
  <c r="J189" i="7"/>
  <c r="J187" i="7"/>
  <c r="BK185" i="7"/>
  <c r="J183" i="7"/>
  <c r="J177" i="7"/>
  <c r="BK175" i="7"/>
  <c r="BK173" i="7"/>
  <c r="J172" i="7"/>
  <c r="J169" i="7"/>
  <c r="BK168" i="7"/>
  <c r="J166" i="7"/>
  <c r="J163" i="7"/>
  <c r="BK162" i="7"/>
  <c r="BK157" i="7"/>
  <c r="J156" i="7"/>
  <c r="J153" i="7"/>
  <c r="J148" i="7"/>
  <c r="BK145" i="7"/>
  <c r="BK140" i="7"/>
  <c r="BK138" i="7"/>
  <c r="BK130" i="7"/>
  <c r="BK124" i="7"/>
  <c r="J121" i="7"/>
  <c r="BK116" i="7"/>
  <c r="J110" i="7"/>
  <c r="BK108" i="7"/>
  <c r="BK102" i="7"/>
  <c r="J101" i="7"/>
  <c r="J97" i="7"/>
  <c r="BK91" i="7"/>
  <c r="BK90" i="6"/>
  <c r="BK89" i="6"/>
  <c r="J87" i="6"/>
  <c r="BK86" i="6"/>
  <c r="BK84" i="6"/>
  <c r="BK82" i="6"/>
  <c r="J106" i="5"/>
  <c r="BK102" i="5"/>
  <c r="BK101" i="5"/>
  <c r="BK99" i="5"/>
  <c r="J96" i="5"/>
  <c r="BK94" i="5"/>
  <c r="BK87" i="5"/>
  <c r="BK83" i="5"/>
  <c r="J82" i="5"/>
  <c r="BK300" i="4"/>
  <c r="J298" i="4"/>
  <c r="J292" i="4"/>
  <c r="BK287" i="4"/>
  <c r="J280" i="4"/>
  <c r="J273" i="4"/>
  <c r="J267" i="4"/>
  <c r="J264" i="4"/>
  <c r="BK261" i="4"/>
  <c r="BK258" i="4"/>
  <c r="J254" i="4"/>
  <c r="BK252" i="4"/>
  <c r="J570" i="3"/>
  <c r="BK561" i="3"/>
  <c r="J559" i="3"/>
  <c r="J556" i="3"/>
  <c r="J547" i="3"/>
  <c r="J540" i="3"/>
  <c r="BK536" i="3"/>
  <c r="J531" i="3"/>
  <c r="BK525" i="3"/>
  <c r="J523" i="3"/>
  <c r="BK517" i="3"/>
  <c r="J513" i="3"/>
  <c r="BK508" i="3"/>
  <c r="BK503" i="3"/>
  <c r="J499" i="3"/>
  <c r="J495" i="3"/>
  <c r="J491" i="3"/>
  <c r="BK487" i="3"/>
  <c r="J480" i="3"/>
  <c r="J476" i="3"/>
  <c r="BK472" i="3"/>
  <c r="J465" i="3"/>
  <c r="J456" i="3"/>
  <c r="J449" i="3"/>
  <c r="BK440" i="3"/>
  <c r="BK431" i="3"/>
  <c r="BK421" i="3"/>
  <c r="BK413" i="3"/>
  <c r="J400" i="3"/>
  <c r="J397" i="3"/>
  <c r="J394" i="3"/>
  <c r="BK386" i="3"/>
  <c r="J381" i="3"/>
  <c r="J380" i="3"/>
  <c r="BK373" i="3"/>
  <c r="J369" i="3"/>
  <c r="J362" i="3"/>
  <c r="BK352" i="3"/>
  <c r="J339" i="3"/>
  <c r="BK332" i="3"/>
  <c r="BK312" i="3"/>
  <c r="J310" i="3"/>
  <c r="BK300" i="3"/>
  <c r="BK298" i="3"/>
  <c r="J289" i="3"/>
  <c r="BK286" i="3"/>
  <c r="J278" i="3"/>
  <c r="BK274" i="3"/>
  <c r="J271" i="3"/>
  <c r="J263" i="3"/>
  <c r="BK262" i="3"/>
  <c r="BK255" i="3"/>
  <c r="J251" i="3"/>
  <c r="BK249" i="3"/>
  <c r="J240" i="3"/>
  <c r="BK239" i="3"/>
  <c r="J236" i="3"/>
  <c r="J233" i="3"/>
  <c r="BK231" i="3"/>
  <c r="J225" i="3"/>
  <c r="BK220" i="3"/>
  <c r="J207" i="3"/>
  <c r="BK202" i="3"/>
  <c r="BK200" i="3"/>
  <c r="J198" i="3"/>
  <c r="BK192" i="3"/>
  <c r="BK183" i="3"/>
  <c r="BK181" i="3"/>
  <c r="BK177" i="3"/>
  <c r="BK173" i="3"/>
  <c r="J168" i="3"/>
  <c r="BK160" i="3"/>
  <c r="BK156" i="3"/>
  <c r="BK149" i="3"/>
  <c r="J146" i="3"/>
  <c r="BK142" i="3"/>
  <c r="J138" i="3"/>
  <c r="BK130" i="3"/>
  <c r="J121" i="3"/>
  <c r="BK117" i="3"/>
  <c r="J113" i="3"/>
  <c r="J109" i="3"/>
  <c r="BK103" i="3"/>
  <c r="BK233" i="2"/>
  <c r="J231" i="2"/>
  <c r="J227" i="2"/>
  <c r="BK223" i="2"/>
  <c r="J221" i="2"/>
  <c r="BK216" i="2"/>
  <c r="J211" i="2"/>
  <c r="BK208" i="2"/>
  <c r="J200" i="2"/>
  <c r="BK195" i="2"/>
  <c r="J191" i="2"/>
  <c r="J187" i="2"/>
  <c r="BK171" i="2"/>
  <c r="J160" i="2"/>
  <c r="BK146" i="2"/>
  <c r="BK140" i="2"/>
  <c r="BK133" i="2"/>
  <c r="J124" i="2"/>
  <c r="BK120" i="2"/>
  <c r="BK115" i="2"/>
  <c r="BK107" i="2"/>
  <c r="J105" i="2"/>
  <c r="BK97" i="2"/>
  <c r="BK94" i="2"/>
  <c r="AS54" i="1"/>
  <c r="BK197" i="7"/>
  <c r="J193" i="7"/>
  <c r="J191" i="7"/>
  <c r="BK189" i="7"/>
  <c r="BK187" i="7"/>
  <c r="BK183" i="7"/>
  <c r="BK177" i="7"/>
  <c r="BK174" i="7"/>
  <c r="BK172" i="7"/>
  <c r="J168" i="7"/>
  <c r="BK166" i="7"/>
  <c r="BK163" i="7"/>
  <c r="BK158" i="7"/>
  <c r="BK156" i="7"/>
  <c r="J150" i="7"/>
  <c r="BK148" i="7"/>
  <c r="J140" i="7"/>
  <c r="BK134" i="7"/>
  <c r="BK126" i="7"/>
  <c r="J124" i="7"/>
  <c r="J116" i="7"/>
  <c r="BK110" i="7"/>
  <c r="J104" i="7"/>
  <c r="J99" i="7"/>
  <c r="BK97" i="7"/>
  <c r="J90" i="6"/>
  <c r="J89" i="6"/>
  <c r="J86" i="6"/>
  <c r="BK85" i="6"/>
  <c r="J82" i="6"/>
  <c r="BK106" i="5"/>
  <c r="J101" i="5"/>
  <c r="BK100" i="5"/>
  <c r="BK96" i="5"/>
  <c r="BK92" i="5"/>
  <c r="BK85" i="5"/>
  <c r="BK304" i="4"/>
  <c r="J304" i="4"/>
  <c r="BK298" i="4"/>
  <c r="J296" i="4"/>
  <c r="J284" i="4"/>
  <c r="J278" i="4"/>
  <c r="J269" i="4"/>
  <c r="BK264" i="4"/>
  <c r="J261" i="4"/>
  <c r="J258" i="4"/>
  <c r="BK254" i="4"/>
  <c r="BK251" i="4"/>
  <c r="J245" i="4"/>
  <c r="J241" i="4"/>
  <c r="J239" i="4"/>
  <c r="BK230" i="4"/>
  <c r="BK224" i="4"/>
  <c r="BK220" i="4"/>
  <c r="J215" i="4"/>
  <c r="J211" i="4"/>
  <c r="J199" i="4"/>
  <c r="BK193" i="4"/>
  <c r="BK180" i="4"/>
  <c r="BK175" i="4"/>
  <c r="J167" i="4"/>
  <c r="J164" i="4"/>
  <c r="BK160" i="4"/>
  <c r="BK153" i="4"/>
  <c r="BK144" i="4"/>
  <c r="J129" i="4"/>
  <c r="J128" i="4"/>
  <c r="BK119" i="4"/>
  <c r="BK117" i="4"/>
  <c r="J103" i="4"/>
  <c r="J97" i="4"/>
  <c r="J581" i="3"/>
  <c r="BK579" i="3"/>
  <c r="BK574" i="3"/>
  <c r="BK567" i="3"/>
  <c r="J561" i="3"/>
  <c r="BK556" i="3"/>
  <c r="BK547" i="3"/>
  <c r="BK540" i="3"/>
  <c r="BK534" i="3"/>
  <c r="BK531" i="3"/>
  <c r="BK528" i="3"/>
  <c r="BK523" i="3"/>
  <c r="J518" i="3"/>
  <c r="BK513" i="3"/>
  <c r="J504" i="3"/>
  <c r="BK499" i="3"/>
  <c r="J497" i="3"/>
  <c r="BK491" i="3"/>
  <c r="J487" i="3"/>
  <c r="BK482" i="3"/>
  <c r="BK480" i="3"/>
  <c r="BK476" i="3"/>
  <c r="J472" i="3"/>
  <c r="BK463" i="3"/>
  <c r="BK456" i="3"/>
  <c r="J447" i="3"/>
  <c r="BK445" i="3"/>
  <c r="J431" i="3"/>
  <c r="BK427" i="3"/>
  <c r="J413" i="3"/>
  <c r="BK406" i="3"/>
  <c r="J402" i="3"/>
  <c r="BK398" i="3"/>
  <c r="J391" i="3"/>
  <c r="BK390" i="3"/>
  <c r="J386" i="3"/>
  <c r="J385" i="3"/>
  <c r="BK380" i="3"/>
  <c r="BK378" i="3"/>
  <c r="BK371" i="3"/>
  <c r="BK369" i="3"/>
  <c r="BK359" i="3"/>
  <c r="J352" i="3"/>
  <c r="J346" i="3"/>
  <c r="BK339" i="3"/>
  <c r="J326" i="3"/>
  <c r="BK310" i="3"/>
  <c r="J307" i="3"/>
  <c r="J298" i="3"/>
  <c r="BK294" i="3"/>
  <c r="J286" i="3"/>
  <c r="BK284" i="3"/>
  <c r="J276" i="3"/>
  <c r="BK271" i="3"/>
  <c r="BK269" i="3"/>
  <c r="BK263" i="3"/>
  <c r="J260" i="3"/>
  <c r="BK253" i="3"/>
  <c r="BK250" i="3"/>
  <c r="BK247" i="3"/>
  <c r="J239" i="3"/>
  <c r="BK238" i="3"/>
  <c r="J235" i="3"/>
  <c r="BK234" i="3"/>
  <c r="J229" i="3"/>
  <c r="BK225" i="3"/>
  <c r="J220" i="3"/>
  <c r="J204" i="3"/>
  <c r="J202" i="3"/>
  <c r="J199" i="3"/>
  <c r="BK198" i="3"/>
  <c r="BK185" i="3"/>
  <c r="BK182" i="3"/>
  <c r="BK179" i="3"/>
  <c r="BK175" i="3"/>
  <c r="BK168" i="3"/>
  <c r="J161" i="3"/>
  <c r="J156" i="3"/>
  <c r="BK151" i="3"/>
  <c r="J148" i="3"/>
  <c r="J142" i="3"/>
  <c r="BK138" i="3"/>
  <c r="BK136" i="3"/>
  <c r="BK128" i="3"/>
  <c r="J119" i="3"/>
  <c r="J117" i="3"/>
  <c r="BK111" i="3"/>
  <c r="BK109" i="3"/>
  <c r="BK241" i="2"/>
  <c r="BK236" i="2"/>
  <c r="J233" i="2"/>
  <c r="BK231" i="2"/>
  <c r="BK227" i="2"/>
  <c r="BK221" i="2"/>
  <c r="BK217" i="2"/>
  <c r="BK214" i="2"/>
  <c r="J202" i="2"/>
  <c r="BK200" i="2"/>
  <c r="J193" i="2"/>
  <c r="BK191" i="2"/>
  <c r="BK178" i="2"/>
  <c r="BK167" i="2"/>
  <c r="BK160" i="2"/>
  <c r="BK150" i="2"/>
  <c r="BK144" i="2"/>
  <c r="J140" i="2"/>
  <c r="J129" i="2"/>
  <c r="BK124" i="2"/>
  <c r="J120" i="2"/>
  <c r="BK109" i="2"/>
  <c r="J100" i="2"/>
  <c r="BK98" i="2"/>
  <c r="BK96" i="2"/>
  <c r="BK92" i="2"/>
  <c r="J243" i="4"/>
  <c r="BK237" i="4"/>
  <c r="BK236" i="4"/>
  <c r="J224" i="4"/>
  <c r="J220" i="4"/>
  <c r="J216" i="4"/>
  <c r="BK211" i="4"/>
  <c r="J202" i="4"/>
  <c r="J193" i="4"/>
  <c r="J180" i="4"/>
  <c r="J175" i="4"/>
  <c r="J169" i="4"/>
  <c r="J165" i="4"/>
  <c r="BK162" i="4"/>
  <c r="BK158" i="4"/>
  <c r="BK149" i="4"/>
  <c r="BK140" i="4"/>
  <c r="BK129" i="4"/>
  <c r="J121" i="4"/>
  <c r="J117" i="4"/>
  <c r="J108" i="4"/>
  <c r="BK101" i="4"/>
  <c r="J90" i="4"/>
  <c r="BK600" i="3"/>
  <c r="J593" i="3"/>
  <c r="BK581" i="3"/>
  <c r="BK578" i="3"/>
  <c r="BK562" i="3"/>
  <c r="J543" i="3"/>
  <c r="J534" i="3"/>
  <c r="J529" i="3"/>
  <c r="BK522" i="3"/>
  <c r="J512" i="3"/>
  <c r="BK504" i="3"/>
  <c r="BK493" i="3"/>
  <c r="J484" i="3"/>
  <c r="J478" i="3"/>
  <c r="J467" i="3"/>
  <c r="BK451" i="3"/>
  <c r="J445" i="3"/>
  <c r="J427" i="3"/>
  <c r="J412" i="3"/>
  <c r="BK402" i="3"/>
  <c r="J398" i="3"/>
  <c r="BK388" i="3"/>
  <c r="J376" i="3"/>
  <c r="BK366" i="3"/>
  <c r="J357" i="3"/>
  <c r="J342" i="3"/>
  <c r="BK319" i="3"/>
  <c r="J302" i="3"/>
  <c r="J294" i="3"/>
  <c r="J284" i="3"/>
  <c r="BK276" i="3"/>
  <c r="J269" i="3"/>
  <c r="BK260" i="3"/>
  <c r="J253" i="3"/>
  <c r="J247" i="3"/>
  <c r="J237" i="3"/>
  <c r="J234" i="3"/>
  <c r="BK227" i="3"/>
  <c r="J213" i="3"/>
  <c r="J201" i="3"/>
  <c r="BK194" i="3"/>
  <c r="J185" i="3"/>
  <c r="J179" i="3"/>
  <c r="J172" i="3"/>
  <c r="BK161" i="3"/>
  <c r="J151" i="3"/>
  <c r="BK144" i="3"/>
  <c r="J136" i="3"/>
  <c r="BK123" i="3"/>
  <c r="J115" i="3"/>
  <c r="J107" i="3"/>
  <c r="BK235" i="2"/>
  <c r="BK229" i="2"/>
  <c r="J222" i="2"/>
  <c r="J217" i="2"/>
  <c r="BK211" i="2"/>
  <c r="BK206" i="2"/>
  <c r="BK196" i="2"/>
  <c r="J189" i="2"/>
  <c r="J167" i="2"/>
  <c r="BK152" i="2"/>
  <c r="J144" i="2"/>
  <c r="BK129" i="2"/>
  <c r="J118" i="2"/>
  <c r="BK100" i="2"/>
  <c r="J96" i="2"/>
  <c r="BK206" i="7"/>
  <c r="BK203" i="7"/>
  <c r="J201" i="7"/>
  <c r="J199" i="7"/>
  <c r="BK195" i="7"/>
  <c r="J192" i="7"/>
  <c r="BK188" i="7"/>
  <c r="J185" i="7"/>
  <c r="J175" i="7"/>
  <c r="J170" i="7"/>
  <c r="J167" i="7"/>
  <c r="J162" i="7"/>
  <c r="BK154" i="7"/>
  <c r="J145" i="7"/>
  <c r="J138" i="7"/>
  <c r="BK121" i="7"/>
  <c r="BK113" i="7"/>
  <c r="J102" i="7"/>
  <c r="J89" i="7"/>
  <c r="J88" i="6"/>
  <c r="J84" i="6"/>
  <c r="J104" i="5"/>
  <c r="J99" i="5"/>
  <c r="J94" i="5"/>
  <c r="J83" i="5"/>
  <c r="BK302" i="4"/>
  <c r="BK292" i="4"/>
  <c r="BK280" i="4"/>
  <c r="BK267" i="4"/>
  <c r="BK260" i="4"/>
  <c r="J252" i="4"/>
  <c r="BK247" i="4"/>
  <c r="J237" i="4"/>
  <c r="J227" i="4"/>
  <c r="J218" i="4"/>
  <c r="J207" i="4"/>
  <c r="J179" i="4"/>
  <c r="BK169" i="4"/>
  <c r="J162" i="4"/>
  <c r="J149" i="4"/>
  <c r="BK136" i="4"/>
  <c r="BK121" i="4"/>
  <c r="BK108" i="4"/>
  <c r="J101" i="4"/>
  <c r="BK588" i="3"/>
  <c r="BK576" i="3"/>
  <c r="BK570" i="3"/>
  <c r="J560" i="3"/>
  <c r="BK552" i="3"/>
  <c r="J538" i="3"/>
  <c r="BK532" i="3"/>
  <c r="J525" i="3"/>
  <c r="J517" i="3"/>
  <c r="BK510" i="3"/>
  <c r="J503" i="3"/>
  <c r="BK495" i="3"/>
  <c r="BK484" i="3"/>
  <c r="BK478" i="3"/>
  <c r="BK467" i="3"/>
  <c r="J451" i="3"/>
  <c r="BK435" i="3"/>
  <c r="J421" i="3"/>
  <c r="BK412" i="3"/>
  <c r="BK400" i="3"/>
  <c r="BK397" i="3"/>
  <c r="J388" i="3"/>
  <c r="BK381" i="3"/>
  <c r="J373" i="3"/>
  <c r="BK362" i="3"/>
  <c r="BK350" i="3"/>
  <c r="J332" i="3"/>
  <c r="J312" i="3"/>
  <c r="J300" i="3"/>
  <c r="BK289" i="3"/>
  <c r="BK278" i="3"/>
  <c r="J272" i="3"/>
  <c r="J262" i="3"/>
  <c r="J255" i="3"/>
  <c r="J249" i="3"/>
  <c r="BK240" i="3"/>
  <c r="BK237" i="3"/>
  <c r="BK233" i="3"/>
  <c r="J227" i="3"/>
  <c r="BK213" i="3"/>
  <c r="BK201" i="3"/>
  <c r="J194" i="3"/>
  <c r="J181" i="3"/>
  <c r="J173" i="3"/>
  <c r="J164" i="3"/>
  <c r="J152" i="3"/>
  <c r="BK146" i="3"/>
  <c r="BK140" i="3"/>
  <c r="J123" i="3"/>
  <c r="BK113" i="3"/>
  <c r="J103" i="3"/>
  <c r="J235" i="2"/>
  <c r="J229" i="2"/>
  <c r="BK222" i="2"/>
  <c r="J216" i="2"/>
  <c r="J210" i="2"/>
  <c r="J196" i="2"/>
  <c r="BK189" i="2"/>
  <c r="J165" i="2"/>
  <c r="J146" i="2"/>
  <c r="J133" i="2"/>
  <c r="J115" i="2"/>
  <c r="BK105" i="2"/>
  <c r="J94" i="2"/>
  <c r="J93" i="8"/>
  <c r="J92" i="8"/>
  <c r="BK90" i="8"/>
  <c r="BK89" i="8"/>
  <c r="J88" i="8"/>
  <c r="J85" i="8"/>
  <c r="BK82" i="8"/>
  <c r="BK85" i="8"/>
  <c r="BK225" i="7"/>
  <c r="J223" i="7"/>
  <c r="J222" i="7"/>
  <c r="BK218" i="7"/>
  <c r="J216" i="7"/>
  <c r="BK214" i="7"/>
  <c r="J212" i="7"/>
  <c r="J210" i="7"/>
  <c r="J206" i="7"/>
  <c r="J203" i="7"/>
  <c r="BK200" i="7"/>
  <c r="J197" i="7"/>
  <c r="BK193" i="7"/>
  <c r="BK191" i="7"/>
  <c r="J188" i="7"/>
  <c r="BK186" i="7"/>
  <c r="BK179" i="7"/>
  <c r="J174" i="7"/>
  <c r="BK170" i="7"/>
  <c r="BK167" i="7"/>
  <c r="J165" i="7"/>
  <c r="J158" i="7"/>
  <c r="J154" i="7"/>
  <c r="BK150" i="7"/>
  <c r="J143" i="7"/>
  <c r="J134" i="7"/>
  <c r="J126" i="7"/>
  <c r="J118" i="7"/>
  <c r="J113" i="7"/>
  <c r="BK104" i="7"/>
  <c r="BK99" i="7"/>
  <c r="BK89" i="7"/>
  <c r="BK88" i="6"/>
  <c r="J85" i="6"/>
  <c r="BK83" i="6"/>
  <c r="BK104" i="5"/>
  <c r="J100" i="5"/>
  <c r="BK98" i="5"/>
  <c r="J92" i="5"/>
  <c r="J85" i="5"/>
  <c r="J302" i="4"/>
  <c r="BK296" i="4"/>
  <c r="BK284" i="4"/>
  <c r="BK278" i="4"/>
  <c r="BK269" i="4"/>
  <c r="BK263" i="4"/>
  <c r="J260" i="4"/>
  <c r="J257" i="4"/>
  <c r="J247" i="4"/>
  <c r="BK245" i="4"/>
  <c r="BK241" i="4"/>
  <c r="BK239" i="4"/>
  <c r="J230" i="4"/>
  <c r="BK227" i="4"/>
  <c r="BK222" i="4"/>
  <c r="BK218" i="4"/>
  <c r="BK215" i="4"/>
  <c r="BK207" i="4"/>
  <c r="BK199" i="4"/>
  <c r="BK187" i="4"/>
  <c r="BK179" i="4"/>
  <c r="J172" i="4"/>
  <c r="BK167" i="4"/>
  <c r="BK164" i="4"/>
  <c r="J160" i="4"/>
  <c r="J153" i="4"/>
  <c r="J144" i="4"/>
  <c r="J136" i="4"/>
  <c r="BK128" i="4"/>
  <c r="BK123" i="4"/>
  <c r="J119" i="4"/>
  <c r="J110" i="4"/>
  <c r="BK103" i="4"/>
  <c r="BK97" i="4"/>
  <c r="J600" i="3"/>
  <c r="BK593" i="3"/>
  <c r="J588" i="3"/>
  <c r="J579" i="3"/>
  <c r="H591" i="3" s="1"/>
  <c r="T591" i="3" s="1"/>
  <c r="J574" i="3"/>
  <c r="J567" i="3"/>
  <c r="BK560" i="3"/>
  <c r="J552" i="3"/>
  <c r="BK538" i="3"/>
  <c r="J532" i="3"/>
  <c r="J528" i="3"/>
  <c r="BK518" i="3"/>
  <c r="J510" i="3"/>
  <c r="BK497" i="3"/>
  <c r="J489" i="3"/>
  <c r="BK481" i="3"/>
  <c r="J463" i="3"/>
  <c r="BK447" i="3"/>
  <c r="J435" i="3"/>
  <c r="J417" i="3"/>
  <c r="BK408" i="3"/>
  <c r="BK399" i="3"/>
  <c r="BK391" i="3"/>
  <c r="BK385" i="3"/>
  <c r="J378" i="3"/>
  <c r="J371" i="3"/>
  <c r="J359" i="3"/>
  <c r="BK346" i="3"/>
  <c r="BK326" i="3"/>
  <c r="BK307" i="3"/>
  <c r="BK292" i="3"/>
  <c r="J280" i="3"/>
  <c r="BK272" i="3"/>
  <c r="BK267" i="3"/>
  <c r="BK258" i="3"/>
  <c r="J250" i="3"/>
  <c r="J244" i="3"/>
  <c r="J238" i="3"/>
  <c r="BK235" i="3"/>
  <c r="BK229" i="3"/>
  <c r="BK222" i="3"/>
  <c r="BK204" i="3"/>
  <c r="BK199" i="3"/>
  <c r="J182" i="3"/>
  <c r="J175" i="3"/>
  <c r="BK164" i="3"/>
  <c r="BK152" i="3"/>
  <c r="BK148" i="3"/>
  <c r="J140" i="3"/>
  <c r="J128" i="3"/>
  <c r="BK119" i="3"/>
  <c r="J111" i="3"/>
  <c r="J236" i="2"/>
  <c r="J232" i="2"/>
  <c r="J225" i="2"/>
  <c r="BK219" i="2"/>
  <c r="J212" i="2"/>
  <c r="BK210" i="2"/>
  <c r="BK202" i="2"/>
  <c r="BK193" i="2"/>
  <c r="J178" i="2"/>
  <c r="BK165" i="2"/>
  <c r="J150" i="2"/>
  <c r="J142" i="2"/>
  <c r="BK126" i="2"/>
  <c r="J109" i="2"/>
  <c r="J98" i="2"/>
  <c r="J92" i="2"/>
  <c r="J205" i="7"/>
  <c r="BK202" i="7"/>
  <c r="J200" i="7"/>
  <c r="BK198" i="7"/>
  <c r="J194" i="7"/>
  <c r="J190" i="7"/>
  <c r="J186" i="7"/>
  <c r="J179" i="7"/>
  <c r="J173" i="7"/>
  <c r="BK169" i="7"/>
  <c r="BK165" i="7"/>
  <c r="J157" i="7"/>
  <c r="BK153" i="7"/>
  <c r="BK143" i="7"/>
  <c r="J130" i="7"/>
  <c r="BK118" i="7"/>
  <c r="J108" i="7"/>
  <c r="BK101" i="7"/>
  <c r="J91" i="7"/>
  <c r="BK87" i="6"/>
  <c r="J83" i="6"/>
  <c r="J102" i="5"/>
  <c r="J98" i="5"/>
  <c r="J87" i="5"/>
  <c r="BK82" i="5"/>
  <c r="J300" i="4"/>
  <c r="J287" i="4"/>
  <c r="BK273" i="4"/>
  <c r="J263" i="4"/>
  <c r="BK257" i="4"/>
  <c r="J251" i="4"/>
  <c r="BK243" i="4"/>
  <c r="J236" i="4"/>
  <c r="J222" i="4"/>
  <c r="BK216" i="4"/>
  <c r="BK202" i="4"/>
  <c r="J187" i="4"/>
  <c r="BK172" i="4"/>
  <c r="BK165" i="4"/>
  <c r="J158" i="4"/>
  <c r="J140" i="4"/>
  <c r="J123" i="4"/>
  <c r="BK110" i="4"/>
  <c r="BK90" i="4"/>
  <c r="J578" i="3"/>
  <c r="J562" i="3"/>
  <c r="BK559" i="3"/>
  <c r="BK543" i="3"/>
  <c r="J536" i="3"/>
  <c r="BK529" i="3"/>
  <c r="J522" i="3"/>
  <c r="BK512" i="3"/>
  <c r="BK501" i="3"/>
  <c r="J493" i="3"/>
  <c r="BK489" i="3"/>
  <c r="J481" i="3"/>
  <c r="BK465" i="3"/>
  <c r="BK449" i="3"/>
  <c r="J440" i="3"/>
  <c r="BK417" i="3"/>
  <c r="J408" i="3"/>
  <c r="J399" i="3"/>
  <c r="BK394" i="3"/>
  <c r="J390" i="3"/>
  <c r="BK383" i="3"/>
  <c r="BK376" i="3"/>
  <c r="J366" i="3"/>
  <c r="BK357" i="3"/>
  <c r="BK342" i="3"/>
  <c r="J319" i="3"/>
  <c r="BK302" i="3"/>
  <c r="J292" i="3"/>
  <c r="BK280" i="3"/>
  <c r="J274" i="3"/>
  <c r="J267" i="3"/>
  <c r="J258" i="3"/>
  <c r="BK251" i="3"/>
  <c r="BK244" i="3"/>
  <c r="BK236" i="3"/>
  <c r="J231" i="3"/>
  <c r="J222" i="3"/>
  <c r="BK207" i="3"/>
  <c r="J200" i="3"/>
  <c r="J192" i="3"/>
  <c r="J183" i="3"/>
  <c r="J177" i="3"/>
  <c r="BK172" i="3"/>
  <c r="J160" i="3"/>
  <c r="J149" i="3"/>
  <c r="J144" i="3"/>
  <c r="J130" i="3"/>
  <c r="BK121" i="3"/>
  <c r="BK115" i="3"/>
  <c r="BK107" i="3"/>
  <c r="BK232" i="2"/>
  <c r="BK225" i="2"/>
  <c r="J219" i="2"/>
  <c r="BK212" i="2"/>
  <c r="J206" i="2"/>
  <c r="J205" i="2" s="1"/>
  <c r="J195" i="2"/>
  <c r="BK187" i="2"/>
  <c r="J171" i="2"/>
  <c r="J152" i="2"/>
  <c r="BK142" i="2"/>
  <c r="J126" i="2"/>
  <c r="BK118" i="2"/>
  <c r="J107" i="2"/>
  <c r="J97" i="2"/>
  <c r="H557" i="3" l="1"/>
  <c r="J81" i="8"/>
  <c r="J60" i="8" s="1"/>
  <c r="J59" i="8" s="1"/>
  <c r="H474" i="3"/>
  <c r="H204" i="2"/>
  <c r="R591" i="3"/>
  <c r="R577" i="3" s="1"/>
  <c r="BK591" i="3"/>
  <c r="BK577" i="3" s="1"/>
  <c r="J78" i="3" s="1"/>
  <c r="J591" i="3"/>
  <c r="P591" i="3"/>
  <c r="P577" i="3" s="1"/>
  <c r="P91" i="2"/>
  <c r="T91" i="2"/>
  <c r="P117" i="2"/>
  <c r="R117" i="2"/>
  <c r="BK186" i="2"/>
  <c r="J186" i="2" s="1"/>
  <c r="J63" i="2" s="1"/>
  <c r="R186" i="2"/>
  <c r="BK205" i="2"/>
  <c r="J66" i="2" s="1"/>
  <c r="P205" i="2"/>
  <c r="BK209" i="2"/>
  <c r="J67" i="2" s="1"/>
  <c r="R209" i="2"/>
  <c r="BK215" i="2"/>
  <c r="J68" i="2" s="1"/>
  <c r="R215" i="2"/>
  <c r="BK224" i="2"/>
  <c r="J69" i="2" s="1"/>
  <c r="T224" i="2"/>
  <c r="BK102" i="3"/>
  <c r="R102" i="3"/>
  <c r="BK122" i="3"/>
  <c r="J122" i="3" s="1"/>
  <c r="J62" i="3" s="1"/>
  <c r="R122" i="3"/>
  <c r="BK163" i="3"/>
  <c r="J163" i="3" s="1"/>
  <c r="J63" i="3" s="1"/>
  <c r="P163" i="3"/>
  <c r="T163" i="3"/>
  <c r="P178" i="3"/>
  <c r="T178" i="3"/>
  <c r="P197" i="3"/>
  <c r="R197" i="3"/>
  <c r="BK257" i="3"/>
  <c r="J257" i="3"/>
  <c r="J66" i="3" s="1"/>
  <c r="R257" i="3"/>
  <c r="BK291" i="3"/>
  <c r="R291" i="3"/>
  <c r="BK351" i="3"/>
  <c r="J70" i="3" s="1"/>
  <c r="R351" i="3"/>
  <c r="BK384" i="3"/>
  <c r="J71" i="3"/>
  <c r="R384" i="3"/>
  <c r="R475" i="3"/>
  <c r="BK483" i="3"/>
  <c r="J74" i="3" s="1"/>
  <c r="R483" i="3"/>
  <c r="BK502" i="3"/>
  <c r="J75" i="3" s="1"/>
  <c r="P502" i="3"/>
  <c r="BK558" i="3"/>
  <c r="J77" i="3" s="1"/>
  <c r="R558" i="3"/>
  <c r="BK89" i="4"/>
  <c r="T89" i="4"/>
  <c r="P174" i="4"/>
  <c r="T174" i="4"/>
  <c r="P226" i="4"/>
  <c r="T226" i="4"/>
  <c r="P262" i="4"/>
  <c r="T262" i="4"/>
  <c r="P266" i="4"/>
  <c r="T266" i="4"/>
  <c r="J67" i="4"/>
  <c r="R286" i="4"/>
  <c r="P81" i="5"/>
  <c r="P80" i="5" s="1"/>
  <c r="AU58" i="1" s="1"/>
  <c r="T81" i="5"/>
  <c r="T80" i="5"/>
  <c r="P81" i="6"/>
  <c r="P80" i="6"/>
  <c r="AU59" i="1"/>
  <c r="T81" i="6"/>
  <c r="T80" i="6" s="1"/>
  <c r="BK91" i="2"/>
  <c r="J91" i="2" s="1"/>
  <c r="J61" i="2" s="1"/>
  <c r="R91" i="2"/>
  <c r="BK117" i="2"/>
  <c r="J117" i="2" s="1"/>
  <c r="J62" i="2" s="1"/>
  <c r="T117" i="2"/>
  <c r="P186" i="2"/>
  <c r="T186" i="2"/>
  <c r="R205" i="2"/>
  <c r="T205" i="2"/>
  <c r="P209" i="2"/>
  <c r="T209" i="2"/>
  <c r="P215" i="2"/>
  <c r="T215" i="2"/>
  <c r="P224" i="2"/>
  <c r="R224" i="2"/>
  <c r="P102" i="3"/>
  <c r="T102" i="3"/>
  <c r="P122" i="3"/>
  <c r="T122" i="3"/>
  <c r="R163" i="3"/>
  <c r="BK178" i="3"/>
  <c r="J178" i="3" s="1"/>
  <c r="J64" i="3" s="1"/>
  <c r="R178" i="3"/>
  <c r="BK197" i="3"/>
  <c r="J197" i="3" s="1"/>
  <c r="J65" i="3" s="1"/>
  <c r="T197" i="3"/>
  <c r="P257" i="3"/>
  <c r="T257" i="3"/>
  <c r="P291" i="3"/>
  <c r="T291" i="3"/>
  <c r="P351" i="3"/>
  <c r="T351" i="3"/>
  <c r="P384" i="3"/>
  <c r="T384" i="3"/>
  <c r="BK475" i="3"/>
  <c r="J73" i="3" s="1"/>
  <c r="P475" i="3"/>
  <c r="T475" i="3"/>
  <c r="P483" i="3"/>
  <c r="T483" i="3"/>
  <c r="R502" i="3"/>
  <c r="T502" i="3"/>
  <c r="P558" i="3"/>
  <c r="T558" i="3"/>
  <c r="T577" i="3"/>
  <c r="P89" i="4"/>
  <c r="R89" i="4"/>
  <c r="BK174" i="4"/>
  <c r="J62" i="4" s="1"/>
  <c r="R174" i="4"/>
  <c r="BK226" i="4"/>
  <c r="J63" i="4"/>
  <c r="R226" i="4"/>
  <c r="BK262" i="4"/>
  <c r="J64" i="4" s="1"/>
  <c r="R262" i="4"/>
  <c r="BK266" i="4"/>
  <c r="J65" i="4"/>
  <c r="R266" i="4"/>
  <c r="P286" i="4"/>
  <c r="T286" i="4"/>
  <c r="BK81" i="5"/>
  <c r="J81" i="5"/>
  <c r="J60" i="5" s="1"/>
  <c r="R81" i="5"/>
  <c r="R80" i="5" s="1"/>
  <c r="BK81" i="6"/>
  <c r="J81" i="6"/>
  <c r="J60" i="6" s="1"/>
  <c r="R81" i="6"/>
  <c r="R80" i="6"/>
  <c r="P88" i="7"/>
  <c r="T88" i="7"/>
  <c r="P115" i="7"/>
  <c r="BK125" i="7"/>
  <c r="J64" i="7"/>
  <c r="P125" i="7"/>
  <c r="T125" i="7"/>
  <c r="P142" i="7"/>
  <c r="T142" i="7"/>
  <c r="BK88" i="7"/>
  <c r="J61" i="7"/>
  <c r="R88" i="7"/>
  <c r="BK115" i="7"/>
  <c r="J63" i="7"/>
  <c r="R115" i="7"/>
  <c r="T115" i="7"/>
  <c r="R125" i="7"/>
  <c r="BK142" i="7"/>
  <c r="J65" i="7" s="1"/>
  <c r="R142" i="7"/>
  <c r="BK81" i="8"/>
  <c r="P81" i="8"/>
  <c r="P80" i="8"/>
  <c r="AU61" i="1" s="1"/>
  <c r="R81" i="8"/>
  <c r="R80" i="8"/>
  <c r="T81" i="8"/>
  <c r="T80" i="8"/>
  <c r="E48" i="2"/>
  <c r="J52" i="2"/>
  <c r="F55" i="2"/>
  <c r="BE94" i="2"/>
  <c r="BE97" i="2"/>
  <c r="BE98" i="2"/>
  <c r="BE100" i="2"/>
  <c r="BE107" i="2"/>
  <c r="BE120" i="2"/>
  <c r="BE129" i="2"/>
  <c r="BE140" i="2"/>
  <c r="BE142" i="2"/>
  <c r="BE146" i="2"/>
  <c r="BE152" i="2"/>
  <c r="BE165" i="2"/>
  <c r="BE171" i="2"/>
  <c r="BE178" i="2"/>
  <c r="BE187" i="2"/>
  <c r="BE189" i="2"/>
  <c r="BE196" i="2"/>
  <c r="BE202" i="2"/>
  <c r="BE208" i="2"/>
  <c r="BE210" i="2"/>
  <c r="BE211" i="2"/>
  <c r="BE212" i="2"/>
  <c r="BE214" i="2"/>
  <c r="BE216" i="2"/>
  <c r="BE219" i="2"/>
  <c r="BE221" i="2"/>
  <c r="BE225" i="2"/>
  <c r="BE229" i="2"/>
  <c r="BE241" i="2"/>
  <c r="E48" i="3"/>
  <c r="F97" i="3"/>
  <c r="BE109" i="3"/>
  <c r="BE111" i="3"/>
  <c r="BE113" i="3"/>
  <c r="BE115" i="3"/>
  <c r="BE121" i="3"/>
  <c r="BE123" i="3"/>
  <c r="BE130" i="3"/>
  <c r="BE136" i="3"/>
  <c r="BE138" i="3"/>
  <c r="BE142" i="3"/>
  <c r="BE144" i="3"/>
  <c r="BE149" i="3"/>
  <c r="BE152" i="3"/>
  <c r="BE156" i="3"/>
  <c r="BE164" i="3"/>
  <c r="BE168" i="3"/>
  <c r="BE173" i="3"/>
  <c r="BE177" i="3"/>
  <c r="BE179" i="3"/>
  <c r="BE181" i="3"/>
  <c r="BE183" i="3"/>
  <c r="BE185" i="3"/>
  <c r="BE198" i="3"/>
  <c r="BE200" i="3"/>
  <c r="BE201" i="3"/>
  <c r="BE204" i="3"/>
  <c r="BE207" i="3"/>
  <c r="BE222" i="3"/>
  <c r="BE231" i="3"/>
  <c r="BE233" i="3"/>
  <c r="BE236" i="3"/>
  <c r="BE237" i="3"/>
  <c r="BE244" i="3"/>
  <c r="BE249" i="3"/>
  <c r="BE250" i="3"/>
  <c r="BE251" i="3"/>
  <c r="BE255" i="3"/>
  <c r="BE267" i="3"/>
  <c r="BE271" i="3"/>
  <c r="BE276" i="3"/>
  <c r="BE278" i="3"/>
  <c r="BE280" i="3"/>
  <c r="BE286" i="3"/>
  <c r="BE292" i="3"/>
  <c r="BE300" i="3"/>
  <c r="BE307" i="3"/>
  <c r="BE339" i="3"/>
  <c r="BE352" i="3"/>
  <c r="BE357" i="3"/>
  <c r="BE362" i="3"/>
  <c r="BE369" i="3"/>
  <c r="BE373" i="3"/>
  <c r="BE376" i="3"/>
  <c r="BE378" i="3"/>
  <c r="BE380" i="3"/>
  <c r="BE381" i="3"/>
  <c r="BE383" i="3"/>
  <c r="BE385" i="3"/>
  <c r="BE388" i="3"/>
  <c r="BE391" i="3"/>
  <c r="BE397" i="3"/>
  <c r="BE399" i="3"/>
  <c r="BE402" i="3"/>
  <c r="BE406" i="3"/>
  <c r="BE408" i="3"/>
  <c r="BE413" i="3"/>
  <c r="BE421" i="3"/>
  <c r="BE431" i="3"/>
  <c r="BE440" i="3"/>
  <c r="BE447" i="3"/>
  <c r="BE451" i="3"/>
  <c r="BE456" i="3"/>
  <c r="BE463" i="3"/>
  <c r="BE465" i="3"/>
  <c r="BE476" i="3"/>
  <c r="BE478" i="3"/>
  <c r="BE481" i="3"/>
  <c r="BE487" i="3"/>
  <c r="BE489" i="3"/>
  <c r="BE493" i="3"/>
  <c r="BE501" i="3"/>
  <c r="BE508" i="3"/>
  <c r="BE510" i="3"/>
  <c r="BE512" i="3"/>
  <c r="BE517" i="3"/>
  <c r="BE522" i="3"/>
  <c r="BE528" i="3"/>
  <c r="BE529" i="3"/>
  <c r="BE531" i="3"/>
  <c r="BE532" i="3"/>
  <c r="BE536" i="3"/>
  <c r="BE543" i="3"/>
  <c r="BE547" i="3"/>
  <c r="BE556" i="3"/>
  <c r="BE560" i="3"/>
  <c r="BE562" i="3"/>
  <c r="BE567" i="3"/>
  <c r="BE570" i="3"/>
  <c r="BE574" i="3"/>
  <c r="BE578" i="3"/>
  <c r="BE581" i="3"/>
  <c r="BE588" i="3"/>
  <c r="BE591" i="3"/>
  <c r="BK288" i="3"/>
  <c r="J288" i="3" s="1"/>
  <c r="J67" i="3" s="1"/>
  <c r="BK592" i="3"/>
  <c r="J79" i="3" s="1"/>
  <c r="BK599" i="3"/>
  <c r="J80" i="3" s="1"/>
  <c r="F55" i="4"/>
  <c r="E77" i="4"/>
  <c r="BE90" i="4"/>
  <c r="BE108" i="4"/>
  <c r="BE117" i="4"/>
  <c r="BE119" i="4"/>
  <c r="BE129" i="4"/>
  <c r="BE140" i="4"/>
  <c r="BE149" i="4"/>
  <c r="BE158" i="4"/>
  <c r="BE164" i="4"/>
  <c r="BE165" i="4"/>
  <c r="BE167" i="4"/>
  <c r="BE169" i="4"/>
  <c r="BE179" i="4"/>
  <c r="BE187" i="4"/>
  <c r="BE199" i="4"/>
  <c r="BE215" i="4"/>
  <c r="BE218" i="4"/>
  <c r="BE224" i="4"/>
  <c r="BE227" i="4"/>
  <c r="BE239" i="4"/>
  <c r="BE241" i="4"/>
  <c r="BE245" i="4"/>
  <c r="BE247" i="4"/>
  <c r="BE252" i="4"/>
  <c r="BE254" i="4"/>
  <c r="BE258" i="4"/>
  <c r="BE263" i="4"/>
  <c r="BE269" i="4"/>
  <c r="BE278" i="4"/>
  <c r="BE280" i="4"/>
  <c r="BE284" i="4"/>
  <c r="BE287" i="4"/>
  <c r="BE296" i="4"/>
  <c r="BE302" i="4"/>
  <c r="BE304" i="4"/>
  <c r="E48" i="5"/>
  <c r="J52" i="5"/>
  <c r="J54" i="5"/>
  <c r="F55" i="5"/>
  <c r="BE83" i="5"/>
  <c r="BE87" i="5"/>
  <c r="BE92" i="5"/>
  <c r="BE96" i="5"/>
  <c r="BE101" i="5"/>
  <c r="BE106" i="5"/>
  <c r="J52" i="6"/>
  <c r="J54" i="6"/>
  <c r="J55" i="6"/>
  <c r="F76" i="6"/>
  <c r="F77" i="6"/>
  <c r="BE82" i="6"/>
  <c r="BE86" i="6"/>
  <c r="BE90" i="6"/>
  <c r="J52" i="7"/>
  <c r="F55" i="7"/>
  <c r="BE89" i="7"/>
  <c r="BE91" i="7"/>
  <c r="BE99" i="7"/>
  <c r="BE108" i="7"/>
  <c r="BE113" i="7"/>
  <c r="BE118" i="7"/>
  <c r="BE140" i="7"/>
  <c r="BE145" i="7"/>
  <c r="BE150" i="7"/>
  <c r="BE153" i="7"/>
  <c r="BE154" i="7"/>
  <c r="BE157" i="7"/>
  <c r="BE162" i="7"/>
  <c r="BE163" i="7"/>
  <c r="BE165" i="7"/>
  <c r="BE168" i="7"/>
  <c r="BE173" i="7"/>
  <c r="BE175" i="7"/>
  <c r="BE179" i="7"/>
  <c r="BE186" i="7"/>
  <c r="BE187" i="7"/>
  <c r="BE188" i="7"/>
  <c r="BE194" i="7"/>
  <c r="BE195" i="7"/>
  <c r="BE197" i="7"/>
  <c r="BE202" i="7"/>
  <c r="BE203" i="7"/>
  <c r="BE216" i="7"/>
  <c r="BE92" i="2"/>
  <c r="BE96" i="2"/>
  <c r="BE105" i="2"/>
  <c r="BE109" i="2"/>
  <c r="BE115" i="2"/>
  <c r="BE118" i="2"/>
  <c r="BE124" i="2"/>
  <c r="BE126" i="2"/>
  <c r="BE133" i="2"/>
  <c r="BE144" i="2"/>
  <c r="BE150" i="2"/>
  <c r="BE160" i="2"/>
  <c r="BE167" i="2"/>
  <c r="BE191" i="2"/>
  <c r="BE193" i="2"/>
  <c r="BE195" i="2"/>
  <c r="BE200" i="2"/>
  <c r="BE206" i="2"/>
  <c r="BE217" i="2"/>
  <c r="BE222" i="2"/>
  <c r="BE223" i="2"/>
  <c r="BE227" i="2"/>
  <c r="BE231" i="2"/>
  <c r="BE232" i="2"/>
  <c r="BE233" i="2"/>
  <c r="BE235" i="2"/>
  <c r="BE236" i="2"/>
  <c r="J52" i="3"/>
  <c r="BE103" i="3"/>
  <c r="BE107" i="3"/>
  <c r="BE117" i="3"/>
  <c r="BE119" i="3"/>
  <c r="BE128" i="3"/>
  <c r="BE140" i="3"/>
  <c r="BE146" i="3"/>
  <c r="BE148" i="3"/>
  <c r="BE151" i="3"/>
  <c r="BE160" i="3"/>
  <c r="BE161" i="3"/>
  <c r="BE172" i="3"/>
  <c r="BE175" i="3"/>
  <c r="BE182" i="3"/>
  <c r="BE192" i="3"/>
  <c r="BE194" i="3"/>
  <c r="BE199" i="3"/>
  <c r="BE202" i="3"/>
  <c r="BE213" i="3"/>
  <c r="BE220" i="3"/>
  <c r="BE225" i="3"/>
  <c r="BE227" i="3"/>
  <c r="BE229" i="3"/>
  <c r="BE234" i="3"/>
  <c r="BE235" i="3"/>
  <c r="BE238" i="3"/>
  <c r="BE239" i="3"/>
  <c r="BE240" i="3"/>
  <c r="BE247" i="3"/>
  <c r="BE253" i="3"/>
  <c r="BE258" i="3"/>
  <c r="BE260" i="3"/>
  <c r="BE262" i="3"/>
  <c r="BE263" i="3"/>
  <c r="BE269" i="3"/>
  <c r="BE272" i="3"/>
  <c r="BE274" i="3"/>
  <c r="BE284" i="3"/>
  <c r="BE289" i="3"/>
  <c r="BE294" i="3"/>
  <c r="BE298" i="3"/>
  <c r="BE302" i="3"/>
  <c r="BE310" i="3"/>
  <c r="BE312" i="3"/>
  <c r="BE319" i="3"/>
  <c r="BE326" i="3"/>
  <c r="BE332" i="3"/>
  <c r="BE342" i="3"/>
  <c r="BE346" i="3"/>
  <c r="BE350" i="3"/>
  <c r="BE359" i="3"/>
  <c r="BE366" i="3"/>
  <c r="BE371" i="3"/>
  <c r="BE386" i="3"/>
  <c r="BE390" i="3"/>
  <c r="BE394" i="3"/>
  <c r="BE398" i="3"/>
  <c r="BE400" i="3"/>
  <c r="BE412" i="3"/>
  <c r="BE417" i="3"/>
  <c r="BE427" i="3"/>
  <c r="BE435" i="3"/>
  <c r="BE445" i="3"/>
  <c r="BE449" i="3"/>
  <c r="BE467" i="3"/>
  <c r="BE472" i="3"/>
  <c r="BE480" i="3"/>
  <c r="BE482" i="3"/>
  <c r="BE484" i="3"/>
  <c r="BE491" i="3"/>
  <c r="BE495" i="3"/>
  <c r="BE497" i="3"/>
  <c r="BE499" i="3"/>
  <c r="BE503" i="3"/>
  <c r="BE504" i="3"/>
  <c r="BE513" i="3"/>
  <c r="BE518" i="3"/>
  <c r="BE523" i="3"/>
  <c r="BE525" i="3"/>
  <c r="BE534" i="3"/>
  <c r="BE538" i="3"/>
  <c r="BE540" i="3"/>
  <c r="BE552" i="3"/>
  <c r="BE559" i="3"/>
  <c r="BE561" i="3"/>
  <c r="BE576" i="3"/>
  <c r="BE579" i="3"/>
  <c r="BE593" i="3"/>
  <c r="BE600" i="3"/>
  <c r="J52" i="4"/>
  <c r="BE97" i="4"/>
  <c r="BE101" i="4"/>
  <c r="BE103" i="4"/>
  <c r="BE110" i="4"/>
  <c r="BE121" i="4"/>
  <c r="BE123" i="4"/>
  <c r="BE128" i="4"/>
  <c r="BE136" i="4"/>
  <c r="BE144" i="4"/>
  <c r="BE153" i="4"/>
  <c r="BE160" i="4"/>
  <c r="BE162" i="4"/>
  <c r="BE172" i="4"/>
  <c r="BE175" i="4"/>
  <c r="BE180" i="4"/>
  <c r="BE193" i="4"/>
  <c r="BE202" i="4"/>
  <c r="BE207" i="4"/>
  <c r="BE211" i="4"/>
  <c r="BE216" i="4"/>
  <c r="BE220" i="4"/>
  <c r="BE222" i="4"/>
  <c r="BE230" i="4"/>
  <c r="BE236" i="4"/>
  <c r="BE237" i="4"/>
  <c r="BE243" i="4"/>
  <c r="BE251" i="4"/>
  <c r="BE257" i="4"/>
  <c r="BE260" i="4"/>
  <c r="BE261" i="4"/>
  <c r="BE264" i="4"/>
  <c r="BE267" i="4"/>
  <c r="BE273" i="4"/>
  <c r="BE292" i="4"/>
  <c r="BE298" i="4"/>
  <c r="BE300" i="4"/>
  <c r="J66" i="4"/>
  <c r="F54" i="5"/>
  <c r="J55" i="5"/>
  <c r="BE82" i="5"/>
  <c r="BE85" i="5"/>
  <c r="BE94" i="5"/>
  <c r="BE98" i="5"/>
  <c r="BE99" i="5"/>
  <c r="BE100" i="5"/>
  <c r="BE102" i="5"/>
  <c r="BE104" i="5"/>
  <c r="E48" i="6"/>
  <c r="BE83" i="6"/>
  <c r="BE84" i="6"/>
  <c r="BE85" i="6"/>
  <c r="BE87" i="6"/>
  <c r="BE88" i="6"/>
  <c r="BE89" i="6"/>
  <c r="E48" i="7"/>
  <c r="BE97" i="7"/>
  <c r="BE101" i="7"/>
  <c r="BE102" i="7"/>
  <c r="BE104" i="7"/>
  <c r="BE110" i="7"/>
  <c r="BE116" i="7"/>
  <c r="BE121" i="7"/>
  <c r="BE124" i="7"/>
  <c r="BE126" i="7"/>
  <c r="BE130" i="7"/>
  <c r="BE134" i="7"/>
  <c r="BE138" i="7"/>
  <c r="BE143" i="7"/>
  <c r="BE148" i="7"/>
  <c r="BE156" i="7"/>
  <c r="BE158" i="7"/>
  <c r="BE166" i="7"/>
  <c r="BE167" i="7"/>
  <c r="BE169" i="7"/>
  <c r="BE170" i="7"/>
  <c r="BE172" i="7"/>
  <c r="BE174" i="7"/>
  <c r="BE177" i="7"/>
  <c r="BE183" i="7"/>
  <c r="BE185" i="7"/>
  <c r="BE189" i="7"/>
  <c r="BE190" i="7"/>
  <c r="BE191" i="7"/>
  <c r="BE192" i="7"/>
  <c r="BE193" i="7"/>
  <c r="BE198" i="7"/>
  <c r="BE199" i="7"/>
  <c r="BE200" i="7"/>
  <c r="BE201" i="7"/>
  <c r="BE205" i="7"/>
  <c r="BE206" i="7"/>
  <c r="BE208" i="7"/>
  <c r="BE210" i="7"/>
  <c r="BE212" i="7"/>
  <c r="BE214" i="7"/>
  <c r="BE215" i="7"/>
  <c r="BE218" i="7"/>
  <c r="BE220" i="7"/>
  <c r="BE222" i="7"/>
  <c r="BE223" i="7"/>
  <c r="BE225" i="7"/>
  <c r="F55" i="8"/>
  <c r="BE82" i="8"/>
  <c r="BE84" i="8"/>
  <c r="BE85" i="8"/>
  <c r="BE86" i="8"/>
  <c r="BE87" i="8"/>
  <c r="BK112" i="7"/>
  <c r="J62" i="7" s="1"/>
  <c r="BK224" i="7"/>
  <c r="J66" i="7" s="1"/>
  <c r="E48" i="8"/>
  <c r="J52" i="8"/>
  <c r="BE83" i="8"/>
  <c r="BE88" i="8"/>
  <c r="BE89" i="8"/>
  <c r="BE90" i="8"/>
  <c r="BE91" i="8"/>
  <c r="BE92" i="8"/>
  <c r="BE93" i="8"/>
  <c r="J34" i="2"/>
  <c r="AW55" i="1" s="1"/>
  <c r="F35" i="2"/>
  <c r="BB55" i="1" s="1"/>
  <c r="F34" i="4"/>
  <c r="BA57" i="1" s="1"/>
  <c r="F37" i="4"/>
  <c r="BD57" i="1" s="1"/>
  <c r="F37" i="7"/>
  <c r="BD60" i="1" s="1"/>
  <c r="F36" i="8"/>
  <c r="BC61" i="1" s="1"/>
  <c r="F37" i="3"/>
  <c r="BD56" i="1" s="1"/>
  <c r="F34" i="6"/>
  <c r="BA59" i="1" s="1"/>
  <c r="J34" i="7"/>
  <c r="AW60" i="1" s="1"/>
  <c r="F35" i="8"/>
  <c r="BB61" i="1" s="1"/>
  <c r="F35" i="3"/>
  <c r="BB56" i="1" s="1"/>
  <c r="F35" i="6"/>
  <c r="BB59" i="1" s="1"/>
  <c r="F36" i="7"/>
  <c r="BC60" i="1" s="1"/>
  <c r="F37" i="2"/>
  <c r="BD55" i="1" s="1"/>
  <c r="F36" i="4"/>
  <c r="BC57" i="1" s="1"/>
  <c r="F36" i="6"/>
  <c r="BC59" i="1" s="1"/>
  <c r="F36" i="2"/>
  <c r="BC55" i="1" s="1"/>
  <c r="F34" i="8"/>
  <c r="BA61" i="1" s="1"/>
  <c r="F35" i="4"/>
  <c r="BB57" i="1" s="1"/>
  <c r="J34" i="5"/>
  <c r="AW58" i="1" s="1"/>
  <c r="J34" i="6"/>
  <c r="AW59" i="1" s="1"/>
  <c r="F36" i="3"/>
  <c r="BC56" i="1" s="1"/>
  <c r="F34" i="5"/>
  <c r="BA58" i="1" s="1"/>
  <c r="F37" i="5"/>
  <c r="BD58" i="1" s="1"/>
  <c r="F34" i="7"/>
  <c r="BA60" i="1" s="1"/>
  <c r="J34" i="8"/>
  <c r="AW61" i="1" s="1"/>
  <c r="F34" i="3"/>
  <c r="BA56" i="1" s="1"/>
  <c r="F36" i="5"/>
  <c r="BC58" i="1" s="1"/>
  <c r="F34" i="2"/>
  <c r="BA55" i="1" s="1"/>
  <c r="J34" i="3"/>
  <c r="AW56" i="1" s="1"/>
  <c r="J34" i="4"/>
  <c r="AW57" i="1" s="1"/>
  <c r="F35" i="5"/>
  <c r="BB58" i="1" s="1"/>
  <c r="F37" i="6"/>
  <c r="BD59" i="1" s="1"/>
  <c r="F35" i="7"/>
  <c r="BB60" i="1" s="1"/>
  <c r="F37" i="8"/>
  <c r="BD61" i="1" s="1"/>
  <c r="J557" i="3" l="1"/>
  <c r="BK557" i="3"/>
  <c r="BK509" i="3" s="1"/>
  <c r="T557" i="3"/>
  <c r="T509" i="3" s="1"/>
  <c r="P557" i="3"/>
  <c r="P509" i="3" s="1"/>
  <c r="R557" i="3"/>
  <c r="R509" i="3" s="1"/>
  <c r="J60" i="7"/>
  <c r="J87" i="7" s="1"/>
  <c r="J474" i="3"/>
  <c r="P474" i="3"/>
  <c r="P407" i="3" s="1"/>
  <c r="BK474" i="3"/>
  <c r="BK407" i="3" s="1"/>
  <c r="T474" i="3"/>
  <c r="T407" i="3" s="1"/>
  <c r="R474" i="3"/>
  <c r="R407" i="3" s="1"/>
  <c r="J204" i="2"/>
  <c r="R204" i="2"/>
  <c r="R199" i="2" s="1"/>
  <c r="R198" i="2" s="1"/>
  <c r="R89" i="2" s="1"/>
  <c r="P204" i="2"/>
  <c r="P199" i="2" s="1"/>
  <c r="P198" i="2" s="1"/>
  <c r="BK204" i="2"/>
  <c r="BK199" i="2" s="1"/>
  <c r="BK198" i="2" s="1"/>
  <c r="T204" i="2"/>
  <c r="T199" i="2" s="1"/>
  <c r="R90" i="2"/>
  <c r="T87" i="7"/>
  <c r="T86" i="7" s="1"/>
  <c r="P87" i="7"/>
  <c r="P86" i="7" s="1"/>
  <c r="AU60" i="1" s="1"/>
  <c r="R88" i="4"/>
  <c r="R87" i="4" s="1"/>
  <c r="P88" i="4"/>
  <c r="P87" i="4" s="1"/>
  <c r="AU57" i="1" s="1"/>
  <c r="T101" i="3"/>
  <c r="P101" i="3"/>
  <c r="T88" i="4"/>
  <c r="T87" i="4" s="1"/>
  <c r="R290" i="3"/>
  <c r="P90" i="2"/>
  <c r="R87" i="7"/>
  <c r="R86" i="7" s="1"/>
  <c r="T198" i="2"/>
  <c r="BK88" i="4"/>
  <c r="R101" i="3"/>
  <c r="BK101" i="3"/>
  <c r="T90" i="2"/>
  <c r="BK90" i="2"/>
  <c r="J102" i="3"/>
  <c r="J61" i="3"/>
  <c r="J69" i="3"/>
  <c r="J61" i="4"/>
  <c r="J60" i="4" s="1"/>
  <c r="BK80" i="6"/>
  <c r="J80" i="6"/>
  <c r="J59" i="6"/>
  <c r="BK80" i="5"/>
  <c r="J80" i="5"/>
  <c r="J59" i="5" s="1"/>
  <c r="BK87" i="7"/>
  <c r="BK80" i="8"/>
  <c r="J33" i="6"/>
  <c r="AV59" i="1" s="1"/>
  <c r="AT59" i="1" s="1"/>
  <c r="F33" i="4"/>
  <c r="AZ57" i="1" s="1"/>
  <c r="F33" i="8"/>
  <c r="AZ61" i="1" s="1"/>
  <c r="J33" i="5"/>
  <c r="AV58" i="1"/>
  <c r="AT58" i="1" s="1"/>
  <c r="F33" i="5"/>
  <c r="AZ58" i="1"/>
  <c r="J33" i="8"/>
  <c r="AV61" i="1" s="1"/>
  <c r="AT61" i="1" s="1"/>
  <c r="J33" i="7"/>
  <c r="AV60" i="1" s="1"/>
  <c r="AT60" i="1" s="1"/>
  <c r="J33" i="4"/>
  <c r="AV57" i="1" s="1"/>
  <c r="AT57" i="1" s="1"/>
  <c r="BD54" i="1"/>
  <c r="W33" i="1" s="1"/>
  <c r="BC54" i="1"/>
  <c r="W32" i="1" s="1"/>
  <c r="BA54" i="1"/>
  <c r="W30" i="1" s="1"/>
  <c r="BB54" i="1"/>
  <c r="W31" i="1" s="1"/>
  <c r="F33" i="6"/>
  <c r="AZ59" i="1"/>
  <c r="F33" i="7"/>
  <c r="AZ60" i="1" s="1"/>
  <c r="T290" i="3" l="1"/>
  <c r="J509" i="3"/>
  <c r="J76" i="3" s="1"/>
  <c r="BE557" i="3"/>
  <c r="P290" i="3"/>
  <c r="P100" i="3" s="1"/>
  <c r="AU56" i="1" s="1"/>
  <c r="J59" i="7"/>
  <c r="J86" i="7" s="1"/>
  <c r="J59" i="4"/>
  <c r="J87" i="4" s="1"/>
  <c r="J88" i="4"/>
  <c r="BK290" i="3"/>
  <c r="BK100" i="3" s="1"/>
  <c r="J72" i="3"/>
  <c r="BE474" i="3"/>
  <c r="J199" i="2"/>
  <c r="BE204" i="2"/>
  <c r="T89" i="2"/>
  <c r="R100" i="3"/>
  <c r="P89" i="2"/>
  <c r="AU55" i="1" s="1"/>
  <c r="BK89" i="2"/>
  <c r="T100" i="3"/>
  <c r="J90" i="2"/>
  <c r="J60" i="2" s="1"/>
  <c r="BK87" i="4"/>
  <c r="BK86" i="7"/>
  <c r="AX54" i="1"/>
  <c r="J30" i="5"/>
  <c r="AG58" i="1"/>
  <c r="AN58" i="1"/>
  <c r="J30" i="6"/>
  <c r="AG59" i="1"/>
  <c r="AN59" i="1"/>
  <c r="AW54" i="1"/>
  <c r="AK30" i="1" s="1"/>
  <c r="AY54" i="1"/>
  <c r="J65" i="2" l="1"/>
  <c r="J198" i="2"/>
  <c r="J64" i="2" s="1"/>
  <c r="J59" i="2"/>
  <c r="J68" i="3"/>
  <c r="J290" i="3" s="1"/>
  <c r="J30" i="7"/>
  <c r="AG60" i="1" s="1"/>
  <c r="AN60" i="1" s="1"/>
  <c r="J33" i="3"/>
  <c r="AV56" i="1" s="1"/>
  <c r="AT56" i="1" s="1"/>
  <c r="F33" i="3"/>
  <c r="AZ56" i="1" s="1"/>
  <c r="J33" i="2"/>
  <c r="AV55" i="1" s="1"/>
  <c r="AT55" i="1" s="1"/>
  <c r="F33" i="2"/>
  <c r="AZ55" i="1" s="1"/>
  <c r="AU54" i="1"/>
  <c r="J39" i="6"/>
  <c r="J39" i="5"/>
  <c r="J30" i="4"/>
  <c r="AG57" i="1" s="1"/>
  <c r="AN57" i="1" s="1"/>
  <c r="J39" i="7" l="1"/>
  <c r="AZ54" i="1"/>
  <c r="W29" i="1" s="1"/>
  <c r="J39" i="4"/>
  <c r="AV54" i="1" l="1"/>
  <c r="AK29" i="1" s="1"/>
  <c r="J89" i="2"/>
  <c r="J30" i="2" s="1"/>
  <c r="AT54" i="1" l="1"/>
  <c r="J39" i="2"/>
  <c r="AG55" i="1"/>
  <c r="AN55" i="1" l="1"/>
  <c r="J101" i="3"/>
  <c r="J59" i="3"/>
  <c r="J100" i="3" s="1"/>
  <c r="J30" i="3" s="1"/>
  <c r="AG56" i="1" l="1"/>
  <c r="J39" i="3"/>
  <c r="AN56" i="1" l="1"/>
  <c r="J80" i="8"/>
  <c r="J30" i="8" s="1"/>
  <c r="J39" i="8" s="1"/>
  <c r="AG61" i="1" l="1"/>
  <c r="AG54" i="1" l="1"/>
  <c r="AN61" i="1"/>
  <c r="AK26" i="1" l="1"/>
  <c r="AK35" i="1" s="1"/>
  <c r="AN54" i="1"/>
</calcChain>
</file>

<file path=xl/sharedStrings.xml><?xml version="1.0" encoding="utf-8"?>
<sst xmlns="http://schemas.openxmlformats.org/spreadsheetml/2006/main" count="13794" uniqueCount="2427">
  <si>
    <t>Export Komplet</t>
  </si>
  <si>
    <t>VZ</t>
  </si>
  <si>
    <t>2.0</t>
  </si>
  <si>
    <t/>
  </si>
  <si>
    <t>False</t>
  </si>
  <si>
    <t>{e41e8c67-906b-4d51-9f34-32909035ca28}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</si>
  <si>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</si>
  <si>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</si>
  <si>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</si>
  <si>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</si>
  <si>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</si>
  <si>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</si>
  <si>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</si>
  <si>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</si>
  <si>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</si>
  <si>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21-03-1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</si>
  <si>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</si>
  <si>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</si>
  <si>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Žerčice, vodojem - rekonstrukce, oprava 6.3.2021 podle VaK MB</t>
  </si>
  <si>
    <t>KSO:</t>
  </si>
  <si>
    <t>CC-CZ:</t>
  </si>
  <si>
    <t>Místo:</t>
  </si>
  <si>
    <t>Žerčice</t>
  </si>
  <si>
    <t>Datum:</t>
  </si>
  <si>
    <t>6. 3. 2021</t>
  </si>
  <si>
    <t>Zadavatel:</t>
  </si>
  <si>
    <t>IČ:</t>
  </si>
  <si>
    <t>VaK Mladá Boleslav, a.s.</t>
  </si>
  <si>
    <t>DIČ:</t>
  </si>
  <si>
    <t>Uchazeč:</t>
  </si>
  <si>
    <t>Vyplň údaj</t>
  </si>
  <si>
    <t>Projektant:</t>
  </si>
  <si>
    <t>Vodohospodářské inženýrské stavby, a.s.</t>
  </si>
  <si>
    <t>True</t>
  </si>
  <si>
    <t>Zpracovatel:</t>
  </si>
  <si>
    <t>Ing.Josef Němeček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</si>
  <si>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</si>
  <si>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www.podminky.urs.cz.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</si>
  <si>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</si>
  <si>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</si>
  <si>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</si>
  <si>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</si>
  <si>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</si>
  <si>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</si>
  <si>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</si>
  <si>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</si>
  <si>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</si>
  <si>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</si>
  <si>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</si>
  <si>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</si>
  <si>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</si>
  <si>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</si>
  <si>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</si>
  <si>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</si>
  <si>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</si>
  <si>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</si>
  <si>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</si>
  <si>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</si>
  <si>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</si>
  <si>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</si>
  <si>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</si>
  <si>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</si>
  <si>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</si>
  <si>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</si>
  <si>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</si>
  <si>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</si>
  <si>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</si>
  <si>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</si>
  <si>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</si>
  <si>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</si>
  <si>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</si>
  <si>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</si>
  <si>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</si>
  <si>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</si>
  <si>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</si>
  <si>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</si>
  <si>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</si>
  <si>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</si>
  <si>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SO 01 - Bourací a demontážní práce</t>
  </si>
  <si>
    <t>STA</t>
  </si>
  <si>
    <t>1</t>
  </si>
  <si>
    <t>{8afd1116-6bcb-4ab9-812d-3e058d101959}</t>
  </si>
  <si>
    <t>2</t>
  </si>
  <si>
    <t>02</t>
  </si>
  <si>
    <t>SO 02 - Stavební část - vodojem</t>
  </si>
  <si>
    <t>{12914825-fb9a-468d-bb24-8d4e6aa346e5}</t>
  </si>
  <si>
    <t>03</t>
  </si>
  <si>
    <t>SO 03 - Oplocení a terénní úpravy</t>
  </si>
  <si>
    <t>{d83752c7-d05a-4ba7-bc61-5a333eafff63}</t>
  </si>
  <si>
    <t>04</t>
  </si>
  <si>
    <t>SO 04 - Přeložka přípojky NN</t>
  </si>
  <si>
    <t>{0bff5c60-a1a5-4f3c-a648-c3f6320fb136}</t>
  </si>
  <si>
    <t>05</t>
  </si>
  <si>
    <t>SO 05 - Elektrostavební část</t>
  </si>
  <si>
    <t>{b157e1e1-0267-44f5-9e72-54039cb2eccb}</t>
  </si>
  <si>
    <t>06</t>
  </si>
  <si>
    <t>So 06 - Venkovní potrubí</t>
  </si>
  <si>
    <t>{f6e0eef7-fc39-462c-bbb3-aac4740254aa}</t>
  </si>
  <si>
    <t>07</t>
  </si>
  <si>
    <t>VRN</t>
  </si>
  <si>
    <t>VON</t>
  </si>
  <si>
    <t>{fee1d579-4541-47e2-8771-4b8ed3d949d4}</t>
  </si>
  <si>
    <t>Sst</t>
  </si>
  <si>
    <t>Plocha stávající střechy</t>
  </si>
  <si>
    <t>m2</t>
  </si>
  <si>
    <t>19,32</t>
  </si>
  <si>
    <t>Sa</t>
  </si>
  <si>
    <t>Plocha stropu akumulace</t>
  </si>
  <si>
    <t>63,81</t>
  </si>
  <si>
    <t>KRYCÍ LIST SOUPISU PRACÍ</t>
  </si>
  <si>
    <t>celkový výkop</t>
  </si>
  <si>
    <t>m3</t>
  </si>
  <si>
    <t>147,409</t>
  </si>
  <si>
    <t>Objekt:</t>
  </si>
  <si>
    <t>01 - SO 01 - Bourací a demontážní práce</t>
  </si>
  <si>
    <t>Ing. Josef Němeček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</si>
  <si>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</si>
  <si>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</si>
  <si>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</si>
  <si>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</si>
  <si>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</si>
  <si>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</si>
  <si>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9 - Ostatní konstrukce a práce-bourání</t>
  </si>
  <si>
    <t xml:space="preserve">    997 - Přesun sutě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</si>
  <si>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</si>
  <si>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</si>
  <si>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</si>
  <si>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741 - Elektroinstalace - silnoproud</t>
  </si>
  <si>
    <t xml:space="preserve">    764 - Konstrukce klempířské</t>
  </si>
  <si>
    <t xml:space="preserve">    767 - Konstrukce zámečnické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</si>
  <si>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</si>
  <si>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</si>
  <si>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</si>
  <si>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</si>
  <si>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</si>
  <si>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</si>
  <si>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</si>
  <si>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</si>
  <si>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</si>
  <si>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</si>
  <si>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</si>
  <si>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</si>
  <si>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</si>
  <si>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</si>
  <si>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</si>
  <si>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</si>
  <si>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</si>
  <si>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</si>
  <si>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111212357</t>
  </si>
  <si>
    <t>Odstranění nevhodných dřevin průměru kmene do 100 mm výšky přes 1 m s odstraněním pařezu přes 100 do 500 m2 na svahu přes 1:2 do 1:1</t>
  </si>
  <si>
    <t>CS ÚRS 2021 01</t>
  </si>
  <si>
    <t>4</t>
  </si>
  <si>
    <t>-257802375</t>
  </si>
  <si>
    <t>VV</t>
  </si>
  <si>
    <t>20*7,5  "náletové dřeviny, část plochy VDJ</t>
  </si>
  <si>
    <t>1412017961</t>
  </si>
  <si>
    <t>3</t>
  </si>
  <si>
    <t>112101103</t>
  </si>
  <si>
    <t>Odstranění stromů s odřezáním kmene a s odvětvením listnatých, průměru kmene přes 500 do 700 mm</t>
  </si>
  <si>
    <t>kus</t>
  </si>
  <si>
    <t>-580132382</t>
  </si>
  <si>
    <t>112251103</t>
  </si>
  <si>
    <t>Odstranění pařezů strojně s jejich vykopáním, vytrháním nebo odstřelením průměru přes 500 do 700 mm</t>
  </si>
  <si>
    <t>-371585303</t>
  </si>
  <si>
    <t>5</t>
  </si>
  <si>
    <t>-178241069</t>
  </si>
  <si>
    <t>3  "likvidace poražených stromů - skládku zvolí dodavatel</t>
  </si>
  <si>
    <t>6</t>
  </si>
  <si>
    <t>7</t>
  </si>
  <si>
    <t>8</t>
  </si>
  <si>
    <t>121151113</t>
  </si>
  <si>
    <t>Sejmutí ornice strojně při souvislé ploše přes 100 do 500 m2, tl. vrstvy do 200 mm</t>
  </si>
  <si>
    <t>-1688109399</t>
  </si>
  <si>
    <t>(5,3+6,7)*3,8+(11,35+14,1)  "plocha za opěrnou zdí</t>
  </si>
  <si>
    <t>(1,5+1,9)*10,3+1,8*6,7  "obvod akumulace</t>
  </si>
  <si>
    <t>Sa "strop akumulace</t>
  </si>
  <si>
    <t>Součet</t>
  </si>
  <si>
    <t>9</t>
  </si>
  <si>
    <t>162351104R</t>
  </si>
  <si>
    <t xml:space="preserve">Vodorovné přemístění výkopku nebo sypaniny po suchu na obvyklém dopravním prostředku, bez naložení výkopku, avšak se složením bez rozhrnutí z horniny třídy těžitelnosti I skupiny 1 až 3 </t>
  </si>
  <si>
    <t>316845861</t>
  </si>
  <si>
    <t>181,94*0,15  "ornice na meziskládku ke zpětnému použití - polohu zvolí dodavatel</t>
  </si>
  <si>
    <t>10</t>
  </si>
  <si>
    <t>122211101</t>
  </si>
  <si>
    <t>Odkopávky a prokopávky ručně zapažené i nezapažené v hornině třídy těžitelnosti I skupiny 3</t>
  </si>
  <si>
    <t>2116970586</t>
  </si>
  <si>
    <t>v*0,15  "15% ručního odkopu, podél zdiva, odkop kabelů, podél potrubí...</t>
  </si>
  <si>
    <t>11</t>
  </si>
  <si>
    <t>122251104</t>
  </si>
  <si>
    <t>Odkopávky a prokopávky nezapažené strojně v hornině třídy těžitelnosti I skupiny 3 přes 100 do 500 m3</t>
  </si>
  <si>
    <t>-401107698</t>
  </si>
  <si>
    <t>(11,35+14,1)*3,8 "odkopávka armaturní komory PD D.1.7</t>
  </si>
  <si>
    <t>(1,28+0,86)*10,3+1,42*6,7  "obvod akumulace</t>
  </si>
  <si>
    <t>Sa*0,3 "strop akumulace</t>
  </si>
  <si>
    <t>v*0,85  "část strojního odkopu</t>
  </si>
  <si>
    <t>12</t>
  </si>
  <si>
    <t>162451106</t>
  </si>
  <si>
    <t>Vodorovné přemístění výkopku nebo sypaniny po suchu na obvyklém dopravním prostředku, bez naložení výkopku, avšak se složením bez rozhrnutí z horniny třídy těžitelnosti I skupiny 1 až 3 na vzdálenost přes 1 500 do 2 000 m</t>
  </si>
  <si>
    <t>-942567972</t>
  </si>
  <si>
    <t>v "uložení výkopku na meziskládku k zpětnému zásypu - místo zajistí dodavatel</t>
  </si>
  <si>
    <t>Ostatní konstrukce a práce-bourání</t>
  </si>
  <si>
    <t>13</t>
  </si>
  <si>
    <t>962081141</t>
  </si>
  <si>
    <t>Bourání zdiva příček nebo vybourání otvorů ze skleněných tvárnic, tl. do 150 mm</t>
  </si>
  <si>
    <t>1187984685</t>
  </si>
  <si>
    <t>0,65*1,4*2  "luxfery</t>
  </si>
  <si>
    <t>14</t>
  </si>
  <si>
    <t>963012510</t>
  </si>
  <si>
    <t>Bourání stropů z desek nebo panelů železobetonových prefabrikovaných s dutinami z desek, š. do 300 mm tl. do 140 mm</t>
  </si>
  <si>
    <t>1599860695</t>
  </si>
  <si>
    <t>2,6*1,2*0,1  "panely PZD 6/10</t>
  </si>
  <si>
    <t>5,4*3*0,15  "panely  PZD</t>
  </si>
  <si>
    <t>965041441</t>
  </si>
  <si>
    <t>Bourání mazanin škvárobetonových tl. přes 100 mm, plochy přes 4 m2</t>
  </si>
  <si>
    <t>-253932191</t>
  </si>
  <si>
    <t>Sst*0,3  "spádový perlit beton  tl.500 -200mm</t>
  </si>
  <si>
    <t>16</t>
  </si>
  <si>
    <t>965042141</t>
  </si>
  <si>
    <t>Bourání mazanin betonových nebo z litého asfaltu tl. do 100 mm, plochy přes 4 m2</t>
  </si>
  <si>
    <t>-1321098391</t>
  </si>
  <si>
    <t>Sa*0,1  "spádová mazanina</t>
  </si>
  <si>
    <t>10,3*6,7-2,6*2  "plocha stropu akumulace</t>
  </si>
  <si>
    <t>17</t>
  </si>
  <si>
    <t>965044121</t>
  </si>
  <si>
    <t>Bourání mazanin betonových s potěrem nebo teracem tl. do 40 mm, s rabicovým pletivem ve střešních konstrukcích</t>
  </si>
  <si>
    <t>-1085402481</t>
  </si>
  <si>
    <t>Sst  "plocha střechy</t>
  </si>
  <si>
    <t>Sa  "střecha akumulace</t>
  </si>
  <si>
    <t>18</t>
  </si>
  <si>
    <t>971052481</t>
  </si>
  <si>
    <t>Vybourání a prorážení otvorů v železobetonových příčkách a zdech základových nebo nadzákladových, plochy do 0,25 m2, tl. do 900 mm</t>
  </si>
  <si>
    <t>1469853870</t>
  </si>
  <si>
    <t xml:space="preserve">Sanace prostupů v místě stávajících  - ruční vybourání podle TZ D.2.1 mezi armaturní a akumulační komorou, tl. 400 + 500mm </t>
  </si>
  <si>
    <t>1  "prostup -B- , d=500/d=300 potrubí DN150</t>
  </si>
  <si>
    <t>1  "prostup -C-,   d=500/d=300, potrubí DN150</t>
  </si>
  <si>
    <t>1  "prostup  -D-,  d=500/d=300, potrubí DN200</t>
  </si>
  <si>
    <t>1  "prostup -E-,   d=400/d=300, potrubí DN100</t>
  </si>
  <si>
    <t>19</t>
  </si>
  <si>
    <t>977151111</t>
  </si>
  <si>
    <t>Jádrové vrty diamantovými korunkami do stavebních materiálů (železobetonu, betonu, cihel, obkladů, dlažeb, kamene) průměru do 35 mm</t>
  </si>
  <si>
    <t>m</t>
  </si>
  <si>
    <t>2044059236</t>
  </si>
  <si>
    <t>0,4  "prostup  -UZ-, d=25mm, zemnící pásek</t>
  </si>
  <si>
    <t>20</t>
  </si>
  <si>
    <t>977151118</t>
  </si>
  <si>
    <t>Jádrové vrty diamantovými korunkami do stavebních materiálů (železobetonu, betonu, cihel, obkladů, dlažeb, kamene) průměru přes 90 do 100 mm</t>
  </si>
  <si>
    <t>1589690032</t>
  </si>
  <si>
    <t>0,25  "prostup  -EL-,  d=100mm, podlaha přízemí</t>
  </si>
  <si>
    <t>977151125</t>
  </si>
  <si>
    <t>Jádrové vrty diamantovými korunkami do stavebních materiálů (železobetonu, betonu, cihel, obkladů, dlažeb, kamene) průměru přes 180 do 200 mm</t>
  </si>
  <si>
    <t>-1942439375</t>
  </si>
  <si>
    <t>0,25  "prostup -G.1-, , strop mezi suterénem a přízemím, odvětrání d=160mm</t>
  </si>
  <si>
    <t>22</t>
  </si>
  <si>
    <t>977151126</t>
  </si>
  <si>
    <t>Jádrové vrty diamantovými korunkami do stavebních materiálů (železobetonu, betonu, cihel, obkladů, dlažeb, kamene) průměru přes 200 do 225 mm</t>
  </si>
  <si>
    <t>1701769342</t>
  </si>
  <si>
    <t>0,92  " prostup  -A- , d=225</t>
  </si>
  <si>
    <t>0,35  "prostup  -F-, d=202</t>
  </si>
  <si>
    <t>23</t>
  </si>
  <si>
    <t>977151128</t>
  </si>
  <si>
    <t>Jádrové vrty diamantovými korunkami do stavebních materiálů (železobetonu, betonu, cihel, obkladů, dlažeb, kamene) průměru přes 250 do 300 mm</t>
  </si>
  <si>
    <t>388230107</t>
  </si>
  <si>
    <t>0,35  "prostup  -G-, d=260mm</t>
  </si>
  <si>
    <t>24</t>
  </si>
  <si>
    <t>97716413R</t>
  </si>
  <si>
    <t>Utěsnění potrubí ve vyvrtaném otvoru do DN 250 - dle D.1.1</t>
  </si>
  <si>
    <t>kpl</t>
  </si>
  <si>
    <t>1125243804</t>
  </si>
  <si>
    <t>Osazení a utěsnění prostupů podle TZ D.1.1,  Dodávka F kusů v SO 02,  mat.:  nerez AISI 316L</t>
  </si>
  <si>
    <t>1 " prostup - A- d225 - potrubí DN80,  F kus d86x3mm</t>
  </si>
  <si>
    <t>1 "prostup  -B- , zaslepení</t>
  </si>
  <si>
    <t>1  "prostup -C-,  F kus d106 x 3, l=1540mm</t>
  </si>
  <si>
    <t>1  "prostup -D-, F kus d106 x 3, l=1470mm</t>
  </si>
  <si>
    <t>1  "prostup -E-, F kus d106 x 3, l=1320mm</t>
  </si>
  <si>
    <t>25</t>
  </si>
  <si>
    <t>97716414R</t>
  </si>
  <si>
    <t>Utěsnění potrubí ve vyvrtaném otvoru do DN 450 - dle D.1.1</t>
  </si>
  <si>
    <t>-359117964</t>
  </si>
  <si>
    <t>Osazení a utěsnění prostupů podle TZ  D.1.1,  Dodávka  v SO 02, chránička + Fkus  mat.:  nerez AISI 316L</t>
  </si>
  <si>
    <t>1  " prostup -F-  d202mm - chránička PE  d200, potrubí DN100</t>
  </si>
  <si>
    <t>1  " prostup -G-  d260mm - chránička PE  d250, potrubí DN150</t>
  </si>
  <si>
    <t>26</t>
  </si>
  <si>
    <t>9771641R</t>
  </si>
  <si>
    <t>Utěsnění potrubí ve vyvrtaném otvoru do DN 90 - dle D.2.1</t>
  </si>
  <si>
    <t>1110581735</t>
  </si>
  <si>
    <t>1  "prostup -UZ-, zemnící průchodka</t>
  </si>
  <si>
    <t>27</t>
  </si>
  <si>
    <t>9771642R</t>
  </si>
  <si>
    <t>Utěsnění potrubí ve vyvrtaném otvoru do DN 200 - dle D.2.1</t>
  </si>
  <si>
    <t>-1082837714</t>
  </si>
  <si>
    <t>1  "prostup -H-, DN200, uložení do chráničky</t>
  </si>
  <si>
    <t>1  "prostup  -G1-,  odvětrání  d=160</t>
  </si>
  <si>
    <t>28</t>
  </si>
  <si>
    <t>981511112</t>
  </si>
  <si>
    <t>Demolice konstrukcí objektů postupným rozebíráním zdiva na maltu cementovou z cihel nebo tvárnic</t>
  </si>
  <si>
    <t>-164578029</t>
  </si>
  <si>
    <t>(2,6*2+1,2)*3,2*0,4  "zadní část</t>
  </si>
  <si>
    <t>(3,8+5,4)*2*6,36*0,4  "přední část</t>
  </si>
  <si>
    <t>-0,65*1,4*2  "luxfery</t>
  </si>
  <si>
    <t>-0,3*0,25*5,4  "žb průvlak</t>
  </si>
  <si>
    <t>0,3*0,9*1,9*3  " el. pilířky venkovní - cihelné</t>
  </si>
  <si>
    <t>29</t>
  </si>
  <si>
    <t>981511114</t>
  </si>
  <si>
    <t>Demolice konstrukcí objektů postupným rozebíráním konstrukcí ze železobetonu</t>
  </si>
  <si>
    <t>200190506</t>
  </si>
  <si>
    <t>1,1*1,25*0,1  "zákrytová deska šachty</t>
  </si>
  <si>
    <t>1*1,3*0,15+1*3*0,25  "venkovní podesta a kce schodiště</t>
  </si>
  <si>
    <t>1*2,4*0,15+0,9*6,2*0,3  "vnitřní podesta</t>
  </si>
  <si>
    <t>0,3*0,25*5,4  "žb průvlak</t>
  </si>
  <si>
    <t>0,4*1*0,15*3  "základy el. pilířků</t>
  </si>
  <si>
    <t>0,3*0,4*0,3*4  "podkladní bloky</t>
  </si>
  <si>
    <t>997</t>
  </si>
  <si>
    <t>Přesun sutě</t>
  </si>
  <si>
    <t>30</t>
  </si>
  <si>
    <t>t</t>
  </si>
  <si>
    <t>375695710</t>
  </si>
  <si>
    <t>P</t>
  </si>
  <si>
    <t>Poznámka k položce:_x000D_
Vzdálenost skládky zvolí dodavatel</t>
  </si>
  <si>
    <t>31</t>
  </si>
  <si>
    <t>997013861</t>
  </si>
  <si>
    <t>Poplatek za uložení stavebního odpadu na recyklační skládce (skládkovné) z prostého betonu zatříděného do Katalogu odpadů pod kódem 17 01 01</t>
  </si>
  <si>
    <t>1255191867</t>
  </si>
  <si>
    <t>0,343+7,482+14,038+9,274  "beton</t>
  </si>
  <si>
    <t>32</t>
  </si>
  <si>
    <t>997013862</t>
  </si>
  <si>
    <t>Poplatek za uložení stavebního odpadu na recyklační skládce (skládkovné) z armovaného betonu zatříděného do Katalogu odpadů pod kódem 17 01 01</t>
  </si>
  <si>
    <t>-1488776317</t>
  </si>
  <si>
    <t>8,293+1,496+5,758  "žb</t>
  </si>
  <si>
    <t>33</t>
  </si>
  <si>
    <t>997013863</t>
  </si>
  <si>
    <t>Poplatek za uložení stavebního odpadu na recyklační skládce (skládkovné) cihelného zatříděného do Katalogu odpadů pod kódem 17 01 02</t>
  </si>
  <si>
    <t>-238249267</t>
  </si>
  <si>
    <t>113,308  "cihly</t>
  </si>
  <si>
    <t>34</t>
  </si>
  <si>
    <t>997013871</t>
  </si>
  <si>
    <t>Poplatek za uložení stavebního odpadu na recyklační skládce (skládkovné) směsného stavebního a demoličního zatříděného do Katalogu odpadů pod kódem 17 09 04</t>
  </si>
  <si>
    <t>-350707004</t>
  </si>
  <si>
    <t>35</t>
  </si>
  <si>
    <t>997013875</t>
  </si>
  <si>
    <t>Poplatek za uložení stavebního odpadu na recyklační skládce (skládkovné) asfaltového bez obsahu dehtu zatříděného do Katalogu odpadů pod kódem 17 03 02</t>
  </si>
  <si>
    <t>-747949305</t>
  </si>
  <si>
    <t>0,719+0,07  "asfalt</t>
  </si>
  <si>
    <t>PSV</t>
  </si>
  <si>
    <t>Práce a dodávky PSV</t>
  </si>
  <si>
    <t>711</t>
  </si>
  <si>
    <t>Izolace proti vodě, vlhkosti a plynům</t>
  </si>
  <si>
    <t>36</t>
  </si>
  <si>
    <t>711131811</t>
  </si>
  <si>
    <t>Odstranění izolace proti zemní vlhkosti na ploše vodorovné V</t>
  </si>
  <si>
    <t>972303569</t>
  </si>
  <si>
    <t>Sa*2  "akumulace - 2 vrstvy Bitagit</t>
  </si>
  <si>
    <t>37</t>
  </si>
  <si>
    <t>711131821</t>
  </si>
  <si>
    <t>Odstranění izolace proti zemní vlhkosti na ploše svislé S</t>
  </si>
  <si>
    <t>754535033</t>
  </si>
  <si>
    <t>(10,3*2+6,7)*0,85*2  "izolace boků akumulace - 2 vrstvy</t>
  </si>
  <si>
    <t>38</t>
  </si>
  <si>
    <t>998711202</t>
  </si>
  <si>
    <t>Přesun hmot pro izolace proti vodě, vlhkosti a plynům stanovený procentní sazbou (%) z ceny vodorovná dopravní vzdálenost do 50 m v objektech výšky přes 6 do 12 m</t>
  </si>
  <si>
    <t>%</t>
  </si>
  <si>
    <t>-931663516</t>
  </si>
  <si>
    <t>712</t>
  </si>
  <si>
    <t>Povlakové krytiny</t>
  </si>
  <si>
    <t>39</t>
  </si>
  <si>
    <t>712363803</t>
  </si>
  <si>
    <t>Odstranění povlakové krytiny střech plochých do 10° s mechanicky kotvenou izolací pro jakoukoli tloušťku izolace budovy výšky do 18 m, kotvené do betonu</t>
  </si>
  <si>
    <t>-137531538</t>
  </si>
  <si>
    <t>5,4*3+2,6*1,2  "plocha stávající střechy</t>
  </si>
  <si>
    <t>40</t>
  </si>
  <si>
    <t>998712202</t>
  </si>
  <si>
    <t>Přesun hmot pro povlakové krytiny stanovený procentní sazbou (%) z ceny vodorovná dopravní vzdálenost do 50 m v objektech výšky přes 6 do 12 m</t>
  </si>
  <si>
    <t>-1928338317</t>
  </si>
  <si>
    <t>741</t>
  </si>
  <si>
    <t>Elektroinstalace - silnoproud</t>
  </si>
  <si>
    <t>41</t>
  </si>
  <si>
    <t>741211827</t>
  </si>
  <si>
    <t>Demontáž rozvodnic kovových, uložených pod omítkou, krytí přes IPx 4, plochy přes 0,8 m2</t>
  </si>
  <si>
    <t>-1444410748</t>
  </si>
  <si>
    <t>42</t>
  </si>
  <si>
    <t>741211837R</t>
  </si>
  <si>
    <t>Demontáž rozvodů osvětlení, zásuvek uložených na povrchu</t>
  </si>
  <si>
    <t>kpl.</t>
  </si>
  <si>
    <t>-2089877678</t>
  </si>
  <si>
    <t>43</t>
  </si>
  <si>
    <t>741211847</t>
  </si>
  <si>
    <t>Demontáž rozvodnic kovových, uložených na povrchu, krytí přes IPx 4, plochy přes 0,8 m2</t>
  </si>
  <si>
    <t>-700840393</t>
  </si>
  <si>
    <t>1  "vnitřní rozvaděč</t>
  </si>
  <si>
    <t>44</t>
  </si>
  <si>
    <t>998741202</t>
  </si>
  <si>
    <t>Přesun hmot pro silnoproud stanovený procentní sazbou (%) z ceny vodorovná dopravní vzdálenost do 50 m v objektech výšky přes 6 do 12 m</t>
  </si>
  <si>
    <t>-1175742600</t>
  </si>
  <si>
    <t>764</t>
  </si>
  <si>
    <t>Konstrukce klempířské</t>
  </si>
  <si>
    <t>45</t>
  </si>
  <si>
    <t>764002811</t>
  </si>
  <si>
    <t>Demontáž klempířských konstrukcí okapového plechu do suti, v krytině povlakové</t>
  </si>
  <si>
    <t>-1123355565</t>
  </si>
  <si>
    <t>46</t>
  </si>
  <si>
    <t>764002841</t>
  </si>
  <si>
    <t>Demontáž klempířských konstrukcí oplechování horních ploch zdí a nadezdívek do suti</t>
  </si>
  <si>
    <t>1928912138</t>
  </si>
  <si>
    <t>(3,8+2+2,6)*2+2  "atika</t>
  </si>
  <si>
    <t>47</t>
  </si>
  <si>
    <t>764002851</t>
  </si>
  <si>
    <t>Demontáž klempířských konstrukcí oplechování parapetů do suti</t>
  </si>
  <si>
    <t>546552294</t>
  </si>
  <si>
    <t>0,65*2</t>
  </si>
  <si>
    <t>48</t>
  </si>
  <si>
    <t>764004801</t>
  </si>
  <si>
    <t>Demontáž klempířských konstrukcí žlabu podokapního do suti</t>
  </si>
  <si>
    <t>489152403</t>
  </si>
  <si>
    <t>49</t>
  </si>
  <si>
    <t>764004861</t>
  </si>
  <si>
    <t>Demontáž klempířských konstrukcí svodu do suti</t>
  </si>
  <si>
    <t>-433204576</t>
  </si>
  <si>
    <t>50</t>
  </si>
  <si>
    <t>998764202</t>
  </si>
  <si>
    <t>Přesun hmot pro konstrukce klempířské stanovený procentní sazbou (%) z ceny vodorovná dopravní vzdálenost do 50 m v objektech výšky přes 6 do 12 m</t>
  </si>
  <si>
    <t>1939133758</t>
  </si>
  <si>
    <t>767</t>
  </si>
  <si>
    <t>Konstrukce zámečnické</t>
  </si>
  <si>
    <t>51</t>
  </si>
  <si>
    <t>767161813</t>
  </si>
  <si>
    <t>Demontáž zábradlí do suti rovného nerozebíratelný spoj hmotnosti 1 m zábradlí do 20 kg</t>
  </si>
  <si>
    <t>-1214829576</t>
  </si>
  <si>
    <t>2,8+0,9*2+2,3+1,3*2  "vnitřní a venkovní zábradlí</t>
  </si>
  <si>
    <t>52</t>
  </si>
  <si>
    <t>767161823</t>
  </si>
  <si>
    <t>Demontáž zábradlí do suti schodišťového nerozebíratelný spoj hmotnosti 1 m zábradlí do 20 kg</t>
  </si>
  <si>
    <t>-1722454120</t>
  </si>
  <si>
    <t>3  "vstup</t>
  </si>
  <si>
    <t>53</t>
  </si>
  <si>
    <t>767591801</t>
  </si>
  <si>
    <t>Demontáž výrobků z kompozitů podlah nebo podest</t>
  </si>
  <si>
    <t>2036079313</t>
  </si>
  <si>
    <t>0,6*1,2+0,6*0,6  "pororošty</t>
  </si>
  <si>
    <t>54</t>
  </si>
  <si>
    <t>767641800</t>
  </si>
  <si>
    <t>Demontáž dveřních zárubní odřezáním od upevnění, plochy dveří do 2,5 m2</t>
  </si>
  <si>
    <t>-1633596422</t>
  </si>
  <si>
    <t>55</t>
  </si>
  <si>
    <t>767810811</t>
  </si>
  <si>
    <t>Demontáž větracích mřížek ocelových čtyřhranných neho kruhových</t>
  </si>
  <si>
    <t>-386342065</t>
  </si>
  <si>
    <t>56</t>
  </si>
  <si>
    <t>767832801R</t>
  </si>
  <si>
    <t>Demontáž žebříků s ochranným košem</t>
  </si>
  <si>
    <t>541756027</t>
  </si>
  <si>
    <t>4,2+7,4  "2ks do akumulace</t>
  </si>
  <si>
    <t>57</t>
  </si>
  <si>
    <t>767833802</t>
  </si>
  <si>
    <t>Demontáž vnitřních kovových žebříků přímých délky přes 2 do 5 m</t>
  </si>
  <si>
    <t>1769875454</t>
  </si>
  <si>
    <t>58</t>
  </si>
  <si>
    <t>767996801</t>
  </si>
  <si>
    <t>Demontáž ostatních zámečnických konstrukcí o hmotnosti jednotlivých dílů rozebráním do 50 kg</t>
  </si>
  <si>
    <t>kg</t>
  </si>
  <si>
    <t>-1902400804</t>
  </si>
  <si>
    <t>760  "trubní vedení, armatury, poklopy...</t>
  </si>
  <si>
    <t>46  "plechové dveře</t>
  </si>
  <si>
    <t>Demontované kce dodavatel předá objednateli</t>
  </si>
  <si>
    <t>59</t>
  </si>
  <si>
    <t>998767202</t>
  </si>
  <si>
    <t>Přesun hmot pro zámečnické konstrukce stanovený procentní sazbou (%) z ceny vodorovná dopravní vzdálenost do 50 m v objektech výšky přes 6 do 12 m</t>
  </si>
  <si>
    <t>-511979750</t>
  </si>
  <si>
    <t>s</t>
  </si>
  <si>
    <t>plocha střechy - venkovní</t>
  </si>
  <si>
    <t>66,478</t>
  </si>
  <si>
    <t>st</t>
  </si>
  <si>
    <t>plocha stropu armaturní komory</t>
  </si>
  <si>
    <t>33,804</t>
  </si>
  <si>
    <t>kce_3</t>
  </si>
  <si>
    <t>Nová přizdívka k akumulaci</t>
  </si>
  <si>
    <t>20,25</t>
  </si>
  <si>
    <t>kce_1</t>
  </si>
  <si>
    <t>Plocha fasádního zdiva</t>
  </si>
  <si>
    <t>68,08</t>
  </si>
  <si>
    <t>kce_2</t>
  </si>
  <si>
    <t>Plocha podzemní části nové stěny</t>
  </si>
  <si>
    <t>kce_8</t>
  </si>
  <si>
    <t>Strop suterénu armakomory</t>
  </si>
  <si>
    <t>16,2</t>
  </si>
  <si>
    <t>kce_4</t>
  </si>
  <si>
    <t>plocha stropu akumulace vnější</t>
  </si>
  <si>
    <t>50,25</t>
  </si>
  <si>
    <t>02 - SO 02 - Stavební část - vodojem</t>
  </si>
  <si>
    <t>kce_5</t>
  </si>
  <si>
    <t>plocha boků akumulace</t>
  </si>
  <si>
    <t>25,935</t>
  </si>
  <si>
    <t>kce_7</t>
  </si>
  <si>
    <t>Plocha stěn v suterénu armaturní komory</t>
  </si>
  <si>
    <t>55,272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</si>
  <si>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</si>
  <si>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</si>
  <si>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</si>
  <si>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</si>
  <si>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8 - Trubní vedení</t>
  </si>
  <si>
    <t xml:space="preserve">    998 - Přesun hmot</t>
  </si>
  <si>
    <t xml:space="preserve">    713 - Izolace tepelné</t>
  </si>
  <si>
    <t xml:space="preserve">    751 - Vzduchotechnika</t>
  </si>
  <si>
    <t xml:space="preserve">    762 - Konstrukce tesařské</t>
  </si>
  <si>
    <t xml:space="preserve">    765 - Krytina skládaná</t>
  </si>
  <si>
    <t xml:space="preserve">    766 - Konstrukce truhlářské</t>
  </si>
  <si>
    <t xml:space="preserve">    771 - Podlahy z dlaždic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</si>
  <si>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</si>
  <si>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</si>
  <si>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</si>
  <si>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Zakládání</t>
  </si>
  <si>
    <t>213141113</t>
  </si>
  <si>
    <t>Zřízení vrstvy z geotextilie filtrační, separační, odvodňovací, ochranné, výztužné nebo protierozní v rovině nebo ve sklonu do 1:5, šířky přes 6 do 8,5 m</t>
  </si>
  <si>
    <t>-1765392288</t>
  </si>
  <si>
    <t>6,7*7,5  "plocha stropu akumulace vnější</t>
  </si>
  <si>
    <t>(10,3*2+6,7)*0,95  "plocha boků akumulace</t>
  </si>
  <si>
    <t>M</t>
  </si>
  <si>
    <t>69311068</t>
  </si>
  <si>
    <t>geotextilie netkaná separační, ochranná, filtrační, drenážní PP 300g/m2</t>
  </si>
  <si>
    <t>-278522311</t>
  </si>
  <si>
    <t>76,185*1,18 'Přepočtené koeficientem množství</t>
  </si>
  <si>
    <t>564231111</t>
  </si>
  <si>
    <t>Podklad nebo podsyp ze štěrkopísku ŠP s rozprostřením, vlhčením a zhutněním, po zhutnění tl. 100 mm</t>
  </si>
  <si>
    <t>1486726995</t>
  </si>
  <si>
    <t>kce_4  "strop akumulace -zásyp nopové folie tl. 100mm</t>
  </si>
  <si>
    <t>279113142</t>
  </si>
  <si>
    <t>Základové zdi z tvárnic ztraceného bednění včetně výplně z betonu bez zvláštních nároků na vliv prostředí třídy C 20/25, tloušťky zdiva přes 150 do 200 mm</t>
  </si>
  <si>
    <t>-1909059492</t>
  </si>
  <si>
    <t>0,4*3,75*2  "plocha podzemní části nové stěny - dvě vrchní řady</t>
  </si>
  <si>
    <t>279113144</t>
  </si>
  <si>
    <t>Základové zdi z tvárnic ztraceného bednění včetně výplně z betonu bez zvláštních nároků na vliv prostředí třídy C 20/25, tloušťky zdiva přes 250 do 300 mm</t>
  </si>
  <si>
    <t>-462185155</t>
  </si>
  <si>
    <t>(1,6+0,8)*3,75*2  "plocha podzemní části nové stěny, tl. 30cm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</si>
  <si>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</si>
  <si>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</si>
  <si>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-2061950055</t>
  </si>
  <si>
    <t>21*10*0,9*0,001  "výztuž  10bm/m2, R12 0,9kg/bm</t>
  </si>
  <si>
    <t>279311961</t>
  </si>
  <si>
    <t>Základové zdi z betonu prostého bez zvláštních nároků na vliv prostředí tř. C 25/30</t>
  </si>
  <si>
    <t>-1769592996</t>
  </si>
  <si>
    <t>0,4*0,8*3,7*2  "podkladní beton pro ZB -přikotvený</t>
  </si>
  <si>
    <t>279351311</t>
  </si>
  <si>
    <t>Bednění základových zdí rovné jednostranné zřízení</t>
  </si>
  <si>
    <t>1015537327</t>
  </si>
  <si>
    <t>(0,4*2+3,7)*0,8*2  "bednění základů</t>
  </si>
  <si>
    <t>279351312</t>
  </si>
  <si>
    <t>Bednění základových zdí rovné jednostranné odstranění</t>
  </si>
  <si>
    <t>1231544396</t>
  </si>
  <si>
    <t>Svislé a kompletní konstrukce</t>
  </si>
  <si>
    <t>311234251</t>
  </si>
  <si>
    <t>Zdivo jednovrstvé z cihel děrovaných nebroušených klasických spojených na pero a drážku na maltu M10, pevnost cihel do P10, tl. zdiva 300 mm</t>
  </si>
  <si>
    <t>-1006269832</t>
  </si>
  <si>
    <t>(4,5+0,5)*5,4  "čelní a zadní stěna</t>
  </si>
  <si>
    <t>(3,7*4,5+2,345*0,5+5,75)*2  "štítové zdi</t>
  </si>
  <si>
    <t>-1*2 "dveře</t>
  </si>
  <si>
    <t>311234281</t>
  </si>
  <si>
    <t>Zdivo jednovrstvé z cihel děrovaných nebroušených klasických spojených na pero a drážku na maltu M10, pevnost cihel do P10, tl. zdiva 380 mm</t>
  </si>
  <si>
    <t>518574083</t>
  </si>
  <si>
    <t>5,4*3,75  "přizdívka k akumulaci</t>
  </si>
  <si>
    <t>313234111</t>
  </si>
  <si>
    <t>752359131</t>
  </si>
  <si>
    <t xml:space="preserve"> Zdivo obkladové - FELDHAUS – SINTRA v kombinaci 2/3 – 688 SABIOSO, 1/3 – 692 CREMA</t>
  </si>
  <si>
    <t xml:space="preserve">19,11*2  "boční stěny  PD, D.2.4 </t>
  </si>
  <si>
    <t>(4,75+1,15)*5,4  "čelní a zadní stěna</t>
  </si>
  <si>
    <t>31223412R</t>
  </si>
  <si>
    <t xml:space="preserve">Zdivo obkladové Klinker  FELDHAUS – SINTRA v kombinaci 2/3 – 688 SABIOSO, 1/3 – 692 CREMA </t>
  </si>
  <si>
    <t>-596898654</t>
  </si>
  <si>
    <t>68,08*1,05 'Přepočtené koeficientem množství</t>
  </si>
  <si>
    <t>313234322</t>
  </si>
  <si>
    <t>Kotvení lícovaného zdiva konzolovými kotvami do zdiva nad otvory</t>
  </si>
  <si>
    <t>1355100207</t>
  </si>
  <si>
    <t>1,2 "nad vstupní dveře</t>
  </si>
  <si>
    <t>3112321VD</t>
  </si>
  <si>
    <t>Nadpraží z lícového zdiva FELDHAUS se třemi tyčemi (staveništní prefabrikát)</t>
  </si>
  <si>
    <t>-1445668237</t>
  </si>
  <si>
    <t xml:space="preserve">1  "OSTĚNÍ VSTUPU DO OBJEKTU, PŘEKLAD </t>
  </si>
  <si>
    <t>316231235</t>
  </si>
  <si>
    <t>Ukončující (nenosné - krycí) vrstvy vodorovné nebo šikmé z cihel pálených na maltu MVC nebo MC včetně spárování lícových pevnosti P 60, dl. 240 mm (německý formát 240x115x71 mm) děrovaných nastojato (tl. 115 mm)</t>
  </si>
  <si>
    <t>1005750150</t>
  </si>
  <si>
    <t>(2*2,1)*0,24  " ostění Klinker NF , dveře - SINTRA K685 NF</t>
  </si>
  <si>
    <t>31623136R</t>
  </si>
  <si>
    <t>Ostění Klinker NF , SINTRA K685 NF - dodávka</t>
  </si>
  <si>
    <t>-1462304266</t>
  </si>
  <si>
    <t>1,008*1,05 'Přepočtené koeficientem množství</t>
  </si>
  <si>
    <t>64494111R</t>
  </si>
  <si>
    <t xml:space="preserve">Montáž průvětrníků nebo mřížek odvětrávacích </t>
  </si>
  <si>
    <t>-1605287408</t>
  </si>
  <si>
    <t xml:space="preserve">6,25*3/0,75  "větrací mřížka 2x7cm do nemaltované spáry (boční a čelní stěna), po 3 cihlách - min 75cm2 na 20m2 zdiva </t>
  </si>
  <si>
    <t>5534142R</t>
  </si>
  <si>
    <t>Větrací profil systému Klinker - nerezový</t>
  </si>
  <si>
    <t>1710737322</t>
  </si>
  <si>
    <t>317168052</t>
  </si>
  <si>
    <t>Překlady keramické vysoké osazené do maltového lože, šířky překladu 70 mm výšky 238 mm, délky 1250 mm</t>
  </si>
  <si>
    <t>-1826546881</t>
  </si>
  <si>
    <t>3  "obvod.  zdivo</t>
  </si>
  <si>
    <t>317998133</t>
  </si>
  <si>
    <t>Izolace tepelná mezi překlady z extrudovaného polystyrenu výšky 24 cm, tloušťky 80 mm</t>
  </si>
  <si>
    <t>67871663</t>
  </si>
  <si>
    <t>380321662</t>
  </si>
  <si>
    <t>Kompletní konstrukce čistíren odpadních vod, nádrží, vodojemů, kanálů z betonu železového bez výztuže a bednění bez zvýšených nároků na prostředí tř. C 30/37, tl. přes 150 do 300 mm</t>
  </si>
  <si>
    <t>16820192</t>
  </si>
  <si>
    <t>3,02*6,7*0,25+0,3*0,29*6  "roznášecí žebro</t>
  </si>
  <si>
    <t>-0,6*0,8*0,25  "Vstupní otvor</t>
  </si>
  <si>
    <t>380356231</t>
  </si>
  <si>
    <t>Bednění kompletních konstrukcí čistíren odpadních vod, nádrží, vodojemů, kanálů konstrukcí neomítaných z betonu prostého nebo železového ploch rovinných zřízení</t>
  </si>
  <si>
    <t>697749882</t>
  </si>
  <si>
    <t>(3,02+6,7)*2*0,25+(0,3+6)*2*0,29+(0,8+0,6)*2*0,25  " boky roznášecího žebra</t>
  </si>
  <si>
    <t>(1,9*2+1,15)*1,7  "dno žebra</t>
  </si>
  <si>
    <t>380356232</t>
  </si>
  <si>
    <t>Bednění kompletních konstrukcí čistíren odpadních vod, nádrží, vodojemů, kanálů konstrukcí neomítaných z betonu prostého nebo železového ploch rovinných odstranění</t>
  </si>
  <si>
    <t>-111324289</t>
  </si>
  <si>
    <t>380361006</t>
  </si>
  <si>
    <t>Výztuž kompletních konstrukcí čistíren odpadních vod, nádrží, vodojemů, kanálů z oceli 10 505 (R) nebo BSt 500</t>
  </si>
  <si>
    <t>-657103612</t>
  </si>
  <si>
    <t>0,425  "výztuž podle -statiky-</t>
  </si>
  <si>
    <t>Vodorovné konstrukce</t>
  </si>
  <si>
    <t>417321414</t>
  </si>
  <si>
    <t>Ztužující pásy a věnce z betonu železového (bez výztuže) tř. C 20/25</t>
  </si>
  <si>
    <t>-810070051</t>
  </si>
  <si>
    <t>(5,4+6)*2*0,3*0,2  "hlavní věnec</t>
  </si>
  <si>
    <t>(6+1*2)*0,3*0,2  "pomocný věnec</t>
  </si>
  <si>
    <t>417351115</t>
  </si>
  <si>
    <t>Bednění bočnic ztužujících pásů a věnců včetně vzpěr zřízení</t>
  </si>
  <si>
    <t>-1497099276</t>
  </si>
  <si>
    <t>(5,4+6)*2*0,2*2  "hlavní věnec</t>
  </si>
  <si>
    <t>(6+1*2)*0,2*2  "pomocný věnec</t>
  </si>
  <si>
    <t>417351116</t>
  </si>
  <si>
    <t>Bednění bočnic ztužujících pásů a věnců včetně vzpěr odstranění</t>
  </si>
  <si>
    <t>430033254</t>
  </si>
  <si>
    <t>417361821</t>
  </si>
  <si>
    <t>Výztuž ztužujících pásů a věnců z betonářské oceli 10 505 (R) nebo BSt 500</t>
  </si>
  <si>
    <t>-1999184798</t>
  </si>
  <si>
    <t>1,848*120*0,001   "výztuž  120kg/m3</t>
  </si>
  <si>
    <t>452386111</t>
  </si>
  <si>
    <t>Podkladní a vyrovnávací konstrukce z betonu vyrovnávací prstence z prostého betonu tř. C 25/30 pod poklopy a mříže, výšky do 100 mm</t>
  </si>
  <si>
    <t>-494628434</t>
  </si>
  <si>
    <t>1 "úprava venkovní šachty</t>
  </si>
  <si>
    <t>59224011</t>
  </si>
  <si>
    <t>prstenec šachtový vyrovnávací betonový 625x100x60mm</t>
  </si>
  <si>
    <t>1157887958</t>
  </si>
  <si>
    <t>Úpravy povrchů, podlahy a osazování výplní</t>
  </si>
  <si>
    <t>611142012</t>
  </si>
  <si>
    <t>Potažení vnitřních ploch pletivem v ploše nebo pruzích, na plném podkladu rabicovým provizorním přichycením stropů</t>
  </si>
  <si>
    <t>1236422876</t>
  </si>
  <si>
    <t>st  "rabicové pletivo stropu armakomory</t>
  </si>
  <si>
    <t>611131101</t>
  </si>
  <si>
    <t>Podkladní a spojovací vrstva vnitřních omítaných ploch cementový postřik nanášený ručně celoplošně stropů</t>
  </si>
  <si>
    <t>1480759255</t>
  </si>
  <si>
    <t>611321141</t>
  </si>
  <si>
    <t>Omítka vápenocementová vnitřních ploch nanášená ručně dvouvrstvá, tloušťky jádrové omítky do 10 mm a tloušťky štuku do 3 mm štuková vodorovných konstrukcí stropů rovných</t>
  </si>
  <si>
    <t>-835152889</t>
  </si>
  <si>
    <t>611311121</t>
  </si>
  <si>
    <t>Omítka vápenná vnitřních ploch nanášená ručně jednovrstvá hladká, tloušťky do 10 mm vodorovných konstrukcí stropů rovných</t>
  </si>
  <si>
    <t>-268720641</t>
  </si>
  <si>
    <t>5,4*3  "strop v suterénu armaturní komory</t>
  </si>
  <si>
    <t>612321311</t>
  </si>
  <si>
    <t>-1941151746</t>
  </si>
  <si>
    <t>kce_3  "přizdívka</t>
  </si>
  <si>
    <t>(3,7*4,75+2,345*1,15+5,75)*2  "štítové zdi</t>
  </si>
  <si>
    <t>(5,4+3)*2*3,29  "plocha stěn v suterénu armaturní komory</t>
  </si>
  <si>
    <t>622331121</t>
  </si>
  <si>
    <t>Omítka cementová vnějších ploch nanášená ručně jednovrstvá, tloušťky do 15 mm hladká stěn</t>
  </si>
  <si>
    <t>-222658711</t>
  </si>
  <si>
    <t>kce_2  "vyrovnání povrchu pod izolaci</t>
  </si>
  <si>
    <t>631311225</t>
  </si>
  <si>
    <t>Mazanina z betonu prostého se zvýšenými nároky na prostředí tl. přes 80 do 120 mm tř. C 30/37</t>
  </si>
  <si>
    <t>-286105967</t>
  </si>
  <si>
    <t>Poznámka k položce:_x000D_
Cement P150</t>
  </si>
  <si>
    <t>kce_4*0,085  "spádový beton stropu akumulace tl.120 - 50mm</t>
  </si>
  <si>
    <t>Trubní vedení</t>
  </si>
  <si>
    <t>857262122</t>
  </si>
  <si>
    <t>Montáž litinových tvarovek na potrubí litinovém tlakovém jednoosých na potrubí z trub přírubových v otevřeném výkopu, kanálu nebo v šachtě DN 100</t>
  </si>
  <si>
    <t>-1509997272</t>
  </si>
  <si>
    <t>55251612R</t>
  </si>
  <si>
    <t>příruba litinová zakusovací PN 10 pro vodovodní ocelové potrubí DN100</t>
  </si>
  <si>
    <t>-105754282</t>
  </si>
  <si>
    <t>857312122</t>
  </si>
  <si>
    <t>Montáž litinových tvarovek na potrubí litinovém tlakovém jednoosých na potrubí z trub přírubových v otevřeném výkopu, kanálu nebo v šachtě DN 150</t>
  </si>
  <si>
    <t>1098922328</t>
  </si>
  <si>
    <t>55251616R</t>
  </si>
  <si>
    <t>příruba litinová zakusovací PN 10 pro vodovodní ocelové potrubí DN 150</t>
  </si>
  <si>
    <t>-1260504564</t>
  </si>
  <si>
    <t>866241005R</t>
  </si>
  <si>
    <t>Montáž potrubí z trub ocelových DN 80,</t>
  </si>
  <si>
    <t>-350848909</t>
  </si>
  <si>
    <t xml:space="preserve">1,19  "prostup -A- </t>
  </si>
  <si>
    <t>55251262R</t>
  </si>
  <si>
    <t>-1287254989</t>
  </si>
  <si>
    <t>Poznámka k položce:_x000D_
cena obsahuje pouze dopravu na staveniště za sídla objednatele</t>
  </si>
  <si>
    <t xml:space="preserve">1 "prostup -A- , dodávka objednatele </t>
  </si>
  <si>
    <t>866261007R</t>
  </si>
  <si>
    <t>Montáž potrubí z trub ocelových DN 100</t>
  </si>
  <si>
    <t>-1727559315</t>
  </si>
  <si>
    <t>3,25  "prostup do armakomory  chráničkou -F-</t>
  </si>
  <si>
    <t>1,54  "prostup  -C-</t>
  </si>
  <si>
    <t>1,47  "prostup -D-</t>
  </si>
  <si>
    <t>1,32  "prostup -E-</t>
  </si>
  <si>
    <t>55251263R</t>
  </si>
  <si>
    <t>-1766450652</t>
  </si>
  <si>
    <t>Poznámka k položce:_x000D_
dodávka objednatele _x000D_
cena obsahuje pouze dopravu na staveniště za sídla objednatele</t>
  </si>
  <si>
    <t>1  "prostup do armakomory  chráničkou -F-</t>
  </si>
  <si>
    <t>1  "prostup  -C-</t>
  </si>
  <si>
    <t>1  "prostup -D-</t>
  </si>
  <si>
    <t>1  "prostup -E-</t>
  </si>
  <si>
    <t>866311009R</t>
  </si>
  <si>
    <t>Montáž potrubí z trub ocelových DN 150</t>
  </si>
  <si>
    <t>1663588534</t>
  </si>
  <si>
    <t>3,25  " prostup do armakomory -G-</t>
  </si>
  <si>
    <t>55251265R</t>
  </si>
  <si>
    <t>-1885975202</t>
  </si>
  <si>
    <t>1  " prostup do armakomory -G-</t>
  </si>
  <si>
    <t>871351151</t>
  </si>
  <si>
    <t>Montáž vodovodního potrubí z plastů v otevřeném výkopu z polyetylenu PE 100 svařovaných na tupo SDR 17/PN10 D 200 x 11,9 mm</t>
  </si>
  <si>
    <t>-1201181278</t>
  </si>
  <si>
    <t>3  "chránička pod podestou</t>
  </si>
  <si>
    <t>28613134</t>
  </si>
  <si>
    <t>trubka vodovodní PE100 PN 10 SDR17 200x11,9mm</t>
  </si>
  <si>
    <t>-867652426</t>
  </si>
  <si>
    <t>3*1,015 'Přepočtené koeficientem množství</t>
  </si>
  <si>
    <t>871361151</t>
  </si>
  <si>
    <t>Montáž vodovodního potrubí z plastů v otevřeném výkopu z polyetylenu PE 100 svařovaných na tupo SDR 17/PN10 D 250 x 14,8 mm</t>
  </si>
  <si>
    <t>-1946937329</t>
  </si>
  <si>
    <t>28613136</t>
  </si>
  <si>
    <t>trubka vodovodní PE100 PN 10 SDR17 250x14,8mm</t>
  </si>
  <si>
    <t>159939948</t>
  </si>
  <si>
    <t>894411311</t>
  </si>
  <si>
    <t>Osazení betonových nebo železobetonových dílců pro šachty skruží rovných</t>
  </si>
  <si>
    <t>-476390616</t>
  </si>
  <si>
    <t>59224161</t>
  </si>
  <si>
    <t>skruž kanalizační s ocelovými stupadly 100x50x12cm</t>
  </si>
  <si>
    <t>382077441</t>
  </si>
  <si>
    <t>59224160</t>
  </si>
  <si>
    <t>skruž kanalizační s ocelovými stupadly 100x25x12cm</t>
  </si>
  <si>
    <t>1942401022</t>
  </si>
  <si>
    <t>894412411</t>
  </si>
  <si>
    <t>Osazení betonových nebo železobetonových dílců pro šachty skruží přechodových</t>
  </si>
  <si>
    <t>-2146185384</t>
  </si>
  <si>
    <t>59224121</t>
  </si>
  <si>
    <t>skruž betonová přechodová 62,5/100x60x9cm, stupadla poplastovaná kapsová</t>
  </si>
  <si>
    <t>-225683599</t>
  </si>
  <si>
    <t>894414211</t>
  </si>
  <si>
    <t>Osazení betonových nebo železobetonových dílců pro šachty desek zákrytových</t>
  </si>
  <si>
    <t>-1763291754</t>
  </si>
  <si>
    <t>60</t>
  </si>
  <si>
    <t>59224075</t>
  </si>
  <si>
    <t>deska betonová zákrytová k ukončení šachet 1000/625x200mm</t>
  </si>
  <si>
    <t>-1569351144</t>
  </si>
  <si>
    <t>61</t>
  </si>
  <si>
    <t>899103112</t>
  </si>
  <si>
    <t>Osazení poklopů litinových a ocelových včetně rámů pro třídu zatížení B125, C250</t>
  </si>
  <si>
    <t>1592370900</t>
  </si>
  <si>
    <t>1 "poklop venkovní šachty</t>
  </si>
  <si>
    <t>1  " poklop k žebříku Z1</t>
  </si>
  <si>
    <t>62</t>
  </si>
  <si>
    <t>55241011R</t>
  </si>
  <si>
    <t>-1643817888</t>
  </si>
  <si>
    <t>Poznámka k položce:_x000D_
 poklop s límcem, odklápěcí s ručním madlem_x000D_
dodávka objednatele _x000D_
cena obsahuje pouze dopravu na staveniště za sídla objednatele</t>
  </si>
  <si>
    <t>63</t>
  </si>
  <si>
    <t>28661932</t>
  </si>
  <si>
    <t>poklop šachtový litinový  DN 600 pro třídu zatížení A15</t>
  </si>
  <si>
    <t>-1466828588</t>
  </si>
  <si>
    <t>64</t>
  </si>
  <si>
    <t>899911132</t>
  </si>
  <si>
    <t>Kluzné objímky (pojízdná sedla) pro zasunutí potrubí do chráničky výšky 60 mm vnějšího průměru potrubí do 183 mm</t>
  </si>
  <si>
    <t>164189832</t>
  </si>
  <si>
    <t>65</t>
  </si>
  <si>
    <t>899911133</t>
  </si>
  <si>
    <t>Kluzné objímky (pojízdná sedla) pro zasunutí potrubí do chráničky výšky 60 mm vnějšího průměru potrubí do 222 mm</t>
  </si>
  <si>
    <t>1787608443</t>
  </si>
  <si>
    <t>66</t>
  </si>
  <si>
    <t>899913142</t>
  </si>
  <si>
    <t>Koncové uzavírací manžety chrániček DN potrubí x DN chráničky DN 100 x 200</t>
  </si>
  <si>
    <t>231824998</t>
  </si>
  <si>
    <t>Poznámka k položce:_x000D_
uvnitř objektu těsnění segmentové, ref. Taylor</t>
  </si>
  <si>
    <t>67</t>
  </si>
  <si>
    <t>899913152</t>
  </si>
  <si>
    <t>Koncové uzavírací manžety chrániček DN potrubí x DN chráničky DN 150 x 250</t>
  </si>
  <si>
    <t>-2020933206</t>
  </si>
  <si>
    <t>68</t>
  </si>
  <si>
    <t>721211422R</t>
  </si>
  <si>
    <t>Mřížka nerez podlahová</t>
  </si>
  <si>
    <t>592575737</t>
  </si>
  <si>
    <t>1  "výtok v podlaze suterénu armakomory - 150 x 250mm - rozměr ověřit</t>
  </si>
  <si>
    <t>69</t>
  </si>
  <si>
    <t>941111121</t>
  </si>
  <si>
    <t>Montáž lešení řadového trubkového lehkého pracovního s podlahami s provozním zatížením tř. 3 do 200 kg/m2 šířky tř. W09 přes 0,9 do 1,2 m, výšky do 10 m</t>
  </si>
  <si>
    <t>-1133589867</t>
  </si>
  <si>
    <t>70</t>
  </si>
  <si>
    <t>941111221</t>
  </si>
  <si>
    <t>Montáž lešení řadového trubkového lehkého pracovního s podlahami s provozním zatížením tř. 3 do 200 kg/m2 Příplatek za první a každý další den použití lešení k ceně -1121</t>
  </si>
  <si>
    <t>-2060089945</t>
  </si>
  <si>
    <t>71</t>
  </si>
  <si>
    <t>941111821</t>
  </si>
  <si>
    <t>Demontáž lešení řadového trubkového lehkého pracovního s podlahami s provozním zatížením tř. 3 do 200 kg/m2 šířky tř. W09 přes 0,9 do 1,2 m, výšky do 10 m</t>
  </si>
  <si>
    <t>-577344237</t>
  </si>
  <si>
    <t>72</t>
  </si>
  <si>
    <t>952903112</t>
  </si>
  <si>
    <t>Vyčištění objektů čistíren odpadních vod, nádrží, žlabů nebo kanálů světlé výšky prostoru do 3,5 m</t>
  </si>
  <si>
    <t>-1027021262</t>
  </si>
  <si>
    <t>5,7*9,3 "plocha akumulace VDJ</t>
  </si>
  <si>
    <t>5,4*3*2+5,4*2,4 " podlahová plocha armakomor</t>
  </si>
  <si>
    <t>73</t>
  </si>
  <si>
    <t>952903119</t>
  </si>
  <si>
    <t>Vyčištění objektů čistíren odpadních vod, nádrží, žlabů nebo kanálů Příplatek k ceně za vyčištění prostorů v přes 3,5 m</t>
  </si>
  <si>
    <t>663723173</t>
  </si>
  <si>
    <t>74</t>
  </si>
  <si>
    <t>953171031</t>
  </si>
  <si>
    <t>Osazování kovových předmětů stupadel z betonářské oceli nebo litinových</t>
  </si>
  <si>
    <t>-1854231250</t>
  </si>
  <si>
    <t>8  " kramlové stupadlo  venkovní šachty, pokud nebude součástí dodávky dílců</t>
  </si>
  <si>
    <t>75</t>
  </si>
  <si>
    <t>55243803</t>
  </si>
  <si>
    <t>stupadlo ocelové s PE povlakem forma C - P127mm</t>
  </si>
  <si>
    <t>901459433</t>
  </si>
  <si>
    <t>76</t>
  </si>
  <si>
    <t>953961111</t>
  </si>
  <si>
    <t>Kotvy chemické s vyvrtáním otvoru do betonu, železobetonu nebo tvrdého kamene tmel, velikost M 8, hloubka 80 mm</t>
  </si>
  <si>
    <t>937610755</t>
  </si>
  <si>
    <t>32  "kotvení žebříků</t>
  </si>
  <si>
    <t>77</t>
  </si>
  <si>
    <t>953961112</t>
  </si>
  <si>
    <t>Kotvy chemické s vyvrtáním otvoru do betonu, železobetonu nebo tvrdého kamene tmel, velikost M 10, hloubka 90 mm</t>
  </si>
  <si>
    <t>-1173374657</t>
  </si>
  <si>
    <t>6  "kotvení rámu poklopu k Z1</t>
  </si>
  <si>
    <t>78</t>
  </si>
  <si>
    <t>953961113</t>
  </si>
  <si>
    <t>Kotvy chemické s vyvrtáním otvoru do betonu, železobetonu nebo tvrdého kamene tmel, velikost M 12, hloubka 110 mm</t>
  </si>
  <si>
    <t>111288212</t>
  </si>
  <si>
    <t>16*0,15  "prostupy</t>
  </si>
  <si>
    <t>79</t>
  </si>
  <si>
    <t>13021013</t>
  </si>
  <si>
    <t>tyč ocelová žebírková jakost BSt 500S (10 505) výztuž do betonu D 12mm</t>
  </si>
  <si>
    <t>-1659270965</t>
  </si>
  <si>
    <t>16*0,15*0,9*0,001  "0,9kg/bm</t>
  </si>
  <si>
    <t>80</t>
  </si>
  <si>
    <t>953961214</t>
  </si>
  <si>
    <t>Kotvy chemické s vyvrtáním otvoru do betonu, železobetonu nebo tvrdého kamene chemická patrona, velikost M 16, hloubka 125 mm</t>
  </si>
  <si>
    <t>-925855375</t>
  </si>
  <si>
    <t>14  " lepená kotva , uchycení pozednice  -3-</t>
  </si>
  <si>
    <t>28  "přikotvení základu, -l-</t>
  </si>
  <si>
    <t>81</t>
  </si>
  <si>
    <t>31197005</t>
  </si>
  <si>
    <t>tyč závitová Pz 4.6 M14</t>
  </si>
  <si>
    <t>-1124953861</t>
  </si>
  <si>
    <t>14*0,3  "závitová tyč  -2- , pozednice</t>
  </si>
  <si>
    <t>82</t>
  </si>
  <si>
    <t>13021015</t>
  </si>
  <si>
    <t>tyč ocelová žebírková jakost BSt 500S (10 505) výztuž do betonu D 16mm</t>
  </si>
  <si>
    <t>-999758700</t>
  </si>
  <si>
    <t>28*0,3*1,6*0,001  "d=16, 1,6kg/bm</t>
  </si>
  <si>
    <t>998</t>
  </si>
  <si>
    <t>Přesun hmot</t>
  </si>
  <si>
    <t>83</t>
  </si>
  <si>
    <t>998011002</t>
  </si>
  <si>
    <t>Přesun hmot pro budovy občanské výstavby, bydlení, výrobu a služby s nosnou svislou konstrukcí zděnou z cihel, tvárnic nebo kamene vodorovná dopravní vzdálenost do 100 m pro budovy výšky přes 6 do 12 m</t>
  </si>
  <si>
    <t>-851286420</t>
  </si>
  <si>
    <t>84</t>
  </si>
  <si>
    <t>-2089943510</t>
  </si>
  <si>
    <t>kce_3 "přizdívka v akumulaci -stávající hydroizolace</t>
  </si>
  <si>
    <t>85</t>
  </si>
  <si>
    <t>711121131</t>
  </si>
  <si>
    <t>Provedení izolace proti zemní vlhkosti natěradly a tmely za horka na ploše vodorovné V nátěrem asfaltovým</t>
  </si>
  <si>
    <t>1700158288</t>
  </si>
  <si>
    <t>kce_4  "lože z horkého sfaltu - strop akumulace</t>
  </si>
  <si>
    <t>kce_4  "zátěr povrchu izolace z pěnoskla</t>
  </si>
  <si>
    <t>86</t>
  </si>
  <si>
    <t>11161346</t>
  </si>
  <si>
    <t>asfalt oxidovaný stavebně izolační</t>
  </si>
  <si>
    <t>-1919984459</t>
  </si>
  <si>
    <t>100,5*0,0038 'Přepočtené koeficientem množství</t>
  </si>
  <si>
    <t>87</t>
  </si>
  <si>
    <t>711111011</t>
  </si>
  <si>
    <t>Provedení izolace proti zemní vlhkosti natěradly a tmely za studena na ploše vodorovné V nátěrem suspensí asfaltovou</t>
  </si>
  <si>
    <t>-1489474508</t>
  </si>
  <si>
    <t>kce_4  "strop akumulace</t>
  </si>
  <si>
    <t>88</t>
  </si>
  <si>
    <t>711112011</t>
  </si>
  <si>
    <t>Provedení izolace proti zemní vlhkosti natěradly a tmely za studena na ploše svislé S nátěrem suspensí asfaltovou</t>
  </si>
  <si>
    <t>446886245</t>
  </si>
  <si>
    <t>kce_2  "podzemní část nové stěny</t>
  </si>
  <si>
    <t>kce_3  " přizdívka</t>
  </si>
  <si>
    <t>kce_5  "boky akumulace</t>
  </si>
  <si>
    <t>89</t>
  </si>
  <si>
    <t>11163153</t>
  </si>
  <si>
    <t>emulze asfaltová penetrační</t>
  </si>
  <si>
    <t>litr</t>
  </si>
  <si>
    <t>214800314</t>
  </si>
  <si>
    <t>Poznámka k položce:_x000D_
ref.: DEKPRIMER</t>
  </si>
  <si>
    <t>67,185*0,3 'Přepočtené koeficientem množství</t>
  </si>
  <si>
    <t>90</t>
  </si>
  <si>
    <t>711141559</t>
  </si>
  <si>
    <t>Provedení izolace proti zemní vlhkosti pásy přitavením NAIP na ploše vodorovné V</t>
  </si>
  <si>
    <t>-250219254</t>
  </si>
  <si>
    <t>kce_4*2  "dvě vrstvy - strop akumulace</t>
  </si>
  <si>
    <t>91</t>
  </si>
  <si>
    <t>711142559</t>
  </si>
  <si>
    <t>Provedení izolace proti zemní vlhkosti pásy přitavením NAIP na ploše svislé S</t>
  </si>
  <si>
    <t>59226429</t>
  </si>
  <si>
    <t>kce_2*1,15  "izolace podzemní části - 15%rezerva na přesah a ohyb</t>
  </si>
  <si>
    <t>kce_3  "přizdívka v armakomoře</t>
  </si>
  <si>
    <t>kce_5*2  "boky akumulace - dvě vrstvy</t>
  </si>
  <si>
    <t>6*3*1  "zvýšení izolace pod fasádu</t>
  </si>
  <si>
    <t>6*2,2 "čelní stěna suterénu armakomory</t>
  </si>
  <si>
    <t>92</t>
  </si>
  <si>
    <t>62855001</t>
  </si>
  <si>
    <t>pás asfaltový natavitelný modifikovaný SBS tl 4,0mm s vložkou z polyesterové rohože a spalitelnou PE fólií nebo jemnozrnným minerálním posypem na horním povrchu</t>
  </si>
  <si>
    <t>1281938788</t>
  </si>
  <si>
    <t>Poznámka k položce:_x000D_
Ref.: ELASTEK 40 SPECIAL MINERAL</t>
  </si>
  <si>
    <t>94,185*1,16 'Přepočtené koeficientem množství</t>
  </si>
  <si>
    <t>93</t>
  </si>
  <si>
    <t>62855022</t>
  </si>
  <si>
    <t>pás asfaltový natavitelný modifikovaný SBS tl 5,3mm s odolností proti prorůstání kořínků s vložkou ze polyesterové rohože a hrubozrnným břidličným posypem na horním povrchu</t>
  </si>
  <si>
    <t>1493650002</t>
  </si>
  <si>
    <t>Poznámka k položce:_x000D_
ref.: ELASTEK 50 GARDEN</t>
  </si>
  <si>
    <t>76,185*1,16 'Přepočtené koeficientem množství</t>
  </si>
  <si>
    <t>94</t>
  </si>
  <si>
    <t>62853004</t>
  </si>
  <si>
    <t>pás asfaltový natavitelný modifikovaný SBS tl 4,0mm s vložkou ze skleněné tkaniny a spalitelnou PE fólií nebo jemnozrnným minerálním posypem na horním povrchu</t>
  </si>
  <si>
    <t>1534311220</t>
  </si>
  <si>
    <t xml:space="preserve">Poznámka k položce:_x000D_
Ref. : GLASTEK 40 SPECIAL MINERAL </t>
  </si>
  <si>
    <t>kce_2*1,15  "izolace podzemní části s 15%rezerva na přesah a ohyb</t>
  </si>
  <si>
    <t>57,6*1,1 'Přepočtené koeficientem množství</t>
  </si>
  <si>
    <t>95</t>
  </si>
  <si>
    <t>711161115</t>
  </si>
  <si>
    <t>Izolace proti zemní vlhkosti a beztlakové vodě nopovými fóliemi na ploše vodorovné V vrstva ochranná, odvětrávací a drenážní výška nopku 20,0 mm, tl. fólie do 1,0 mm</t>
  </si>
  <si>
    <t>-1634687111</t>
  </si>
  <si>
    <t>Poznámka k položce:_x000D_
ref.:  DEKDREN T20</t>
  </si>
  <si>
    <t>96</t>
  </si>
  <si>
    <t>711161212</t>
  </si>
  <si>
    <t>Izolace proti zemní vlhkosti a beztlakové vodě nopovými fóliemi na ploše svislé S vrstva ochranná, odvětrávací a drenážní výška nopku 8,0 mm, tl. fólie do 0,6 mm</t>
  </si>
  <si>
    <t>1173916792</t>
  </si>
  <si>
    <t>Poznámka k položce:_x000D_
Ref.: GUTTABETA N</t>
  </si>
  <si>
    <t>(1,6+1,2)*3,75*2  "plocha podzemní části nové stěny</t>
  </si>
  <si>
    <t>kce_2*1,15  "15% rezerva na spoje</t>
  </si>
  <si>
    <t>97</t>
  </si>
  <si>
    <t>711161215</t>
  </si>
  <si>
    <t>Izolace proti zemní vlhkosti a beztlakové vodě nopovými fóliemi na ploše svislé S vrstva ochranná, odvětrávací a drenážní výška nopku 20,0 mm, tl. fólie do 1,0 mm</t>
  </si>
  <si>
    <t>-1066372176</t>
  </si>
  <si>
    <t>98</t>
  </si>
  <si>
    <t>1538482891</t>
  </si>
  <si>
    <t>713</t>
  </si>
  <si>
    <t>Izolace tepelné</t>
  </si>
  <si>
    <t>99</t>
  </si>
  <si>
    <t>713131141</t>
  </si>
  <si>
    <t>Montáž tepelné izolace stěn rohožemi, pásy, deskami, dílci, bloky (izolační materiál ve specifikaci) lepením celoplošně</t>
  </si>
  <si>
    <t>-1532132388</t>
  </si>
  <si>
    <t>Poznámka k položce:_x000D_
lepeno PC56</t>
  </si>
  <si>
    <t xml:space="preserve">6*3*1,1  "zadní a boční stěny - základy </t>
  </si>
  <si>
    <t>6*1 "čelní stěna - suterén armakomory</t>
  </si>
  <si>
    <t>100</t>
  </si>
  <si>
    <t>63482261</t>
  </si>
  <si>
    <t>deska tepelně izolační z pěnového skla pevnost v tlaku 1600kPa λ=0,049-0,050 tl 140mm</t>
  </si>
  <si>
    <t>-2038226963</t>
  </si>
  <si>
    <t>25,8*1,05 'Přepočtené koeficientem množství</t>
  </si>
  <si>
    <t>101</t>
  </si>
  <si>
    <t>71313114</t>
  </si>
  <si>
    <t>Montáž tepelné izolace stěn rohožemi, pásy, deskami, dílci, bloky (izolační materiál ve specifikaci) lepením celoplošně s mechanickým kotvením</t>
  </si>
  <si>
    <t>-954551979</t>
  </si>
  <si>
    <t>Poznámka k položce:_x000D_
lepeno PC 56</t>
  </si>
  <si>
    <t>102</t>
  </si>
  <si>
    <t>63482250</t>
  </si>
  <si>
    <t>deska tepelně izolační z pěnového skla pevnost v tlaku 900kPa λ=0,043-0,044 tl 100mm</t>
  </si>
  <si>
    <t>-397915016</t>
  </si>
  <si>
    <t>Poznámka k položce:_x000D_
ref.:  FOAMGLAS® READY BLOCK T3+</t>
  </si>
  <si>
    <t>25,935*1,05 'Přepočtené koeficientem množství</t>
  </si>
  <si>
    <t>103</t>
  </si>
  <si>
    <t>713131143</t>
  </si>
  <si>
    <t>907595044</t>
  </si>
  <si>
    <t>Poznámka k položce:_x000D_
kotvena kotevním kombinovaným systémem lícového zdiva - LUTZ,HALFEN</t>
  </si>
  <si>
    <t>kce_1  "izolace fasády</t>
  </si>
  <si>
    <t>104</t>
  </si>
  <si>
    <t>63148162</t>
  </si>
  <si>
    <t>deska tepelně izolační minerální provětrávaných fasád λ=0,033-0,035 tl 120mm</t>
  </si>
  <si>
    <t>-1411949985</t>
  </si>
  <si>
    <t>105</t>
  </si>
  <si>
    <t>713141111</t>
  </si>
  <si>
    <t>Montáž tepelné izolace střech plochých rohožemi, pásy, deskami, dílci, bloky (izolační materiál ve specifikaci) přilepenými asfaltem za horka zplna, jednovrstvá</t>
  </si>
  <si>
    <t>259068290</t>
  </si>
  <si>
    <t>106</t>
  </si>
  <si>
    <t>63482274</t>
  </si>
  <si>
    <t>deska tepelně izolační z pěnového skla s povrchovou úpravou pro lepení na trapézové plechy a přímé nastavení pásu λ=0,040-0,042 tl 100mm</t>
  </si>
  <si>
    <t>-681327321</t>
  </si>
  <si>
    <t>Poznámka k položce:_x000D_
Ref.:  FOAMGLAS® READY BOARD T3+</t>
  </si>
  <si>
    <t>50,25*1,02 'Přepočtené koeficientem množství</t>
  </si>
  <si>
    <t>107</t>
  </si>
  <si>
    <t>713151111</t>
  </si>
  <si>
    <t>Montáž tepelné izolace střech šikmých rohožemi, pásy, deskami (izolační materiál ve specifikaci) kladenými volně mezi krokve</t>
  </si>
  <si>
    <t>-1413784107</t>
  </si>
  <si>
    <t>6*(2,15+1,8+3,1)*2  " plocha izolace - dvě vrstvy tl.100mm</t>
  </si>
  <si>
    <t>108</t>
  </si>
  <si>
    <t>63166763</t>
  </si>
  <si>
    <t>pás tepelně izolační mezi krokve λ=0,036-0,037 tl 100mm</t>
  </si>
  <si>
    <t>-2102217222</t>
  </si>
  <si>
    <t>84,6*1,02 'Přepočtené koeficientem množství</t>
  </si>
  <si>
    <t>109</t>
  </si>
  <si>
    <t>713151141</t>
  </si>
  <si>
    <t>Montáž tepelné izolace střech šikmých rohožemi, pásy, deskami (izolační materiál ve specifikaci) připevněné sponkami reflexní pod krokve parotěsná , tloušťka izolace do 5 mm</t>
  </si>
  <si>
    <t>-524158633</t>
  </si>
  <si>
    <t>110</t>
  </si>
  <si>
    <t>28329233</t>
  </si>
  <si>
    <t>fólie univerzální pro parotěsnou vrstvu s proměnlivou difúzní tloušťkou a UV stabilizací</t>
  </si>
  <si>
    <t>-239101411</t>
  </si>
  <si>
    <t>84,6*1,05 'Přepočtené koeficientem množství</t>
  </si>
  <si>
    <t>111</t>
  </si>
  <si>
    <t>998713202</t>
  </si>
  <si>
    <t>Přesun hmot pro izolace tepelné stanovený procentní sazbou (%) z ceny vodorovná dopravní vzdálenost do 50 m v objektech výšky přes 6 do 12 m</t>
  </si>
  <si>
    <t>-464130695</t>
  </si>
  <si>
    <t>751</t>
  </si>
  <si>
    <t>Vzduchotechnika</t>
  </si>
  <si>
    <t>112</t>
  </si>
  <si>
    <t>751398022</t>
  </si>
  <si>
    <t>Montáž ostatních zařízení větrací mřížky stěnové, průřezu přes 0,04 do 0,100 m2</t>
  </si>
  <si>
    <t>-1455035850</t>
  </si>
  <si>
    <t>113</t>
  </si>
  <si>
    <t>56245601R</t>
  </si>
  <si>
    <t>mřížka větrací hranatá plast se síťovinou 250x250mm</t>
  </si>
  <si>
    <t>329326371</t>
  </si>
  <si>
    <t>3  "vnitřní - odvětrání  komor, vč. filtru z netkané textilie , -f-</t>
  </si>
  <si>
    <t>114</t>
  </si>
  <si>
    <t>55341425</t>
  </si>
  <si>
    <t>mřížka větrací nerezová se síťovinou 250x250mm</t>
  </si>
  <si>
    <t>1179108985</t>
  </si>
  <si>
    <t>3   "venkovní mřížky</t>
  </si>
  <si>
    <t>115</t>
  </si>
  <si>
    <t>751525082</t>
  </si>
  <si>
    <t>Montáž potrubí plastového kruhového bez příruby, průměru přes 100 do 200 mm</t>
  </si>
  <si>
    <t>-1530123297</t>
  </si>
  <si>
    <t>116</t>
  </si>
  <si>
    <t>42981649</t>
  </si>
  <si>
    <t>trouba pevná PVC D 110mm do 45°C</t>
  </si>
  <si>
    <t>1238273922</t>
  </si>
  <si>
    <t>5  " odvětrání akumulace -g-</t>
  </si>
  <si>
    <t>5*1,1 'Přepočtené koeficientem množství</t>
  </si>
  <si>
    <t>117</t>
  </si>
  <si>
    <t>42981651</t>
  </si>
  <si>
    <t>trouba pevná PVC D 160mm do 45°C</t>
  </si>
  <si>
    <t>-964431173</t>
  </si>
  <si>
    <t>4,3*2  "vzduch do suterénu aramkomory, -g.1-</t>
  </si>
  <si>
    <t>8,6*1,1 'Přepočtené koeficientem množství</t>
  </si>
  <si>
    <t>118</t>
  </si>
  <si>
    <t>751526172</t>
  </si>
  <si>
    <t>Montáž oblouku do plastového potrubí kruhového bez příruby, průměru přes 100 do 200 mm</t>
  </si>
  <si>
    <t>1172465398</t>
  </si>
  <si>
    <t>119</t>
  </si>
  <si>
    <t>42981812</t>
  </si>
  <si>
    <t>oblouk PVC 90° D 100mm</t>
  </si>
  <si>
    <t>-1731154701</t>
  </si>
  <si>
    <t>120</t>
  </si>
  <si>
    <t>42981814</t>
  </si>
  <si>
    <t>oblouk PVC 90° D 150mm</t>
  </si>
  <si>
    <t>-1033098568</t>
  </si>
  <si>
    <t>121</t>
  </si>
  <si>
    <t>42981684</t>
  </si>
  <si>
    <t>spojka vnější PVC D 110mm</t>
  </si>
  <si>
    <t>1036053410</t>
  </si>
  <si>
    <t>1  " U přesuvka s vlolžkou z netkané textilie, -j-</t>
  </si>
  <si>
    <t>122</t>
  </si>
  <si>
    <t>751572102</t>
  </si>
  <si>
    <t>Závěs kruhového potrubí pomocí objímky, kotvené do betonu průměru potrubí přes 100 do 200 mm</t>
  </si>
  <si>
    <t>359896616</t>
  </si>
  <si>
    <t>5  "standart (MP-MRI-HILTI), vč. závit. tyče M8 - nerez trubní objímka -4ks</t>
  </si>
  <si>
    <t>2*4,3  "standart (MP-MRI-HILTI), vč. závit. tyče M8 - nerez trubní objímka - 4ks</t>
  </si>
  <si>
    <t>123</t>
  </si>
  <si>
    <t>998751201</t>
  </si>
  <si>
    <t>Přesun hmot pro vzduchotechniku stanovený procentní sazbou (%) z ceny vodorovná dopravní vzdálenost do 50 m v objektech výšky do 12 m</t>
  </si>
  <si>
    <t>-1514883851</t>
  </si>
  <si>
    <t>762</t>
  </si>
  <si>
    <t>Konstrukce tesařské</t>
  </si>
  <si>
    <t>124</t>
  </si>
  <si>
    <t>762081150</t>
  </si>
  <si>
    <t>Práce společné pro tesařské konstrukce hoblování hraněného řeziva přímo na staveništi</t>
  </si>
  <si>
    <t>866841796</t>
  </si>
  <si>
    <t>7,55*0,018*0,1955*2  "nárožní prkna</t>
  </si>
  <si>
    <t>18*0,2*0,14*0,85 "krokve - část</t>
  </si>
  <si>
    <t>125</t>
  </si>
  <si>
    <t>762083111</t>
  </si>
  <si>
    <t>Práce společné pro tesařské konstrukce impregnace řeziva máčením proti dřevokaznému hmyzu a houbám, třída ohrožení 1 a 2 (dřevo v interiéru)</t>
  </si>
  <si>
    <t>250985508</t>
  </si>
  <si>
    <t>126</t>
  </si>
  <si>
    <t>762332141</t>
  </si>
  <si>
    <t>Montáž vázaných konstrukcí krovů střech pultových, sedlových, valbových, stanových čtvercového nebo obdélníkového půdorysu z řeziva hraněného s použitím ocelových spojek (spojky ve specifikaci) průřezové plochy do 120 cm2</t>
  </si>
  <si>
    <t>-151190949</t>
  </si>
  <si>
    <t>2,46*18  "Kleština 60x200</t>
  </si>
  <si>
    <t>5,4*2  "pomocná fošna 30x140 -K-</t>
  </si>
  <si>
    <t>127</t>
  </si>
  <si>
    <t>60512125</t>
  </si>
  <si>
    <t>hranol stavební řezivo průřezu do 120cm2 do dl 6m</t>
  </si>
  <si>
    <t>-143354095</t>
  </si>
  <si>
    <t>0,06*0,2*2,46*18  "Kleština 60x200</t>
  </si>
  <si>
    <t>0,03*0,14*5,4*2  "pomocná fošna 30x140 -K-</t>
  </si>
  <si>
    <t>128</t>
  </si>
  <si>
    <t>762332143</t>
  </si>
  <si>
    <t>Montáž vázaných konstrukcí krovů střech pultových, sedlových, valbových, stanových čtvercového nebo obdélníkového půdorysu z řeziva hraněného s použitím ocelových spojek (spojky ve specifikaci) průřezové plochy přes 224 do 288 cm2</t>
  </si>
  <si>
    <t>1529187876</t>
  </si>
  <si>
    <t>7,55*2  "pozednice 180 x140</t>
  </si>
  <si>
    <t>7,55  "vaznice 120x220</t>
  </si>
  <si>
    <t>4,91*9  "krokev pravá</t>
  </si>
  <si>
    <t>4,01*9  "krokev levá</t>
  </si>
  <si>
    <t>129</t>
  </si>
  <si>
    <t>60512136</t>
  </si>
  <si>
    <t>hranol stavební řezivo průřezu do 288cm2 dl 6-8m</t>
  </si>
  <si>
    <t>788369178</t>
  </si>
  <si>
    <t>0,18*0,14*7,55*2  "pozednice 180 x140</t>
  </si>
  <si>
    <t>0,12*0,22*7,55  "vaznice 120x220</t>
  </si>
  <si>
    <t>130</t>
  </si>
  <si>
    <t>60512135</t>
  </si>
  <si>
    <t>hranol stavební řezivo průřezu do 288cm2 do dl 6m</t>
  </si>
  <si>
    <t>1941421144</t>
  </si>
  <si>
    <t>0,14*0,2*4,91*9  "krokev pravá</t>
  </si>
  <si>
    <t>0,14*0,2*4,01*9  "krokev levá</t>
  </si>
  <si>
    <t>131</t>
  </si>
  <si>
    <t>762341210</t>
  </si>
  <si>
    <t>Bednění a laťování montáž bednění střech rovných a šikmých sklonu do 60° s vyřezáním otvorů z prken hrubých na sraz tl. do 32 mm</t>
  </si>
  <si>
    <t>-2072969490</t>
  </si>
  <si>
    <t>(3,87+2,97)*9*0,1  "pomocné prkno -H1-  100x19</t>
  </si>
  <si>
    <t>5,4*17*0,08  "rošt pro uchycení podhledu -H2-  80x19</t>
  </si>
  <si>
    <t>7,55*2*0,195 "nárožní prkno -E-  195x18</t>
  </si>
  <si>
    <t>132</t>
  </si>
  <si>
    <t>60511093</t>
  </si>
  <si>
    <t>řezivo jehličnaté boční omítané š 80-160mm tl 23mm dl 4-6m</t>
  </si>
  <si>
    <t>1348573288</t>
  </si>
  <si>
    <t>0,019*(3,87+2,97)*9*0,1  "pomocné prkno -H1-  100x19</t>
  </si>
  <si>
    <t>0,019*5,4*17*0,08  "rošt pro uchycení podhledu -H2-  80x19</t>
  </si>
  <si>
    <t>0,018*7,55*2*0,195 "nárožní prkno -E-  195x18</t>
  </si>
  <si>
    <t>133</t>
  </si>
  <si>
    <t>762341260</t>
  </si>
  <si>
    <t>Bednění a laťování montáž bednění střech rovných a šikmých sklonu do 60° s vyřezáním otvorů z palubek</t>
  </si>
  <si>
    <t>1866903577</t>
  </si>
  <si>
    <t>23,06  "prkenný záklop -H-</t>
  </si>
  <si>
    <t>134</t>
  </si>
  <si>
    <t>61191173</t>
  </si>
  <si>
    <t>palubky obkladové smrk profil klasický 19x121mm jakost A/B</t>
  </si>
  <si>
    <t>-1798868938</t>
  </si>
  <si>
    <t>23,06*1,1 'Přepočtené koeficientem množství</t>
  </si>
  <si>
    <t>135</t>
  </si>
  <si>
    <t>762342214</t>
  </si>
  <si>
    <t>Bednění a laťování montáž laťování střech jednoduchých sklonu do 60° při osové vzdálenosti latí přes 150 do 360 mm</t>
  </si>
  <si>
    <t>-655879075</t>
  </si>
  <si>
    <t>(4,01+4,795)*7,55  "plocha střechy - laťování</t>
  </si>
  <si>
    <t>136</t>
  </si>
  <si>
    <t>762342441</t>
  </si>
  <si>
    <t>Bednění a laťování montáž lišt trojúhelníkových nebo kontralatí</t>
  </si>
  <si>
    <t>-1149356195</t>
  </si>
  <si>
    <t>4,72*9  "kontralatě</t>
  </si>
  <si>
    <t>3,85*9  "kontralatě</t>
  </si>
  <si>
    <t>7,55  "hřebenová lať</t>
  </si>
  <si>
    <t>137</t>
  </si>
  <si>
    <t>60514103</t>
  </si>
  <si>
    <t>řezivo jehličnaté lať 30x50mm</t>
  </si>
  <si>
    <t>-1616846426</t>
  </si>
  <si>
    <t>0,05*0,03*4,72*9  "kontralatě 50x30</t>
  </si>
  <si>
    <t>0,05*0,03*3,85*9  "kontralatě</t>
  </si>
  <si>
    <t>0,05*0,03*7,55  "hřebenová lať</t>
  </si>
  <si>
    <t>0,04*0,03*7,55*(14+12)  "závěsná lať  30x40</t>
  </si>
  <si>
    <t>0,363*1,04 'Přepočtené koeficientem množství</t>
  </si>
  <si>
    <t>138</t>
  </si>
  <si>
    <t>762411501</t>
  </si>
  <si>
    <t>Montáž olištování spár hoblovanými lištami stropů</t>
  </si>
  <si>
    <t>108350431</t>
  </si>
  <si>
    <t>15,1  "zakrytí spár zdivo - krov</t>
  </si>
  <si>
    <t>139</t>
  </si>
  <si>
    <t>61418110R</t>
  </si>
  <si>
    <t>lišta hoblovaná dřevěná smrk 20x40mm</t>
  </si>
  <si>
    <t>1787627487</t>
  </si>
  <si>
    <t>15,1*1,1 'Přepočtené koeficientem množství</t>
  </si>
  <si>
    <t>140</t>
  </si>
  <si>
    <t>762395000</t>
  </si>
  <si>
    <t>Spojovací prostředky krovů, bednění a laťování, nadstřešních konstrukcí svory, prkna, hřebíky, pásová ocel, vruty</t>
  </si>
  <si>
    <t>-156924292</t>
  </si>
  <si>
    <t>Poznámka k položce:_x000D_
specifikace prvků viz D.2.8 - zámečnické prvky</t>
  </si>
  <si>
    <t>0,576+0,58+2,248  "krovy</t>
  </si>
  <si>
    <t>0,31+(25,366*0,019)+0,378+(0,02*0,04*16,61)  "laťování</t>
  </si>
  <si>
    <t>141</t>
  </si>
  <si>
    <t>76242001R</t>
  </si>
  <si>
    <t>Obložení stropu z cementovláknitých desek HERAKLIT tl 25 mm na sraz šroubovaných</t>
  </si>
  <si>
    <t>1103910686</t>
  </si>
  <si>
    <t>(1,9+1,56+2,8)*5,4  "podhled -Heraklit- , armaturní komora</t>
  </si>
  <si>
    <t>142</t>
  </si>
  <si>
    <t>998762202</t>
  </si>
  <si>
    <t>Přesun hmot pro konstrukce tesařské stanovený procentní sazbou (%) z ceny vodorovná dopravní vzdálenost do 50 m v objektech výšky přes 6 do 12 m</t>
  </si>
  <si>
    <t>-1011675635</t>
  </si>
  <si>
    <t>143</t>
  </si>
  <si>
    <t>764222430</t>
  </si>
  <si>
    <t>Oplechování střešních prvků z hliníkového plechu okapu okapovým plechem střechy rovné rš 120 mm</t>
  </si>
  <si>
    <t>1958083389</t>
  </si>
  <si>
    <t>7,43*2  "okapnička -1.1-</t>
  </si>
  <si>
    <t>144</t>
  </si>
  <si>
    <t>764511601</t>
  </si>
  <si>
    <t>Žlab podokapní z pozinkovaného plechu s povrchovou úpravou včetně háků a čel půlkruhový do rš 280 mm</t>
  </si>
  <si>
    <t>1741377164</t>
  </si>
  <si>
    <t>7,55  "okap</t>
  </si>
  <si>
    <t>145</t>
  </si>
  <si>
    <t>764511641</t>
  </si>
  <si>
    <t>Žlab podokapní z pozinkovaného plechu s povrchovou úpravou včetně háků a čel kotlík oválný (trychtýřový), rš žlabu/průměr svodu do 250/90 mm</t>
  </si>
  <si>
    <t>-1843782992</t>
  </si>
  <si>
    <t>146</t>
  </si>
  <si>
    <t>764518621</t>
  </si>
  <si>
    <t>Svod z pozinkovaného plechu s upraveným povrchem včetně objímek, kolen a odskoků kruhový, průměru do 90 mm</t>
  </si>
  <si>
    <t>-1998034819</t>
  </si>
  <si>
    <t>147</t>
  </si>
  <si>
    <t>-893031259</t>
  </si>
  <si>
    <t>765</t>
  </si>
  <si>
    <t>Krytina skládaná</t>
  </si>
  <si>
    <t>148</t>
  </si>
  <si>
    <t>765113011</t>
  </si>
  <si>
    <t>Krytina keramická drážková sklonu střechy do 30° na sucho velkoformátová režná</t>
  </si>
  <si>
    <t>-465613535</t>
  </si>
  <si>
    <t>Poznámka k položce:_x000D_
TZ : Tondach Stodo 12 režná</t>
  </si>
  <si>
    <t>S  "plocha střechy</t>
  </si>
  <si>
    <t>149</t>
  </si>
  <si>
    <t>765113112</t>
  </si>
  <si>
    <t>Krytina keramická drážková sklonu střechy do 30° okapová hrana s větracím pásem kovovým</t>
  </si>
  <si>
    <t>-1905440153</t>
  </si>
  <si>
    <t>7,55*2  "okapová hrana</t>
  </si>
  <si>
    <t>150</t>
  </si>
  <si>
    <t>765113331</t>
  </si>
  <si>
    <t>Krytina keramická drážková sklonu střechy do 30° hřeben na sucho bez větracího pásu s podhřebenovými větracími taškami velkoformátovými z hřebenáčů režných</t>
  </si>
  <si>
    <t>458251287</t>
  </si>
  <si>
    <t>7,55  "hřeben</t>
  </si>
  <si>
    <t>151</t>
  </si>
  <si>
    <t>765113551</t>
  </si>
  <si>
    <t>Krytina keramická drážková sklonu střechy do 30° štítová hrana na sucho z okrajových tašek velkoformátových režných</t>
  </si>
  <si>
    <t>-1934699895</t>
  </si>
  <si>
    <t>(4,01+4,795)*2  "štíty</t>
  </si>
  <si>
    <t>152</t>
  </si>
  <si>
    <t>765191021</t>
  </si>
  <si>
    <t>Montáž pojistné hydroizolační nebo parotěsné fólie kladené ve sklonu přes 20° s lepenými přesahy na krokve</t>
  </si>
  <si>
    <t>-1337437795</t>
  </si>
  <si>
    <t>S "plocha střechy</t>
  </si>
  <si>
    <t>153</t>
  </si>
  <si>
    <t>28329029</t>
  </si>
  <si>
    <t>fólie kontaktní difuzně propustná pro doplňkovou hydroizolační vrstvu, monolitická třívrstvá PES/PP 150-160g/m2</t>
  </si>
  <si>
    <t>-622635534</t>
  </si>
  <si>
    <t>66,478*1,1 'Přepočtené koeficientem množství</t>
  </si>
  <si>
    <t>154</t>
  </si>
  <si>
    <t>765191031</t>
  </si>
  <si>
    <t>Montáž pojistné hydroizolační nebo parotěsné fólie lepení těsnících pásků pod kontralatě</t>
  </si>
  <si>
    <t>-590220678</t>
  </si>
  <si>
    <t>(4,72+3,85)*9  "kontralatě</t>
  </si>
  <si>
    <t>155</t>
  </si>
  <si>
    <t>28329303</t>
  </si>
  <si>
    <t>páska těsnící jednostranně lepící butylkaučuková pod kontralatě š 50mm</t>
  </si>
  <si>
    <t>1736798139</t>
  </si>
  <si>
    <t>77,13*1,1 'Přepočtené koeficientem množství</t>
  </si>
  <si>
    <t>156</t>
  </si>
  <si>
    <t>998765202</t>
  </si>
  <si>
    <t>Přesun hmot pro krytiny skládané stanovený procentní sazbou (%) z ceny vodorovná dopravní vzdálenost do 50 m v objektech výšky přes 6 do 12 m</t>
  </si>
  <si>
    <t>2057660497</t>
  </si>
  <si>
    <t>766</t>
  </si>
  <si>
    <t>Konstrukce truhlářské</t>
  </si>
  <si>
    <t>157</t>
  </si>
  <si>
    <t>766660411</t>
  </si>
  <si>
    <t>Montáž dveřních křídel dřevěných nebo plastových vchodových dveří včetně rámu do zdiva jednokřídlových bez nadsvětlíku</t>
  </si>
  <si>
    <t>-1176706253</t>
  </si>
  <si>
    <t>158</t>
  </si>
  <si>
    <t>61140500R</t>
  </si>
  <si>
    <t>dveře jednokřídlé plastové bílé plné max rozměru otvoru 2,42m2 bezpečnostní třídy RC2</t>
  </si>
  <si>
    <t>1712903177</t>
  </si>
  <si>
    <t>Poznámka k položce:_x000D_
bílá, 7 komorový syst., vč. kování VD M2, hliníkový práh s přerušeným tepel. mostem</t>
  </si>
  <si>
    <t>1,15*2,1  "vchodové dveře</t>
  </si>
  <si>
    <t>2,415*1,1 'Přepočtené koeficientem množství</t>
  </si>
  <si>
    <t>159</t>
  </si>
  <si>
    <t>998766202</t>
  </si>
  <si>
    <t>Přesun hmot pro konstrukce truhlářské stanovený procentní sazbou (%) z ceny vodorovná dopravní vzdálenost do 50 m v objektech výšky přes 6 do 12 m</t>
  </si>
  <si>
    <t>48858922</t>
  </si>
  <si>
    <t>160</t>
  </si>
  <si>
    <t>767163121</t>
  </si>
  <si>
    <t>Montáž kompletního kovového zábradlí přímého z dílců v rovině (na rovné ploše) kotveného do betonu</t>
  </si>
  <si>
    <t>-690738105</t>
  </si>
  <si>
    <t xml:space="preserve">0,34*2  "madla k Z1 </t>
  </si>
  <si>
    <t>161</t>
  </si>
  <si>
    <t>55342031R</t>
  </si>
  <si>
    <t>zábradlí nerezové, sloupky  d40mm,  madlo d40mm</t>
  </si>
  <si>
    <t>-250463477</t>
  </si>
  <si>
    <t>162</t>
  </si>
  <si>
    <t>767221003</t>
  </si>
  <si>
    <t>Montáž výrobků z kompozitů zábradlí, kotveného do železobetonu</t>
  </si>
  <si>
    <t>581977952</t>
  </si>
  <si>
    <t>(2,375+0,35)*2  " kompozitní zábradlí Z2</t>
  </si>
  <si>
    <t>0,79+0,6+0,85  " kompozitní zábradlí k Z3, vč. odklápěcího madla</t>
  </si>
  <si>
    <t>163</t>
  </si>
  <si>
    <t>63126081</t>
  </si>
  <si>
    <t>zábradlí kompozitní - madlo, dvě vodorovné výplně, výška 1,1m</t>
  </si>
  <si>
    <t>-859195281</t>
  </si>
  <si>
    <t>164</t>
  </si>
  <si>
    <t>767591002</t>
  </si>
  <si>
    <t>Montáž výrobků z kompozitů podlah nebo podest z pochůzných litých roštů hmotnosti přes 15 do 30 kg/m2</t>
  </si>
  <si>
    <t>-1293902325</t>
  </si>
  <si>
    <t>1,18*1,8  "pororošt P1, podle D.2.10</t>
  </si>
  <si>
    <t>0,6*0,6  "pororošt P2</t>
  </si>
  <si>
    <t>165</t>
  </si>
  <si>
    <t>63126002</t>
  </si>
  <si>
    <t>rošt kompozitní pochůzný litý 30x30/30mm A15</t>
  </si>
  <si>
    <t>797770876</t>
  </si>
  <si>
    <t>166</t>
  </si>
  <si>
    <t>767861011R</t>
  </si>
  <si>
    <t>Montáž vnitřních kovových žebříků přímých délky přes 5 m, ukotvených do betonu</t>
  </si>
  <si>
    <t>1326926766</t>
  </si>
  <si>
    <t>1  "žebřík Z1 dle D.2.9</t>
  </si>
  <si>
    <t>167</t>
  </si>
  <si>
    <t>44983027R</t>
  </si>
  <si>
    <t>žebřík výstupový jednoduchý přímý z nerezové oceli l=7,4m</t>
  </si>
  <si>
    <t>-634392519</t>
  </si>
  <si>
    <t xml:space="preserve">Poznámka k položce:_x000D_
dodávka vč. kotevních prvků, nerez AISI 316L, </t>
  </si>
  <si>
    <t>1  " žebřík Z1, l = 7,4m</t>
  </si>
  <si>
    <t>168</t>
  </si>
  <si>
    <t>767834112</t>
  </si>
  <si>
    <t>Montáž žebříků. Příplatek k cenám za montáž ochranného koše, připevněného svařováním</t>
  </si>
  <si>
    <t>2102504166</t>
  </si>
  <si>
    <t>169</t>
  </si>
  <si>
    <t>6312608R</t>
  </si>
  <si>
    <t>ochranný koš  žebříku (obruče nerez)</t>
  </si>
  <si>
    <t>779779554</t>
  </si>
  <si>
    <t>3,735  " ochraný koš nerez k Z1</t>
  </si>
  <si>
    <t>170</t>
  </si>
  <si>
    <t>767991003</t>
  </si>
  <si>
    <t>Montáž výrobků z kompozitů pomocné nebo nosné konstrukce z profilů hmotnosti přes 2,5 do 5 kg/m</t>
  </si>
  <si>
    <t>210796841</t>
  </si>
  <si>
    <t>171</t>
  </si>
  <si>
    <t>63126078R</t>
  </si>
  <si>
    <t>rám pro uložení roštů a poklopů kompozitní L60x60/9,5mm, nerez pracny, do 1200mm,  B125</t>
  </si>
  <si>
    <t>-76116584</t>
  </si>
  <si>
    <t>2,4 "nosník pro P1</t>
  </si>
  <si>
    <t>172</t>
  </si>
  <si>
    <t>63126079R</t>
  </si>
  <si>
    <t>rám pro uložení roštů a poklopů kompozitní L76x76/10mm, nerez. pracny, těsnění, C250, D400</t>
  </si>
  <si>
    <t>1413948662</t>
  </si>
  <si>
    <t>4,72  "nosník pro P1</t>
  </si>
  <si>
    <t>173</t>
  </si>
  <si>
    <t>63126100R</t>
  </si>
  <si>
    <t>profil kompozitní I 120x60/6mm</t>
  </si>
  <si>
    <t>1994882563</t>
  </si>
  <si>
    <t>1,18 "nosník pro P1</t>
  </si>
  <si>
    <t>174</t>
  </si>
  <si>
    <t>767662210</t>
  </si>
  <si>
    <t>Montáž mříží otvíravých</t>
  </si>
  <si>
    <t>-786184706</t>
  </si>
  <si>
    <t>1,085*2,105  "vstupní nerez mříž</t>
  </si>
  <si>
    <t>175</t>
  </si>
  <si>
    <t>611762429R</t>
  </si>
  <si>
    <t>Mříž jednokřídlá otvíravá - nerez - s rámem</t>
  </si>
  <si>
    <t>1847612449</t>
  </si>
  <si>
    <t>Poznámka k položce:_x000D_
svařovaná ocel AISI 304 L, hmotnost 47,05kg - dodávka včetně kotevních prvků</t>
  </si>
  <si>
    <t>1 " vstupní mříž 1085 x 2125, D.2.11</t>
  </si>
  <si>
    <t>176</t>
  </si>
  <si>
    <t>767835003</t>
  </si>
  <si>
    <t>Montáž výrobků z kompozitů nástěnného žebříku bez ochranného koše, kotveného do železobetonu</t>
  </si>
  <si>
    <t>347772168</t>
  </si>
  <si>
    <t>5,135  " kompozitní žebřík Z2</t>
  </si>
  <si>
    <t>4,58  " kompozitní žebřík Z3</t>
  </si>
  <si>
    <t>177</t>
  </si>
  <si>
    <t>63126083</t>
  </si>
  <si>
    <t>žebřík nástěnný kompozitní šachetní 50x50/400mm</t>
  </si>
  <si>
    <t>-516025105</t>
  </si>
  <si>
    <t>Poznámka k položce:_x000D_
dodávka včetně kotevních prvků, dle  D.2.9</t>
  </si>
  <si>
    <t>178</t>
  </si>
  <si>
    <t>767835008</t>
  </si>
  <si>
    <t>Montáž výrobků z kompozitů nástěnného žebříku bez ochranného koše, kotveného Příplatek k cenám za montáž ochranného koše nástěnných žebříků</t>
  </si>
  <si>
    <t>-1586230262</t>
  </si>
  <si>
    <t>3,04  " kompozitní žebřík Z2</t>
  </si>
  <si>
    <t>1,1  " kompozitní žebřík Z3</t>
  </si>
  <si>
    <t>179</t>
  </si>
  <si>
    <t>63126084</t>
  </si>
  <si>
    <t xml:space="preserve">ochranný koš kompozitního žebříku </t>
  </si>
  <si>
    <t>-1327140597</t>
  </si>
  <si>
    <t>180</t>
  </si>
  <si>
    <t>346985958</t>
  </si>
  <si>
    <t>771</t>
  </si>
  <si>
    <t>Podlahy z dlaždic</t>
  </si>
  <si>
    <t>181</t>
  </si>
  <si>
    <t>771111011</t>
  </si>
  <si>
    <t>Příprava podkladu před provedením dlažby vysátí podlah</t>
  </si>
  <si>
    <t>444999701</t>
  </si>
  <si>
    <t>182</t>
  </si>
  <si>
    <t>771121011</t>
  </si>
  <si>
    <t>Příprava podkladu před provedením dlažby nátěr penetrační na podlahu</t>
  </si>
  <si>
    <t>-1221255271</t>
  </si>
  <si>
    <t>183</t>
  </si>
  <si>
    <t>771151023R</t>
  </si>
  <si>
    <t>Příprava podkladu před provedením dlažby vyrovnávací stěrka min.pevnosti 30 MPa, tloušťky přes 5 do 8 mm</t>
  </si>
  <si>
    <t>-1456047488</t>
  </si>
  <si>
    <t>184</t>
  </si>
  <si>
    <t>771574263</t>
  </si>
  <si>
    <t>Montáž podlah z dlaždic keramických lepených flexibilním lepidlem maloformátových pro vysoké mechanické zatížení protiskluzných nebo reliéfních (bezbariérových) přes 9 do 12 ks/m2</t>
  </si>
  <si>
    <t>-1436940100</t>
  </si>
  <si>
    <t>5,4*3  "podlaha armakomory</t>
  </si>
  <si>
    <t>kce_9</t>
  </si>
  <si>
    <t>5,4*3-(0,6+1,2)*0,6  "plocha podlahy v přízemí armakomory</t>
  </si>
  <si>
    <t>kce_10</t>
  </si>
  <si>
    <t>5,4*2,445-0,6*0,8  "plocha podlahy v 1.patře armakomory</t>
  </si>
  <si>
    <t>185</t>
  </si>
  <si>
    <t>59761409</t>
  </si>
  <si>
    <t>dlažba keramická slinutá protiskluzná do interiéru i exteriéru pro vysoké mechanické namáhání přes 9 do 12ks/m2</t>
  </si>
  <si>
    <t>-908741092</t>
  </si>
  <si>
    <t>Poznámka k položce:_x000D_
Ref.: dlaždice slinutá TAURUS GRANIT BISKAY, 298 x 298 x 9 mm</t>
  </si>
  <si>
    <t>44,043*1,03 'Přepočtené koeficientem množství</t>
  </si>
  <si>
    <t>186</t>
  </si>
  <si>
    <t>771161022</t>
  </si>
  <si>
    <t>Příprava podkladu před provedením dlažby montáž profilu ukončujícího profilu pro schodové hrany a ukončení dlažby</t>
  </si>
  <si>
    <t>1287667867</t>
  </si>
  <si>
    <t>5,4  "hrana v 1.patře</t>
  </si>
  <si>
    <t>187</t>
  </si>
  <si>
    <t>59054140</t>
  </si>
  <si>
    <t>profil schodový protiskluzový ušlechtilá ocel V2A R10 V6 2x1000mm</t>
  </si>
  <si>
    <t>-2107147970</t>
  </si>
  <si>
    <t>16,6*1,1 'Přepočtené koeficientem množství</t>
  </si>
  <si>
    <t>188</t>
  </si>
  <si>
    <t>998771202</t>
  </si>
  <si>
    <t>Přesun hmot pro podlahy z dlaždic stanovený procentní sazbou (%) z ceny vodorovná dopravní vzdálenost do 50 m v objektech výšky přes 6 do 12 m</t>
  </si>
  <si>
    <t>-931178620</t>
  </si>
  <si>
    <t>781</t>
  </si>
  <si>
    <t>Dokončovací práce - obklady</t>
  </si>
  <si>
    <t>189</t>
  </si>
  <si>
    <t>781121011</t>
  </si>
  <si>
    <t>Příprava podkladu před provedením obkladu nátěr penetrační na stěnu</t>
  </si>
  <si>
    <t>-1297323349</t>
  </si>
  <si>
    <t>190</t>
  </si>
  <si>
    <t>781131112</t>
  </si>
  <si>
    <t>Izolace stěny pod obklad izolace nátěrem nebo stěrkou ve dvou vrstvách</t>
  </si>
  <si>
    <t>94499059</t>
  </si>
  <si>
    <t>kce_7  " stěny v suterénu armakomory</t>
  </si>
  <si>
    <t>191</t>
  </si>
  <si>
    <t>781474114</t>
  </si>
  <si>
    <t>Montáž obkladů vnitřních stěn z dlaždic keramických lepených flexibilním lepidlem maloformátových hladkých přes 19 do 22 ks/m2</t>
  </si>
  <si>
    <t>-1393893581</t>
  </si>
  <si>
    <t>(4,75+1,15)*5,4  "čelní a zadní stěna , vnitřní</t>
  </si>
  <si>
    <t xml:space="preserve">kce_7 " stěny v suterénu armakomory </t>
  </si>
  <si>
    <t>192</t>
  </si>
  <si>
    <t>59761040</t>
  </si>
  <si>
    <t>obklad keramický hladký přes 19 do 22ks/m2</t>
  </si>
  <si>
    <t>-233705304</t>
  </si>
  <si>
    <t>Poznámka k položce:_x000D_
Ref." obkládačka RAKO POOL, 198 x 248 x 6,8 mm, (bílá, světle a tmavě modrá), skladba podle PD.</t>
  </si>
  <si>
    <t>157,426*1,03 'Přepočtené koeficientem množství</t>
  </si>
  <si>
    <t>193</t>
  </si>
  <si>
    <t>998781202</t>
  </si>
  <si>
    <t>Přesun hmot pro obklady keramické stanovený procentní sazbou (%) z ceny vodorovná dopravní vzdálenost do 50 m v objektech výšky přes 6 do 12 m</t>
  </si>
  <si>
    <t>1457628580</t>
  </si>
  <si>
    <t>783</t>
  </si>
  <si>
    <t>Dokončovací práce - nátěry</t>
  </si>
  <si>
    <t>194</t>
  </si>
  <si>
    <t>783218111</t>
  </si>
  <si>
    <t>1520367998</t>
  </si>
  <si>
    <t>Poznámka k položce:_x000D_
Ref.: Xyladecor Oversol</t>
  </si>
  <si>
    <t>7,55*2*(0,195+0,019)*2 "nárožní prkno -E-  195x18</t>
  </si>
  <si>
    <t>(0,02+0,04)*2*15,1  "pomocná lať -hoblovaná</t>
  </si>
  <si>
    <t>784</t>
  </si>
  <si>
    <t>Dokončovací práce - malby a tapety</t>
  </si>
  <si>
    <t>195</t>
  </si>
  <si>
    <t>784211103R</t>
  </si>
  <si>
    <t>Malby z malířských směsí otěruvzdorných za mokra trojnásobné, bílé za mokra otěruvzdorné výborně v místnostech výšky přes 3,80 do 5,00 m</t>
  </si>
  <si>
    <t>1914625632</t>
  </si>
  <si>
    <t>Trojnásobný nátěr</t>
  </si>
  <si>
    <t>st  "strop armakomory  - 3x akrylát silikonový BISIL PROFI</t>
  </si>
  <si>
    <t>kce_8  "strop suterénu armakomory,  3x akrylát silikonový BISIL PROFI</t>
  </si>
  <si>
    <t>vs</t>
  </si>
  <si>
    <t>výkop pro sloupky</t>
  </si>
  <si>
    <t>výkop plot</t>
  </si>
  <si>
    <t>3,081</t>
  </si>
  <si>
    <t>z</t>
  </si>
  <si>
    <t>zásyp zeminou</t>
  </si>
  <si>
    <t>17,477</t>
  </si>
  <si>
    <t>03 - SO 03 - Oplocení a terénní úpravy</t>
  </si>
  <si>
    <t xml:space="preserve">    5 - Komunikace pozemní</t>
  </si>
  <si>
    <t xml:space="preserve">    9 - Ostatní konstrukce a práce, bourání</t>
  </si>
  <si>
    <t>131151102</t>
  </si>
  <si>
    <t>Hloubení nezapažených jam a zářezů strojně s urovnáním dna do předepsaného profilu a spádu v hornině třídy těžitelnosti I skupiny 1 a 2 přes 20 do 50 m3</t>
  </si>
  <si>
    <t>987224430</t>
  </si>
  <si>
    <t xml:space="preserve">0,4*0,4*0,75*41  "sloupky </t>
  </si>
  <si>
    <t>0,4*0,4*0,9*7  "rohové sloupky</t>
  </si>
  <si>
    <t>0,4*0,6*0,75*14  "vzpěry</t>
  </si>
  <si>
    <t>0,5*0,5*0,5*2  "vsakovací jámy drenáže</t>
  </si>
  <si>
    <t>3,8*1,3*3,3  "vstup potrubí do objektu - podpodestou</t>
  </si>
  <si>
    <t>132201101</t>
  </si>
  <si>
    <t>Hloubení zapažených i nezapažených rýh šířky do 600 mm s urovnáním dna do předepsaného profilu a spádu v hornině tř. 3 do 100 m3</t>
  </si>
  <si>
    <t>CS ÚRS 2019 01</t>
  </si>
  <si>
    <t>-564839554</t>
  </si>
  <si>
    <t>4,12*0,4*0,8  "podklad brány</t>
  </si>
  <si>
    <t>117,5*0,1*0,15  "rýha podhrabových desek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</si>
  <si>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</si>
  <si>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</si>
  <si>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-391375826</t>
  </si>
  <si>
    <t xml:space="preserve">v+vs-z  "nepotřebný výkopek na meziskládku k dalšímu použití </t>
  </si>
  <si>
    <t>174111101</t>
  </si>
  <si>
    <t>Zásyp sypaninou z jakékoliv horniny ručně s uložením výkopku ve vrstvách se zhutněním jam, šachet, rýh nebo kolem objektů v těchto vykopávkách</t>
  </si>
  <si>
    <t>497551621</t>
  </si>
  <si>
    <t>vs+v  "obsyp plotových prvků</t>
  </si>
  <si>
    <t>-(1,318+8,448+2,5*0,1*0,05*47) "objem betonu a podhr. desek</t>
  </si>
  <si>
    <t>-0,25  "vsakovací jámy</t>
  </si>
  <si>
    <t>172152101</t>
  </si>
  <si>
    <t>Zřízení těsnící výplně z vhodné sypaniny s přemístěním sypaniny ze vzdálenosti do 10 m, avšak bez dodání sypaniny, s příp. nutným kropením se zhutněním</t>
  </si>
  <si>
    <t>-1299115942</t>
  </si>
  <si>
    <t>0,15*1,7*2,5 "výplň za gabionem</t>
  </si>
  <si>
    <t>174151101</t>
  </si>
  <si>
    <t>Zásyp sypaninou z jakékoliv horniny strojně s uložením výkopku ve vrstvách se zhutněním jam, šachet, rýh nebo kolem objektů v těchto vykopávkách</t>
  </si>
  <si>
    <t>1126716263</t>
  </si>
  <si>
    <t>(1,22+2,68)*1,615*1,52+1,26*0,6*1,52  "zásyp do kce ZB pod podestu</t>
  </si>
  <si>
    <t>2,1*1,615*1,15 " obsyp chrániček</t>
  </si>
  <si>
    <t>1,1*1,8*24  "přisypání svahu do úrovně vstupní podesty</t>
  </si>
  <si>
    <t>3,4*2*2,4*2  "boční stěny armakomory</t>
  </si>
  <si>
    <t>2*1,5*5  "část za gabiony u rampy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</si>
  <si>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</si>
  <si>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</si>
  <si>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-1251535466</t>
  </si>
  <si>
    <t>109,783+0,638  "vhodná zemina do zásypů z lokality Velký Rečkov - vzdálenost 30km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</si>
  <si>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</si>
  <si>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</si>
  <si>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28271832</t>
  </si>
  <si>
    <t>110,421*20 'Přepočtené koeficientem množství</t>
  </si>
  <si>
    <t>167151111</t>
  </si>
  <si>
    <t>Nakládání, skládání a překládání neulehlého výkopku nebo sypaniny strojně nakládání, množství přes 100 m3, z hornin třídy těžitelnosti I, skupiny 1 až 3</t>
  </si>
  <si>
    <t>-833502272</t>
  </si>
  <si>
    <t>Poznámka k položce:_x000D_
nakládání v lokalitě Velký Rečkov</t>
  </si>
  <si>
    <t>1314454204</t>
  </si>
  <si>
    <t xml:space="preserve"> doprava z mezideponie zpět na zásyp</t>
  </si>
  <si>
    <t>147,409 " odkopávky z SO 01</t>
  </si>
  <si>
    <t>10,604  " nepotřebný výkopek z SO 03</t>
  </si>
  <si>
    <t>1118172440</t>
  </si>
  <si>
    <t>174151103</t>
  </si>
  <si>
    <t>Zásyp sypaninou z jakékoliv horniny strojně s uložením výkopku ve vrstvách se zhutněním zářezů se šikmými stěnami pro podzemní vedení a kolem objektů zřízených v těchto zářezech</t>
  </si>
  <si>
    <t>-170557666</t>
  </si>
  <si>
    <t>Poznámka k položce:_x000D_
V případě zeminy nevhodné k zásypu nutno opatřit kvalitní</t>
  </si>
  <si>
    <t>7,7*6,7*0,25  "strop akukomory</t>
  </si>
  <si>
    <t>(7,35+9,1)*3,8  "boční stěny armakomory + část za gabiony</t>
  </si>
  <si>
    <t>9*15*3*0,15  "dosypání svahu do jednotného sklonu</t>
  </si>
  <si>
    <t>10364101</t>
  </si>
  <si>
    <t>-1615618920</t>
  </si>
  <si>
    <t>Poznámka k položce:_x000D_
Množství podle použitelnosti výkopku</t>
  </si>
  <si>
    <t xml:space="preserve">167,714-158,013  " chybějící zásypová zemina </t>
  </si>
  <si>
    <t>9,701*1,3 'Přepočtené koeficientem množství</t>
  </si>
  <si>
    <t>181912112</t>
  </si>
  <si>
    <t>Úprava pláně vyrovnáním výškových rozdílů ručně v hornině třídy těžitelnosti I skupiny 3 se zhutněním</t>
  </si>
  <si>
    <t>-79224490</t>
  </si>
  <si>
    <t>(6+0,2)*(3,6+0,2)  "zpevněná plocha za vjezd. vraty</t>
  </si>
  <si>
    <t>8*14*3*0,5   "urovnání svahu před dosypáním do jednotného sklonu - 50% plochy</t>
  </si>
  <si>
    <t>182351123</t>
  </si>
  <si>
    <t>Rozprostření a urovnání ornice ve svahu sklonu přes 1:5 strojně při souvislé ploše přes 100 do 500 m2, tl. vrstvy do 200 mm</t>
  </si>
  <si>
    <t>799206719</t>
  </si>
  <si>
    <t>7,7*6,7  "strop akukomory</t>
  </si>
  <si>
    <t>10*15*3  "svah</t>
  </si>
  <si>
    <t>17,8+22,33+21,3  " podklad pro půdopokryvný porost</t>
  </si>
  <si>
    <t>164934678</t>
  </si>
  <si>
    <t>Poznámka k položce:_x000D_
Přednostně použít vhodnou ornici z meziskládky</t>
  </si>
  <si>
    <t>563,02*0,1  "ornice tl. 100mm -dle TZ</t>
  </si>
  <si>
    <t>183405211</t>
  </si>
  <si>
    <t>Výsev trávníku hydroosevem na ornici</t>
  </si>
  <si>
    <t>1219066659</t>
  </si>
  <si>
    <t>9*15*3  "svah</t>
  </si>
  <si>
    <t>4*15*3 "část poškozeného povrchu</t>
  </si>
  <si>
    <t>00572474</t>
  </si>
  <si>
    <t>osivo směs travní krajinná-svahová</t>
  </si>
  <si>
    <t>1621664606</t>
  </si>
  <si>
    <t>636,59*0,03 'Přepočtené koeficientem množství</t>
  </si>
  <si>
    <t>185804312R</t>
  </si>
  <si>
    <t>Zalití rostlin, trávníků vodou plochy jednotlivě přes 20 m2</t>
  </si>
  <si>
    <t>1184973998</t>
  </si>
  <si>
    <t>636,59*0,01*2 " dvojnásobné zalití, 10l/m2</t>
  </si>
  <si>
    <t>184103812</t>
  </si>
  <si>
    <t>Výsadba keřů bez balu výšky do 1 m se zřízením zářezů na svahu přes 1:5 do 1:2 při vzdálenosti zářezu přes 1,0 m do 1,2 m</t>
  </si>
  <si>
    <t>2054469181</t>
  </si>
  <si>
    <t>17,8+22,33+21,3  "půdopokryvný porost</t>
  </si>
  <si>
    <t>0265053R</t>
  </si>
  <si>
    <t>Skalník vrbolistý - kultivar Park teppich</t>
  </si>
  <si>
    <t>-1749755103</t>
  </si>
  <si>
    <t>184911312</t>
  </si>
  <si>
    <t>Položení mulčovací textilie proti prorůstání plevelů kolem vysázených rostlin na svahu přes 1:5 do 1:2</t>
  </si>
  <si>
    <t>1119230600</t>
  </si>
  <si>
    <t>69311049</t>
  </si>
  <si>
    <t>tkanina jutová přírodní 120g/m2</t>
  </si>
  <si>
    <t>2105593788</t>
  </si>
  <si>
    <t>61,43*1,05 'Přepočtené koeficientem množství</t>
  </si>
  <si>
    <t>184911161R</t>
  </si>
  <si>
    <t>Drenážní podsyp kačírkem nebo drceným kamenivem tl. 100 mm v rovině nebo na svahu do 1:5</t>
  </si>
  <si>
    <t>374163866</t>
  </si>
  <si>
    <t xml:space="preserve">Poznámka k položce:_x000D_
Ceny jsou určeny pro zpracování materiálem o frakci do 63 mm. </t>
  </si>
  <si>
    <t xml:space="preserve">((10,3+0,6)*2+7,9)*0,6  "podsyp ve výkopu kolem akumulace </t>
  </si>
  <si>
    <t>58343959R</t>
  </si>
  <si>
    <t>kamenivo - kačírek - hrubé frakce 32/63</t>
  </si>
  <si>
    <t>-326548284</t>
  </si>
  <si>
    <t>17,82*0,18 'Přepočtené koeficientem množství</t>
  </si>
  <si>
    <t>212755213</t>
  </si>
  <si>
    <t>Trativody bez lože z drenážních trubek plastových flexibilních D 80 mm</t>
  </si>
  <si>
    <t>1753683329</t>
  </si>
  <si>
    <t>27  "základ gabionů - TZ</t>
  </si>
  <si>
    <t xml:space="preserve">22  "Okapový chodník </t>
  </si>
  <si>
    <t>213141131</t>
  </si>
  <si>
    <t>Zřízení vrstvy z geotextilie filtrační, separační, odvodňovací, ochranné, výztužné nebo protierozní ve sklonu přes 1:2 do 1:1, šířky do 3 m</t>
  </si>
  <si>
    <t>933731976</t>
  </si>
  <si>
    <t>69311228</t>
  </si>
  <si>
    <t>geotextilie netkaná separační, ochranná, filtrační, drenážní PES 250g/m2</t>
  </si>
  <si>
    <t>-177781423</t>
  </si>
  <si>
    <t>27*0,25 "drenáž gabionů</t>
  </si>
  <si>
    <t>2,6*(9,12+0,3)  "levá stěna</t>
  </si>
  <si>
    <t>2,6*(11,8+0,3)  "pravá stěna</t>
  </si>
  <si>
    <t>22*0,25  "drenáž okap. chodníku</t>
  </si>
  <si>
    <t>68,202*1,15 'Přepočtené koeficientem množství</t>
  </si>
  <si>
    <t>69311014</t>
  </si>
  <si>
    <t>geotextilie tkaná PES 300/50kN/m</t>
  </si>
  <si>
    <t>-651468019</t>
  </si>
  <si>
    <t>Zadní stěna gabionů</t>
  </si>
  <si>
    <t>2,4*(9,12+0,3)  "levá stěna</t>
  </si>
  <si>
    <t>54,068*1,15 'Přepočtené koeficientem množství</t>
  </si>
  <si>
    <t>271532211</t>
  </si>
  <si>
    <t>Podsyp pod základové konstrukce se zhutněním a urovnáním povrchu z kameniva hrubého, frakce 32 - 63 mm</t>
  </si>
  <si>
    <t>1517466604</t>
  </si>
  <si>
    <t>GABIONY</t>
  </si>
  <si>
    <t>0,4*1,6*(9,12+0,3)  "levá stěna</t>
  </si>
  <si>
    <t>0,4*1,6*(11,8+0,3)  "pravá stěna</t>
  </si>
  <si>
    <t>0,5*0,5*0,5*2  " výplň vsakovacích jam</t>
  </si>
  <si>
    <t>274313711</t>
  </si>
  <si>
    <t>Základy z betonu prostého pasy betonu kamenem neprokládaného tř. C 20/25</t>
  </si>
  <si>
    <t>-13657077</t>
  </si>
  <si>
    <t>4,12*0,4*0,8  "blok brány</t>
  </si>
  <si>
    <t>275313711</t>
  </si>
  <si>
    <t>Základy z betonu prostého patky a bloky z betonu kamenem neprokládaného tř. C 20/25</t>
  </si>
  <si>
    <t>205291030</t>
  </si>
  <si>
    <t>273313811</t>
  </si>
  <si>
    <t>Základy z betonu prostého desky z betonu kamenem neprokládaného tř. C 25/30</t>
  </si>
  <si>
    <t>-1354143418</t>
  </si>
  <si>
    <t>7*2,35*0,2  "podkladový beton základu podesty</t>
  </si>
  <si>
    <t xml:space="preserve">0,8*0,25*0,3  "patka pod žlabovky </t>
  </si>
  <si>
    <t>273351121</t>
  </si>
  <si>
    <t>Bednění základů desek zřízení</t>
  </si>
  <si>
    <t>1114003818</t>
  </si>
  <si>
    <t>(7+2,35)*2*0,2  "podkladová deska podesty</t>
  </si>
  <si>
    <t>(0,8+0,3)*2*0,2  " blok pod žlabovky</t>
  </si>
  <si>
    <t>273351122</t>
  </si>
  <si>
    <t>Bednění základů desek odstranění</t>
  </si>
  <si>
    <t>85780343</t>
  </si>
  <si>
    <t>279113124</t>
  </si>
  <si>
    <t>Základové zdi z tvárnic ztraceného bednění včetně výplně z betonu bez zvláštních nároků na vliv prostředí třídy C 12/15, tloušťky zdiva přes 250 do 300 mm</t>
  </si>
  <si>
    <t>-969211025</t>
  </si>
  <si>
    <t>(6,72*2+1,615*4)*1,52+(2,8*2+1,615)*1,2  "plocha stěn ZB podesty</t>
  </si>
  <si>
    <t>1224055055</t>
  </si>
  <si>
    <t>38,906*12*0,9*0,001  " výztuž R12</t>
  </si>
  <si>
    <t>291111111</t>
  </si>
  <si>
    <t>Podklad pro zpevněné plochy s rozprostřením a s hutněním z kameniva drceného frakce 0 - 63 mm</t>
  </si>
  <si>
    <t>1833763574</t>
  </si>
  <si>
    <t>((6+0,2)*(3,6+0,2))*0,1  "zpevněná plocha za vjezd. vraty</t>
  </si>
  <si>
    <t>291211111</t>
  </si>
  <si>
    <t>Zřízení zpevněné plochy ze silničních panelů osazených do lože tl. 50 mm z kameniva</t>
  </si>
  <si>
    <t>-2000681718</t>
  </si>
  <si>
    <t>6*3,6  "zpevněná plocha za vjezd. vraty</t>
  </si>
  <si>
    <t>59381009</t>
  </si>
  <si>
    <t>panel silniční 3,00x1,00x0,15m</t>
  </si>
  <si>
    <t>-107422527</t>
  </si>
  <si>
    <t>Poznámka k položce:_x000D_
Alt. 3x vyřazený stropní panel SPIROLL z UV Rečkov</t>
  </si>
  <si>
    <t>317121215</t>
  </si>
  <si>
    <t>Železobetonové prefabrikované překlady osazené jednotlivě na výšku, do lože z cementové malty šíře 60 mm, výšky 190 mm délky 1800 mm</t>
  </si>
  <si>
    <t>820400436</t>
  </si>
  <si>
    <t>Poznámka k položce:_x000D_
lehčený překlad RZP 179/12/19/V</t>
  </si>
  <si>
    <t>4 " překlad přes technologické potrubí</t>
  </si>
  <si>
    <t>327215112</t>
  </si>
  <si>
    <t xml:space="preserve">Opěrné zdi z drátokamenných gravitačních konstrukcí (gabionů) z lomového kamene neupraveného výplňového na sucho ze splétané dvouzákrutové ocelové sítě s povrchovou úpravou galfan </t>
  </si>
  <si>
    <t>-538288109</t>
  </si>
  <si>
    <t>Poznámka k položce:_x000D_
TZ: d drátu : min. 3,8mm, oka sítí : 100 x 50mm _x000D_
úprava galfan : Zn/Al (95 % Zn + 5% Al)_x000D_
V cenách jsou započteny náklady na sestavení drátěných košů včetně jejich dodávky, výplň košů kamenivem, lícové urovnání pohledové a horní plochy výplně gabionu a vyklínkování výplně</t>
  </si>
  <si>
    <t>(0,78*0,8+0,7*0,8+0,9*0,6)*1,8    "G1+G2+G3</t>
  </si>
  <si>
    <t>(0,78*0,08*4+0,7*0,8*3+0,9*0,6+0,86*0,8*2+0,94*0,8*2)*2  "G4+G5+G6+G7+G8</t>
  </si>
  <si>
    <t>(0,9*0,8+0,7*0,8*2+0,78*0,6*3+0,86*0,8*2)*2,28  "G9+G10+G11+G12</t>
  </si>
  <si>
    <t>338121123</t>
  </si>
  <si>
    <t>Osazování sloupků a vzpěr plotových železobetonových se zabetonováním patky, o objemu do 0,15 m3</t>
  </si>
  <si>
    <t>-1947146644</t>
  </si>
  <si>
    <t>59231120</t>
  </si>
  <si>
    <t>sloupek řadový plotový pro drátěné pletivo 120x150x2500mm</t>
  </si>
  <si>
    <t>-1257227266</t>
  </si>
  <si>
    <t>48  " sloupek KVZ 5-250 dle D.3.3</t>
  </si>
  <si>
    <t>592313511</t>
  </si>
  <si>
    <t>Vzpěra - beton 150 x 120 x 2500 (KZS 15 - 250)</t>
  </si>
  <si>
    <t>-509309699</t>
  </si>
  <si>
    <t>14  " vzpěra KZS 15 - 250</t>
  </si>
  <si>
    <t>338171123</t>
  </si>
  <si>
    <t>Montáž sloupků a vzpěr plotových ocelových trubkových nebo profilovaných výšky do 2,60 m se zabetonováním do 0,08 m3 do připravených jamek</t>
  </si>
  <si>
    <t>-148641867</t>
  </si>
  <si>
    <t>2  " sloupky brány</t>
  </si>
  <si>
    <t>348101240</t>
  </si>
  <si>
    <t>Osazení vrat nebo vrátek k oplocení na sloupky ocelové, plochy jednotlivě přes 6 do 8 m2</t>
  </si>
  <si>
    <t>-116991567</t>
  </si>
  <si>
    <t>1  "vstupní vrata s brankou 3,62 x 1,9, dle D.3.3</t>
  </si>
  <si>
    <t>55342347R</t>
  </si>
  <si>
    <t>brána plotová s brankou dvoukřídlá Pz 3500x1900mm</t>
  </si>
  <si>
    <t>792848613</t>
  </si>
  <si>
    <t>Poznámka k položce:_x000D_
- ŽÁROVĚ ZINKOVÁNO (tl. 60μm)_x000D_
- OPATŘENO NÁTĚROVÝM SYSTÉMEM NA BÁZI PUR VHODNÝM NA POZINKOVANÉ POVRCHY V tl. min 200 μm</t>
  </si>
  <si>
    <t>348121221R</t>
  </si>
  <si>
    <t>Osazení podhrabových desek, délky desek přes 2 do 3 m</t>
  </si>
  <si>
    <t>1267994443</t>
  </si>
  <si>
    <t>47  "podhrabová deska k oplocení</t>
  </si>
  <si>
    <t>6 " desky podél bočních stěn</t>
  </si>
  <si>
    <t>59233120R</t>
  </si>
  <si>
    <t>deska plotová betonová podhrabová 290x50x2500mm</t>
  </si>
  <si>
    <t>-2141859062</t>
  </si>
  <si>
    <t>59233119</t>
  </si>
  <si>
    <t>deska plotová betonová 2000x50x290mm</t>
  </si>
  <si>
    <t>-40537342</t>
  </si>
  <si>
    <t>348401120</t>
  </si>
  <si>
    <t>Montáž oplocení z pletiva strojového s napínacími dráty do 1,6 m</t>
  </si>
  <si>
    <t>-669952491</t>
  </si>
  <si>
    <t>117,5 "délka pletiva</t>
  </si>
  <si>
    <t>31327505</t>
  </si>
  <si>
    <t>pletivo drátěné plastifikované se čtvercovými oky 50/2,7 mm v 1600mm</t>
  </si>
  <si>
    <t>1498740721</t>
  </si>
  <si>
    <t>348401350</t>
  </si>
  <si>
    <t>Montáž oplocení z pletiva rozvinutí, uchycení a napnutí drátu napínacího</t>
  </si>
  <si>
    <t>-891966305</t>
  </si>
  <si>
    <t>117,5*3 "Přepočtené koeficientem množství</t>
  </si>
  <si>
    <t>348401360</t>
  </si>
  <si>
    <t>Montáž oplocení z pletiva rozvinutí, uchycení a napnutí drátu přiháčkování pletiva k napínacímu drátu</t>
  </si>
  <si>
    <t>-884106332</t>
  </si>
  <si>
    <t>156191000</t>
  </si>
  <si>
    <t>drát poplastovaný kruhový napínací 2,5/3,5mm</t>
  </si>
  <si>
    <t>-297282768</t>
  </si>
  <si>
    <t>434121426</t>
  </si>
  <si>
    <t>Osazování schodišťových stupňů železobetonových s vyspárováním styčných spár,s provizorním dřevěným zábradlím a dočasným zakrytím stupnic prkny na desku, stupňů drsných</t>
  </si>
  <si>
    <t>-1520574313</t>
  </si>
  <si>
    <t>59373003R</t>
  </si>
  <si>
    <t>stupeň betonový vibrovlisovaný š 350 v 150 dl 900mm</t>
  </si>
  <si>
    <t>489066772</t>
  </si>
  <si>
    <t>5  "přístupová rampa</t>
  </si>
  <si>
    <t>Komunikace pozemní</t>
  </si>
  <si>
    <t>564740011</t>
  </si>
  <si>
    <t>Podklad nebo kryt z kameniva hrubého drceného vel. 8-16 mm s rozprostřením a zhutněním, po zhutnění tl. 120 mm</t>
  </si>
  <si>
    <t>-1410911980</t>
  </si>
  <si>
    <t>7,5*0,8 "okapový chodník</t>
  </si>
  <si>
    <t>564750011</t>
  </si>
  <si>
    <t>Podklad nebo kryt z kameniva hrubého drceného vel. 8-16 mm s rozprostřením a zhutněním, po zhutnění tl. 150 mm</t>
  </si>
  <si>
    <t>-1551469904</t>
  </si>
  <si>
    <t>1,8*6,25  "podesta</t>
  </si>
  <si>
    <t>0,9*1,5*5  "přístupová rampa</t>
  </si>
  <si>
    <t>596811220</t>
  </si>
  <si>
    <t>Kladení dlažby z betonových nebo kameninových dlaždic komunikací pro pěší s vyplněním spár a se smetením přebytečného materiálu na vzdálenost do 3 m s ložem z kameniva těženého tl. do 30 mm velikosti dlaždic přes 0,09 m2 do 0,25 m2, pro plochy do 50 m2</t>
  </si>
  <si>
    <t>451336572</t>
  </si>
  <si>
    <t>59246006R</t>
  </si>
  <si>
    <t>dlažba plošná betonová terasová reliéfní  890x250x50mm</t>
  </si>
  <si>
    <t>1185429081</t>
  </si>
  <si>
    <t>18*1,05 'Přepočtené koeficientem množství</t>
  </si>
  <si>
    <t>59246003R</t>
  </si>
  <si>
    <t>dlažba plošná betonová terasová hladká 600x400x50mm</t>
  </si>
  <si>
    <t>2136628432</t>
  </si>
  <si>
    <t>6*1,05 'Přepočtené koeficientem množství</t>
  </si>
  <si>
    <t>637121114</t>
  </si>
  <si>
    <t>Okapový chodník z kameniva s udusáním a urovnáním povrchu z kačírku tl. 250 mm</t>
  </si>
  <si>
    <t>-1144394500</t>
  </si>
  <si>
    <t>7,5*0,8 "okapový chodník - poklad dlaždic</t>
  </si>
  <si>
    <t>Ostatní konstrukce a práce, bourání</t>
  </si>
  <si>
    <t>916331111</t>
  </si>
  <si>
    <t>Osazení zahradního obrubníku betonového s ložem tl. od 50 do 100 mm z betonu prostého tř. C 12/15 bez boční opěry</t>
  </si>
  <si>
    <t>-58332357</t>
  </si>
  <si>
    <t>Poznámka k položce:_x000D_
1. V cenách silničních obrubníků ležatých i stojatých jsou započteny:_x000D_
b) pro osazení do lože z betonu prostého i náklady na dodání hmot pro lože tl. 80 až 100 mm; v cenách -1113 a -1213 též náklady na zřízení bočních opěr.</t>
  </si>
  <si>
    <t>1,8*2+6,25  "podesta</t>
  </si>
  <si>
    <t>(1,5+0,35)*5*2  "přístupová rampa</t>
  </si>
  <si>
    <t>59217001</t>
  </si>
  <si>
    <t>obrubník betonový zahradní 1000x50x250mm</t>
  </si>
  <si>
    <t>-1937980442</t>
  </si>
  <si>
    <t>916231212</t>
  </si>
  <si>
    <t>Osazení chodníkového obrubníku betonového se zřízením lože, s vyplněním a zatřením spár cementovou maltou stojatého bez boční opěry, do lože z betonu prostého</t>
  </si>
  <si>
    <t>-83589659</t>
  </si>
  <si>
    <t>10  "zadní stěna armakomory</t>
  </si>
  <si>
    <t>59217037</t>
  </si>
  <si>
    <t>obrubník betonový parkový přírodní 500x50x200mm</t>
  </si>
  <si>
    <t>1089108141</t>
  </si>
  <si>
    <t>10*1,05 'Přepočtené koeficientem množství</t>
  </si>
  <si>
    <t>916991121</t>
  </si>
  <si>
    <t>Lože pod obrubníky, krajníky nebo obruby z dlažebních kostek z betonu prostého</t>
  </si>
  <si>
    <t>71281375</t>
  </si>
  <si>
    <t>10*0,2*0,25</t>
  </si>
  <si>
    <t>935111111</t>
  </si>
  <si>
    <t>Osazení betonového příkopového žlabu s vyplněním a zatřením spár cementovou maltou s ložem tl. 100 mm z kameniva těženého nebo štěrkopísku z betonových příkopových tvárnic šířky do 500 mm</t>
  </si>
  <si>
    <t>-478996995</t>
  </si>
  <si>
    <t>7,5  "odvodňovací žlab</t>
  </si>
  <si>
    <t>59227051R</t>
  </si>
  <si>
    <t>žlabovka příkopová betonová 500x500x130mm</t>
  </si>
  <si>
    <t>-829818947</t>
  </si>
  <si>
    <t>04 - SO 04 - Přeložka přípojky NN</t>
  </si>
  <si>
    <t xml:space="preserve"> </t>
  </si>
  <si>
    <t>1 - Elektrická přípojka NN</t>
  </si>
  <si>
    <t>Elektrická přípojka NN</t>
  </si>
  <si>
    <t>Pol1</t>
  </si>
  <si>
    <t>Elektroměrový kompaktní pilíř s pojistkovou skříní, jednosazbový, 40A</t>
  </si>
  <si>
    <t>ks</t>
  </si>
  <si>
    <t>452311161</t>
  </si>
  <si>
    <t>Podkladní a zajišťovací konstrukce z betonu prostého v otevřeném výkopu desky pod potrubí, stoky a drobné objekty z betonu tř. C 25/30</t>
  </si>
  <si>
    <t>-800550083</t>
  </si>
  <si>
    <t>1,5*1*0,1  "základová deska pod pilíř</t>
  </si>
  <si>
    <t>Pol2</t>
  </si>
  <si>
    <t>Nožové pojistky vel. 000 32A gG</t>
  </si>
  <si>
    <t xml:space="preserve">Poznámka k položce:_x000D_
DCK ES112+100/NKE8P_x000D_
V cenách obsažena dodávka, montáž a zapojení_x000D_
_x000D_
</t>
  </si>
  <si>
    <t>Pol3</t>
  </si>
  <si>
    <t>Kabelová rýha Š 35cm, H 80cm, zemina tř. 3</t>
  </si>
  <si>
    <t xml:space="preserve">Poznámka k položce:_x000D_
V ceně je obsažen kompletní výkop s likvidací přebytečné zeminy_x000D_
</t>
  </si>
  <si>
    <t>21+5  "odkrytí stávající přípojky VDJ - odhad délky v PD D.4.2</t>
  </si>
  <si>
    <t>20+2  "délka nové přípojky+ rozšíření pro sloupek</t>
  </si>
  <si>
    <t>Pol4</t>
  </si>
  <si>
    <t>Zához rýhy Š 35cm, H 80cm, zemina tř. 3</t>
  </si>
  <si>
    <t>Poznámka k položce:_x000D_
V ceně obsaženo zasypání včetně hutnění, položení výstražné  pásky._x000D_
- materiál - písek 0-4</t>
  </si>
  <si>
    <t>Pol5</t>
  </si>
  <si>
    <t>Obsypový materiál kabelové chráničky</t>
  </si>
  <si>
    <t>Poznámka k položce:_x000D_
V ceně obsažen materiál včetně provedení obsypu chráničky_x000D_
- písek fr. 0 - 4mm</t>
  </si>
  <si>
    <t>Pol6</t>
  </si>
  <si>
    <t>PVC kabelová chránička do země DN 90</t>
  </si>
  <si>
    <t xml:space="preserve">Poznámka k položce:_x000D_
KOPOFLEX 90 KF 09090 BA ČERVENÁ_x000D_
</t>
  </si>
  <si>
    <t>Pol7</t>
  </si>
  <si>
    <t>PVC kabelová chránička do země DN 63</t>
  </si>
  <si>
    <t>Pol8</t>
  </si>
  <si>
    <t>Kabel CYKY-J 4x16</t>
  </si>
  <si>
    <t>Pol9</t>
  </si>
  <si>
    <t>Jádrový vrt D100 - prostup stěnou AK v suterénu</t>
  </si>
  <si>
    <t>Pol10</t>
  </si>
  <si>
    <t>Demontáž stávajích kabelových skříní PRIS3/PRIS4 v trase kabelu AYKY 4x70mm2</t>
  </si>
  <si>
    <t>Pol11</t>
  </si>
  <si>
    <t>Kabelová spojka kabelu AYKY 4x70mm2</t>
  </si>
  <si>
    <t xml:space="preserve">Poznámka k položce:_x000D_
SLV-SV 35-150 se šroubovými spojovači 4x(35-150mm2)_x000D_
</t>
  </si>
  <si>
    <t>Pol12</t>
  </si>
  <si>
    <t>Univerzální těsnění vodotěsné do 5 bar průměr kabelu 18-65 mm</t>
  </si>
  <si>
    <t xml:space="preserve">Poznámka k položce:_x000D_
HAUFF TECHNIK HSD 100-SSG 18-65 SL_x000D_
</t>
  </si>
  <si>
    <t>Pol13</t>
  </si>
  <si>
    <t>Výchozí revize elektrického zařízení</t>
  </si>
  <si>
    <t xml:space="preserve">Poznámka k položce:_x000D_
Prohlídka, měření a vypracování revizní zprávy._x000D_
</t>
  </si>
  <si>
    <t>05 - SO 05 - Elektrostavební část</t>
  </si>
  <si>
    <t xml:space="preserve">2 - UZEMĚNÍ </t>
  </si>
  <si>
    <t xml:space="preserve">UZEMĚNÍ </t>
  </si>
  <si>
    <t>Pol94</t>
  </si>
  <si>
    <t>Zemnící páska FeZn 30x4 mm</t>
  </si>
  <si>
    <t>2130608672</t>
  </si>
  <si>
    <t>Pol95</t>
  </si>
  <si>
    <t>Zemnící drát FeZn 10 mm</t>
  </si>
  <si>
    <t>1657636848</t>
  </si>
  <si>
    <t>Pol96</t>
  </si>
  <si>
    <t>Svorka páska-páska FeZn</t>
  </si>
  <si>
    <t>-1265489052</t>
  </si>
  <si>
    <t>Pol97</t>
  </si>
  <si>
    <t>Svorka páska - drát FeZn</t>
  </si>
  <si>
    <t>-708785347</t>
  </si>
  <si>
    <t>Pol102</t>
  </si>
  <si>
    <t>Uzemňovací svorka na potrubí D 27-89mm, nerez</t>
  </si>
  <si>
    <t>698638913</t>
  </si>
  <si>
    <t>Pol103</t>
  </si>
  <si>
    <t>Zaváděcí tyč L=1500mm se zkušební svorkou a připojovací svorkou</t>
  </si>
  <si>
    <t>395631312</t>
  </si>
  <si>
    <t>Pol108</t>
  </si>
  <si>
    <t>Zemnící pásek, 16mm2, pocínovaný s koncovkou D, délka 300mm</t>
  </si>
  <si>
    <t>-574365323</t>
  </si>
  <si>
    <t>Pol111</t>
  </si>
  <si>
    <t>-1918595676</t>
  </si>
  <si>
    <t>Pol112</t>
  </si>
  <si>
    <t>Ostatní rozpočtové náklady</t>
  </si>
  <si>
    <t>733967979</t>
  </si>
  <si>
    <t xml:space="preserve">Poznámka k položce:_x000D_
Položka obsahuje:_x000D_
- ochranné nátěry antikorozní_x000D_
- doprava, přesun materiálu_x000D_
- dokumentace skutečného provedení_x000D_
</t>
  </si>
  <si>
    <t>ob</t>
  </si>
  <si>
    <t>obsyp potrubí</t>
  </si>
  <si>
    <t>11,04</t>
  </si>
  <si>
    <t>LT150</t>
  </si>
  <si>
    <t>Potrubí TLT DN150</t>
  </si>
  <si>
    <t>13,5</t>
  </si>
  <si>
    <t>PE100</t>
  </si>
  <si>
    <t>Potrubí PE100 d110</t>
  </si>
  <si>
    <t>14,5</t>
  </si>
  <si>
    <t>LT100</t>
  </si>
  <si>
    <t>Potrubí TLT DN100</t>
  </si>
  <si>
    <t>6,5</t>
  </si>
  <si>
    <t>50,336</t>
  </si>
  <si>
    <t>lo</t>
  </si>
  <si>
    <t>lože pod potrubí</t>
  </si>
  <si>
    <t>2,76</t>
  </si>
  <si>
    <t>zásyp potrubí</t>
  </si>
  <si>
    <t>35,5</t>
  </si>
  <si>
    <t>06 - So 06 - Venkovní potrubí</t>
  </si>
  <si>
    <t>132154103</t>
  </si>
  <si>
    <t>Hloubení zapažených rýh šířky do 800 mm strojně s urovnáním dna do předepsaného profilu a spádu v hornině třídy těžitelnosti I skupiny 1 a 2 přes 50 do 100 m3</t>
  </si>
  <si>
    <t>208722762</t>
  </si>
  <si>
    <t>v*0,4</t>
  </si>
  <si>
    <t>132254103</t>
  </si>
  <si>
    <t>Hloubení zapažených rýh šířky do 800 mm strojně s urovnáním dna do předepsaného profilu a spádu v hornině třídy těžitelnosti I skupiny 3 přes 50 do 100 m3</t>
  </si>
  <si>
    <t>-31424810</t>
  </si>
  <si>
    <t>0,8*(LT100+LT150+PE100)*1,6 "výkop pro potrubí - krycí vrstva odstraněna v SO 01 Bourání</t>
  </si>
  <si>
    <t>1,4*0,8*1,6*3  "kopané sondy</t>
  </si>
  <si>
    <t>1*2*0,4  " prohloubení pro výústní objetk</t>
  </si>
  <si>
    <t>v*0,6</t>
  </si>
  <si>
    <t>139001101</t>
  </si>
  <si>
    <t>Příplatek k cenám hloubených vykopávek za ztížení vykopávky v blízkosti podzemního vedení nebo výbušnin pro jakoukoliv třídu horniny</t>
  </si>
  <si>
    <t>-392249536</t>
  </si>
  <si>
    <t>151101101</t>
  </si>
  <si>
    <t>Zřízení pažení a rozepření stěn rýh pro podzemní vedení příložné pro jakoukoliv mezerovitost, hloubky do 2 m</t>
  </si>
  <si>
    <t>1525500191</t>
  </si>
  <si>
    <t>(LT100+LT150+PE100)*1,6 *2  "</t>
  </si>
  <si>
    <t>151101111</t>
  </si>
  <si>
    <t>Odstranění pažení a rozepření stěn rýh pro podzemní vedení s uložením materiálu na vzdálenost do 3 m od kraje výkopu příložné, hloubky do 2 m</t>
  </si>
  <si>
    <t>-1440031568</t>
  </si>
  <si>
    <t>-1737756684</t>
  </si>
  <si>
    <t xml:space="preserve">v-z  "nepotřebný výkopek na meziskládku k dalšímu použití </t>
  </si>
  <si>
    <t>-2011764102</t>
  </si>
  <si>
    <t>v  "celkový výkop</t>
  </si>
  <si>
    <t>-(ob+lo+1,036)  "podsyp, obsyp, bet.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</si>
  <si>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</si>
  <si>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</si>
  <si>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-1185904273</t>
  </si>
  <si>
    <t>0,8*(LT100+LT150+PE100)*0,4  "obsyp potrubí</t>
  </si>
  <si>
    <t>58337310</t>
  </si>
  <si>
    <t>štěrkopísek frakce 0/4</t>
  </si>
  <si>
    <t>-2101216250</t>
  </si>
  <si>
    <t>11,04*1,8 'Přepočtené koeficientem množství</t>
  </si>
  <si>
    <t>212752701</t>
  </si>
  <si>
    <t>Trativody z drenážních trubek pro liniové stavby a komunikace se zřízením štěrkového lože pod trubky a s jejich obsypem v otevřeném výkopu trubka tunelová jednovrstvá PVC-U SN 4 perforace 220° DN 100</t>
  </si>
  <si>
    <t>-1127216728</t>
  </si>
  <si>
    <t xml:space="preserve">LT100+LT150  "v případě výskytu podzemní vody </t>
  </si>
  <si>
    <t>359901212</t>
  </si>
  <si>
    <t>Monitoring stok (kamerový systém) jakékoli výšky stávající kanalizace</t>
  </si>
  <si>
    <t>540985848</t>
  </si>
  <si>
    <t>20  "prohlídka výustního potrubí  d 160 - odhad délky</t>
  </si>
  <si>
    <t>380311863</t>
  </si>
  <si>
    <t>Kompletní konstrukce čistíren odpadních vod, nádrží, vodojemů, kanálů z betonu prostého bez zvýšených nároků na prostředí tř. C 25/30, tl. přes 300 mm</t>
  </si>
  <si>
    <t>-635959387</t>
  </si>
  <si>
    <t>výustní objekt</t>
  </si>
  <si>
    <t>0,6*0,6*0,6   "patka žabí klapky</t>
  </si>
  <si>
    <t>-1756997038</t>
  </si>
  <si>
    <t>"výústní objekt</t>
  </si>
  <si>
    <t>0,6*4*0,6</t>
  </si>
  <si>
    <t>1162444933</t>
  </si>
  <si>
    <t>451572111</t>
  </si>
  <si>
    <t>Lože pod potrubí, stoky a drobné objekty v otevřeném výkopu z kameniva drobného těženého 0 až 4 mm</t>
  </si>
  <si>
    <t>-822260614</t>
  </si>
  <si>
    <t>0,8*(LT100+LT150+PE100)*0,1  "lože</t>
  </si>
  <si>
    <t>0,8*0,8*0,1  "podsyp výústního objektu</t>
  </si>
  <si>
    <t>452313131</t>
  </si>
  <si>
    <t>Podkladní a zajišťovací konstrukce z betonu prostého v otevřeném výkopu bloky pro potrubí z betonu tř. C 12/15</t>
  </si>
  <si>
    <t>-878635774</t>
  </si>
  <si>
    <t>0,4*0,45*0,25*5  "bloky DN 100</t>
  </si>
  <si>
    <t>0,65*0,65*0,4*3  "bloky DN150</t>
  </si>
  <si>
    <t>452353101</t>
  </si>
  <si>
    <t>Bednění podkladních a zajišťovacích konstrukcí v otevřeném výkopu bloků pro potrubí</t>
  </si>
  <si>
    <t>1659277106</t>
  </si>
  <si>
    <t>(0,4+0,45)*2*0,25*8  "bloky DN 100</t>
  </si>
  <si>
    <t>(0,65+0,65)*2*0,4*4  "bloky DN150</t>
  </si>
  <si>
    <t>465513127</t>
  </si>
  <si>
    <t>Dlažba z lomového kamene lomařsky upraveného na cementovou maltu, s vyspárováním cementovou maltou, tl. kamene 200 mm</t>
  </si>
  <si>
    <t>-1028437885</t>
  </si>
  <si>
    <t>1,2*1,6  "opevnění výústního objektu</t>
  </si>
  <si>
    <t>462511270</t>
  </si>
  <si>
    <t>Zához z lomového kamene neupraveného záhozového bez proštěrkování z terénu, hmotnosti jednotlivých kamenů do 200 kg</t>
  </si>
  <si>
    <t>2009010662</t>
  </si>
  <si>
    <t>10*0,5*0,2 " výústní objekt, zához v trati vodoteče</t>
  </si>
  <si>
    <t>851261131</t>
  </si>
  <si>
    <t>Montáž potrubí z trub litinových tlakových hrdlových v otevřeném výkopu s integrovaným těsněním DN 100</t>
  </si>
  <si>
    <t>2105732107</t>
  </si>
  <si>
    <t>6,5  "TLT DN 100</t>
  </si>
  <si>
    <t>55253016</t>
  </si>
  <si>
    <t>trouba vodovodní litinová hrdlová dl 6m DN 100, C100</t>
  </si>
  <si>
    <t>926811919</t>
  </si>
  <si>
    <t xml:space="preserve">Poznámka k položce:_x000D_
- vnitřní ochrana potrubí - cementace (vysokopecní odstředivě nanášený cement , k=0,003)_x000D_
- vnější ochrana potrubí nanášená elektrometalizací (Zn+Al min. 400g/m2 v poměru 85% Zn a 15%Al) vč. krycí vrstvy_x000D_
</t>
  </si>
  <si>
    <t>6,5*1,03 'Přepočtené koeficientem množství</t>
  </si>
  <si>
    <t>851311131</t>
  </si>
  <si>
    <t>Montáž potrubí z trub litinových tlakových hrdlových v otevřeném výkopu s integrovaným těsněním DN 150</t>
  </si>
  <si>
    <t>-522490858</t>
  </si>
  <si>
    <t>13,5  "TLT  DN150</t>
  </si>
  <si>
    <t>55253018</t>
  </si>
  <si>
    <t>trouba vodovodní litinová hrdlová dl 6m DN 150, C64</t>
  </si>
  <si>
    <t>1589766740</t>
  </si>
  <si>
    <t>13,5*1,03 'Přepočtené koeficientem množství</t>
  </si>
  <si>
    <t>852262122</t>
  </si>
  <si>
    <t>Montáž potrubí z trub litinových tlakových přírubových abnormálních délek, jednotlivě do 1 m v otevřeném výkopu, kanálu nebo v šachtě DN 100</t>
  </si>
  <si>
    <t>-1707852050</t>
  </si>
  <si>
    <t>55253490</t>
  </si>
  <si>
    <t>tvarovka přírubová litinová s hladkým koncem,práškový epoxid tl 250µm F-kus DN 100</t>
  </si>
  <si>
    <t>1830933643</t>
  </si>
  <si>
    <t>1  "F kus l=360mm</t>
  </si>
  <si>
    <t>851261292</t>
  </si>
  <si>
    <t>Montáž potrubí z trub litinových tlakových hrdlových v otevřeném výkopu Příplatek k cenám 1211 za krácení litinové trouby DN/OD 110</t>
  </si>
  <si>
    <t>408854547</t>
  </si>
  <si>
    <t>852312122</t>
  </si>
  <si>
    <t>Montáž potrubí z trub litinových tlakových přírubových abnormálních délek, jednotlivě do 1 m v otevřeném výkopu, kanálu nebo v šachtě DN 150</t>
  </si>
  <si>
    <t>635289397</t>
  </si>
  <si>
    <t>55253492</t>
  </si>
  <si>
    <t>tvarovka přírubová litinová s hladkým koncem,práškový epoxid tl 250µm F-kus DN 150</t>
  </si>
  <si>
    <t>-1349203988</t>
  </si>
  <si>
    <t>1  "F kus l=380mm</t>
  </si>
  <si>
    <t>1  "F kus , výústní objekt</t>
  </si>
  <si>
    <t>851321292</t>
  </si>
  <si>
    <t>Montáž potrubí z trub litinových tlakových hrdlových v otevřeném výkopu Příplatek k cenám 1211 za krácení litinové trouby DN/OD 160</t>
  </si>
  <si>
    <t>1606378533</t>
  </si>
  <si>
    <t>857261131</t>
  </si>
  <si>
    <t>Montáž litinových tvarovek na potrubí litinovém tlakovém jednoosých na potrubí z trub hrdlových v otevřeném výkopu, kanálu nebo v šachtě s integrovaným těsněním DN 100</t>
  </si>
  <si>
    <t>1852664160</t>
  </si>
  <si>
    <t xml:space="preserve">2+1 "2 ks + opakovaná montáž WAGA spojky </t>
  </si>
  <si>
    <t>55253647R</t>
  </si>
  <si>
    <t>SPOJKA hrdlová litinová práškový epoxid tl 250µm WAGA MULTI JOINT DN 100</t>
  </si>
  <si>
    <t>-614513634</t>
  </si>
  <si>
    <t>55253941</t>
  </si>
  <si>
    <t>koleno hrdlové z tvárné litiny,práškový epoxid tl 250µm MMK-kus DN 100-45°</t>
  </si>
  <si>
    <t>-1007884252</t>
  </si>
  <si>
    <t>86718100R</t>
  </si>
  <si>
    <t>Spojky ISIFLO, DN40 - DN63, montáž</t>
  </si>
  <si>
    <t>1047363125</t>
  </si>
  <si>
    <t>31942489</t>
  </si>
  <si>
    <t>spojení bezzávitové plastového a měděného potrubí s vnějším závitem mosaz 40x1 1/4"</t>
  </si>
  <si>
    <t>-788545431</t>
  </si>
  <si>
    <t>31942491</t>
  </si>
  <si>
    <t>spojení bezzávitové plastového a měděného potrubí s vnějším závitem mosaz 63x2"</t>
  </si>
  <si>
    <t>184495958</t>
  </si>
  <si>
    <t>857311131</t>
  </si>
  <si>
    <t>Montáž litinových tvarovek na potrubí litinovém tlakovém jednoosých na potrubí z trub hrdlových v otevřeném výkopu, kanálu nebo v šachtě s integrovaným těsněním DN 150</t>
  </si>
  <si>
    <t>-1840473371</t>
  </si>
  <si>
    <t xml:space="preserve">4+1 "4 ks + opakovaná montáž WAGA spojky </t>
  </si>
  <si>
    <t>55253649R</t>
  </si>
  <si>
    <t>SPOJKA hrdlová litinová práškový epoxid tl 250µm WAGA MULTI JOINT DN 150</t>
  </si>
  <si>
    <t>-1758561159</t>
  </si>
  <si>
    <t>55253907</t>
  </si>
  <si>
    <t>koleno hrdlové z tvárné litiny,práškový epoxid tl 250µm MMK-kus DN 150- 11,25°</t>
  </si>
  <si>
    <t>1070255443</t>
  </si>
  <si>
    <t>55253931</t>
  </si>
  <si>
    <t>koleno hrdlové z tvárné litiny,práškový epoxid tl 250µm MMK-kus DN 150-30°</t>
  </si>
  <si>
    <t>-740267100</t>
  </si>
  <si>
    <t>871211211</t>
  </si>
  <si>
    <t>Montáž vodovodního potrubí z plastů v otevřeném výkopu z polyetylenu PE 100 svařovaných elektrotvarovkou SDR 11/PN16 D 63 x 5,8 mm</t>
  </si>
  <si>
    <t>1236172137</t>
  </si>
  <si>
    <t>1  "PE63</t>
  </si>
  <si>
    <t>28613173</t>
  </si>
  <si>
    <t>trubka vodovodní PE100 SDR11 se signalizační vrstvou 63x5,8mm</t>
  </si>
  <si>
    <t>451327454</t>
  </si>
  <si>
    <t>1*1,03 'Přepočtené koeficientem množství</t>
  </si>
  <si>
    <t>871251211</t>
  </si>
  <si>
    <t>Montáž vodovodního potrubí z plastů v otevřeném výkopu z polyetylenu PE 100 svařovaných elektrotvarovkou SDR 11/PN16 D 110 x 10,0 mm</t>
  </si>
  <si>
    <t>788027325</t>
  </si>
  <si>
    <t>14,5  "PE100 - propojení provizorní</t>
  </si>
  <si>
    <t>1,5*2  "ukončení sig. vodiče</t>
  </si>
  <si>
    <t>28613557</t>
  </si>
  <si>
    <t>potrubí dvouvrstvé PE100 RC SDR11 110x10,0 dl 12m</t>
  </si>
  <si>
    <t>344765989</t>
  </si>
  <si>
    <t>17,5*1,03 'Přepočtené koeficientem množství</t>
  </si>
  <si>
    <t>877211101</t>
  </si>
  <si>
    <t>Montáž tvarovek na vodovodním plastovém potrubí z polyetylenu PE 100 elektrotvarovek SDR 11/PN16 spojek, oblouků nebo redukcí d 63</t>
  </si>
  <si>
    <t>455964187</t>
  </si>
  <si>
    <t>28615972</t>
  </si>
  <si>
    <t>elektrospojka SDR11 PE 100 PN16 D 63mm</t>
  </si>
  <si>
    <t>-2093328062</t>
  </si>
  <si>
    <t>877211113</t>
  </si>
  <si>
    <t>Montáž tvarovek na vodovodním plastovém potrubí z polyetylenu PE 100 elektrotvarovek SDR 11/PN16 T-kusů d 63</t>
  </si>
  <si>
    <t>651903501</t>
  </si>
  <si>
    <t>28614958</t>
  </si>
  <si>
    <t>elektrotvarovka T-kus redukovaný PE 100 PN16 D 63/40mm</t>
  </si>
  <si>
    <t>1658439493</t>
  </si>
  <si>
    <t>877261101</t>
  </si>
  <si>
    <t>Montáž tvarovek na vodovodním plastovém potrubí z polyetylenu PE 100 elektrotvarovek SDR 11/PN16 spojek, oblouků nebo redukcí d 110</t>
  </si>
  <si>
    <t>-981696785</t>
  </si>
  <si>
    <t>28615975</t>
  </si>
  <si>
    <t>elektrospojka SDR11 PE 100 PN16 D 110mm</t>
  </si>
  <si>
    <t>596610090</t>
  </si>
  <si>
    <t>28614949</t>
  </si>
  <si>
    <t>elektrokoleno 30° PE 100 PN16 D 110mm</t>
  </si>
  <si>
    <t>417397922</t>
  </si>
  <si>
    <t>877321101</t>
  </si>
  <si>
    <t>Montáž tvarovek na vodovodním plastovém potrubí z polyetylenu PE 100 elektrotvarovek SDR 11/PN16 spojek, oblouků nebo redukcí d 160</t>
  </si>
  <si>
    <t>1306204578</t>
  </si>
  <si>
    <t>28653139R</t>
  </si>
  <si>
    <t>EFL nákružek lemový s přírubou PE 100 SDR11 160mm</t>
  </si>
  <si>
    <t>-168078180</t>
  </si>
  <si>
    <t>28615978</t>
  </si>
  <si>
    <t>elektrospojka SDR11 PE 100 PN16 D 160mm</t>
  </si>
  <si>
    <t>708033374</t>
  </si>
  <si>
    <t>28615380</t>
  </si>
  <si>
    <t>redukce SDR17 PE 100 D 160/110, BR - dlouhá</t>
  </si>
  <si>
    <t>-1917054826</t>
  </si>
  <si>
    <t>Poznámka k položce:_x000D_
 BR d160 / 110, PE100, SDR17, PN10, redukce, na tupo, dlouhá</t>
  </si>
  <si>
    <t>877321114</t>
  </si>
  <si>
    <t>Montáž tvarovek na vodovodním plastovém potrubí z polyetylenu PE 100 elektrotvarovek SDR 11/PN16 T-kusů redukovaných d 110/63</t>
  </si>
  <si>
    <t>1422364093</t>
  </si>
  <si>
    <t>28615194R</t>
  </si>
  <si>
    <t xml:space="preserve">tvarovka T-kus redukovaný BR d110 / 63, PE100, SDR17, PN10,  dlouhý </t>
  </si>
  <si>
    <t>1441014546</t>
  </si>
  <si>
    <t>891211322</t>
  </si>
  <si>
    <t>Montáž vodovodních armatur na potrubí šoupátek vevařovacích v otevřeném výkopu nebo v šachtách s ručním kolečkem svařovaných na tupo s PE konci SDR 11 PN16 DN 50/63</t>
  </si>
  <si>
    <t>-15272593</t>
  </si>
  <si>
    <t>42221147</t>
  </si>
  <si>
    <t>šoupátko s PE vevařovacími konci voda PN10 DN 50/63 PE 100</t>
  </si>
  <si>
    <t>-1366997956</t>
  </si>
  <si>
    <t>891213222</t>
  </si>
  <si>
    <t>Montáž vodovodních armatur na potrubí ventilů odvzdušňovacích nebo zavzdušňovacích mechanických a plovákových závitových na venkovních řadech DN 50</t>
  </si>
  <si>
    <t>-226106713</t>
  </si>
  <si>
    <t>42213000</t>
  </si>
  <si>
    <t>ventil odvzdušňovací/zavzdušňovací závitový PN 16, pitná voda DN 50</t>
  </si>
  <si>
    <t>-1571646374</t>
  </si>
  <si>
    <t>891315111</t>
  </si>
  <si>
    <t>Montáž vodovodních armatur na potrubí koncových klapek (žabích) hrdlových DN 150</t>
  </si>
  <si>
    <t>972667994</t>
  </si>
  <si>
    <t>1  "žabí klapka</t>
  </si>
  <si>
    <t>42284015</t>
  </si>
  <si>
    <t>klapka zpětná koncová litinová pro odpadní vodu L55 067 601 DN 150</t>
  </si>
  <si>
    <t>-1800410907</t>
  </si>
  <si>
    <t>892271111</t>
  </si>
  <si>
    <t>Tlakové zkoušky vodou na potrubí DN 100 nebo 125</t>
  </si>
  <si>
    <t>-861650130</t>
  </si>
  <si>
    <t>LT100+PE100</t>
  </si>
  <si>
    <t>892273122</t>
  </si>
  <si>
    <t>Proplach a dezinfekce vodovodního potrubí DN od 80 do 125</t>
  </si>
  <si>
    <t>899048092</t>
  </si>
  <si>
    <t>892351111</t>
  </si>
  <si>
    <t>Tlakové zkoušky vodou na potrubí DN 150 nebo 200</t>
  </si>
  <si>
    <t>-1079572833</t>
  </si>
  <si>
    <t>892353122</t>
  </si>
  <si>
    <t>Proplach a dezinfekce vodovodního potrubí DN 150 nebo 200</t>
  </si>
  <si>
    <t>1088311106</t>
  </si>
  <si>
    <t>899121101</t>
  </si>
  <si>
    <t>Osazení poklopů plastových ventilových</t>
  </si>
  <si>
    <t>1152195900</t>
  </si>
  <si>
    <t>56230630</t>
  </si>
  <si>
    <t>poklop uliční plastový PA ventilkový</t>
  </si>
  <si>
    <t>-1272951493</t>
  </si>
  <si>
    <t>899721111</t>
  </si>
  <si>
    <t>Signalizační vodič na potrubí DN do 150 mm</t>
  </si>
  <si>
    <t>1524095798</t>
  </si>
  <si>
    <t xml:space="preserve">LT100+LT150+3*2  "CY 4mm2 , LT potrubí + chráničky </t>
  </si>
  <si>
    <t>899722112</t>
  </si>
  <si>
    <t>Krytí potrubí z plastů výstražnou fólií z PVC šířky 25 cm</t>
  </si>
  <si>
    <t>365806310</t>
  </si>
  <si>
    <t>(LT100+LT150+PE100)  " folie bílá -VODA-</t>
  </si>
  <si>
    <t>899911121</t>
  </si>
  <si>
    <t>Kluzné objímky (pojízdná sedla) pro zasunutí potrubí do chráničky výšky 41 mm vnějšího průměru potrubí do 183 mm</t>
  </si>
  <si>
    <t>647842999</t>
  </si>
  <si>
    <t>6+6  "chráničky d200 + d250</t>
  </si>
  <si>
    <t>-912607836</t>
  </si>
  <si>
    <t>-2005241340</t>
  </si>
  <si>
    <t>998273102</t>
  </si>
  <si>
    <t>Přesun hmot pro trubní vedení hloubené z trub litinových pro vodovody nebo kanalizace v otevřeném výkopu dopravní vzdálenost do 15 m</t>
  </si>
  <si>
    <t>1673758205</t>
  </si>
  <si>
    <t>07 - VRN</t>
  </si>
  <si>
    <t>D1 - Vedlejší rozpočtové náklady / viz Technické podmínky VaK MB /</t>
  </si>
  <si>
    <t>D1</t>
  </si>
  <si>
    <t>Vedlejší rozpočtové náklady / viz Technické podmínky VaK MB /</t>
  </si>
  <si>
    <t>VaK MB, a.s.-TP 1.1</t>
  </si>
  <si>
    <t>Zařízení staveniště, provozní vlivy</t>
  </si>
  <si>
    <t>soubor</t>
  </si>
  <si>
    <t>1605856109</t>
  </si>
  <si>
    <t>VaK MB, a.s.-TP 1.11</t>
  </si>
  <si>
    <t>Pasportizace stávajících objektů - příjezdová cesta</t>
  </si>
  <si>
    <t>391961380</t>
  </si>
  <si>
    <t>VaK MB, a.s.-TP 1.12</t>
  </si>
  <si>
    <t>Vytyčení podzemních zařízení, rizika a zvláštní opatření</t>
  </si>
  <si>
    <t>-511185375</t>
  </si>
  <si>
    <t>VaK MB, a.s.-TP 1.14</t>
  </si>
  <si>
    <t>Vytyčení stavby, ochrana geodetických bodů před poškozením</t>
  </si>
  <si>
    <t>-489420375</t>
  </si>
  <si>
    <t>VaK MB, a.s.-TP 1.15</t>
  </si>
  <si>
    <t>Zajištění výkopů a překopů</t>
  </si>
  <si>
    <t>-1515480559</t>
  </si>
  <si>
    <t>VaK MB, a.s.-TP 1.16</t>
  </si>
  <si>
    <t>Havarijní plán</t>
  </si>
  <si>
    <t>-1137679301</t>
  </si>
  <si>
    <t>VaK MB, a.s.-TP 1.17</t>
  </si>
  <si>
    <t>Zvláštní požadavky na zhotovení</t>
  </si>
  <si>
    <t>-850067461</t>
  </si>
  <si>
    <t>VaK MB, a.s.-TP 1.3</t>
  </si>
  <si>
    <t>Fotodokumentace</t>
  </si>
  <si>
    <t>353781738</t>
  </si>
  <si>
    <t>VaK MB, a.s.-TP 1.5</t>
  </si>
  <si>
    <t>Realizační dokumentace stavby včetně projednání a kontroly na stavbě</t>
  </si>
  <si>
    <t>-1157568201</t>
  </si>
  <si>
    <t>VaK MB, a.s.-TP 1.8</t>
  </si>
  <si>
    <t>Doklady požadované k předání a převzetí díla</t>
  </si>
  <si>
    <t>-445558458</t>
  </si>
  <si>
    <t>VaK MB, a.s.-TP 1.9</t>
  </si>
  <si>
    <t>Dokumentace skutečného provedení stavby</t>
  </si>
  <si>
    <t>1732773843</t>
  </si>
  <si>
    <t>VaK MB,a.s.-TP 1.9.1</t>
  </si>
  <si>
    <t xml:space="preserve"> Dokumentace geodetického zaměření stavby a geometrický plán</t>
  </si>
  <si>
    <t>2009929928</t>
  </si>
  <si>
    <t>SEZNAM FIGUR</t>
  </si>
  <si>
    <t>Výměra</t>
  </si>
  <si>
    <t xml:space="preserve"> 01</t>
  </si>
  <si>
    <t>Použití figury:</t>
  </si>
  <si>
    <t>Bourání podkladů pod dlažby nebo mazanin betonových nebo z litého asfaltu tl do 100 mm pl přes 4 m2</t>
  </si>
  <si>
    <t>Sejmutí ornice plochy do 500 m2 tl vrstvy do 200 mm strojně</t>
  </si>
  <si>
    <t>Odkopávky a prokopávky nezapažené v hornině třídy těžitelnosti I, skupiny 3 objem do 500 m3 strojně</t>
  </si>
  <si>
    <t>Odstranění izolace proti zemní vlhkosti vodorovné</t>
  </si>
  <si>
    <t>Bourání podkladů pod dlažby nebo betonových mazanin s rabicovým pletivem ve střešních konstrukcích</t>
  </si>
  <si>
    <t>Odstranění povlakové krytiny mechanicky kotvené do betonu, budova v do 18 m</t>
  </si>
  <si>
    <t>Bourání podkladů pod dlažby nebo mazanin škvárobetonových tl přes 100 mm pl přes 4 m2</t>
  </si>
  <si>
    <t>Odkopávky a prokopávky v hornině třídy těžitelnosti I, skupiny 3 ručně</t>
  </si>
  <si>
    <t>Vodorovné přemístění do 2000 m výkopku/sypaniny z horniny třídy těžitelnosti I, skupiny 1 až 3</t>
  </si>
  <si>
    <t xml:space="preserve"> 02</t>
  </si>
  <si>
    <t>Zdivo obkladové z lícových cihel děrovaných dl 240 mm</t>
  </si>
  <si>
    <t>Montáž izolace tepelné stěn a základů lepením celoplošně v kombinaci s mechanickým kotvením rohoží, pásů, dílců, desek</t>
  </si>
  <si>
    <t>Plocha podlahy v 1.patře armakomory</t>
  </si>
  <si>
    <t>Izolace proti zemní vlhkosti nopovou fólií svislá, nopek v 8,0 mm, tl do 0,6 mm</t>
  </si>
  <si>
    <t>Cementová omítka hladká jednovrstvá vnějších stěn nanášená ručně</t>
  </si>
  <si>
    <t>Provedení izolace proti zemní vlhkosti svislé za studena suspenzí asfaltovou</t>
  </si>
  <si>
    <t>Provedení izolace proti zemní vlhkosti pásy přitavením svislé NAIP</t>
  </si>
  <si>
    <t>Zdivo jednovrstvé z cihel děrovaných do P10 na maltu M10 tl 380 mm</t>
  </si>
  <si>
    <t>Vápenocementová omítka hrubá jednovrstvá zatřená vnitřních stěn nanášená strojně</t>
  </si>
  <si>
    <t>Odstranění izolace proti zemní vlhkosti svislé</t>
  </si>
  <si>
    <t>Montáž obkladů vnitřních keramických hladkých do 22 ks/m2 lepených flexibilním lepidlem</t>
  </si>
  <si>
    <t>Zřízení vrstvy z geotextilie v rovině nebo ve sklonu do 1:5 š do 8,5 m</t>
  </si>
  <si>
    <t>Podklad nebo podsyp ze štěrkopísku ŠP tl 100 mm</t>
  </si>
  <si>
    <t>Mazanina tl do 120 mm z betonu prostého se zvýšenými nároky na prostředí tř. C 30/37</t>
  </si>
  <si>
    <t>Provedení izolace proti zemní vlhkosti vodorovné za studena suspenzí asfaltovou</t>
  </si>
  <si>
    <t>Provedení izolace proti zemní vlhkosti vodorovné za horka nátěrem asfaltovým</t>
  </si>
  <si>
    <t>Provedení izolace proti zemní vlhkosti pásy přitavením vodorovné NAIP</t>
  </si>
  <si>
    <t>Izolace proti zemní vlhkosti nopovou fólií vodorovná, nopek v 20,0 mm, tl do 1,0 mm</t>
  </si>
  <si>
    <t>Montáž izolace tepelné střech plochých lepené asfaltem plně 1 vrstva rohoží, pásů, dílců, desek</t>
  </si>
  <si>
    <t>Izolace proti zemní vlhkosti nopovou fólií svislá, nopek v 20,0 mm, tl do 1,0 mm</t>
  </si>
  <si>
    <t>Izolace pod obklad nátěrem nebo stěrkou ve dvou vrstvách</t>
  </si>
  <si>
    <t>Vápenná omítka hladká jednovrstvá vnitřních stropů rovných nanášená ručně</t>
  </si>
  <si>
    <t>Trojnásobné bílé malby ze směsí za mokra výborně otěruvzdorných v místnostech výšky do 5,00 m</t>
  </si>
  <si>
    <t>Plocha podlahy v přízemí armakomory</t>
  </si>
  <si>
    <t>Montáž laťování na střechách jednoduchých sklonu do 60° osové vzdálenosti do 360 mm</t>
  </si>
  <si>
    <t>Krytina keramická drážková velkoformátová režná sklonu do 30° na sucho</t>
  </si>
  <si>
    <t>Montáž pojistné hydroizolační nebo parotěsné fólie kladené ve sklonu přes 20° s lepenými spoji na krokve</t>
  </si>
  <si>
    <t>Potažení vnitřních stropů rabicovým pletivem</t>
  </si>
  <si>
    <t xml:space="preserve"> 03</t>
  </si>
  <si>
    <t>Hloubení rýh š do 600 mm v hornině tř. 3 objemu do 100 m3</t>
  </si>
  <si>
    <t>Vodorovné přemístění do 500 m výkopku/sypaniny z horniny třídy těžitelnosti I, skupiny 1 až 3</t>
  </si>
  <si>
    <t>Zásyp jam, šachet rýh nebo kolem objektů sypaninou se zhutněním ručně</t>
  </si>
  <si>
    <t>Hloubení jam nezapažených v hornině třídy těžitelnosti I, skupiny 1 a 2 objem do 50 m3 strojně</t>
  </si>
  <si>
    <t xml:space="preserve"> 06</t>
  </si>
  <si>
    <t>Lože pod potrubí otevřený výkop z kameniva drobného těženého</t>
  </si>
  <si>
    <t>Zásyp jam, šachet rýh nebo kolem objektů sypaninou se zhutněním</t>
  </si>
  <si>
    <t>Montáž potrubí z trub litinových hrdlových s integrovaným těsněním otevřený výkop DN 100</t>
  </si>
  <si>
    <t>Hloubení rýh zapažených š do 800 mm v hornině třídy těžitelnosti I, skupiny 3 objem do 100 m3 strojně</t>
  </si>
  <si>
    <t>Zřízení příložného pažení a rozepření stěn rýh hl do 2 m</t>
  </si>
  <si>
    <t>Obsypání potrubí strojně sypaninou bez prohození, uloženou do 3 m</t>
  </si>
  <si>
    <t>Trativod z drenážních trubek tunelových PVC-U SN 4 perforace 220° včetně lože otevřený výkop DN 100 pro liniové stavby</t>
  </si>
  <si>
    <t>Tlaková zkouška vodou potrubí DN 100 nebo 125</t>
  </si>
  <si>
    <t>Signalizační vodič DN do 150 mm na potrubí</t>
  </si>
  <si>
    <t>Krytí potrubí z plastů výstražnou fólií z PVC 25 cm</t>
  </si>
  <si>
    <t>Montáž potrubí z trub litinových hrdlových s integrovaným těsněním otevřený výkop DN 150</t>
  </si>
  <si>
    <t>Tlaková zkouška vodou potrubí DN 150 nebo 200</t>
  </si>
  <si>
    <t>Montáž potrubí z PE100 SDR 11 otevřený výkop svařovaných elektrotvarovkou D 110 x 10,0 mm</t>
  </si>
  <si>
    <t>Hloubení rýh zapažených š do 800 mm v hornině třídy těžitelnosti I, skupiny 1 a 2 objem do 100 m3 strojně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</si>
  <si>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</si>
  <si>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</si>
  <si>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</si>
  <si>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</si>
  <si>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</si>
  <si>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</si>
  <si>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</si>
  <si>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</si>
  <si>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</si>
  <si>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</si>
  <si>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</si>
  <si>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</si>
  <si>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</si>
  <si>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</si>
  <si>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</si>
  <si>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</si>
  <si>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</si>
  <si>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</si>
  <si>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</si>
  <si>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</si>
  <si>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</si>
  <si>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</si>
  <si>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</si>
  <si>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</si>
  <si>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</si>
  <si>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</si>
  <si>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</si>
  <si>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</si>
  <si>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</si>
  <si>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</si>
  <si>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</si>
  <si>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</si>
  <si>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</si>
  <si>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</si>
  <si>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</si>
  <si>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</si>
  <si>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</si>
  <si>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</si>
  <si>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</si>
  <si>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</si>
  <si>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</si>
  <si>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</si>
  <si>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</si>
  <si>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</si>
  <si>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</si>
  <si>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</si>
  <si>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</si>
  <si>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</si>
  <si>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</si>
  <si>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</si>
  <si>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</si>
  <si>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</si>
  <si>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</si>
  <si>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</si>
  <si>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</si>
  <si>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</si>
  <si>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</si>
  <si>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</si>
  <si>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</si>
  <si>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</si>
  <si>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</si>
  <si>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</si>
  <si>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</si>
  <si>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</si>
  <si>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</si>
  <si>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</si>
  <si>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</si>
  <si>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</si>
  <si>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</si>
  <si>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</si>
  <si>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</si>
  <si>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</si>
  <si>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</si>
  <si>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</si>
  <si>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</si>
  <si>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</si>
  <si>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</si>
  <si>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</si>
  <si>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</si>
  <si>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</si>
  <si>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</si>
  <si>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</si>
  <si>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</si>
  <si>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</si>
  <si>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</si>
  <si>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</si>
  <si>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</si>
  <si>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</si>
  <si>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</si>
  <si>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</si>
  <si>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</si>
  <si>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</si>
  <si>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</si>
  <si>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</si>
  <si>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</si>
  <si>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</si>
  <si>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</si>
  <si>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</si>
  <si>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</si>
  <si>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</si>
  <si>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</si>
  <si>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</si>
  <si>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</si>
  <si>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</si>
  <si>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</si>
  <si>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</si>
  <si>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</si>
  <si>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</si>
  <si>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</si>
  <si>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</si>
  <si>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</si>
  <si>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</si>
  <si>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</si>
  <si>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</si>
  <si>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</si>
  <si>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</si>
  <si>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</si>
  <si>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</si>
  <si>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</si>
  <si>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</si>
  <si>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</si>
  <si>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</si>
  <si>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</si>
  <si>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</si>
  <si>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</si>
  <si>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</si>
  <si>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</si>
  <si>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</si>
  <si>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</si>
  <si>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</si>
  <si>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</si>
  <si>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</si>
  <si>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</si>
  <si>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</si>
  <si>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</si>
  <si>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</si>
  <si>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</si>
  <si>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</si>
  <si>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</si>
  <si>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</si>
  <si>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</si>
  <si>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</si>
  <si>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</si>
  <si>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</si>
  <si>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</si>
  <si>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</si>
  <si>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</si>
  <si>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</si>
  <si>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</si>
  <si>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</si>
  <si>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</si>
  <si>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</si>
  <si>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</si>
  <si>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</si>
  <si>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</si>
  <si>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</si>
  <si>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</si>
  <si>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</si>
  <si>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</si>
  <si>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</si>
  <si>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</si>
  <si>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</si>
  <si>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</si>
  <si>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</si>
  <si>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</si>
  <si>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</si>
  <si>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</si>
  <si>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</si>
  <si>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</si>
  <si>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</si>
  <si>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</si>
  <si>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</si>
  <si>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</si>
  <si>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</si>
  <si>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</si>
  <si>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</si>
  <si>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</si>
  <si>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</si>
  <si>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</si>
  <si>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</si>
  <si>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</si>
  <si>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</si>
  <si>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</si>
  <si>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</si>
  <si>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</si>
  <si>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Odvoz suti a vybouraných hmot na skládku nebo meziskládku se složením</t>
  </si>
  <si>
    <t xml:space="preserve"> - skládku zvolí dodavatel</t>
  </si>
  <si>
    <t>Vodorovné přemístění větví, kmenů a pařezů s naložením, složením a dopravou  větví stromů listnatých, průměru kmene přes 500 do 700 mm, včetně poplatku za skládku</t>
  </si>
  <si>
    <t>Vodorovné přemístění smýcených křovin do průměru kmene 100 mm na skládku, , včetně poplatku za skládku</t>
  </si>
  <si>
    <t>Zdivo obkladové z lícových cihel kotvených kotevními sponami pro vzduchovou mezeru tl. 115 mm (německý formát 240x115x71 mm) děrovaných- bez dodávky materiálu</t>
  </si>
  <si>
    <t>Omítka vápenocementová vnitřních ploch nanášená strojně jednovrstvá, tloušťky do 20 mm hladká svislých konstrukcí stěn</t>
  </si>
  <si>
    <r>
      <t xml:space="preserve">Trubka přírubová s hladkým koncem F,d86 x 3, nerez AISI 316L </t>
    </r>
    <r>
      <rPr>
        <b/>
        <i/>
        <sz val="9"/>
        <color rgb="FF0000FF"/>
        <rFont val="Arial CE"/>
        <charset val="238"/>
      </rPr>
      <t>- dodávka objednatele</t>
    </r>
  </si>
  <si>
    <t>Trubka  přírubová s hladkým koncem F, d106x3, nerez AISI 316 L- dodávka objednatele</t>
  </si>
  <si>
    <r>
      <t xml:space="preserve">Trubka  přírubová s hladkým koncem F,  d156 x 3, nerez AISI 316 L </t>
    </r>
    <r>
      <rPr>
        <b/>
        <i/>
        <sz val="9"/>
        <color rgb="FF0000FF"/>
        <rFont val="Arial CE"/>
        <charset val="238"/>
      </rPr>
      <t>- dodávka objednatele</t>
    </r>
  </si>
  <si>
    <r>
      <t xml:space="preserve">poklop třída B125,  600x800 , nerez </t>
    </r>
    <r>
      <rPr>
        <b/>
        <i/>
        <sz val="9"/>
        <color rgb="FF0000FF"/>
        <rFont val="Arial CE"/>
        <charset val="238"/>
      </rPr>
      <t>- dodávka objednatele</t>
    </r>
  </si>
  <si>
    <t>(5,4+3)*2*5+(7+3*2)*5 "práce na armakomorách,  venkovní + vnitřní stěny, odhad 20 dnů</t>
  </si>
  <si>
    <t>149*20 'Přepočtené koeficientem množství</t>
  </si>
  <si>
    <t>Lazurovací nátěr tesařských konstrukcí dvojnásobný syntetický - Xyladecor Oversol</t>
  </si>
  <si>
    <t>(0,8+0,6)*2+0,6*4+(1,32+0,74)+1,2*2  "okraje prostupů - Z1, P2, Z3, P1</t>
  </si>
  <si>
    <t>zemina pro terénní úpravy -  ornice tříděná</t>
  </si>
  <si>
    <t>56,302*2,0 'Přepočtené koeficientem množství</t>
  </si>
  <si>
    <t>59217026</t>
  </si>
  <si>
    <t>obrubník betonový silniční 500x150x250mm</t>
  </si>
  <si>
    <t>66 a</t>
  </si>
  <si>
    <t>18,5*1,05 'Přepočtené koeficientem množství</t>
  </si>
  <si>
    <t>9,85*1,05 'Přepočtené koeficientem množství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</si>
</sst>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  <font>
      <b/>
      <i/>
      <sz val="9"/>
      <color rgb="FF0000FF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7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19" xfId="0" applyFont="1" applyFill="1" applyBorder="1" applyAlignment="1">
      <alignment horizontal="center" vertical="center" wrapText="1"/>
    </xf>
    <xf numFmtId="0" fontId="8" fillId="0" borderId="0" xfId="0" applyFont="1" applyAlignment="1" applyProtection="1">
      <protection locked="0"/>
    </xf>
    <xf numFmtId="4" fontId="21" fillId="3" borderId="23" xfId="0" applyNumberFormat="1" applyFont="1" applyFill="1" applyBorder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4" fontId="36" fillId="3" borderId="23" xfId="0" applyNumberFormat="1" applyFont="1" applyFill="1" applyBorder="1" applyAlignment="1" applyProtection="1">
      <alignment vertical="center"/>
      <protection locked="0"/>
    </xf>
    <xf numFmtId="0" fontId="4" fillId="0" borderId="0" xfId="0" applyFont="1" applyAlignment="1">
      <alignment horizontal="left" vertical="center" wrapText="1"/>
    </xf>
    <xf numFmtId="0" fontId="38" fillId="0" borderId="17" xfId="0" applyFont="1" applyBorder="1" applyAlignment="1">
      <alignment horizontal="left" vertical="center" wrapText="1"/>
    </xf>
    <xf numFmtId="0" fontId="38" fillId="0" borderId="23" xfId="0" applyFont="1" applyBorder="1" applyAlignment="1">
      <alignment horizontal="left" vertical="center" wrapText="1"/>
    </xf>
    <xf numFmtId="0" fontId="38" fillId="0" borderId="23" xfId="0" applyFont="1" applyBorder="1" applyAlignment="1">
      <alignment horizontal="left" vertical="center"/>
    </xf>
    <xf numFmtId="167" fontId="38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3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  <xf numFmtId="0" fontId="0" fillId="0" borderId="0" xfId="0" applyProtection="1"/>
    <xf numFmtId="0" fontId="0" fillId="0" borderId="0" xfId="0" applyFont="1" applyAlignment="1" applyProtection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14" fillId="0" borderId="0" xfId="0" applyFont="1" applyAlignment="1" applyProtection="1">
      <alignment horizontal="left" vertical="center"/>
    </xf>
    <xf numFmtId="0" fontId="30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165" fontId="2" fillId="0" borderId="0" xfId="0" applyNumberFormat="1" applyFont="1" applyAlignment="1" applyProtection="1">
      <alignment horizontal="left" vertical="center"/>
    </xf>
    <xf numFmtId="0" fontId="2" fillId="3" borderId="0" xfId="0" applyFont="1" applyFill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0" fillId="0" borderId="4" xfId="0" applyFont="1" applyBorder="1" applyAlignment="1" applyProtection="1">
      <alignment vertical="center" wrapText="1"/>
    </xf>
    <xf numFmtId="0" fontId="0" fillId="0" borderId="4" xfId="0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0" fillId="0" borderId="13" xfId="0" applyFont="1" applyBorder="1" applyAlignment="1" applyProtection="1">
      <alignment vertical="center"/>
    </xf>
    <xf numFmtId="0" fontId="17" fillId="0" borderId="0" xfId="0" applyFont="1" applyAlignment="1" applyProtection="1">
      <alignment horizontal="left" vertical="center"/>
    </xf>
    <xf numFmtId="4" fontId="23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20" fillId="0" borderId="0" xfId="0" applyFont="1" applyAlignment="1" applyProtection="1">
      <alignment horizontal="left" vertical="center"/>
    </xf>
    <xf numFmtId="4" fontId="1" fillId="0" borderId="0" xfId="0" applyNumberFormat="1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0" fontId="0" fillId="5" borderId="0" xfId="0" applyFont="1" applyFill="1" applyAlignment="1" applyProtection="1">
      <alignment vertical="center"/>
    </xf>
    <xf numFmtId="0" fontId="4" fillId="5" borderId="7" xfId="0" applyFont="1" applyFill="1" applyBorder="1" applyAlignment="1" applyProtection="1">
      <alignment horizontal="left" vertical="center"/>
    </xf>
    <xf numFmtId="0" fontId="0" fillId="5" borderId="8" xfId="0" applyFont="1" applyFill="1" applyBorder="1" applyAlignment="1" applyProtection="1">
      <alignment vertical="center"/>
    </xf>
    <xf numFmtId="0" fontId="4" fillId="5" borderId="8" xfId="0" applyFont="1" applyFill="1" applyBorder="1" applyAlignment="1" applyProtection="1">
      <alignment horizontal="right" vertical="center"/>
    </xf>
    <xf numFmtId="0" fontId="4" fillId="5" borderId="8" xfId="0" applyFont="1" applyFill="1" applyBorder="1" applyAlignment="1" applyProtection="1">
      <alignment horizontal="center" vertical="center"/>
    </xf>
    <xf numFmtId="4" fontId="4" fillId="5" borderId="8" xfId="0" applyNumberFormat="1" applyFont="1" applyFill="1" applyBorder="1" applyAlignment="1" applyProtection="1">
      <alignment vertical="center"/>
    </xf>
    <xf numFmtId="0" fontId="0" fillId="5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1" fillId="5" borderId="0" xfId="0" applyFont="1" applyFill="1" applyAlignment="1" applyProtection="1">
      <alignment horizontal="left" vertical="center"/>
    </xf>
    <xf numFmtId="0" fontId="21" fillId="5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5" borderId="17" xfId="0" applyFont="1" applyFill="1" applyBorder="1" applyAlignment="1" applyProtection="1">
      <alignment horizontal="center" vertical="center" wrapText="1"/>
    </xf>
    <xf numFmtId="0" fontId="21" fillId="5" borderId="18" xfId="0" applyFont="1" applyFill="1" applyBorder="1" applyAlignment="1" applyProtection="1">
      <alignment horizontal="center" vertical="center" wrapText="1"/>
    </xf>
    <xf numFmtId="0" fontId="21" fillId="5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23" fillId="0" borderId="0" xfId="0" applyFont="1" applyAlignment="1" applyProtection="1">
      <alignment horizontal="left" vertical="center"/>
    </xf>
    <xf numFmtId="4" fontId="23" fillId="0" borderId="0" xfId="0" applyNumberFormat="1" applyFont="1" applyAlignment="1" applyProtection="1"/>
    <xf numFmtId="0" fontId="0" fillId="0" borderId="12" xfId="0" applyFont="1" applyBorder="1" applyAlignment="1" applyProtection="1">
      <alignment vertical="center"/>
    </xf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 applyProtection="1">
      <alignment vertical="center"/>
    </xf>
    <xf numFmtId="0" fontId="8" fillId="0" borderId="0" xfId="0" applyFont="1" applyAlignment="1" applyProtection="1"/>
    <xf numFmtId="0" fontId="8" fillId="0" borderId="4" xfId="0" applyFont="1" applyBorder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 applyProtection="1">
      <alignment horizontal="center"/>
    </xf>
    <xf numFmtId="4" fontId="8" fillId="0" borderId="0" xfId="0" applyNumberFormat="1" applyFont="1" applyAlignment="1" applyProtection="1">
      <alignment vertical="center"/>
    </xf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0" borderId="23" xfId="0" applyNumberFormat="1" applyFont="1" applyBorder="1" applyAlignment="1" applyProtection="1">
      <alignment vertical="center"/>
    </xf>
    <xf numFmtId="0" fontId="22" fillId="3" borderId="15" xfId="0" applyFont="1" applyFill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4" fontId="0" fillId="0" borderId="0" xfId="0" applyNumberFormat="1" applyFont="1" applyAlignment="1" applyProtection="1">
      <alignment vertical="center"/>
    </xf>
    <xf numFmtId="0" fontId="22" fillId="3" borderId="20" xfId="0" applyFont="1" applyFill="1" applyBorder="1" applyAlignment="1" applyProtection="1">
      <alignment horizontal="left" vertical="center"/>
    </xf>
    <xf numFmtId="0" fontId="22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166" fontId="22" fillId="0" borderId="22" xfId="0" applyNumberFormat="1" applyFont="1" applyBorder="1" applyAlignment="1" applyProtection="1">
      <alignment vertical="center"/>
    </xf>
    <xf numFmtId="0" fontId="29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9" fillId="0" borderId="0" xfId="0" applyFont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0" borderId="23" xfId="0" applyNumberFormat="1" applyFont="1" applyBorder="1" applyAlignment="1" applyProtection="1">
      <alignment vertical="center"/>
    </xf>
    <xf numFmtId="0" fontId="37" fillId="0" borderId="4" xfId="0" applyFont="1" applyBorder="1" applyAlignment="1" applyProtection="1">
      <alignment vertical="center"/>
    </xf>
    <xf numFmtId="0" fontId="36" fillId="3" borderId="15" xfId="0" applyFont="1" applyFill="1" applyBorder="1" applyAlignment="1" applyProtection="1">
      <alignment horizontal="left" vertical="center"/>
    </xf>
    <xf numFmtId="0" fontId="36" fillId="0" borderId="0" xfId="0" applyFont="1" applyBorder="1" applyAlignment="1" applyProtection="1">
      <alignment horizontal="center" vertical="center"/>
    </xf>
    <xf numFmtId="0" fontId="11" fillId="0" borderId="0" xfId="0" applyFont="1" applyAlignment="1" applyProtection="1">
      <alignment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35" fillId="0" borderId="0" xfId="0" applyFont="1" applyAlignment="1" applyProtection="1">
      <alignment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36" fillId="0" borderId="15" xfId="0" applyFont="1" applyBorder="1" applyAlignment="1" applyProtection="1">
      <alignment horizontal="left" vertical="center"/>
    </xf>
    <xf numFmtId="0" fontId="36" fillId="0" borderId="1" xfId="0" applyFont="1" applyBorder="1" applyAlignment="1" applyProtection="1">
      <alignment horizontal="center" vertical="center"/>
    </xf>
    <xf numFmtId="166" fontId="22" fillId="0" borderId="1" xfId="0" applyNumberFormat="1" applyFont="1" applyBorder="1" applyAlignment="1" applyProtection="1">
      <alignment vertical="center"/>
    </xf>
    <xf numFmtId="0" fontId="36" fillId="3" borderId="20" xfId="0" applyFont="1" applyFill="1" applyBorder="1" applyAlignment="1" applyProtection="1">
      <alignment horizontal="left" vertical="center"/>
    </xf>
    <xf numFmtId="0" fontId="36" fillId="0" borderId="21" xfId="0" applyFont="1" applyBorder="1" applyAlignment="1" applyProtection="1">
      <alignment horizontal="center" vertical="center"/>
    </xf>
    <xf numFmtId="167" fontId="21" fillId="3" borderId="23" xfId="0" applyNumberFormat="1" applyFont="1" applyFill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 applyProtection="1">
      <alignment horizontal="left" vertical="center"/>
    </xf>
    <xf numFmtId="0" fontId="15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/>
    </xf>
    <xf numFmtId="49" fontId="2" fillId="3" borderId="0" xfId="0" applyNumberFormat="1" applyFont="1" applyFill="1" applyAlignment="1" applyProtection="1">
      <alignment horizontal="left" vertical="center"/>
    </xf>
    <xf numFmtId="0" fontId="0" fillId="0" borderId="5" xfId="0" applyBorder="1" applyProtection="1"/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0" fillId="4" borderId="0" xfId="0" applyFont="1" applyFill="1" applyAlignment="1" applyProtection="1">
      <alignment vertical="center"/>
    </xf>
    <xf numFmtId="0" fontId="4" fillId="4" borderId="7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4" fillId="4" borderId="8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17" fillId="0" borderId="0" xfId="0" applyFont="1" applyAlignment="1" applyProtection="1">
      <alignment vertical="center"/>
    </xf>
    <xf numFmtId="0" fontId="0" fillId="0" borderId="14" xfId="0" applyBorder="1" applyAlignment="1" applyProtection="1">
      <alignment vertical="center"/>
    </xf>
    <xf numFmtId="0" fontId="21" fillId="5" borderId="9" xfId="0" applyFont="1" applyFill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horizontal="left" vertical="center"/>
    </xf>
    <xf numFmtId="0" fontId="25" fillId="0" borderId="0" xfId="1" applyFont="1" applyAlignment="1" applyProtection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13" fillId="2" borderId="0" xfId="0" applyFont="1" applyFill="1" applyAlignment="1" applyProtection="1">
      <alignment horizontal="center" vertical="center"/>
    </xf>
    <xf numFmtId="0" fontId="0" fillId="0" borderId="0" xfId="0" applyProtection="1"/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4" borderId="8" xfId="0" applyNumberFormat="1" applyFont="1" applyFill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0" fillId="4" borderId="9" xfId="0" applyFont="1" applyFill="1" applyBorder="1" applyAlignment="1" applyProtection="1">
      <alignment vertical="center"/>
    </xf>
    <xf numFmtId="0" fontId="4" fillId="4" borderId="8" xfId="0" applyFont="1" applyFill="1" applyBorder="1" applyAlignment="1" applyProtection="1">
      <alignment horizontal="left" vertical="center"/>
    </xf>
    <xf numFmtId="0" fontId="16" fillId="0" borderId="0" xfId="0" applyFont="1" applyAlignment="1" applyProtection="1">
      <alignment horizontal="left" vertical="top" wrapText="1"/>
    </xf>
    <xf numFmtId="0" fontId="16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1" fillId="5" borderId="7" xfId="0" applyFont="1" applyFill="1" applyBorder="1" applyAlignment="1" applyProtection="1">
      <alignment horizontal="center" vertical="center"/>
    </xf>
    <xf numFmtId="0" fontId="21" fillId="5" borderId="8" xfId="0" applyFont="1" applyFill="1" applyBorder="1" applyAlignment="1" applyProtection="1">
      <alignment horizontal="left" vertical="center"/>
    </xf>
    <xf numFmtId="0" fontId="21" fillId="5" borderId="8" xfId="0" applyFont="1" applyFill="1" applyBorder="1" applyAlignment="1" applyProtection="1">
      <alignment horizontal="right" vertical="center"/>
    </xf>
    <xf numFmtId="0" fontId="21" fillId="5" borderId="8" xfId="0" applyFont="1" applyFill="1" applyBorder="1" applyAlignment="1" applyProtection="1">
      <alignment horizontal="center"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9" fillId="0" borderId="12" xfId="0" applyFont="1" applyBorder="1" applyAlignment="1" applyProtection="1">
      <alignment horizontal="center" vertical="center"/>
    </xf>
    <xf numFmtId="0" fontId="19" fillId="0" borderId="13" xfId="0" applyFont="1" applyBorder="1" applyAlignment="1" applyProtection="1">
      <alignment horizontal="left"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2" fillId="3" borderId="0" xfId="0" applyFont="1" applyFill="1" applyAlignment="1" applyProtection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42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41" fillId="0" borderId="29" xfId="0" applyFont="1" applyBorder="1" applyAlignment="1">
      <alignment horizontal="left" wrapText="1"/>
    </xf>
    <xf numFmtId="0" fontId="40" fillId="0" borderId="1" xfId="0" applyFont="1" applyBorder="1" applyAlignment="1">
      <alignment horizontal="center" vertical="center"/>
    </xf>
    <xf numFmtId="49" fontId="42" fillId="0" borderId="1" xfId="0" applyNumberFormat="1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3"/>
  <sheetViews>
    <sheetView showGridLines="0" tabSelected="1" topLeftCell="A43" workbookViewId="0">
      <selection activeCell="H46" sqref="H46"/>
    </sheetView>
  </sheetViews>
  <sheetFormatPr defaultRowHeight="11.25"/>
  <cols>
    <col min="1" max="1" width="8.33203125" style="119" customWidth="1"/>
    <col min="2" max="2" width="1.6640625" style="119" customWidth="1"/>
    <col min="3" max="3" width="4.1640625" style="119" customWidth="1"/>
    <col min="4" max="33" width="2.6640625" style="119" customWidth="1"/>
    <col min="34" max="34" width="3.33203125" style="119" customWidth="1"/>
    <col min="35" max="35" width="31.6640625" style="119" customWidth="1"/>
    <col min="36" max="37" width="2.5" style="119" customWidth="1"/>
    <col min="38" max="38" width="8.33203125" style="119" customWidth="1"/>
    <col min="39" max="39" width="3.33203125" style="119" customWidth="1"/>
    <col min="40" max="40" width="13.33203125" style="119" customWidth="1"/>
    <col min="41" max="41" width="7.5" style="119" customWidth="1"/>
    <col min="42" max="42" width="4.1640625" style="119" customWidth="1"/>
    <col min="43" max="43" width="15.6640625" style="119" customWidth="1"/>
    <col min="44" max="44" width="13.6640625" style="119" customWidth="1"/>
    <col min="45" max="47" width="25.83203125" style="119" hidden="1" customWidth="1"/>
    <col min="48" max="49" width="21.6640625" style="119" hidden="1" customWidth="1"/>
    <col min="50" max="51" width="25" style="119" hidden="1" customWidth="1"/>
    <col min="52" max="52" width="21.6640625" style="119" hidden="1" customWidth="1"/>
    <col min="53" max="53" width="19.1640625" style="119" hidden="1" customWidth="1"/>
    <col min="54" max="54" width="25" style="119" hidden="1" customWidth="1"/>
    <col min="55" max="55" width="21.6640625" style="119" hidden="1" customWidth="1"/>
    <col min="56" max="56" width="19.1640625" style="119" hidden="1" customWidth="1"/>
    <col min="57" max="57" width="66.5" style="119" customWidth="1"/>
    <col min="58" max="70" width="9.33203125" style="119"/>
    <col min="71" max="91" width="9.33203125" style="119" hidden="1"/>
    <col min="92" max="16384" width="9.33203125" style="119"/>
  </cols>
  <sheetData>
    <row r="1" spans="1:74">
      <c r="A1" s="270" t="s">
        <v>0</v>
      </c>
      <c r="AZ1" s="270" t="s">
        <v>1</v>
      </c>
      <c r="BA1" s="270" t="s">
        <v>2</v>
      </c>
      <c r="BB1" s="270" t="s">
        <v>3</v>
      </c>
      <c r="BT1" s="270" t="s">
        <v>4</v>
      </c>
      <c r="BU1" s="270" t="s">
        <v>4</v>
      </c>
      <c r="BV1" s="270" t="s">
        <v>5</v>
      </c>
    </row>
    <row r="2" spans="1:74" ht="36.950000000000003" customHeight="1">
      <c r="AR2" s="319" t="s">
        <v>6</v>
      </c>
      <c r="AS2" s="320"/>
      <c r="AT2" s="320"/>
      <c r="AU2" s="320"/>
      <c r="AV2" s="320"/>
      <c r="AW2" s="320"/>
      <c r="AX2" s="320"/>
      <c r="AY2" s="320"/>
      <c r="AZ2" s="320"/>
      <c r="BA2" s="320"/>
      <c r="BB2" s="320"/>
      <c r="BC2" s="320"/>
      <c r="BD2" s="320"/>
      <c r="BE2" s="320"/>
      <c r="BS2" s="120" t="s">
        <v>7</v>
      </c>
      <c r="BT2" s="120" t="s">
        <v>8</v>
      </c>
    </row>
    <row r="3" spans="1:74" ht="6.95" customHeight="1">
      <c r="B3" s="121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2"/>
      <c r="AK3" s="122"/>
      <c r="AL3" s="122"/>
      <c r="AM3" s="122"/>
      <c r="AN3" s="122"/>
      <c r="AO3" s="122"/>
      <c r="AP3" s="122"/>
      <c r="AQ3" s="122"/>
      <c r="AR3" s="123"/>
      <c r="BS3" s="120" t="s">
        <v>7</v>
      </c>
      <c r="BT3" s="120" t="s">
        <v>9</v>
      </c>
    </row>
    <row r="4" spans="1:74" ht="24.95" customHeight="1">
      <c r="B4" s="123"/>
      <c r="D4" s="124" t="s">
        <v>10</v>
      </c>
      <c r="AR4" s="123"/>
      <c r="AS4" s="271" t="s">
        <v>11</v>
      </c>
      <c r="BE4" s="272" t="s">
        <v>12</v>
      </c>
      <c r="BS4" s="120" t="s">
        <v>13</v>
      </c>
    </row>
    <row r="5" spans="1:74" ht="12" customHeight="1">
      <c r="B5" s="123"/>
      <c r="D5" s="273" t="s">
        <v>14</v>
      </c>
      <c r="K5" s="331" t="s">
        <v>15</v>
      </c>
      <c r="L5" s="320"/>
      <c r="M5" s="320"/>
      <c r="N5" s="320"/>
      <c r="O5" s="320"/>
      <c r="P5" s="320"/>
      <c r="Q5" s="320"/>
      <c r="R5" s="320"/>
      <c r="S5" s="320"/>
      <c r="T5" s="320"/>
      <c r="U5" s="320"/>
      <c r="V5" s="320"/>
      <c r="W5" s="320"/>
      <c r="X5" s="320"/>
      <c r="Y5" s="320"/>
      <c r="Z5" s="320"/>
      <c r="AA5" s="320"/>
      <c r="AB5" s="320"/>
      <c r="AC5" s="320"/>
      <c r="AD5" s="320"/>
      <c r="AE5" s="320"/>
      <c r="AF5" s="320"/>
      <c r="AG5" s="320"/>
      <c r="AH5" s="320"/>
      <c r="AI5" s="320"/>
      <c r="AJ5" s="320"/>
      <c r="AK5" s="320"/>
      <c r="AL5" s="320"/>
      <c r="AM5" s="320"/>
      <c r="AN5" s="320"/>
      <c r="AO5" s="320"/>
      <c r="AR5" s="123"/>
      <c r="BE5" s="328" t="s">
        <v>16</v>
      </c>
      <c r="BS5" s="120" t="s">
        <v>7</v>
      </c>
    </row>
    <row r="6" spans="1:74" ht="36.950000000000003" customHeight="1">
      <c r="B6" s="123"/>
      <c r="D6" s="274" t="s">
        <v>17</v>
      </c>
      <c r="K6" s="332" t="s">
        <v>18</v>
      </c>
      <c r="L6" s="320"/>
      <c r="M6" s="320"/>
      <c r="N6" s="320"/>
      <c r="O6" s="320"/>
      <c r="P6" s="320"/>
      <c r="Q6" s="320"/>
      <c r="R6" s="320"/>
      <c r="S6" s="320"/>
      <c r="T6" s="320"/>
      <c r="U6" s="320"/>
      <c r="V6" s="320"/>
      <c r="W6" s="320"/>
      <c r="X6" s="320"/>
      <c r="Y6" s="320"/>
      <c r="Z6" s="320"/>
      <c r="AA6" s="320"/>
      <c r="AB6" s="320"/>
      <c r="AC6" s="320"/>
      <c r="AD6" s="320"/>
      <c r="AE6" s="320"/>
      <c r="AF6" s="320"/>
      <c r="AG6" s="320"/>
      <c r="AH6" s="320"/>
      <c r="AI6" s="320"/>
      <c r="AJ6" s="320"/>
      <c r="AK6" s="320"/>
      <c r="AL6" s="320"/>
      <c r="AM6" s="320"/>
      <c r="AN6" s="320"/>
      <c r="AO6" s="320"/>
      <c r="AR6" s="123"/>
      <c r="BE6" s="329"/>
      <c r="BS6" s="120" t="s">
        <v>7</v>
      </c>
    </row>
    <row r="7" spans="1:74" ht="12" customHeight="1">
      <c r="B7" s="123"/>
      <c r="D7" s="126" t="s">
        <v>19</v>
      </c>
      <c r="K7" s="131" t="s">
        <v>3</v>
      </c>
      <c r="AK7" s="126" t="s">
        <v>20</v>
      </c>
      <c r="AN7" s="131" t="s">
        <v>3</v>
      </c>
      <c r="AR7" s="123"/>
      <c r="BE7" s="329"/>
      <c r="BS7" s="120" t="s">
        <v>7</v>
      </c>
    </row>
    <row r="8" spans="1:74" ht="12" customHeight="1">
      <c r="B8" s="123"/>
      <c r="D8" s="126" t="s">
        <v>21</v>
      </c>
      <c r="K8" s="131" t="s">
        <v>22</v>
      </c>
      <c r="AK8" s="126" t="s">
        <v>23</v>
      </c>
      <c r="AN8" s="133" t="s">
        <v>24</v>
      </c>
      <c r="AR8" s="123"/>
      <c r="BE8" s="329"/>
      <c r="BS8" s="120" t="s">
        <v>7</v>
      </c>
    </row>
    <row r="9" spans="1:74" ht="14.45" customHeight="1">
      <c r="B9" s="123"/>
      <c r="AR9" s="123"/>
      <c r="BE9" s="329"/>
      <c r="BS9" s="120" t="s">
        <v>7</v>
      </c>
    </row>
    <row r="10" spans="1:74" ht="12" customHeight="1">
      <c r="B10" s="123"/>
      <c r="D10" s="126" t="s">
        <v>25</v>
      </c>
      <c r="AK10" s="126" t="s">
        <v>26</v>
      </c>
      <c r="AN10" s="131" t="s">
        <v>3</v>
      </c>
      <c r="AR10" s="123"/>
      <c r="BE10" s="329"/>
      <c r="BS10" s="120" t="s">
        <v>7</v>
      </c>
    </row>
    <row r="11" spans="1:74" ht="18.399999999999999" customHeight="1">
      <c r="B11" s="123"/>
      <c r="E11" s="131" t="s">
        <v>27</v>
      </c>
      <c r="AK11" s="126" t="s">
        <v>28</v>
      </c>
      <c r="AN11" s="131" t="s">
        <v>3</v>
      </c>
      <c r="AR11" s="123"/>
      <c r="BE11" s="329"/>
      <c r="BS11" s="120" t="s">
        <v>7</v>
      </c>
    </row>
    <row r="12" spans="1:74" ht="6.95" customHeight="1">
      <c r="B12" s="123"/>
      <c r="AR12" s="123"/>
      <c r="BE12" s="329"/>
      <c r="BS12" s="120" t="s">
        <v>7</v>
      </c>
    </row>
    <row r="13" spans="1:74" ht="12" customHeight="1">
      <c r="B13" s="123"/>
      <c r="D13" s="126" t="s">
        <v>29</v>
      </c>
      <c r="AK13" s="126" t="s">
        <v>26</v>
      </c>
      <c r="AN13" s="275" t="s">
        <v>30</v>
      </c>
      <c r="AR13" s="123"/>
      <c r="BE13" s="329"/>
      <c r="BS13" s="120" t="s">
        <v>7</v>
      </c>
    </row>
    <row r="14" spans="1:74" ht="12.75">
      <c r="B14" s="123"/>
      <c r="E14" s="333" t="s">
        <v>30</v>
      </c>
      <c r="F14" s="334"/>
      <c r="G14" s="334"/>
      <c r="H14" s="334"/>
      <c r="I14" s="334"/>
      <c r="J14" s="334"/>
      <c r="K14" s="334"/>
      <c r="L14" s="334"/>
      <c r="M14" s="334"/>
      <c r="N14" s="334"/>
      <c r="O14" s="334"/>
      <c r="P14" s="334"/>
      <c r="Q14" s="334"/>
      <c r="R14" s="334"/>
      <c r="S14" s="334"/>
      <c r="T14" s="334"/>
      <c r="U14" s="334"/>
      <c r="V14" s="334"/>
      <c r="W14" s="334"/>
      <c r="X14" s="334"/>
      <c r="Y14" s="334"/>
      <c r="Z14" s="334"/>
      <c r="AA14" s="334"/>
      <c r="AB14" s="334"/>
      <c r="AC14" s="334"/>
      <c r="AD14" s="334"/>
      <c r="AE14" s="334"/>
      <c r="AF14" s="334"/>
      <c r="AG14" s="334"/>
      <c r="AH14" s="334"/>
      <c r="AI14" s="334"/>
      <c r="AJ14" s="334"/>
      <c r="AK14" s="126" t="s">
        <v>28</v>
      </c>
      <c r="AN14" s="275" t="s">
        <v>30</v>
      </c>
      <c r="AR14" s="123"/>
      <c r="BE14" s="329"/>
      <c r="BS14" s="120" t="s">
        <v>7</v>
      </c>
    </row>
    <row r="15" spans="1:74" ht="6.95" customHeight="1">
      <c r="B15" s="123"/>
      <c r="AR15" s="123"/>
      <c r="BE15" s="329"/>
      <c r="BS15" s="120" t="s">
        <v>4</v>
      </c>
    </row>
    <row r="16" spans="1:74" ht="12" customHeight="1">
      <c r="B16" s="123"/>
      <c r="D16" s="126" t="s">
        <v>31</v>
      </c>
      <c r="AK16" s="126" t="s">
        <v>26</v>
      </c>
      <c r="AN16" s="131" t="s">
        <v>3</v>
      </c>
      <c r="AR16" s="123"/>
      <c r="BE16" s="329"/>
      <c r="BS16" s="120" t="s">
        <v>4</v>
      </c>
    </row>
    <row r="17" spans="1:71" ht="18.399999999999999" customHeight="1">
      <c r="B17" s="123"/>
      <c r="E17" s="131" t="s">
        <v>32</v>
      </c>
      <c r="AK17" s="126" t="s">
        <v>28</v>
      </c>
      <c r="AN17" s="131" t="s">
        <v>3</v>
      </c>
      <c r="AR17" s="123"/>
      <c r="BE17" s="329"/>
      <c r="BS17" s="120" t="s">
        <v>33</v>
      </c>
    </row>
    <row r="18" spans="1:71" ht="6.95" customHeight="1">
      <c r="B18" s="123"/>
      <c r="AR18" s="123"/>
      <c r="BE18" s="329"/>
      <c r="BS18" s="120" t="s">
        <v>7</v>
      </c>
    </row>
    <row r="19" spans="1:71" ht="12" customHeight="1">
      <c r="B19" s="123"/>
      <c r="D19" s="126" t="s">
        <v>34</v>
      </c>
      <c r="AK19" s="126" t="s">
        <v>26</v>
      </c>
      <c r="AN19" s="131" t="s">
        <v>3</v>
      </c>
      <c r="AR19" s="123"/>
      <c r="BE19" s="329"/>
      <c r="BS19" s="120" t="s">
        <v>7</v>
      </c>
    </row>
    <row r="20" spans="1:71" ht="18.399999999999999" customHeight="1">
      <c r="B20" s="123"/>
      <c r="E20" s="131" t="s">
        <v>35</v>
      </c>
      <c r="AK20" s="126" t="s">
        <v>28</v>
      </c>
      <c r="AN20" s="131" t="s">
        <v>3</v>
      </c>
      <c r="AR20" s="123"/>
      <c r="BE20" s="329"/>
      <c r="BS20" s="120" t="s">
        <v>4</v>
      </c>
    </row>
    <row r="21" spans="1:71" ht="6.95" customHeight="1">
      <c r="B21" s="123"/>
      <c r="AR21" s="123"/>
      <c r="BE21" s="329"/>
    </row>
    <row r="22" spans="1:71" ht="12" customHeight="1">
      <c r="B22" s="123"/>
      <c r="D22" s="126" t="s">
        <v>36</v>
      </c>
      <c r="AR22" s="123"/>
      <c r="BE22" s="329"/>
    </row>
    <row r="23" spans="1:71" ht="47.25" customHeight="1">
      <c r="B23" s="123"/>
      <c r="E23" s="335" t="s">
        <v>37</v>
      </c>
      <c r="F23" s="335"/>
      <c r="G23" s="335"/>
      <c r="H23" s="335"/>
      <c r="I23" s="335"/>
      <c r="J23" s="335"/>
      <c r="K23" s="335"/>
      <c r="L23" s="335"/>
      <c r="M23" s="335"/>
      <c r="N23" s="335"/>
      <c r="O23" s="335"/>
      <c r="P23" s="335"/>
      <c r="Q23" s="335"/>
      <c r="R23" s="335"/>
      <c r="S23" s="335"/>
      <c r="T23" s="335"/>
      <c r="U23" s="335"/>
      <c r="V23" s="335"/>
      <c r="W23" s="335"/>
      <c r="X23" s="335"/>
      <c r="Y23" s="335"/>
      <c r="Z23" s="335"/>
      <c r="AA23" s="335"/>
      <c r="AB23" s="335"/>
      <c r="AC23" s="335"/>
      <c r="AD23" s="335"/>
      <c r="AE23" s="335"/>
      <c r="AF23" s="335"/>
      <c r="AG23" s="335"/>
      <c r="AH23" s="335"/>
      <c r="AI23" s="335"/>
      <c r="AJ23" s="335"/>
      <c r="AK23" s="335"/>
      <c r="AL23" s="335"/>
      <c r="AM23" s="335"/>
      <c r="AN23" s="335"/>
      <c r="AR23" s="123"/>
      <c r="BE23" s="329"/>
    </row>
    <row r="24" spans="1:71" ht="6.95" customHeight="1">
      <c r="B24" s="123"/>
      <c r="AR24" s="123"/>
      <c r="BE24" s="329"/>
    </row>
    <row r="25" spans="1:71" ht="6.95" customHeight="1">
      <c r="B25" s="123"/>
      <c r="D25" s="276"/>
      <c r="E25" s="276"/>
      <c r="F25" s="276"/>
      <c r="G25" s="276"/>
      <c r="H25" s="276"/>
      <c r="I25" s="276"/>
      <c r="J25" s="276"/>
      <c r="K25" s="276"/>
      <c r="L25" s="276"/>
      <c r="M25" s="276"/>
      <c r="N25" s="276"/>
      <c r="O25" s="276"/>
      <c r="P25" s="276"/>
      <c r="Q25" s="276"/>
      <c r="R25" s="276"/>
      <c r="S25" s="276"/>
      <c r="T25" s="276"/>
      <c r="U25" s="276"/>
      <c r="V25" s="276"/>
      <c r="W25" s="276"/>
      <c r="X25" s="276"/>
      <c r="Y25" s="276"/>
      <c r="Z25" s="276"/>
      <c r="AA25" s="276"/>
      <c r="AB25" s="276"/>
      <c r="AC25" s="276"/>
      <c r="AD25" s="276"/>
      <c r="AE25" s="276"/>
      <c r="AF25" s="276"/>
      <c r="AG25" s="276"/>
      <c r="AH25" s="276"/>
      <c r="AI25" s="276"/>
      <c r="AJ25" s="276"/>
      <c r="AK25" s="276"/>
      <c r="AL25" s="276"/>
      <c r="AM25" s="276"/>
      <c r="AN25" s="276"/>
      <c r="AO25" s="276"/>
      <c r="AR25" s="123"/>
      <c r="BE25" s="329"/>
    </row>
    <row r="26" spans="1:71" s="130" customFormat="1" ht="25.9" customHeight="1">
      <c r="A26" s="127"/>
      <c r="B26" s="128"/>
      <c r="C26" s="127"/>
      <c r="D26" s="277" t="s">
        <v>38</v>
      </c>
      <c r="E26" s="278"/>
      <c r="F26" s="278"/>
      <c r="G26" s="278"/>
      <c r="H26" s="278"/>
      <c r="I26" s="278"/>
      <c r="J26" s="278"/>
      <c r="K26" s="278"/>
      <c r="L26" s="278"/>
      <c r="M26" s="278"/>
      <c r="N26" s="278"/>
      <c r="O26" s="278"/>
      <c r="P26" s="278"/>
      <c r="Q26" s="278"/>
      <c r="R26" s="278"/>
      <c r="S26" s="278"/>
      <c r="T26" s="278"/>
      <c r="U26" s="278"/>
      <c r="V26" s="278"/>
      <c r="W26" s="278"/>
      <c r="X26" s="278"/>
      <c r="Y26" s="278"/>
      <c r="Z26" s="278"/>
      <c r="AA26" s="278"/>
      <c r="AB26" s="278"/>
      <c r="AC26" s="278"/>
      <c r="AD26" s="278"/>
      <c r="AE26" s="278"/>
      <c r="AF26" s="278"/>
      <c r="AG26" s="278"/>
      <c r="AH26" s="278"/>
      <c r="AI26" s="278"/>
      <c r="AJ26" s="278"/>
      <c r="AK26" s="336">
        <f>ROUND(AG54,2)</f>
        <v>0</v>
      </c>
      <c r="AL26" s="337"/>
      <c r="AM26" s="337"/>
      <c r="AN26" s="337"/>
      <c r="AO26" s="337"/>
      <c r="AP26" s="127"/>
      <c r="AQ26" s="127"/>
      <c r="AR26" s="128"/>
      <c r="BE26" s="329"/>
    </row>
    <row r="27" spans="1:71" s="130" customFormat="1" ht="6.95" customHeight="1">
      <c r="A27" s="127"/>
      <c r="B27" s="128"/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  <c r="AF27" s="127"/>
      <c r="AG27" s="127"/>
      <c r="AH27" s="127"/>
      <c r="AI27" s="127"/>
      <c r="AJ27" s="127"/>
      <c r="AK27" s="127"/>
      <c r="AL27" s="127"/>
      <c r="AM27" s="127"/>
      <c r="AN27" s="127"/>
      <c r="AO27" s="127"/>
      <c r="AP27" s="127"/>
      <c r="AQ27" s="127"/>
      <c r="AR27" s="128"/>
      <c r="BE27" s="329"/>
    </row>
    <row r="28" spans="1:71" s="130" customFormat="1" ht="12.75">
      <c r="A28" s="127"/>
      <c r="B28" s="128"/>
      <c r="C28" s="127"/>
      <c r="D28" s="127"/>
      <c r="E28" s="127"/>
      <c r="F28" s="127"/>
      <c r="G28" s="127"/>
      <c r="H28" s="127"/>
      <c r="I28" s="127"/>
      <c r="J28" s="127"/>
      <c r="K28" s="127"/>
      <c r="L28" s="338" t="s">
        <v>39</v>
      </c>
      <c r="M28" s="338"/>
      <c r="N28" s="338"/>
      <c r="O28" s="338"/>
      <c r="P28" s="338"/>
      <c r="Q28" s="127"/>
      <c r="R28" s="127"/>
      <c r="S28" s="127"/>
      <c r="T28" s="127"/>
      <c r="U28" s="127"/>
      <c r="V28" s="127"/>
      <c r="W28" s="338" t="s">
        <v>40</v>
      </c>
      <c r="X28" s="338"/>
      <c r="Y28" s="338"/>
      <c r="Z28" s="338"/>
      <c r="AA28" s="338"/>
      <c r="AB28" s="338"/>
      <c r="AC28" s="338"/>
      <c r="AD28" s="338"/>
      <c r="AE28" s="338"/>
      <c r="AF28" s="127"/>
      <c r="AG28" s="127"/>
      <c r="AH28" s="127"/>
      <c r="AI28" s="127"/>
      <c r="AJ28" s="127"/>
      <c r="AK28" s="338" t="s">
        <v>41</v>
      </c>
      <c r="AL28" s="338"/>
      <c r="AM28" s="338"/>
      <c r="AN28" s="338"/>
      <c r="AO28" s="338"/>
      <c r="AP28" s="127"/>
      <c r="AQ28" s="127"/>
      <c r="AR28" s="128"/>
      <c r="BE28" s="329"/>
    </row>
    <row r="29" spans="1:71" s="279" customFormat="1" ht="14.45" customHeight="1">
      <c r="B29" s="280"/>
      <c r="D29" s="126" t="s">
        <v>42</v>
      </c>
      <c r="F29" s="126" t="s">
        <v>43</v>
      </c>
      <c r="L29" s="323">
        <v>0.21</v>
      </c>
      <c r="M29" s="322"/>
      <c r="N29" s="322"/>
      <c r="O29" s="322"/>
      <c r="P29" s="322"/>
      <c r="W29" s="321">
        <f>ROUND(AZ54, 2)</f>
        <v>0</v>
      </c>
      <c r="X29" s="322"/>
      <c r="Y29" s="322"/>
      <c r="Z29" s="322"/>
      <c r="AA29" s="322"/>
      <c r="AB29" s="322"/>
      <c r="AC29" s="322"/>
      <c r="AD29" s="322"/>
      <c r="AE29" s="322"/>
      <c r="AK29" s="321">
        <f>ROUND(AV54, 2)</f>
        <v>0</v>
      </c>
      <c r="AL29" s="322"/>
      <c r="AM29" s="322"/>
      <c r="AN29" s="322"/>
      <c r="AO29" s="322"/>
      <c r="AR29" s="280"/>
      <c r="BE29" s="330"/>
    </row>
    <row r="30" spans="1:71" s="279" customFormat="1" ht="14.45" customHeight="1">
      <c r="B30" s="280"/>
      <c r="F30" s="126" t="s">
        <v>44</v>
      </c>
      <c r="L30" s="323">
        <v>0.15</v>
      </c>
      <c r="M30" s="322"/>
      <c r="N30" s="322"/>
      <c r="O30" s="322"/>
      <c r="P30" s="322"/>
      <c r="W30" s="321">
        <f>ROUND(BA54, 2)</f>
        <v>0</v>
      </c>
      <c r="X30" s="322"/>
      <c r="Y30" s="322"/>
      <c r="Z30" s="322"/>
      <c r="AA30" s="322"/>
      <c r="AB30" s="322"/>
      <c r="AC30" s="322"/>
      <c r="AD30" s="322"/>
      <c r="AE30" s="322"/>
      <c r="AK30" s="321">
        <f>ROUND(AW54, 2)</f>
        <v>0</v>
      </c>
      <c r="AL30" s="322"/>
      <c r="AM30" s="322"/>
      <c r="AN30" s="322"/>
      <c r="AO30" s="322"/>
      <c r="AR30" s="280"/>
      <c r="BE30" s="330"/>
    </row>
    <row r="31" spans="1:71" s="279" customFormat="1" ht="14.45" hidden="1" customHeight="1">
      <c r="B31" s="280"/>
      <c r="F31" s="126" t="s">
        <v>45</v>
      </c>
      <c r="L31" s="323">
        <v>0.21</v>
      </c>
      <c r="M31" s="322"/>
      <c r="N31" s="322"/>
      <c r="O31" s="322"/>
      <c r="P31" s="322"/>
      <c r="W31" s="321">
        <f>ROUND(BB54, 2)</f>
        <v>0</v>
      </c>
      <c r="X31" s="322"/>
      <c r="Y31" s="322"/>
      <c r="Z31" s="322"/>
      <c r="AA31" s="322"/>
      <c r="AB31" s="322"/>
      <c r="AC31" s="322"/>
      <c r="AD31" s="322"/>
      <c r="AE31" s="322"/>
      <c r="AK31" s="321">
        <v>0</v>
      </c>
      <c r="AL31" s="322"/>
      <c r="AM31" s="322"/>
      <c r="AN31" s="322"/>
      <c r="AO31" s="322"/>
      <c r="AR31" s="280"/>
      <c r="BE31" s="330"/>
    </row>
    <row r="32" spans="1:71" s="279" customFormat="1" ht="14.45" hidden="1" customHeight="1">
      <c r="B32" s="280"/>
      <c r="F32" s="126" t="s">
        <v>46</v>
      </c>
      <c r="L32" s="323">
        <v>0.15</v>
      </c>
      <c r="M32" s="322"/>
      <c r="N32" s="322"/>
      <c r="O32" s="322"/>
      <c r="P32" s="322"/>
      <c r="W32" s="321">
        <f>ROUND(BC54, 2)</f>
        <v>0</v>
      </c>
      <c r="X32" s="322"/>
      <c r="Y32" s="322"/>
      <c r="Z32" s="322"/>
      <c r="AA32" s="322"/>
      <c r="AB32" s="322"/>
      <c r="AC32" s="322"/>
      <c r="AD32" s="322"/>
      <c r="AE32" s="322"/>
      <c r="AK32" s="321">
        <v>0</v>
      </c>
      <c r="AL32" s="322"/>
      <c r="AM32" s="322"/>
      <c r="AN32" s="322"/>
      <c r="AO32" s="322"/>
      <c r="AR32" s="280"/>
      <c r="BE32" s="330"/>
    </row>
    <row r="33" spans="1:57" s="279" customFormat="1" ht="14.45" hidden="1" customHeight="1">
      <c r="B33" s="280"/>
      <c r="F33" s="126" t="s">
        <v>47</v>
      </c>
      <c r="L33" s="323">
        <v>0</v>
      </c>
      <c r="M33" s="322"/>
      <c r="N33" s="322"/>
      <c r="O33" s="322"/>
      <c r="P33" s="322"/>
      <c r="W33" s="321">
        <f>ROUND(BD54, 2)</f>
        <v>0</v>
      </c>
      <c r="X33" s="322"/>
      <c r="Y33" s="322"/>
      <c r="Z33" s="322"/>
      <c r="AA33" s="322"/>
      <c r="AB33" s="322"/>
      <c r="AC33" s="322"/>
      <c r="AD33" s="322"/>
      <c r="AE33" s="322"/>
      <c r="AK33" s="321">
        <v>0</v>
      </c>
      <c r="AL33" s="322"/>
      <c r="AM33" s="322"/>
      <c r="AN33" s="322"/>
      <c r="AO33" s="322"/>
      <c r="AR33" s="280"/>
    </row>
    <row r="34" spans="1:57" s="130" customFormat="1" ht="6.95" customHeight="1">
      <c r="A34" s="127"/>
      <c r="B34" s="128"/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  <c r="AN34" s="127"/>
      <c r="AO34" s="127"/>
      <c r="AP34" s="127"/>
      <c r="AQ34" s="127"/>
      <c r="AR34" s="128"/>
      <c r="BE34" s="127"/>
    </row>
    <row r="35" spans="1:57" s="130" customFormat="1" ht="25.9" customHeight="1">
      <c r="A35" s="127"/>
      <c r="B35" s="128"/>
      <c r="C35" s="281"/>
      <c r="D35" s="282" t="s">
        <v>48</v>
      </c>
      <c r="E35" s="283"/>
      <c r="F35" s="283"/>
      <c r="G35" s="283"/>
      <c r="H35" s="283"/>
      <c r="I35" s="283"/>
      <c r="J35" s="283"/>
      <c r="K35" s="283"/>
      <c r="L35" s="283"/>
      <c r="M35" s="283"/>
      <c r="N35" s="283"/>
      <c r="O35" s="283"/>
      <c r="P35" s="283"/>
      <c r="Q35" s="283"/>
      <c r="R35" s="283"/>
      <c r="S35" s="283"/>
      <c r="T35" s="284" t="s">
        <v>49</v>
      </c>
      <c r="U35" s="283"/>
      <c r="V35" s="283"/>
      <c r="W35" s="283"/>
      <c r="X35" s="327" t="s">
        <v>50</v>
      </c>
      <c r="Y35" s="325"/>
      <c r="Z35" s="325"/>
      <c r="AA35" s="325"/>
      <c r="AB35" s="325"/>
      <c r="AC35" s="283"/>
      <c r="AD35" s="283"/>
      <c r="AE35" s="283"/>
      <c r="AF35" s="283"/>
      <c r="AG35" s="283"/>
      <c r="AH35" s="283"/>
      <c r="AI35" s="283"/>
      <c r="AJ35" s="283"/>
      <c r="AK35" s="324">
        <f>SUM(AK26:AK33)</f>
        <v>0</v>
      </c>
      <c r="AL35" s="325"/>
      <c r="AM35" s="325"/>
      <c r="AN35" s="325"/>
      <c r="AO35" s="326"/>
      <c r="AP35" s="281"/>
      <c r="AQ35" s="281"/>
      <c r="AR35" s="128"/>
      <c r="BE35" s="127"/>
    </row>
    <row r="36" spans="1:57" s="130" customFormat="1" ht="6.95" customHeight="1">
      <c r="A36" s="127"/>
      <c r="B36" s="128"/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7"/>
      <c r="AB36" s="127"/>
      <c r="AC36" s="127"/>
      <c r="AD36" s="127"/>
      <c r="AE36" s="127"/>
      <c r="AF36" s="127"/>
      <c r="AG36" s="127"/>
      <c r="AH36" s="127"/>
      <c r="AI36" s="127"/>
      <c r="AJ36" s="127"/>
      <c r="AK36" s="127"/>
      <c r="AL36" s="127"/>
      <c r="AM36" s="127"/>
      <c r="AN36" s="127"/>
      <c r="AO36" s="127"/>
      <c r="AP36" s="127"/>
      <c r="AQ36" s="127"/>
      <c r="AR36" s="128"/>
      <c r="BE36" s="127"/>
    </row>
    <row r="37" spans="1:57" s="130" customFormat="1" ht="6.95" customHeight="1">
      <c r="A37" s="127"/>
      <c r="B37" s="152"/>
      <c r="C37" s="153"/>
      <c r="D37" s="153"/>
      <c r="E37" s="153"/>
      <c r="F37" s="153"/>
      <c r="G37" s="153"/>
      <c r="H37" s="153"/>
      <c r="I37" s="153"/>
      <c r="J37" s="153"/>
      <c r="K37" s="153"/>
      <c r="L37" s="153"/>
      <c r="M37" s="153"/>
      <c r="N37" s="153"/>
      <c r="O37" s="153"/>
      <c r="P37" s="153"/>
      <c r="Q37" s="153"/>
      <c r="R37" s="153"/>
      <c r="S37" s="153"/>
      <c r="T37" s="153"/>
      <c r="U37" s="153"/>
      <c r="V37" s="153"/>
      <c r="W37" s="153"/>
      <c r="X37" s="153"/>
      <c r="Y37" s="153"/>
      <c r="Z37" s="153"/>
      <c r="AA37" s="153"/>
      <c r="AB37" s="153"/>
      <c r="AC37" s="153"/>
      <c r="AD37" s="153"/>
      <c r="AE37" s="153"/>
      <c r="AF37" s="153"/>
      <c r="AG37" s="153"/>
      <c r="AH37" s="153"/>
      <c r="AI37" s="153"/>
      <c r="AJ37" s="153"/>
      <c r="AK37" s="153"/>
      <c r="AL37" s="153"/>
      <c r="AM37" s="153"/>
      <c r="AN37" s="153"/>
      <c r="AO37" s="153"/>
      <c r="AP37" s="153"/>
      <c r="AQ37" s="153"/>
      <c r="AR37" s="128"/>
      <c r="BE37" s="127"/>
    </row>
    <row r="41" spans="1:57" s="130" customFormat="1" ht="6.95" customHeight="1">
      <c r="A41" s="127"/>
      <c r="B41" s="154"/>
      <c r="C41" s="155"/>
      <c r="D41" s="155"/>
      <c r="E41" s="155"/>
      <c r="F41" s="155"/>
      <c r="G41" s="155"/>
      <c r="H41" s="155"/>
      <c r="I41" s="155"/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5"/>
      <c r="AK41" s="155"/>
      <c r="AL41" s="155"/>
      <c r="AM41" s="155"/>
      <c r="AN41" s="155"/>
      <c r="AO41" s="155"/>
      <c r="AP41" s="155"/>
      <c r="AQ41" s="155"/>
      <c r="AR41" s="128"/>
      <c r="BE41" s="127"/>
    </row>
    <row r="42" spans="1:57" s="130" customFormat="1" ht="24.95" customHeight="1">
      <c r="A42" s="127"/>
      <c r="B42" s="128"/>
      <c r="C42" s="124" t="s">
        <v>51</v>
      </c>
      <c r="D42" s="127"/>
      <c r="E42" s="127"/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 s="127"/>
      <c r="Y42" s="127"/>
      <c r="Z42" s="127"/>
      <c r="AA42" s="127"/>
      <c r="AB42" s="127"/>
      <c r="AC42" s="127"/>
      <c r="AD42" s="127"/>
      <c r="AE42" s="127"/>
      <c r="AF42" s="127"/>
      <c r="AG42" s="127"/>
      <c r="AH42" s="127"/>
      <c r="AI42" s="127"/>
      <c r="AJ42" s="127"/>
      <c r="AK42" s="127"/>
      <c r="AL42" s="127"/>
      <c r="AM42" s="127"/>
      <c r="AN42" s="127"/>
      <c r="AO42" s="127"/>
      <c r="AP42" s="127"/>
      <c r="AQ42" s="127"/>
      <c r="AR42" s="128"/>
      <c r="BE42" s="127"/>
    </row>
    <row r="43" spans="1:57" s="130" customFormat="1" ht="6.95" customHeight="1">
      <c r="A43" s="127"/>
      <c r="B43" s="128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27"/>
      <c r="W43" s="127"/>
      <c r="X43" s="127"/>
      <c r="Y43" s="127"/>
      <c r="Z43" s="127"/>
      <c r="AA43" s="127"/>
      <c r="AB43" s="127"/>
      <c r="AC43" s="127"/>
      <c r="AD43" s="127"/>
      <c r="AE43" s="127"/>
      <c r="AF43" s="127"/>
      <c r="AG43" s="127"/>
      <c r="AH43" s="127"/>
      <c r="AI43" s="127"/>
      <c r="AJ43" s="127"/>
      <c r="AK43" s="127"/>
      <c r="AL43" s="127"/>
      <c r="AM43" s="127"/>
      <c r="AN43" s="127"/>
      <c r="AO43" s="127"/>
      <c r="AP43" s="127"/>
      <c r="AQ43" s="127"/>
      <c r="AR43" s="128"/>
      <c r="BE43" s="127"/>
    </row>
    <row r="44" spans="1:57" s="285" customFormat="1" ht="12" customHeight="1">
      <c r="B44" s="286"/>
      <c r="C44" s="126" t="s">
        <v>14</v>
      </c>
      <c r="L44" s="285" t="str">
        <f>K5</f>
        <v>21-03-1</v>
      </c>
      <c r="AR44" s="286"/>
    </row>
    <row r="45" spans="1:57" s="287" customFormat="1" ht="36.950000000000003" customHeight="1">
      <c r="B45" s="288"/>
      <c r="C45" s="289" t="s">
        <v>17</v>
      </c>
      <c r="L45" s="348" t="str">
        <f>K6</f>
        <v>Žerčice, vodojem - rekonstrukce, oprava 6.3.2021 podle VaK MB</v>
      </c>
      <c r="M45" s="349"/>
      <c r="N45" s="349"/>
      <c r="O45" s="349"/>
      <c r="P45" s="349"/>
      <c r="Q45" s="349"/>
      <c r="R45" s="349"/>
      <c r="S45" s="349"/>
      <c r="T45" s="349"/>
      <c r="U45" s="349"/>
      <c r="V45" s="349"/>
      <c r="W45" s="349"/>
      <c r="X45" s="349"/>
      <c r="Y45" s="349"/>
      <c r="Z45" s="349"/>
      <c r="AA45" s="349"/>
      <c r="AB45" s="349"/>
      <c r="AC45" s="349"/>
      <c r="AD45" s="349"/>
      <c r="AE45" s="349"/>
      <c r="AF45" s="349"/>
      <c r="AG45" s="349"/>
      <c r="AH45" s="349"/>
      <c r="AI45" s="349"/>
      <c r="AJ45" s="349"/>
      <c r="AK45" s="349"/>
      <c r="AL45" s="349"/>
      <c r="AM45" s="349"/>
      <c r="AN45" s="349"/>
      <c r="AO45" s="349"/>
      <c r="AR45" s="288"/>
    </row>
    <row r="46" spans="1:57" s="130" customFormat="1" ht="6.95" customHeight="1">
      <c r="A46" s="127"/>
      <c r="B46" s="128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P46" s="127"/>
      <c r="Q46" s="127"/>
      <c r="R46" s="127"/>
      <c r="S46" s="127"/>
      <c r="T46" s="127"/>
      <c r="U46" s="127"/>
      <c r="V46" s="127"/>
      <c r="W46" s="127"/>
      <c r="X46" s="127"/>
      <c r="Y46" s="127"/>
      <c r="Z46" s="127"/>
      <c r="AA46" s="127"/>
      <c r="AB46" s="127"/>
      <c r="AC46" s="127"/>
      <c r="AD46" s="127"/>
      <c r="AE46" s="127"/>
      <c r="AF46" s="127"/>
      <c r="AG46" s="127"/>
      <c r="AH46" s="127"/>
      <c r="AI46" s="127"/>
      <c r="AJ46" s="127"/>
      <c r="AK46" s="127"/>
      <c r="AL46" s="127"/>
      <c r="AM46" s="127"/>
      <c r="AN46" s="127"/>
      <c r="AO46" s="127"/>
      <c r="AP46" s="127"/>
      <c r="AQ46" s="127"/>
      <c r="AR46" s="128"/>
      <c r="BE46" s="127"/>
    </row>
    <row r="47" spans="1:57" s="130" customFormat="1" ht="12" customHeight="1">
      <c r="A47" s="127"/>
      <c r="B47" s="128"/>
      <c r="C47" s="126" t="s">
        <v>21</v>
      </c>
      <c r="D47" s="127"/>
      <c r="E47" s="127"/>
      <c r="F47" s="127"/>
      <c r="G47" s="127"/>
      <c r="H47" s="127"/>
      <c r="I47" s="127"/>
      <c r="J47" s="127"/>
      <c r="K47" s="127"/>
      <c r="L47" s="290" t="str">
        <f>IF(K8="","",K8)</f>
        <v>Žerčice</v>
      </c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7"/>
      <c r="AB47" s="127"/>
      <c r="AC47" s="127"/>
      <c r="AD47" s="127"/>
      <c r="AE47" s="127"/>
      <c r="AF47" s="127"/>
      <c r="AG47" s="127"/>
      <c r="AH47" s="127"/>
      <c r="AI47" s="126" t="s">
        <v>23</v>
      </c>
      <c r="AJ47" s="127"/>
      <c r="AK47" s="127"/>
      <c r="AL47" s="127"/>
      <c r="AM47" s="350" t="str">
        <f>IF(AN8= "","",AN8)</f>
        <v>6. 3. 2021</v>
      </c>
      <c r="AN47" s="350"/>
      <c r="AO47" s="127"/>
      <c r="AP47" s="127"/>
      <c r="AQ47" s="127"/>
      <c r="AR47" s="128"/>
      <c r="BE47" s="127"/>
    </row>
    <row r="48" spans="1:57" s="130" customFormat="1" ht="6.95" customHeight="1">
      <c r="A48" s="127"/>
      <c r="B48" s="128"/>
      <c r="C48" s="127"/>
      <c r="D48" s="127"/>
      <c r="E48" s="127"/>
      <c r="F48" s="127"/>
      <c r="G48" s="127"/>
      <c r="H48" s="127"/>
      <c r="I48" s="127"/>
      <c r="J48" s="127"/>
      <c r="K48" s="127"/>
      <c r="L48" s="127"/>
      <c r="M48" s="127"/>
      <c r="N48" s="127"/>
      <c r="O48" s="127"/>
      <c r="P48" s="127"/>
      <c r="Q48" s="127"/>
      <c r="R48" s="127"/>
      <c r="S48" s="127"/>
      <c r="T48" s="127"/>
      <c r="U48" s="127"/>
      <c r="V48" s="127"/>
      <c r="W48" s="127"/>
      <c r="X48" s="127"/>
      <c r="Y48" s="127"/>
      <c r="Z48" s="127"/>
      <c r="AA48" s="127"/>
      <c r="AB48" s="127"/>
      <c r="AC48" s="127"/>
      <c r="AD48" s="127"/>
      <c r="AE48" s="127"/>
      <c r="AF48" s="127"/>
      <c r="AG48" s="127"/>
      <c r="AH48" s="127"/>
      <c r="AI48" s="127"/>
      <c r="AJ48" s="127"/>
      <c r="AK48" s="127"/>
      <c r="AL48" s="127"/>
      <c r="AM48" s="127"/>
      <c r="AN48" s="127"/>
      <c r="AO48" s="127"/>
      <c r="AP48" s="127"/>
      <c r="AQ48" s="127"/>
      <c r="AR48" s="128"/>
      <c r="BE48" s="127"/>
    </row>
    <row r="49" spans="1:91" s="130" customFormat="1" ht="25.7" customHeight="1">
      <c r="A49" s="127"/>
      <c r="B49" s="128"/>
      <c r="C49" s="126" t="s">
        <v>25</v>
      </c>
      <c r="D49" s="127"/>
      <c r="E49" s="127"/>
      <c r="F49" s="127"/>
      <c r="G49" s="127"/>
      <c r="H49" s="127"/>
      <c r="I49" s="127"/>
      <c r="J49" s="127"/>
      <c r="K49" s="127"/>
      <c r="L49" s="285" t="str">
        <f>IF(E11= "","",E11)</f>
        <v>VaK Mladá Boleslav, a.s.</v>
      </c>
      <c r="M49" s="127"/>
      <c r="N49" s="127"/>
      <c r="O49" s="127"/>
      <c r="P49" s="127"/>
      <c r="Q49" s="127"/>
      <c r="R49" s="127"/>
      <c r="S49" s="127"/>
      <c r="T49" s="127"/>
      <c r="U49" s="127"/>
      <c r="V49" s="127"/>
      <c r="W49" s="127"/>
      <c r="X49" s="127"/>
      <c r="Y49" s="127"/>
      <c r="Z49" s="127"/>
      <c r="AA49" s="127"/>
      <c r="AB49" s="127"/>
      <c r="AC49" s="127"/>
      <c r="AD49" s="127"/>
      <c r="AE49" s="127"/>
      <c r="AF49" s="127"/>
      <c r="AG49" s="127"/>
      <c r="AH49" s="127"/>
      <c r="AI49" s="126" t="s">
        <v>31</v>
      </c>
      <c r="AJ49" s="127"/>
      <c r="AK49" s="127"/>
      <c r="AL49" s="127"/>
      <c r="AM49" s="351" t="str">
        <f>IF(E17="","",E17)</f>
        <v>Vodohospodářské inženýrské stavby, a.s.</v>
      </c>
      <c r="AN49" s="352"/>
      <c r="AO49" s="352"/>
      <c r="AP49" s="352"/>
      <c r="AQ49" s="127"/>
      <c r="AR49" s="128"/>
      <c r="AS49" s="353" t="s">
        <v>52</v>
      </c>
      <c r="AT49" s="354"/>
      <c r="AU49" s="178"/>
      <c r="AV49" s="178"/>
      <c r="AW49" s="178"/>
      <c r="AX49" s="178"/>
      <c r="AY49" s="178"/>
      <c r="AZ49" s="178"/>
      <c r="BA49" s="178"/>
      <c r="BB49" s="178"/>
      <c r="BC49" s="178"/>
      <c r="BD49" s="291"/>
      <c r="BE49" s="127"/>
    </row>
    <row r="50" spans="1:91" s="130" customFormat="1" ht="15.2" customHeight="1">
      <c r="A50" s="127"/>
      <c r="B50" s="128"/>
      <c r="C50" s="126" t="s">
        <v>29</v>
      </c>
      <c r="D50" s="127"/>
      <c r="E50" s="127"/>
      <c r="F50" s="127"/>
      <c r="G50" s="127"/>
      <c r="H50" s="127"/>
      <c r="I50" s="127"/>
      <c r="J50" s="127"/>
      <c r="K50" s="127"/>
      <c r="L50" s="285" t="str">
        <f>IF(E14= "Vyplň údaj","",E14)</f>
        <v/>
      </c>
      <c r="M50" s="127"/>
      <c r="N50" s="127"/>
      <c r="O50" s="127"/>
      <c r="P50" s="127"/>
      <c r="Q50" s="127"/>
      <c r="R50" s="127"/>
      <c r="S50" s="127"/>
      <c r="T50" s="127"/>
      <c r="U50" s="127"/>
      <c r="V50" s="127"/>
      <c r="W50" s="127"/>
      <c r="X50" s="127"/>
      <c r="Y50" s="127"/>
      <c r="Z50" s="127"/>
      <c r="AA50" s="127"/>
      <c r="AB50" s="127"/>
      <c r="AC50" s="127"/>
      <c r="AD50" s="127"/>
      <c r="AE50" s="127"/>
      <c r="AF50" s="127"/>
      <c r="AG50" s="127"/>
      <c r="AH50" s="127"/>
      <c r="AI50" s="126" t="s">
        <v>34</v>
      </c>
      <c r="AJ50" s="127"/>
      <c r="AK50" s="127"/>
      <c r="AL50" s="127"/>
      <c r="AM50" s="351" t="str">
        <f>IF(E20="","",E20)</f>
        <v>Ing.Josef Němeček</v>
      </c>
      <c r="AN50" s="352"/>
      <c r="AO50" s="352"/>
      <c r="AP50" s="352"/>
      <c r="AQ50" s="127"/>
      <c r="AR50" s="128"/>
      <c r="AS50" s="355"/>
      <c r="AT50" s="356"/>
      <c r="AU50" s="201"/>
      <c r="AV50" s="201"/>
      <c r="AW50" s="201"/>
      <c r="AX50" s="201"/>
      <c r="AY50" s="201"/>
      <c r="AZ50" s="201"/>
      <c r="BA50" s="201"/>
      <c r="BB50" s="201"/>
      <c r="BC50" s="201"/>
      <c r="BD50" s="255"/>
      <c r="BE50" s="127"/>
    </row>
    <row r="51" spans="1:91" s="130" customFormat="1" ht="10.9" customHeight="1">
      <c r="A51" s="127"/>
      <c r="B51" s="128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7"/>
      <c r="N51" s="127"/>
      <c r="O51" s="127"/>
      <c r="P51" s="127"/>
      <c r="Q51" s="127"/>
      <c r="R51" s="127"/>
      <c r="S51" s="127"/>
      <c r="T51" s="127"/>
      <c r="U51" s="127"/>
      <c r="V51" s="127"/>
      <c r="W51" s="127"/>
      <c r="X51" s="127"/>
      <c r="Y51" s="127"/>
      <c r="Z51" s="127"/>
      <c r="AA51" s="127"/>
      <c r="AB51" s="127"/>
      <c r="AC51" s="127"/>
      <c r="AD51" s="127"/>
      <c r="AE51" s="127"/>
      <c r="AF51" s="127"/>
      <c r="AG51" s="127"/>
      <c r="AH51" s="127"/>
      <c r="AI51" s="127"/>
      <c r="AJ51" s="127"/>
      <c r="AK51" s="127"/>
      <c r="AL51" s="127"/>
      <c r="AM51" s="127"/>
      <c r="AN51" s="127"/>
      <c r="AO51" s="127"/>
      <c r="AP51" s="127"/>
      <c r="AQ51" s="127"/>
      <c r="AR51" s="128"/>
      <c r="AS51" s="355"/>
      <c r="AT51" s="356"/>
      <c r="AU51" s="201"/>
      <c r="AV51" s="201"/>
      <c r="AW51" s="201"/>
      <c r="AX51" s="201"/>
      <c r="AY51" s="201"/>
      <c r="AZ51" s="201"/>
      <c r="BA51" s="201"/>
      <c r="BB51" s="201"/>
      <c r="BC51" s="201"/>
      <c r="BD51" s="255"/>
      <c r="BE51" s="127"/>
    </row>
    <row r="52" spans="1:91" s="130" customFormat="1" ht="29.25" customHeight="1">
      <c r="A52" s="127"/>
      <c r="B52" s="128"/>
      <c r="C52" s="342" t="s">
        <v>53</v>
      </c>
      <c r="D52" s="343"/>
      <c r="E52" s="343"/>
      <c r="F52" s="343"/>
      <c r="G52" s="343"/>
      <c r="H52" s="147"/>
      <c r="I52" s="345" t="s">
        <v>54</v>
      </c>
      <c r="J52" s="343"/>
      <c r="K52" s="343"/>
      <c r="L52" s="343"/>
      <c r="M52" s="343"/>
      <c r="N52" s="343"/>
      <c r="O52" s="343"/>
      <c r="P52" s="343"/>
      <c r="Q52" s="343"/>
      <c r="R52" s="343"/>
      <c r="S52" s="343"/>
      <c r="T52" s="343"/>
      <c r="U52" s="343"/>
      <c r="V52" s="343"/>
      <c r="W52" s="343"/>
      <c r="X52" s="343"/>
      <c r="Y52" s="343"/>
      <c r="Z52" s="343"/>
      <c r="AA52" s="343"/>
      <c r="AB52" s="343"/>
      <c r="AC52" s="343"/>
      <c r="AD52" s="343"/>
      <c r="AE52" s="343"/>
      <c r="AF52" s="343"/>
      <c r="AG52" s="344" t="s">
        <v>55</v>
      </c>
      <c r="AH52" s="343"/>
      <c r="AI52" s="343"/>
      <c r="AJ52" s="343"/>
      <c r="AK52" s="343"/>
      <c r="AL52" s="343"/>
      <c r="AM52" s="343"/>
      <c r="AN52" s="345" t="s">
        <v>56</v>
      </c>
      <c r="AO52" s="343"/>
      <c r="AP52" s="343"/>
      <c r="AQ52" s="292" t="s">
        <v>57</v>
      </c>
      <c r="AR52" s="128"/>
      <c r="AS52" s="171" t="s">
        <v>58</v>
      </c>
      <c r="AT52" s="172" t="s">
        <v>59</v>
      </c>
      <c r="AU52" s="172" t="s">
        <v>60</v>
      </c>
      <c r="AV52" s="172" t="s">
        <v>61</v>
      </c>
      <c r="AW52" s="172" t="s">
        <v>62</v>
      </c>
      <c r="AX52" s="172" t="s">
        <v>63</v>
      </c>
      <c r="AY52" s="172" t="s">
        <v>64</v>
      </c>
      <c r="AZ52" s="172" t="s">
        <v>65</v>
      </c>
      <c r="BA52" s="172" t="s">
        <v>66</v>
      </c>
      <c r="BB52" s="172" t="s">
        <v>67</v>
      </c>
      <c r="BC52" s="172" t="s">
        <v>68</v>
      </c>
      <c r="BD52" s="173" t="s">
        <v>69</v>
      </c>
      <c r="BE52" s="127"/>
    </row>
    <row r="53" spans="1:91" s="130" customFormat="1" ht="10.9" customHeight="1">
      <c r="A53" s="127"/>
      <c r="B53" s="128"/>
      <c r="C53" s="127"/>
      <c r="D53" s="127"/>
      <c r="E53" s="127"/>
      <c r="F53" s="127"/>
      <c r="G53" s="127"/>
      <c r="H53" s="127"/>
      <c r="I53" s="127"/>
      <c r="J53" s="127"/>
      <c r="K53" s="127"/>
      <c r="L53" s="127"/>
      <c r="M53" s="127"/>
      <c r="N53" s="127"/>
      <c r="O53" s="127"/>
      <c r="P53" s="127"/>
      <c r="Q53" s="127"/>
      <c r="R53" s="127"/>
      <c r="S53" s="127"/>
      <c r="T53" s="127"/>
      <c r="U53" s="127"/>
      <c r="V53" s="127"/>
      <c r="W53" s="127"/>
      <c r="X53" s="127"/>
      <c r="Y53" s="127"/>
      <c r="Z53" s="127"/>
      <c r="AA53" s="127"/>
      <c r="AB53" s="127"/>
      <c r="AC53" s="127"/>
      <c r="AD53" s="127"/>
      <c r="AE53" s="127"/>
      <c r="AF53" s="127"/>
      <c r="AG53" s="127"/>
      <c r="AH53" s="127"/>
      <c r="AI53" s="127"/>
      <c r="AJ53" s="127"/>
      <c r="AK53" s="127"/>
      <c r="AL53" s="127"/>
      <c r="AM53" s="127"/>
      <c r="AN53" s="127"/>
      <c r="AO53" s="127"/>
      <c r="AP53" s="127"/>
      <c r="AQ53" s="127"/>
      <c r="AR53" s="128"/>
      <c r="AS53" s="177"/>
      <c r="AT53" s="138"/>
      <c r="AU53" s="138"/>
      <c r="AV53" s="138"/>
      <c r="AW53" s="138"/>
      <c r="AX53" s="138"/>
      <c r="AY53" s="138"/>
      <c r="AZ53" s="138"/>
      <c r="BA53" s="138"/>
      <c r="BB53" s="138"/>
      <c r="BC53" s="138"/>
      <c r="BD53" s="293"/>
      <c r="BE53" s="127"/>
    </row>
    <row r="54" spans="1:91" s="294" customFormat="1" ht="32.450000000000003" customHeight="1">
      <c r="B54" s="295"/>
      <c r="C54" s="175" t="s">
        <v>70</v>
      </c>
      <c r="D54" s="296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346">
        <f>ROUND(SUM(AG55:AG61),2)</f>
        <v>0</v>
      </c>
      <c r="AH54" s="346"/>
      <c r="AI54" s="346"/>
      <c r="AJ54" s="346"/>
      <c r="AK54" s="346"/>
      <c r="AL54" s="346"/>
      <c r="AM54" s="346"/>
      <c r="AN54" s="347">
        <f t="shared" ref="AN54:AN61" si="0">SUM(AG54,AT54)</f>
        <v>0</v>
      </c>
      <c r="AO54" s="347"/>
      <c r="AP54" s="347"/>
      <c r="AQ54" s="297" t="s">
        <v>3</v>
      </c>
      <c r="AR54" s="295"/>
      <c r="AS54" s="298">
        <f>ROUND(SUM(AS55:AS61),2)</f>
        <v>0</v>
      </c>
      <c r="AT54" s="299">
        <f t="shared" ref="AT54:AT61" si="1">ROUND(SUM(AV54:AW54),2)</f>
        <v>0</v>
      </c>
      <c r="AU54" s="300">
        <f>ROUND(SUM(AU55:AU61),5)</f>
        <v>0</v>
      </c>
      <c r="AV54" s="299">
        <f>ROUND(AZ54*L29,2)</f>
        <v>0</v>
      </c>
      <c r="AW54" s="299">
        <f>ROUND(BA54*L30,2)</f>
        <v>0</v>
      </c>
      <c r="AX54" s="299">
        <f>ROUND(BB54*L29,2)</f>
        <v>0</v>
      </c>
      <c r="AY54" s="299">
        <f>ROUND(BC54*L30,2)</f>
        <v>0</v>
      </c>
      <c r="AZ54" s="299">
        <f>ROUND(SUM(AZ55:AZ61),2)</f>
        <v>0</v>
      </c>
      <c r="BA54" s="299">
        <f>ROUND(SUM(BA55:BA61),2)</f>
        <v>0</v>
      </c>
      <c r="BB54" s="299">
        <f>ROUND(SUM(BB55:BB61),2)</f>
        <v>0</v>
      </c>
      <c r="BC54" s="299">
        <f>ROUND(SUM(BC55:BC61),2)</f>
        <v>0</v>
      </c>
      <c r="BD54" s="301">
        <f>ROUND(SUM(BD55:BD61),2)</f>
        <v>0</v>
      </c>
      <c r="BS54" s="302" t="s">
        <v>71</v>
      </c>
      <c r="BT54" s="302" t="s">
        <v>72</v>
      </c>
      <c r="BU54" s="303" t="s">
        <v>73</v>
      </c>
      <c r="BV54" s="302" t="s">
        <v>74</v>
      </c>
      <c r="BW54" s="302" t="s">
        <v>5</v>
      </c>
      <c r="BX54" s="302" t="s">
        <v>75</v>
      </c>
      <c r="CL54" s="302" t="s">
        <v>3</v>
      </c>
    </row>
    <row r="55" spans="1:91" s="313" customFormat="1" ht="16.5" customHeight="1">
      <c r="A55" s="304" t="s">
        <v>76</v>
      </c>
      <c r="B55" s="305"/>
      <c r="C55" s="306"/>
      <c r="D55" s="341" t="s">
        <v>77</v>
      </c>
      <c r="E55" s="341"/>
      <c r="F55" s="341"/>
      <c r="G55" s="341"/>
      <c r="H55" s="341"/>
      <c r="I55" s="307"/>
      <c r="J55" s="341" t="s">
        <v>78</v>
      </c>
      <c r="K55" s="341"/>
      <c r="L55" s="341"/>
      <c r="M55" s="341"/>
      <c r="N55" s="341"/>
      <c r="O55" s="341"/>
      <c r="P55" s="341"/>
      <c r="Q55" s="341"/>
      <c r="R55" s="341"/>
      <c r="S55" s="341"/>
      <c r="T55" s="341"/>
      <c r="U55" s="341"/>
      <c r="V55" s="341"/>
      <c r="W55" s="341"/>
      <c r="X55" s="341"/>
      <c r="Y55" s="341"/>
      <c r="Z55" s="341"/>
      <c r="AA55" s="341"/>
      <c r="AB55" s="341"/>
      <c r="AC55" s="341"/>
      <c r="AD55" s="341"/>
      <c r="AE55" s="341"/>
      <c r="AF55" s="341"/>
      <c r="AG55" s="339">
        <f>'01 - SO 01 - Bourací a de...'!J30</f>
        <v>0</v>
      </c>
      <c r="AH55" s="340"/>
      <c r="AI55" s="340"/>
      <c r="AJ55" s="340"/>
      <c r="AK55" s="340"/>
      <c r="AL55" s="340"/>
      <c r="AM55" s="340"/>
      <c r="AN55" s="339">
        <f t="shared" si="0"/>
        <v>0</v>
      </c>
      <c r="AO55" s="340"/>
      <c r="AP55" s="340"/>
      <c r="AQ55" s="308" t="s">
        <v>79</v>
      </c>
      <c r="AR55" s="305"/>
      <c r="AS55" s="309">
        <v>0</v>
      </c>
      <c r="AT55" s="310">
        <f t="shared" si="1"/>
        <v>0</v>
      </c>
      <c r="AU55" s="311">
        <f>'01 - SO 01 - Bourací a de...'!P89</f>
        <v>0</v>
      </c>
      <c r="AV55" s="310">
        <f>'01 - SO 01 - Bourací a de...'!J33</f>
        <v>0</v>
      </c>
      <c r="AW55" s="310">
        <f>'01 - SO 01 - Bourací a de...'!J34</f>
        <v>0</v>
      </c>
      <c r="AX55" s="310">
        <f>'01 - SO 01 - Bourací a de...'!J35</f>
        <v>0</v>
      </c>
      <c r="AY55" s="310">
        <f>'01 - SO 01 - Bourací a de...'!J36</f>
        <v>0</v>
      </c>
      <c r="AZ55" s="310">
        <f>'01 - SO 01 - Bourací a de...'!F33</f>
        <v>0</v>
      </c>
      <c r="BA55" s="310">
        <f>'01 - SO 01 - Bourací a de...'!F34</f>
        <v>0</v>
      </c>
      <c r="BB55" s="310">
        <f>'01 - SO 01 - Bourací a de...'!F35</f>
        <v>0</v>
      </c>
      <c r="BC55" s="310">
        <f>'01 - SO 01 - Bourací a de...'!F36</f>
        <v>0</v>
      </c>
      <c r="BD55" s="312">
        <f>'01 - SO 01 - Bourací a de...'!F37</f>
        <v>0</v>
      </c>
      <c r="BT55" s="314" t="s">
        <v>80</v>
      </c>
      <c r="BV55" s="314" t="s">
        <v>74</v>
      </c>
      <c r="BW55" s="314" t="s">
        <v>81</v>
      </c>
      <c r="BX55" s="314" t="s">
        <v>5</v>
      </c>
      <c r="CL55" s="314" t="s">
        <v>3</v>
      </c>
      <c r="CM55" s="314" t="s">
        <v>82</v>
      </c>
    </row>
    <row r="56" spans="1:91" s="313" customFormat="1" ht="16.5" customHeight="1">
      <c r="A56" s="304" t="s">
        <v>76</v>
      </c>
      <c r="B56" s="305"/>
      <c r="C56" s="306"/>
      <c r="D56" s="341" t="s">
        <v>83</v>
      </c>
      <c r="E56" s="341"/>
      <c r="F56" s="341"/>
      <c r="G56" s="341"/>
      <c r="H56" s="341"/>
      <c r="I56" s="307"/>
      <c r="J56" s="341" t="s">
        <v>84</v>
      </c>
      <c r="K56" s="341"/>
      <c r="L56" s="341"/>
      <c r="M56" s="341"/>
      <c r="N56" s="341"/>
      <c r="O56" s="341"/>
      <c r="P56" s="341"/>
      <c r="Q56" s="341"/>
      <c r="R56" s="341"/>
      <c r="S56" s="341"/>
      <c r="T56" s="341"/>
      <c r="U56" s="341"/>
      <c r="V56" s="341"/>
      <c r="W56" s="341"/>
      <c r="X56" s="341"/>
      <c r="Y56" s="341"/>
      <c r="Z56" s="341"/>
      <c r="AA56" s="341"/>
      <c r="AB56" s="341"/>
      <c r="AC56" s="341"/>
      <c r="AD56" s="341"/>
      <c r="AE56" s="341"/>
      <c r="AF56" s="341"/>
      <c r="AG56" s="339">
        <f>'02 - SO 02 - Stavební čás...'!J30</f>
        <v>0</v>
      </c>
      <c r="AH56" s="340"/>
      <c r="AI56" s="340"/>
      <c r="AJ56" s="340"/>
      <c r="AK56" s="340"/>
      <c r="AL56" s="340"/>
      <c r="AM56" s="340"/>
      <c r="AN56" s="339">
        <f t="shared" si="0"/>
        <v>0</v>
      </c>
      <c r="AO56" s="340"/>
      <c r="AP56" s="340"/>
      <c r="AQ56" s="308" t="s">
        <v>79</v>
      </c>
      <c r="AR56" s="305"/>
      <c r="AS56" s="309">
        <v>0</v>
      </c>
      <c r="AT56" s="310">
        <f t="shared" si="1"/>
        <v>0</v>
      </c>
      <c r="AU56" s="311">
        <f>'02 - SO 02 - Stavební čás...'!P100</f>
        <v>0</v>
      </c>
      <c r="AV56" s="310">
        <f>'02 - SO 02 - Stavební čás...'!J33</f>
        <v>0</v>
      </c>
      <c r="AW56" s="310">
        <f>'02 - SO 02 - Stavební čás...'!J34</f>
        <v>0</v>
      </c>
      <c r="AX56" s="310">
        <f>'02 - SO 02 - Stavební čás...'!J35</f>
        <v>0</v>
      </c>
      <c r="AY56" s="310">
        <f>'02 - SO 02 - Stavební čás...'!J36</f>
        <v>0</v>
      </c>
      <c r="AZ56" s="310">
        <f>'02 - SO 02 - Stavební čás...'!F33</f>
        <v>0</v>
      </c>
      <c r="BA56" s="310">
        <f>'02 - SO 02 - Stavební čás...'!F34</f>
        <v>0</v>
      </c>
      <c r="BB56" s="310">
        <f>'02 - SO 02 - Stavební čás...'!F35</f>
        <v>0</v>
      </c>
      <c r="BC56" s="310">
        <f>'02 - SO 02 - Stavební čás...'!F36</f>
        <v>0</v>
      </c>
      <c r="BD56" s="312">
        <f>'02 - SO 02 - Stavební čás...'!F37</f>
        <v>0</v>
      </c>
      <c r="BT56" s="314" t="s">
        <v>80</v>
      </c>
      <c r="BV56" s="314" t="s">
        <v>74</v>
      </c>
      <c r="BW56" s="314" t="s">
        <v>85</v>
      </c>
      <c r="BX56" s="314" t="s">
        <v>5</v>
      </c>
      <c r="CL56" s="314" t="s">
        <v>3</v>
      </c>
      <c r="CM56" s="314" t="s">
        <v>82</v>
      </c>
    </row>
    <row r="57" spans="1:91" s="313" customFormat="1" ht="16.5" customHeight="1">
      <c r="A57" s="304" t="s">
        <v>76</v>
      </c>
      <c r="B57" s="305"/>
      <c r="C57" s="306"/>
      <c r="D57" s="341" t="s">
        <v>86</v>
      </c>
      <c r="E57" s="341"/>
      <c r="F57" s="341"/>
      <c r="G57" s="341"/>
      <c r="H57" s="341"/>
      <c r="I57" s="307"/>
      <c r="J57" s="341" t="s">
        <v>87</v>
      </c>
      <c r="K57" s="341"/>
      <c r="L57" s="341"/>
      <c r="M57" s="341"/>
      <c r="N57" s="341"/>
      <c r="O57" s="341"/>
      <c r="P57" s="341"/>
      <c r="Q57" s="341"/>
      <c r="R57" s="341"/>
      <c r="S57" s="341"/>
      <c r="T57" s="341"/>
      <c r="U57" s="341"/>
      <c r="V57" s="341"/>
      <c r="W57" s="341"/>
      <c r="X57" s="341"/>
      <c r="Y57" s="341"/>
      <c r="Z57" s="341"/>
      <c r="AA57" s="341"/>
      <c r="AB57" s="341"/>
      <c r="AC57" s="341"/>
      <c r="AD57" s="341"/>
      <c r="AE57" s="341"/>
      <c r="AF57" s="341"/>
      <c r="AG57" s="339">
        <f>'03 - SO 03 - Oplocení a t...'!J30</f>
        <v>0</v>
      </c>
      <c r="AH57" s="340"/>
      <c r="AI57" s="340"/>
      <c r="AJ57" s="340"/>
      <c r="AK57" s="340"/>
      <c r="AL57" s="340"/>
      <c r="AM57" s="340"/>
      <c r="AN57" s="339">
        <f t="shared" si="0"/>
        <v>0</v>
      </c>
      <c r="AO57" s="340"/>
      <c r="AP57" s="340"/>
      <c r="AQ57" s="308" t="s">
        <v>79</v>
      </c>
      <c r="AR57" s="305"/>
      <c r="AS57" s="309">
        <v>0</v>
      </c>
      <c r="AT57" s="310">
        <f t="shared" si="1"/>
        <v>0</v>
      </c>
      <c r="AU57" s="311">
        <f>'03 - SO 03 - Oplocení a t...'!P87</f>
        <v>0</v>
      </c>
      <c r="AV57" s="310">
        <f>'03 - SO 03 - Oplocení a t...'!J33</f>
        <v>0</v>
      </c>
      <c r="AW57" s="310">
        <f>'03 - SO 03 - Oplocení a t...'!J34</f>
        <v>0</v>
      </c>
      <c r="AX57" s="310">
        <f>'03 - SO 03 - Oplocení a t...'!J35</f>
        <v>0</v>
      </c>
      <c r="AY57" s="310">
        <f>'03 - SO 03 - Oplocení a t...'!J36</f>
        <v>0</v>
      </c>
      <c r="AZ57" s="310">
        <f>'03 - SO 03 - Oplocení a t...'!F33</f>
        <v>0</v>
      </c>
      <c r="BA57" s="310">
        <f>'03 - SO 03 - Oplocení a t...'!F34</f>
        <v>0</v>
      </c>
      <c r="BB57" s="310">
        <f>'03 - SO 03 - Oplocení a t...'!F35</f>
        <v>0</v>
      </c>
      <c r="BC57" s="310">
        <f>'03 - SO 03 - Oplocení a t...'!F36</f>
        <v>0</v>
      </c>
      <c r="BD57" s="312">
        <f>'03 - SO 03 - Oplocení a t...'!F37</f>
        <v>0</v>
      </c>
      <c r="BT57" s="314" t="s">
        <v>80</v>
      </c>
      <c r="BV57" s="314" t="s">
        <v>74</v>
      </c>
      <c r="BW57" s="314" t="s">
        <v>88</v>
      </c>
      <c r="BX57" s="314" t="s">
        <v>5</v>
      </c>
      <c r="CL57" s="314" t="s">
        <v>3</v>
      </c>
      <c r="CM57" s="314" t="s">
        <v>82</v>
      </c>
    </row>
    <row r="58" spans="1:91" s="313" customFormat="1" ht="16.5" customHeight="1">
      <c r="A58" s="304" t="s">
        <v>76</v>
      </c>
      <c r="B58" s="305"/>
      <c r="C58" s="306"/>
      <c r="D58" s="341" t="s">
        <v>89</v>
      </c>
      <c r="E58" s="341"/>
      <c r="F58" s="341"/>
      <c r="G58" s="341"/>
      <c r="H58" s="341"/>
      <c r="I58" s="307"/>
      <c r="J58" s="341" t="s">
        <v>90</v>
      </c>
      <c r="K58" s="341"/>
      <c r="L58" s="341"/>
      <c r="M58" s="341"/>
      <c r="N58" s="341"/>
      <c r="O58" s="341"/>
      <c r="P58" s="341"/>
      <c r="Q58" s="341"/>
      <c r="R58" s="341"/>
      <c r="S58" s="341"/>
      <c r="T58" s="341"/>
      <c r="U58" s="341"/>
      <c r="V58" s="341"/>
      <c r="W58" s="341"/>
      <c r="X58" s="341"/>
      <c r="Y58" s="341"/>
      <c r="Z58" s="341"/>
      <c r="AA58" s="341"/>
      <c r="AB58" s="341"/>
      <c r="AC58" s="341"/>
      <c r="AD58" s="341"/>
      <c r="AE58" s="341"/>
      <c r="AF58" s="341"/>
      <c r="AG58" s="339">
        <f>'04 - SO 04 - Přeložka pří...'!J30</f>
        <v>0</v>
      </c>
      <c r="AH58" s="340"/>
      <c r="AI58" s="340"/>
      <c r="AJ58" s="340"/>
      <c r="AK58" s="340"/>
      <c r="AL58" s="340"/>
      <c r="AM58" s="340"/>
      <c r="AN58" s="339">
        <f t="shared" si="0"/>
        <v>0</v>
      </c>
      <c r="AO58" s="340"/>
      <c r="AP58" s="340"/>
      <c r="AQ58" s="308" t="s">
        <v>79</v>
      </c>
      <c r="AR58" s="305"/>
      <c r="AS58" s="309">
        <v>0</v>
      </c>
      <c r="AT58" s="310">
        <f t="shared" si="1"/>
        <v>0</v>
      </c>
      <c r="AU58" s="311">
        <f>'04 - SO 04 - Přeložka pří...'!P80</f>
        <v>0</v>
      </c>
      <c r="AV58" s="310">
        <f>'04 - SO 04 - Přeložka pří...'!J33</f>
        <v>0</v>
      </c>
      <c r="AW58" s="310">
        <f>'04 - SO 04 - Přeložka pří...'!J34</f>
        <v>0</v>
      </c>
      <c r="AX58" s="310">
        <f>'04 - SO 04 - Přeložka pří...'!J35</f>
        <v>0</v>
      </c>
      <c r="AY58" s="310">
        <f>'04 - SO 04 - Přeložka pří...'!J36</f>
        <v>0</v>
      </c>
      <c r="AZ58" s="310">
        <f>'04 - SO 04 - Přeložka pří...'!F33</f>
        <v>0</v>
      </c>
      <c r="BA58" s="310">
        <f>'04 - SO 04 - Přeložka pří...'!F34</f>
        <v>0</v>
      </c>
      <c r="BB58" s="310">
        <f>'04 - SO 04 - Přeložka pří...'!F35</f>
        <v>0</v>
      </c>
      <c r="BC58" s="310">
        <f>'04 - SO 04 - Přeložka pří...'!F36</f>
        <v>0</v>
      </c>
      <c r="BD58" s="312">
        <f>'04 - SO 04 - Přeložka pří...'!F37</f>
        <v>0</v>
      </c>
      <c r="BT58" s="314" t="s">
        <v>80</v>
      </c>
      <c r="BV58" s="314" t="s">
        <v>74</v>
      </c>
      <c r="BW58" s="314" t="s">
        <v>91</v>
      </c>
      <c r="BX58" s="314" t="s">
        <v>5</v>
      </c>
      <c r="CL58" s="314" t="s">
        <v>3</v>
      </c>
      <c r="CM58" s="314" t="s">
        <v>82</v>
      </c>
    </row>
    <row r="59" spans="1:91" s="313" customFormat="1" ht="16.5" customHeight="1">
      <c r="A59" s="304" t="s">
        <v>76</v>
      </c>
      <c r="B59" s="305"/>
      <c r="C59" s="306"/>
      <c r="D59" s="341" t="s">
        <v>92</v>
      </c>
      <c r="E59" s="341"/>
      <c r="F59" s="341"/>
      <c r="G59" s="341"/>
      <c r="H59" s="341"/>
      <c r="I59" s="307"/>
      <c r="J59" s="341" t="s">
        <v>93</v>
      </c>
      <c r="K59" s="341"/>
      <c r="L59" s="341"/>
      <c r="M59" s="341"/>
      <c r="N59" s="341"/>
      <c r="O59" s="341"/>
      <c r="P59" s="341"/>
      <c r="Q59" s="341"/>
      <c r="R59" s="341"/>
      <c r="S59" s="341"/>
      <c r="T59" s="341"/>
      <c r="U59" s="341"/>
      <c r="V59" s="341"/>
      <c r="W59" s="341"/>
      <c r="X59" s="341"/>
      <c r="Y59" s="341"/>
      <c r="Z59" s="341"/>
      <c r="AA59" s="341"/>
      <c r="AB59" s="341"/>
      <c r="AC59" s="341"/>
      <c r="AD59" s="341"/>
      <c r="AE59" s="341"/>
      <c r="AF59" s="341"/>
      <c r="AG59" s="339">
        <f>'05 - SO 05 - Elektrostave...'!J30</f>
        <v>0</v>
      </c>
      <c r="AH59" s="340"/>
      <c r="AI59" s="340"/>
      <c r="AJ59" s="340"/>
      <c r="AK59" s="340"/>
      <c r="AL59" s="340"/>
      <c r="AM59" s="340"/>
      <c r="AN59" s="339">
        <f t="shared" si="0"/>
        <v>0</v>
      </c>
      <c r="AO59" s="340"/>
      <c r="AP59" s="340"/>
      <c r="AQ59" s="308" t="s">
        <v>79</v>
      </c>
      <c r="AR59" s="305"/>
      <c r="AS59" s="309">
        <v>0</v>
      </c>
      <c r="AT59" s="310">
        <f t="shared" si="1"/>
        <v>0</v>
      </c>
      <c r="AU59" s="311">
        <f>'05 - SO 05 - Elektrostave...'!P80</f>
        <v>0</v>
      </c>
      <c r="AV59" s="310">
        <f>'05 - SO 05 - Elektrostave...'!J33</f>
        <v>0</v>
      </c>
      <c r="AW59" s="310">
        <f>'05 - SO 05 - Elektrostave...'!J34</f>
        <v>0</v>
      </c>
      <c r="AX59" s="310">
        <f>'05 - SO 05 - Elektrostave...'!J35</f>
        <v>0</v>
      </c>
      <c r="AY59" s="310">
        <f>'05 - SO 05 - Elektrostave...'!J36</f>
        <v>0</v>
      </c>
      <c r="AZ59" s="310">
        <f>'05 - SO 05 - Elektrostave...'!F33</f>
        <v>0</v>
      </c>
      <c r="BA59" s="310">
        <f>'05 - SO 05 - Elektrostave...'!F34</f>
        <v>0</v>
      </c>
      <c r="BB59" s="310">
        <f>'05 - SO 05 - Elektrostave...'!F35</f>
        <v>0</v>
      </c>
      <c r="BC59" s="310">
        <f>'05 - SO 05 - Elektrostave...'!F36</f>
        <v>0</v>
      </c>
      <c r="BD59" s="312">
        <f>'05 - SO 05 - Elektrostave...'!F37</f>
        <v>0</v>
      </c>
      <c r="BT59" s="314" t="s">
        <v>80</v>
      </c>
      <c r="BV59" s="314" t="s">
        <v>74</v>
      </c>
      <c r="BW59" s="314" t="s">
        <v>94</v>
      </c>
      <c r="BX59" s="314" t="s">
        <v>5</v>
      </c>
      <c r="CL59" s="314" t="s">
        <v>3</v>
      </c>
      <c r="CM59" s="314" t="s">
        <v>82</v>
      </c>
    </row>
    <row r="60" spans="1:91" s="313" customFormat="1" ht="16.5" customHeight="1">
      <c r="A60" s="304" t="s">
        <v>76</v>
      </c>
      <c r="B60" s="305"/>
      <c r="C60" s="306"/>
      <c r="D60" s="341" t="s">
        <v>95</v>
      </c>
      <c r="E60" s="341"/>
      <c r="F60" s="341"/>
      <c r="G60" s="341"/>
      <c r="H60" s="341"/>
      <c r="I60" s="307"/>
      <c r="J60" s="341" t="s">
        <v>96</v>
      </c>
      <c r="K60" s="341"/>
      <c r="L60" s="341"/>
      <c r="M60" s="341"/>
      <c r="N60" s="341"/>
      <c r="O60" s="341"/>
      <c r="P60" s="341"/>
      <c r="Q60" s="341"/>
      <c r="R60" s="341"/>
      <c r="S60" s="341"/>
      <c r="T60" s="341"/>
      <c r="U60" s="341"/>
      <c r="V60" s="341"/>
      <c r="W60" s="341"/>
      <c r="X60" s="341"/>
      <c r="Y60" s="341"/>
      <c r="Z60" s="341"/>
      <c r="AA60" s="341"/>
      <c r="AB60" s="341"/>
      <c r="AC60" s="341"/>
      <c r="AD60" s="341"/>
      <c r="AE60" s="341"/>
      <c r="AF60" s="341"/>
      <c r="AG60" s="339">
        <f>'06 - So 06 - Venkovní pot...'!J30</f>
        <v>0</v>
      </c>
      <c r="AH60" s="340"/>
      <c r="AI60" s="340"/>
      <c r="AJ60" s="340"/>
      <c r="AK60" s="340"/>
      <c r="AL60" s="340"/>
      <c r="AM60" s="340"/>
      <c r="AN60" s="339">
        <f t="shared" si="0"/>
        <v>0</v>
      </c>
      <c r="AO60" s="340"/>
      <c r="AP60" s="340"/>
      <c r="AQ60" s="308" t="s">
        <v>79</v>
      </c>
      <c r="AR60" s="305"/>
      <c r="AS60" s="309">
        <v>0</v>
      </c>
      <c r="AT60" s="310">
        <f t="shared" si="1"/>
        <v>0</v>
      </c>
      <c r="AU60" s="311">
        <f>'06 - So 06 - Venkovní pot...'!P86</f>
        <v>0</v>
      </c>
      <c r="AV60" s="310">
        <f>'06 - So 06 - Venkovní pot...'!J33</f>
        <v>0</v>
      </c>
      <c r="AW60" s="310">
        <f>'06 - So 06 - Venkovní pot...'!J34</f>
        <v>0</v>
      </c>
      <c r="AX60" s="310">
        <f>'06 - So 06 - Venkovní pot...'!J35</f>
        <v>0</v>
      </c>
      <c r="AY60" s="310">
        <f>'06 - So 06 - Venkovní pot...'!J36</f>
        <v>0</v>
      </c>
      <c r="AZ60" s="310">
        <f>'06 - So 06 - Venkovní pot...'!F33</f>
        <v>0</v>
      </c>
      <c r="BA60" s="310">
        <f>'06 - So 06 - Venkovní pot...'!F34</f>
        <v>0</v>
      </c>
      <c r="BB60" s="310">
        <f>'06 - So 06 - Venkovní pot...'!F35</f>
        <v>0</v>
      </c>
      <c r="BC60" s="310">
        <f>'06 - So 06 - Venkovní pot...'!F36</f>
        <v>0</v>
      </c>
      <c r="BD60" s="312">
        <f>'06 - So 06 - Venkovní pot...'!F37</f>
        <v>0</v>
      </c>
      <c r="BT60" s="314" t="s">
        <v>80</v>
      </c>
      <c r="BV60" s="314" t="s">
        <v>74</v>
      </c>
      <c r="BW60" s="314" t="s">
        <v>97</v>
      </c>
      <c r="BX60" s="314" t="s">
        <v>5</v>
      </c>
      <c r="CL60" s="314" t="s">
        <v>3</v>
      </c>
      <c r="CM60" s="314" t="s">
        <v>82</v>
      </c>
    </row>
    <row r="61" spans="1:91" s="313" customFormat="1" ht="16.5" customHeight="1">
      <c r="A61" s="304" t="s">
        <v>76</v>
      </c>
      <c r="B61" s="305"/>
      <c r="C61" s="306"/>
      <c r="D61" s="341" t="s">
        <v>98</v>
      </c>
      <c r="E61" s="341"/>
      <c r="F61" s="341"/>
      <c r="G61" s="341"/>
      <c r="H61" s="341"/>
      <c r="I61" s="307"/>
      <c r="J61" s="341" t="s">
        <v>99</v>
      </c>
      <c r="K61" s="341"/>
      <c r="L61" s="341"/>
      <c r="M61" s="341"/>
      <c r="N61" s="341"/>
      <c r="O61" s="341"/>
      <c r="P61" s="341"/>
      <c r="Q61" s="341"/>
      <c r="R61" s="341"/>
      <c r="S61" s="341"/>
      <c r="T61" s="341"/>
      <c r="U61" s="341"/>
      <c r="V61" s="341"/>
      <c r="W61" s="341"/>
      <c r="X61" s="341"/>
      <c r="Y61" s="341"/>
      <c r="Z61" s="341"/>
      <c r="AA61" s="341"/>
      <c r="AB61" s="341"/>
      <c r="AC61" s="341"/>
      <c r="AD61" s="341"/>
      <c r="AE61" s="341"/>
      <c r="AF61" s="341"/>
      <c r="AG61" s="339">
        <f>'07 - VRN'!J30</f>
        <v>0</v>
      </c>
      <c r="AH61" s="340"/>
      <c r="AI61" s="340"/>
      <c r="AJ61" s="340"/>
      <c r="AK61" s="340"/>
      <c r="AL61" s="340"/>
      <c r="AM61" s="340"/>
      <c r="AN61" s="339">
        <f t="shared" si="0"/>
        <v>0</v>
      </c>
      <c r="AO61" s="340"/>
      <c r="AP61" s="340"/>
      <c r="AQ61" s="308" t="s">
        <v>100</v>
      </c>
      <c r="AR61" s="305"/>
      <c r="AS61" s="315">
        <v>0</v>
      </c>
      <c r="AT61" s="316">
        <f t="shared" si="1"/>
        <v>0</v>
      </c>
      <c r="AU61" s="317">
        <f>'07 - VRN'!P80</f>
        <v>0</v>
      </c>
      <c r="AV61" s="316">
        <f>'07 - VRN'!J33</f>
        <v>0</v>
      </c>
      <c r="AW61" s="316">
        <f>'07 - VRN'!J34</f>
        <v>0</v>
      </c>
      <c r="AX61" s="316">
        <f>'07 - VRN'!J35</f>
        <v>0</v>
      </c>
      <c r="AY61" s="316">
        <f>'07 - VRN'!J36</f>
        <v>0</v>
      </c>
      <c r="AZ61" s="316">
        <f>'07 - VRN'!F33</f>
        <v>0</v>
      </c>
      <c r="BA61" s="316">
        <f>'07 - VRN'!F34</f>
        <v>0</v>
      </c>
      <c r="BB61" s="316">
        <f>'07 - VRN'!F35</f>
        <v>0</v>
      </c>
      <c r="BC61" s="316">
        <f>'07 - VRN'!F36</f>
        <v>0</v>
      </c>
      <c r="BD61" s="318">
        <f>'07 - VRN'!F37</f>
        <v>0</v>
      </c>
      <c r="BT61" s="314" t="s">
        <v>80</v>
      </c>
      <c r="BV61" s="314" t="s">
        <v>74</v>
      </c>
      <c r="BW61" s="314" t="s">
        <v>101</v>
      </c>
      <c r="BX61" s="314" t="s">
        <v>5</v>
      </c>
      <c r="CL61" s="314" t="s">
        <v>3</v>
      </c>
      <c r="CM61" s="314" t="s">
        <v>82</v>
      </c>
    </row>
    <row r="62" spans="1:91" s="130" customFormat="1" ht="30" customHeight="1">
      <c r="A62" s="127"/>
      <c r="B62" s="128"/>
      <c r="C62" s="127"/>
      <c r="D62" s="127"/>
      <c r="E62" s="127"/>
      <c r="F62" s="127"/>
      <c r="G62" s="127"/>
      <c r="H62" s="127"/>
      <c r="I62" s="127"/>
      <c r="J62" s="127"/>
      <c r="K62" s="127"/>
      <c r="L62" s="127"/>
      <c r="M62" s="127"/>
      <c r="N62" s="127"/>
      <c r="O62" s="127"/>
      <c r="P62" s="127"/>
      <c r="Q62" s="127"/>
      <c r="R62" s="127"/>
      <c r="S62" s="127"/>
      <c r="T62" s="127"/>
      <c r="U62" s="127"/>
      <c r="V62" s="127"/>
      <c r="W62" s="127"/>
      <c r="X62" s="127"/>
      <c r="Y62" s="127"/>
      <c r="Z62" s="127"/>
      <c r="AA62" s="127"/>
      <c r="AB62" s="127"/>
      <c r="AC62" s="127"/>
      <c r="AD62" s="127"/>
      <c r="AE62" s="127"/>
      <c r="AF62" s="127"/>
      <c r="AG62" s="127"/>
      <c r="AH62" s="127"/>
      <c r="AI62" s="127"/>
      <c r="AJ62" s="127"/>
      <c r="AK62" s="127"/>
      <c r="AL62" s="127"/>
      <c r="AM62" s="127"/>
      <c r="AN62" s="127"/>
      <c r="AO62" s="127"/>
      <c r="AP62" s="127"/>
      <c r="AQ62" s="127"/>
      <c r="AR62" s="128"/>
      <c r="AS62" s="127"/>
      <c r="AT62" s="127"/>
      <c r="AU62" s="127"/>
      <c r="AV62" s="127"/>
      <c r="AW62" s="127"/>
      <c r="AX62" s="127"/>
      <c r="AY62" s="127"/>
      <c r="AZ62" s="127"/>
      <c r="BA62" s="127"/>
      <c r="BB62" s="127"/>
      <c r="BC62" s="127"/>
      <c r="BD62" s="127"/>
      <c r="BE62" s="127"/>
    </row>
    <row r="63" spans="1:91" s="130" customFormat="1" ht="6.95" customHeight="1">
      <c r="A63" s="127"/>
      <c r="B63" s="152"/>
      <c r="C63" s="153"/>
      <c r="D63" s="153"/>
      <c r="E63" s="153"/>
      <c r="F63" s="153"/>
      <c r="G63" s="153"/>
      <c r="H63" s="153"/>
      <c r="I63" s="153"/>
      <c r="J63" s="153"/>
      <c r="K63" s="153"/>
      <c r="L63" s="153"/>
      <c r="M63" s="153"/>
      <c r="N63" s="153"/>
      <c r="O63" s="153"/>
      <c r="P63" s="153"/>
      <c r="Q63" s="153"/>
      <c r="R63" s="153"/>
      <c r="S63" s="153"/>
      <c r="T63" s="153"/>
      <c r="U63" s="153"/>
      <c r="V63" s="153"/>
      <c r="W63" s="153"/>
      <c r="X63" s="153"/>
      <c r="Y63" s="153"/>
      <c r="Z63" s="153"/>
      <c r="AA63" s="153"/>
      <c r="AB63" s="153"/>
      <c r="AC63" s="153"/>
      <c r="AD63" s="153"/>
      <c r="AE63" s="153"/>
      <c r="AF63" s="153"/>
      <c r="AG63" s="153"/>
      <c r="AH63" s="153"/>
      <c r="AI63" s="153"/>
      <c r="AJ63" s="153"/>
      <c r="AK63" s="153"/>
      <c r="AL63" s="153"/>
      <c r="AM63" s="153"/>
      <c r="AN63" s="153"/>
      <c r="AO63" s="153"/>
      <c r="AP63" s="153"/>
      <c r="AQ63" s="153"/>
      <c r="AR63" s="128"/>
      <c r="AS63" s="127"/>
      <c r="AT63" s="127"/>
      <c r="AU63" s="127"/>
      <c r="AV63" s="127"/>
      <c r="AW63" s="127"/>
      <c r="AX63" s="127"/>
      <c r="AY63" s="127"/>
      <c r="AZ63" s="127"/>
      <c r="BA63" s="127"/>
      <c r="BB63" s="127"/>
      <c r="BC63" s="127"/>
      <c r="BD63" s="127"/>
      <c r="BE63" s="127"/>
    </row>
  </sheetData>
  <sheetProtection password="C64E" sheet="1" objects="1" scenarios="1"/>
  <mergeCells count="66"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AG54:AM54"/>
    <mergeCell ref="AN54:AP54"/>
    <mergeCell ref="D56:H56"/>
    <mergeCell ref="AG56:AM56"/>
    <mergeCell ref="AN56:AP56"/>
    <mergeCell ref="AN57:AP57"/>
    <mergeCell ref="D57:H57"/>
    <mergeCell ref="J57:AF57"/>
    <mergeCell ref="AG57:AM57"/>
    <mergeCell ref="D58:H58"/>
    <mergeCell ref="J58:AF58"/>
    <mergeCell ref="AN59:AP59"/>
    <mergeCell ref="AG59:AM59"/>
    <mergeCell ref="D59:H59"/>
    <mergeCell ref="J59:AF59"/>
    <mergeCell ref="D60:H60"/>
    <mergeCell ref="J60:AF60"/>
    <mergeCell ref="AN61:AP61"/>
    <mergeCell ref="AG61:AM61"/>
    <mergeCell ref="D61:H61"/>
    <mergeCell ref="J61:AF61"/>
    <mergeCell ref="AK30:AO30"/>
    <mergeCell ref="L30:P30"/>
    <mergeCell ref="W30:AE30"/>
    <mergeCell ref="L31:P31"/>
    <mergeCell ref="AN60:AP60"/>
    <mergeCell ref="AG60:AM60"/>
    <mergeCell ref="AN58:AP58"/>
    <mergeCell ref="AG58:AM58"/>
    <mergeCell ref="J56:AF56"/>
    <mergeCell ref="L45:AO45"/>
    <mergeCell ref="AM47:AN47"/>
    <mergeCell ref="AM49:AP49"/>
    <mergeCell ref="AK26:AO26"/>
    <mergeCell ref="L28:P28"/>
    <mergeCell ref="W28:AE28"/>
    <mergeCell ref="AK28:AO28"/>
    <mergeCell ref="W29:AE29"/>
    <mergeCell ref="L29:P29"/>
    <mergeCell ref="AK29:AO29"/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2"/>
    <mergeCell ref="K5:AO5"/>
    <mergeCell ref="K6:AO6"/>
    <mergeCell ref="E14:AJ14"/>
    <mergeCell ref="E23:AN23"/>
  </mergeCells>
  <hyperlinks>
    <hyperlink ref="A55" location="'01 - SO 01 - Bourací a de...'!C2" display="/" xr:uid="{00000000-0004-0000-0000-000000000000}"/>
    <hyperlink ref="A56" location="'02 - SO 02 - Stavební čás...'!C2" display="/" xr:uid="{00000000-0004-0000-0000-000001000000}"/>
    <hyperlink ref="A57" location="'03 - SO 03 - Oplocení a t...'!C2" display="/" xr:uid="{00000000-0004-0000-0000-000002000000}"/>
    <hyperlink ref="A58" location="'04 - SO 04 - Přeložka pří...'!C2" display="/" xr:uid="{00000000-0004-0000-0000-000003000000}"/>
    <hyperlink ref="A59" location="'05 - SO 05 - Elektrostave...'!C2" display="/" xr:uid="{00000000-0004-0000-0000-000004000000}"/>
    <hyperlink ref="A60" location="'06 - So 06 - Venkovní pot...'!C2" display="/" xr:uid="{00000000-0004-0000-0000-000005000000}"/>
    <hyperlink ref="A61" location="'07 - VRN'!C2" display="/" xr:uid="{00000000-0004-0000-0000-000006000000}"/>
  </hyperlinks>
  <pageMargins left="0.39374999999999999" right="0.39374999999999999" top="0.39374999999999999" bottom="0.39374999999999999" header="0" footer="0"/>
  <pageSetup paperSize="9" scale="68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242"/>
  <sheetViews>
    <sheetView showGridLines="0" topLeftCell="A43" workbookViewId="0">
      <selection activeCell="I53" sqref="I53"/>
    </sheetView>
  </sheetViews>
  <sheetFormatPr defaultRowHeight="11.25"/>
  <cols>
    <col min="1" max="1" width="8.33203125" style="119" customWidth="1"/>
    <col min="2" max="2" width="1.1640625" style="119" customWidth="1"/>
    <col min="3" max="3" width="4.1640625" style="119" customWidth="1"/>
    <col min="4" max="4" width="4.33203125" style="119" customWidth="1"/>
    <col min="5" max="5" width="17.1640625" style="119" customWidth="1"/>
    <col min="6" max="6" width="50.83203125" style="119" customWidth="1"/>
    <col min="7" max="7" width="7.5" style="119" customWidth="1"/>
    <col min="8" max="8" width="14" style="119" customWidth="1"/>
    <col min="9" max="9" width="15.83203125" style="119" customWidth="1"/>
    <col min="10" max="11" width="22.33203125" style="119" customWidth="1"/>
    <col min="12" max="12" width="9.33203125" style="119" customWidth="1"/>
    <col min="13" max="13" width="10.83203125" style="119" hidden="1" customWidth="1"/>
    <col min="14" max="14" width="0" style="119" hidden="1"/>
    <col min="15" max="20" width="14.1640625" style="119" hidden="1" customWidth="1"/>
    <col min="21" max="21" width="16.33203125" style="119" hidden="1" customWidth="1"/>
    <col min="22" max="22" width="12.33203125" style="119" customWidth="1"/>
    <col min="23" max="23" width="16.33203125" style="119" customWidth="1"/>
    <col min="24" max="24" width="12.33203125" style="119" customWidth="1"/>
    <col min="25" max="25" width="15" style="119" customWidth="1"/>
    <col min="26" max="26" width="11" style="119" customWidth="1"/>
    <col min="27" max="27" width="15" style="119" customWidth="1"/>
    <col min="28" max="28" width="16.33203125" style="119" customWidth="1"/>
    <col min="29" max="29" width="11" style="119" customWidth="1"/>
    <col min="30" max="30" width="15" style="119" customWidth="1"/>
    <col min="31" max="31" width="16.33203125" style="119" customWidth="1"/>
    <col min="32" max="43" width="9.33203125" style="119"/>
    <col min="44" max="62" width="0" style="119" hidden="1"/>
    <col min="63" max="65" width="9.33203125" style="119" hidden="1"/>
    <col min="66" max="16384" width="9.33203125" style="119"/>
  </cols>
  <sheetData>
    <row r="2" spans="1:56" ht="36.950000000000003" customHeight="1">
      <c r="L2" s="319" t="s">
        <v>6</v>
      </c>
      <c r="M2" s="320"/>
      <c r="N2" s="320"/>
      <c r="O2" s="320"/>
      <c r="P2" s="320"/>
      <c r="Q2" s="320"/>
      <c r="R2" s="320"/>
      <c r="S2" s="320"/>
      <c r="T2" s="320"/>
      <c r="U2" s="320"/>
      <c r="V2" s="320"/>
      <c r="AT2" s="120" t="s">
        <v>81</v>
      </c>
      <c r="AZ2" s="211" t="s">
        <v>102</v>
      </c>
      <c r="BA2" s="211" t="s">
        <v>103</v>
      </c>
      <c r="BB2" s="211" t="s">
        <v>104</v>
      </c>
      <c r="BC2" s="211" t="s">
        <v>105</v>
      </c>
      <c r="BD2" s="211" t="s">
        <v>82</v>
      </c>
    </row>
    <row r="3" spans="1:56" ht="6.95" customHeight="1">
      <c r="B3" s="121"/>
      <c r="C3" s="122"/>
      <c r="D3" s="122"/>
      <c r="E3" s="122"/>
      <c r="F3" s="122"/>
      <c r="G3" s="122"/>
      <c r="H3" s="122"/>
      <c r="I3" s="122"/>
      <c r="J3" s="122"/>
      <c r="K3" s="122"/>
      <c r="L3" s="123"/>
      <c r="AT3" s="120" t="s">
        <v>82</v>
      </c>
      <c r="AZ3" s="211" t="s">
        <v>106</v>
      </c>
      <c r="BA3" s="211" t="s">
        <v>107</v>
      </c>
      <c r="BB3" s="211" t="s">
        <v>104</v>
      </c>
      <c r="BC3" s="211" t="s">
        <v>108</v>
      </c>
      <c r="BD3" s="211" t="s">
        <v>82</v>
      </c>
    </row>
    <row r="4" spans="1:56" ht="24.95" customHeight="1">
      <c r="B4" s="123"/>
      <c r="D4" s="124" t="s">
        <v>109</v>
      </c>
      <c r="L4" s="123"/>
      <c r="M4" s="125" t="s">
        <v>11</v>
      </c>
      <c r="AT4" s="120" t="s">
        <v>4</v>
      </c>
      <c r="AZ4" s="211" t="s">
        <v>49</v>
      </c>
      <c r="BA4" s="211" t="s">
        <v>110</v>
      </c>
      <c r="BB4" s="211" t="s">
        <v>111</v>
      </c>
      <c r="BC4" s="211" t="s">
        <v>112</v>
      </c>
      <c r="BD4" s="211" t="s">
        <v>82</v>
      </c>
    </row>
    <row r="5" spans="1:56" ht="6.95" customHeight="1">
      <c r="B5" s="123"/>
      <c r="L5" s="123"/>
    </row>
    <row r="6" spans="1:56" ht="12" customHeight="1">
      <c r="B6" s="123"/>
      <c r="D6" s="126" t="s">
        <v>17</v>
      </c>
      <c r="L6" s="123"/>
    </row>
    <row r="7" spans="1:56" ht="16.5" customHeight="1">
      <c r="B7" s="123"/>
      <c r="E7" s="358" t="str">
        <f>'Rekapitulace stavby'!K6</f>
        <v>Žerčice, vodojem - rekonstrukce, oprava 6.3.2021 podle VaK MB</v>
      </c>
      <c r="F7" s="359"/>
      <c r="G7" s="359"/>
      <c r="H7" s="359"/>
      <c r="L7" s="123"/>
    </row>
    <row r="8" spans="1:56" s="130" customFormat="1" ht="12" customHeight="1">
      <c r="A8" s="127"/>
      <c r="B8" s="128"/>
      <c r="C8" s="127"/>
      <c r="D8" s="126" t="s">
        <v>113</v>
      </c>
      <c r="E8" s="127"/>
      <c r="F8" s="127"/>
      <c r="G8" s="127"/>
      <c r="H8" s="127"/>
      <c r="I8" s="127"/>
      <c r="J8" s="127"/>
      <c r="K8" s="127"/>
      <c r="L8" s="129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</row>
    <row r="9" spans="1:56" s="130" customFormat="1" ht="16.5" customHeight="1">
      <c r="A9" s="127"/>
      <c r="B9" s="128"/>
      <c r="C9" s="127"/>
      <c r="D9" s="127"/>
      <c r="E9" s="348" t="s">
        <v>114</v>
      </c>
      <c r="F9" s="357"/>
      <c r="G9" s="357"/>
      <c r="H9" s="357"/>
      <c r="I9" s="127"/>
      <c r="J9" s="127"/>
      <c r="K9" s="127"/>
      <c r="L9" s="129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</row>
    <row r="10" spans="1:56" s="130" customFormat="1">
      <c r="A10" s="127"/>
      <c r="B10" s="128"/>
      <c r="C10" s="127"/>
      <c r="D10" s="127"/>
      <c r="E10" s="127"/>
      <c r="F10" s="127"/>
      <c r="G10" s="127"/>
      <c r="H10" s="127"/>
      <c r="I10" s="127"/>
      <c r="J10" s="127"/>
      <c r="K10" s="127"/>
      <c r="L10" s="129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</row>
    <row r="11" spans="1:56" s="130" customFormat="1" ht="12" customHeight="1">
      <c r="A11" s="127"/>
      <c r="B11" s="128"/>
      <c r="C11" s="127"/>
      <c r="D11" s="126" t="s">
        <v>19</v>
      </c>
      <c r="E11" s="127"/>
      <c r="F11" s="131" t="s">
        <v>3</v>
      </c>
      <c r="G11" s="127"/>
      <c r="H11" s="127"/>
      <c r="I11" s="126" t="s">
        <v>20</v>
      </c>
      <c r="J11" s="131" t="s">
        <v>3</v>
      </c>
      <c r="K11" s="127"/>
      <c r="L11" s="129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</row>
    <row r="12" spans="1:56" s="130" customFormat="1" ht="12" customHeight="1">
      <c r="A12" s="127"/>
      <c r="B12" s="128"/>
      <c r="C12" s="127"/>
      <c r="D12" s="126" t="s">
        <v>21</v>
      </c>
      <c r="E12" s="127"/>
      <c r="F12" s="131" t="s">
        <v>22</v>
      </c>
      <c r="G12" s="127"/>
      <c r="H12" s="127"/>
      <c r="I12" s="126" t="s">
        <v>23</v>
      </c>
      <c r="J12" s="132" t="str">
        <f>'Rekapitulace stavby'!AN8</f>
        <v>6. 3. 2021</v>
      </c>
      <c r="K12" s="127"/>
      <c r="L12" s="129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</row>
    <row r="13" spans="1:56" s="130" customFormat="1" ht="10.9" customHeight="1">
      <c r="A13" s="127"/>
      <c r="B13" s="128"/>
      <c r="C13" s="127"/>
      <c r="D13" s="127"/>
      <c r="E13" s="127"/>
      <c r="F13" s="127"/>
      <c r="G13" s="127"/>
      <c r="H13" s="127"/>
      <c r="I13" s="127"/>
      <c r="J13" s="127"/>
      <c r="K13" s="127"/>
      <c r="L13" s="129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</row>
    <row r="14" spans="1:56" s="130" customFormat="1" ht="12" customHeight="1">
      <c r="A14" s="127"/>
      <c r="B14" s="128"/>
      <c r="C14" s="127"/>
      <c r="D14" s="126" t="s">
        <v>25</v>
      </c>
      <c r="E14" s="127"/>
      <c r="F14" s="127"/>
      <c r="G14" s="127"/>
      <c r="H14" s="127"/>
      <c r="I14" s="126" t="s">
        <v>26</v>
      </c>
      <c r="J14" s="131" t="s">
        <v>3</v>
      </c>
      <c r="K14" s="127"/>
      <c r="L14" s="129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</row>
    <row r="15" spans="1:56" s="130" customFormat="1" ht="18" customHeight="1">
      <c r="A15" s="127"/>
      <c r="B15" s="128"/>
      <c r="C15" s="127"/>
      <c r="D15" s="127"/>
      <c r="E15" s="131" t="s">
        <v>27</v>
      </c>
      <c r="F15" s="127"/>
      <c r="G15" s="127"/>
      <c r="H15" s="127"/>
      <c r="I15" s="126" t="s">
        <v>28</v>
      </c>
      <c r="J15" s="131" t="s">
        <v>3</v>
      </c>
      <c r="K15" s="127"/>
      <c r="L15" s="129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</row>
    <row r="16" spans="1:56" s="130" customFormat="1" ht="6.95" customHeight="1">
      <c r="A16" s="127"/>
      <c r="B16" s="128"/>
      <c r="C16" s="127"/>
      <c r="D16" s="127"/>
      <c r="E16" s="127"/>
      <c r="F16" s="127"/>
      <c r="G16" s="127"/>
      <c r="H16" s="127"/>
      <c r="I16" s="127"/>
      <c r="J16" s="127"/>
      <c r="K16" s="127"/>
      <c r="L16" s="129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</row>
    <row r="17" spans="1:31" s="130" customFormat="1" ht="12" customHeight="1">
      <c r="A17" s="127"/>
      <c r="B17" s="128"/>
      <c r="C17" s="127"/>
      <c r="D17" s="126" t="s">
        <v>29</v>
      </c>
      <c r="E17" s="127"/>
      <c r="F17" s="127"/>
      <c r="G17" s="127"/>
      <c r="H17" s="127"/>
      <c r="I17" s="126" t="s">
        <v>26</v>
      </c>
      <c r="J17" s="133" t="str">
        <f>'Rekapitulace stavby'!AN13</f>
        <v>Vyplň údaj</v>
      </c>
      <c r="K17" s="127"/>
      <c r="L17" s="129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</row>
    <row r="18" spans="1:31" s="130" customFormat="1" ht="18" customHeight="1">
      <c r="A18" s="127"/>
      <c r="B18" s="128"/>
      <c r="C18" s="127"/>
      <c r="D18" s="127"/>
      <c r="E18" s="360" t="str">
        <f>'Rekapitulace stavby'!E14</f>
        <v>Vyplň údaj</v>
      </c>
      <c r="F18" s="331"/>
      <c r="G18" s="331"/>
      <c r="H18" s="331"/>
      <c r="I18" s="126" t="s">
        <v>28</v>
      </c>
      <c r="J18" s="133" t="str">
        <f>'Rekapitulace stavby'!AN14</f>
        <v>Vyplň údaj</v>
      </c>
      <c r="K18" s="127"/>
      <c r="L18" s="129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</row>
    <row r="19" spans="1:31" s="130" customFormat="1" ht="6.95" customHeight="1">
      <c r="A19" s="127"/>
      <c r="B19" s="128"/>
      <c r="C19" s="127"/>
      <c r="D19" s="127"/>
      <c r="E19" s="127"/>
      <c r="F19" s="127"/>
      <c r="G19" s="127"/>
      <c r="H19" s="127"/>
      <c r="I19" s="127"/>
      <c r="J19" s="127"/>
      <c r="K19" s="127"/>
      <c r="L19" s="129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</row>
    <row r="20" spans="1:31" s="130" customFormat="1" ht="12" customHeight="1">
      <c r="A20" s="127"/>
      <c r="B20" s="128"/>
      <c r="C20" s="127"/>
      <c r="D20" s="126" t="s">
        <v>31</v>
      </c>
      <c r="E20" s="127"/>
      <c r="F20" s="127"/>
      <c r="G20" s="127"/>
      <c r="H20" s="127"/>
      <c r="I20" s="126" t="s">
        <v>26</v>
      </c>
      <c r="J20" s="131" t="s">
        <v>3</v>
      </c>
      <c r="K20" s="127"/>
      <c r="L20" s="129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</row>
    <row r="21" spans="1:31" s="130" customFormat="1" ht="18" customHeight="1">
      <c r="A21" s="127"/>
      <c r="B21" s="128"/>
      <c r="C21" s="127"/>
      <c r="D21" s="127"/>
      <c r="E21" s="131" t="s">
        <v>32</v>
      </c>
      <c r="F21" s="127"/>
      <c r="G21" s="127"/>
      <c r="H21" s="127"/>
      <c r="I21" s="126" t="s">
        <v>28</v>
      </c>
      <c r="J21" s="131" t="s">
        <v>3</v>
      </c>
      <c r="K21" s="127"/>
      <c r="L21" s="129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</row>
    <row r="22" spans="1:31" s="130" customFormat="1" ht="6.95" customHeight="1">
      <c r="A22" s="127"/>
      <c r="B22" s="128"/>
      <c r="C22" s="127"/>
      <c r="D22" s="127"/>
      <c r="E22" s="127"/>
      <c r="F22" s="127"/>
      <c r="G22" s="127"/>
      <c r="H22" s="127"/>
      <c r="I22" s="127"/>
      <c r="J22" s="127"/>
      <c r="K22" s="127"/>
      <c r="L22" s="129"/>
      <c r="S22" s="127"/>
      <c r="T22" s="127"/>
      <c r="U22" s="127"/>
      <c r="V22" s="127"/>
      <c r="W22" s="127"/>
      <c r="X22" s="127"/>
      <c r="Y22" s="127"/>
      <c r="Z22" s="127"/>
      <c r="AA22" s="127"/>
      <c r="AB22" s="127"/>
      <c r="AC22" s="127"/>
      <c r="AD22" s="127"/>
      <c r="AE22" s="127"/>
    </row>
    <row r="23" spans="1:31" s="130" customFormat="1" ht="12" customHeight="1">
      <c r="A23" s="127"/>
      <c r="B23" s="128"/>
      <c r="C23" s="127"/>
      <c r="D23" s="126" t="s">
        <v>34</v>
      </c>
      <c r="E23" s="127"/>
      <c r="F23" s="127"/>
      <c r="G23" s="127"/>
      <c r="H23" s="127"/>
      <c r="I23" s="126" t="s">
        <v>26</v>
      </c>
      <c r="J23" s="131" t="s">
        <v>3</v>
      </c>
      <c r="K23" s="127"/>
      <c r="L23" s="129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</row>
    <row r="24" spans="1:31" s="130" customFormat="1" ht="18" customHeight="1">
      <c r="A24" s="127"/>
      <c r="B24" s="128"/>
      <c r="C24" s="127"/>
      <c r="D24" s="127"/>
      <c r="E24" s="131" t="s">
        <v>115</v>
      </c>
      <c r="F24" s="127"/>
      <c r="G24" s="127"/>
      <c r="H24" s="127"/>
      <c r="I24" s="126" t="s">
        <v>28</v>
      </c>
      <c r="J24" s="131" t="s">
        <v>3</v>
      </c>
      <c r="K24" s="127"/>
      <c r="L24" s="129"/>
      <c r="S24" s="127"/>
      <c r="T24" s="127"/>
      <c r="U24" s="127"/>
      <c r="V24" s="127"/>
      <c r="W24" s="127"/>
      <c r="X24" s="127"/>
      <c r="Y24" s="127"/>
      <c r="Z24" s="127"/>
      <c r="AA24" s="127"/>
      <c r="AB24" s="127"/>
      <c r="AC24" s="127"/>
      <c r="AD24" s="127"/>
      <c r="AE24" s="127"/>
    </row>
    <row r="25" spans="1:31" s="130" customFormat="1" ht="6.95" customHeight="1">
      <c r="A25" s="127"/>
      <c r="B25" s="128"/>
      <c r="C25" s="127"/>
      <c r="D25" s="127"/>
      <c r="E25" s="127"/>
      <c r="F25" s="127"/>
      <c r="G25" s="127"/>
      <c r="H25" s="127"/>
      <c r="I25" s="127"/>
      <c r="J25" s="127"/>
      <c r="K25" s="127"/>
      <c r="L25" s="129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</row>
    <row r="26" spans="1:31" s="130" customFormat="1" ht="12" customHeight="1">
      <c r="A26" s="127"/>
      <c r="B26" s="128"/>
      <c r="C26" s="127"/>
      <c r="D26" s="126" t="s">
        <v>36</v>
      </c>
      <c r="E26" s="127"/>
      <c r="F26" s="127"/>
      <c r="G26" s="127"/>
      <c r="H26" s="127"/>
      <c r="I26" s="127"/>
      <c r="J26" s="127"/>
      <c r="K26" s="127"/>
      <c r="L26" s="129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</row>
    <row r="27" spans="1:31" s="137" customFormat="1" ht="16.5" customHeight="1">
      <c r="A27" s="134"/>
      <c r="B27" s="135"/>
      <c r="C27" s="134"/>
      <c r="D27" s="134"/>
      <c r="E27" s="335" t="s">
        <v>3</v>
      </c>
      <c r="F27" s="335"/>
      <c r="G27" s="335"/>
      <c r="H27" s="335"/>
      <c r="I27" s="134"/>
      <c r="J27" s="134"/>
      <c r="K27" s="134"/>
      <c r="L27" s="136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</row>
    <row r="28" spans="1:31" s="130" customFormat="1" ht="6.95" customHeight="1">
      <c r="A28" s="127"/>
      <c r="B28" s="128"/>
      <c r="C28" s="127"/>
      <c r="D28" s="127"/>
      <c r="E28" s="127"/>
      <c r="F28" s="127"/>
      <c r="G28" s="127"/>
      <c r="H28" s="127"/>
      <c r="I28" s="127"/>
      <c r="J28" s="127"/>
      <c r="K28" s="127"/>
      <c r="L28" s="129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27"/>
      <c r="AD28" s="127"/>
      <c r="AE28" s="127"/>
    </row>
    <row r="29" spans="1:31" s="130" customFormat="1" ht="6.95" customHeight="1">
      <c r="A29" s="127"/>
      <c r="B29" s="128"/>
      <c r="C29" s="127"/>
      <c r="D29" s="138"/>
      <c r="E29" s="138"/>
      <c r="F29" s="138"/>
      <c r="G29" s="138"/>
      <c r="H29" s="138"/>
      <c r="I29" s="138"/>
      <c r="J29" s="138"/>
      <c r="K29" s="138"/>
      <c r="L29" s="129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</row>
    <row r="30" spans="1:31" s="130" customFormat="1" ht="25.35" customHeight="1">
      <c r="A30" s="127"/>
      <c r="B30" s="128"/>
      <c r="C30" s="127"/>
      <c r="D30" s="139" t="s">
        <v>38</v>
      </c>
      <c r="E30" s="127"/>
      <c r="F30" s="127"/>
      <c r="G30" s="127"/>
      <c r="H30" s="127"/>
      <c r="I30" s="127"/>
      <c r="J30" s="140">
        <f>ROUND(J89, 2)</f>
        <v>0</v>
      </c>
      <c r="K30" s="127"/>
      <c r="L30" s="129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</row>
    <row r="31" spans="1:31" s="130" customFormat="1" ht="6.95" customHeight="1">
      <c r="A31" s="127"/>
      <c r="B31" s="128"/>
      <c r="C31" s="127"/>
      <c r="D31" s="138"/>
      <c r="E31" s="138"/>
      <c r="F31" s="138"/>
      <c r="G31" s="138"/>
      <c r="H31" s="138"/>
      <c r="I31" s="138"/>
      <c r="J31" s="138"/>
      <c r="K31" s="138"/>
      <c r="L31" s="129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</row>
    <row r="32" spans="1:31" s="130" customFormat="1" ht="14.45" customHeight="1">
      <c r="A32" s="127"/>
      <c r="B32" s="128"/>
      <c r="C32" s="127"/>
      <c r="D32" s="127"/>
      <c r="E32" s="127"/>
      <c r="F32" s="141" t="s">
        <v>40</v>
      </c>
      <c r="G32" s="127"/>
      <c r="H32" s="127"/>
      <c r="I32" s="141" t="s">
        <v>39</v>
      </c>
      <c r="J32" s="141" t="s">
        <v>41</v>
      </c>
      <c r="K32" s="127"/>
      <c r="L32" s="129"/>
      <c r="S32" s="127"/>
      <c r="T32" s="127"/>
      <c r="U32" s="127"/>
      <c r="V32" s="127"/>
      <c r="W32" s="127"/>
      <c r="X32" s="127"/>
      <c r="Y32" s="127"/>
      <c r="Z32" s="127"/>
      <c r="AA32" s="127"/>
      <c r="AB32" s="127"/>
      <c r="AC32" s="127"/>
      <c r="AD32" s="127"/>
      <c r="AE32" s="127"/>
    </row>
    <row r="33" spans="1:31" s="130" customFormat="1" ht="14.45" customHeight="1">
      <c r="A33" s="127"/>
      <c r="B33" s="128"/>
      <c r="C33" s="127"/>
      <c r="D33" s="142" t="s">
        <v>42</v>
      </c>
      <c r="E33" s="126" t="s">
        <v>43</v>
      </c>
      <c r="F33" s="143">
        <f>ROUND((SUM(BE89:BE241)),  2)</f>
        <v>0</v>
      </c>
      <c r="G33" s="127"/>
      <c r="H33" s="127"/>
      <c r="I33" s="144">
        <v>0.21</v>
      </c>
      <c r="J33" s="143">
        <f>ROUND(((SUM(BE89:BE241))*I33),  2)</f>
        <v>0</v>
      </c>
      <c r="K33" s="127"/>
      <c r="L33" s="129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7"/>
      <c r="AE33" s="127"/>
    </row>
    <row r="34" spans="1:31" s="130" customFormat="1" ht="14.45" customHeight="1">
      <c r="A34" s="127"/>
      <c r="B34" s="128"/>
      <c r="C34" s="127"/>
      <c r="D34" s="127"/>
      <c r="E34" s="126" t="s">
        <v>44</v>
      </c>
      <c r="F34" s="143">
        <f>ROUND((SUM(BF89:BF241)),  2)</f>
        <v>0</v>
      </c>
      <c r="G34" s="127"/>
      <c r="H34" s="127"/>
      <c r="I34" s="144">
        <v>0.15</v>
      </c>
      <c r="J34" s="143">
        <f>ROUND(((SUM(BF89:BF241))*I34),  2)</f>
        <v>0</v>
      </c>
      <c r="K34" s="127"/>
      <c r="L34" s="129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</row>
    <row r="35" spans="1:31" s="130" customFormat="1" ht="14.45" hidden="1" customHeight="1">
      <c r="A35" s="127"/>
      <c r="B35" s="128"/>
      <c r="C35" s="127"/>
      <c r="D35" s="127"/>
      <c r="E35" s="126" t="s">
        <v>45</v>
      </c>
      <c r="F35" s="143">
        <f>ROUND((SUM(BG89:BG241)),  2)</f>
        <v>0</v>
      </c>
      <c r="G35" s="127"/>
      <c r="H35" s="127"/>
      <c r="I35" s="144">
        <v>0.21</v>
      </c>
      <c r="J35" s="143">
        <f>0</f>
        <v>0</v>
      </c>
      <c r="K35" s="127"/>
      <c r="L35" s="129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  <c r="AE35" s="127"/>
    </row>
    <row r="36" spans="1:31" s="130" customFormat="1" ht="14.45" hidden="1" customHeight="1">
      <c r="A36" s="127"/>
      <c r="B36" s="128"/>
      <c r="C36" s="127"/>
      <c r="D36" s="127"/>
      <c r="E36" s="126" t="s">
        <v>46</v>
      </c>
      <c r="F36" s="143">
        <f>ROUND((SUM(BH89:BH241)),  2)</f>
        <v>0</v>
      </c>
      <c r="G36" s="127"/>
      <c r="H36" s="127"/>
      <c r="I36" s="144">
        <v>0.15</v>
      </c>
      <c r="J36" s="143">
        <f>0</f>
        <v>0</v>
      </c>
      <c r="K36" s="127"/>
      <c r="L36" s="129"/>
      <c r="S36" s="127"/>
      <c r="T36" s="127"/>
      <c r="U36" s="127"/>
      <c r="V36" s="127"/>
      <c r="W36" s="127"/>
      <c r="X36" s="127"/>
      <c r="Y36" s="127"/>
      <c r="Z36" s="127"/>
      <c r="AA36" s="127"/>
      <c r="AB36" s="127"/>
      <c r="AC36" s="127"/>
      <c r="AD36" s="127"/>
      <c r="AE36" s="127"/>
    </row>
    <row r="37" spans="1:31" s="130" customFormat="1" ht="14.45" hidden="1" customHeight="1">
      <c r="A37" s="127"/>
      <c r="B37" s="128"/>
      <c r="C37" s="127"/>
      <c r="D37" s="127"/>
      <c r="E37" s="126" t="s">
        <v>47</v>
      </c>
      <c r="F37" s="143">
        <f>ROUND((SUM(BI89:BI241)),  2)</f>
        <v>0</v>
      </c>
      <c r="G37" s="127"/>
      <c r="H37" s="127"/>
      <c r="I37" s="144">
        <v>0</v>
      </c>
      <c r="J37" s="143">
        <f>0</f>
        <v>0</v>
      </c>
      <c r="K37" s="127"/>
      <c r="L37" s="129"/>
      <c r="S37" s="127"/>
      <c r="T37" s="127"/>
      <c r="U37" s="127"/>
      <c r="V37" s="127"/>
      <c r="W37" s="127"/>
      <c r="X37" s="127"/>
      <c r="Y37" s="127"/>
      <c r="Z37" s="127"/>
      <c r="AA37" s="127"/>
      <c r="AB37" s="127"/>
      <c r="AC37" s="127"/>
      <c r="AD37" s="127"/>
      <c r="AE37" s="127"/>
    </row>
    <row r="38" spans="1:31" s="130" customFormat="1" ht="6.95" customHeight="1">
      <c r="A38" s="127"/>
      <c r="B38" s="128"/>
      <c r="C38" s="127"/>
      <c r="D38" s="127"/>
      <c r="E38" s="127"/>
      <c r="F38" s="127"/>
      <c r="G38" s="127"/>
      <c r="H38" s="127"/>
      <c r="I38" s="127"/>
      <c r="J38" s="127"/>
      <c r="K38" s="127"/>
      <c r="L38" s="129"/>
      <c r="S38" s="127"/>
      <c r="T38" s="127"/>
      <c r="U38" s="127"/>
      <c r="V38" s="127"/>
      <c r="W38" s="127"/>
      <c r="X38" s="127"/>
      <c r="Y38" s="127"/>
      <c r="Z38" s="127"/>
      <c r="AA38" s="127"/>
      <c r="AB38" s="127"/>
      <c r="AC38" s="127"/>
      <c r="AD38" s="127"/>
      <c r="AE38" s="127"/>
    </row>
    <row r="39" spans="1:31" s="130" customFormat="1" ht="25.35" customHeight="1">
      <c r="A39" s="127"/>
      <c r="B39" s="128"/>
      <c r="C39" s="145"/>
      <c r="D39" s="146" t="s">
        <v>48</v>
      </c>
      <c r="E39" s="147"/>
      <c r="F39" s="147"/>
      <c r="G39" s="148" t="s">
        <v>49</v>
      </c>
      <c r="H39" s="149" t="s">
        <v>50</v>
      </c>
      <c r="I39" s="147"/>
      <c r="J39" s="150">
        <f>SUM(J30:J37)</f>
        <v>0</v>
      </c>
      <c r="K39" s="151"/>
      <c r="L39" s="129"/>
      <c r="S39" s="127"/>
      <c r="T39" s="127"/>
      <c r="U39" s="127"/>
      <c r="V39" s="127"/>
      <c r="W39" s="127"/>
      <c r="X39" s="127"/>
      <c r="Y39" s="127"/>
      <c r="Z39" s="127"/>
      <c r="AA39" s="127"/>
      <c r="AB39" s="127"/>
      <c r="AC39" s="127"/>
      <c r="AD39" s="127"/>
      <c r="AE39" s="127"/>
    </row>
    <row r="40" spans="1:31" s="130" customFormat="1" ht="14.45" customHeight="1">
      <c r="A40" s="127"/>
      <c r="B40" s="152"/>
      <c r="C40" s="153"/>
      <c r="D40" s="153"/>
      <c r="E40" s="153"/>
      <c r="F40" s="153"/>
      <c r="G40" s="153"/>
      <c r="H40" s="153"/>
      <c r="I40" s="153"/>
      <c r="J40" s="153"/>
      <c r="K40" s="153"/>
      <c r="L40" s="129"/>
      <c r="S40" s="127"/>
      <c r="T40" s="127"/>
      <c r="U40" s="127"/>
      <c r="V40" s="127"/>
      <c r="W40" s="127"/>
      <c r="X40" s="127"/>
      <c r="Y40" s="127"/>
      <c r="Z40" s="127"/>
      <c r="AA40" s="127"/>
      <c r="AB40" s="127"/>
      <c r="AC40" s="127"/>
      <c r="AD40" s="127"/>
      <c r="AE40" s="127"/>
    </row>
    <row r="44" spans="1:31" s="130" customFormat="1" ht="6.95" customHeight="1">
      <c r="A44" s="127"/>
      <c r="B44" s="154"/>
      <c r="C44" s="155"/>
      <c r="D44" s="155"/>
      <c r="E44" s="155"/>
      <c r="F44" s="155"/>
      <c r="G44" s="155"/>
      <c r="H44" s="155"/>
      <c r="I44" s="155"/>
      <c r="J44" s="155"/>
      <c r="K44" s="155"/>
      <c r="L44" s="129"/>
      <c r="S44" s="127"/>
      <c r="T44" s="127"/>
      <c r="U44" s="127"/>
      <c r="V44" s="127"/>
      <c r="W44" s="127"/>
      <c r="X44" s="127"/>
      <c r="Y44" s="127"/>
      <c r="Z44" s="127"/>
      <c r="AA44" s="127"/>
      <c r="AB44" s="127"/>
      <c r="AC44" s="127"/>
      <c r="AD44" s="127"/>
      <c r="AE44" s="127"/>
    </row>
    <row r="45" spans="1:31" s="130" customFormat="1" ht="24.95" customHeight="1">
      <c r="A45" s="127"/>
      <c r="B45" s="128"/>
      <c r="C45" s="124" t="s">
        <v>116</v>
      </c>
      <c r="D45" s="127"/>
      <c r="E45" s="127"/>
      <c r="F45" s="127"/>
      <c r="G45" s="127"/>
      <c r="H45" s="127"/>
      <c r="I45" s="127"/>
      <c r="J45" s="127"/>
      <c r="K45" s="127"/>
      <c r="L45" s="129"/>
      <c r="S45" s="127"/>
      <c r="T45" s="127"/>
      <c r="U45" s="127"/>
      <c r="V45" s="127"/>
      <c r="W45" s="127"/>
      <c r="X45" s="127"/>
      <c r="Y45" s="127"/>
      <c r="Z45" s="127"/>
      <c r="AA45" s="127"/>
      <c r="AB45" s="127"/>
      <c r="AC45" s="127"/>
      <c r="AD45" s="127"/>
      <c r="AE45" s="127"/>
    </row>
    <row r="46" spans="1:31" s="130" customFormat="1" ht="6.95" customHeight="1">
      <c r="A46" s="127"/>
      <c r="B46" s="128"/>
      <c r="C46" s="127"/>
      <c r="D46" s="127"/>
      <c r="E46" s="127"/>
      <c r="F46" s="127"/>
      <c r="G46" s="127"/>
      <c r="H46" s="127"/>
      <c r="I46" s="127"/>
      <c r="J46" s="127"/>
      <c r="K46" s="127"/>
      <c r="L46" s="129"/>
      <c r="S46" s="127"/>
      <c r="T46" s="127"/>
      <c r="U46" s="127"/>
      <c r="V46" s="127"/>
      <c r="W46" s="127"/>
      <c r="X46" s="127"/>
      <c r="Y46" s="127"/>
      <c r="Z46" s="127"/>
      <c r="AA46" s="127"/>
      <c r="AB46" s="127"/>
      <c r="AC46" s="127"/>
      <c r="AD46" s="127"/>
      <c r="AE46" s="127"/>
    </row>
    <row r="47" spans="1:31" s="130" customFormat="1" ht="12" customHeight="1">
      <c r="A47" s="127"/>
      <c r="B47" s="128"/>
      <c r="C47" s="126" t="s">
        <v>17</v>
      </c>
      <c r="D47" s="127"/>
      <c r="E47" s="127"/>
      <c r="F47" s="127"/>
      <c r="G47" s="127"/>
      <c r="H47" s="127"/>
      <c r="I47" s="127"/>
      <c r="J47" s="127"/>
      <c r="K47" s="127"/>
      <c r="L47" s="129"/>
      <c r="S47" s="127"/>
      <c r="T47" s="127"/>
      <c r="U47" s="127"/>
      <c r="V47" s="127"/>
      <c r="W47" s="127"/>
      <c r="X47" s="127"/>
      <c r="Y47" s="127"/>
      <c r="Z47" s="127"/>
      <c r="AA47" s="127"/>
      <c r="AB47" s="127"/>
      <c r="AC47" s="127"/>
      <c r="AD47" s="127"/>
      <c r="AE47" s="127"/>
    </row>
    <row r="48" spans="1:31" s="130" customFormat="1" ht="16.5" customHeight="1">
      <c r="A48" s="127"/>
      <c r="B48" s="128"/>
      <c r="C48" s="127"/>
      <c r="D48" s="127"/>
      <c r="E48" s="358" t="str">
        <f>E7</f>
        <v>Žerčice, vodojem - rekonstrukce, oprava 6.3.2021 podle VaK MB</v>
      </c>
      <c r="F48" s="359"/>
      <c r="G48" s="359"/>
      <c r="H48" s="359"/>
      <c r="I48" s="127"/>
      <c r="J48" s="127"/>
      <c r="K48" s="127"/>
      <c r="L48" s="129"/>
      <c r="S48" s="127"/>
      <c r="T48" s="127"/>
      <c r="U48" s="127"/>
      <c r="V48" s="127"/>
      <c r="W48" s="127"/>
      <c r="X48" s="127"/>
      <c r="Y48" s="127"/>
      <c r="Z48" s="127"/>
      <c r="AA48" s="127"/>
      <c r="AB48" s="127"/>
      <c r="AC48" s="127"/>
      <c r="AD48" s="127"/>
      <c r="AE48" s="127"/>
    </row>
    <row r="49" spans="1:47" s="130" customFormat="1" ht="12" customHeight="1">
      <c r="A49" s="127"/>
      <c r="B49" s="128"/>
      <c r="C49" s="126" t="s">
        <v>113</v>
      </c>
      <c r="D49" s="127"/>
      <c r="E49" s="127"/>
      <c r="F49" s="127"/>
      <c r="G49" s="127"/>
      <c r="H49" s="127"/>
      <c r="I49" s="127"/>
      <c r="J49" s="127"/>
      <c r="K49" s="127"/>
      <c r="L49" s="129"/>
      <c r="S49" s="127"/>
      <c r="T49" s="127"/>
      <c r="U49" s="127"/>
      <c r="V49" s="127"/>
      <c r="W49" s="127"/>
      <c r="X49" s="127"/>
      <c r="Y49" s="127"/>
      <c r="Z49" s="127"/>
      <c r="AA49" s="127"/>
      <c r="AB49" s="127"/>
      <c r="AC49" s="127"/>
      <c r="AD49" s="127"/>
      <c r="AE49" s="127"/>
    </row>
    <row r="50" spans="1:47" s="130" customFormat="1" ht="16.5" customHeight="1">
      <c r="A50" s="127"/>
      <c r="B50" s="128"/>
      <c r="C50" s="127"/>
      <c r="D50" s="127"/>
      <c r="E50" s="348" t="str">
        <f>E9</f>
        <v>01 - SO 01 - Bourací a demontážní práce</v>
      </c>
      <c r="F50" s="357"/>
      <c r="G50" s="357"/>
      <c r="H50" s="357"/>
      <c r="I50" s="127"/>
      <c r="J50" s="127"/>
      <c r="K50" s="127"/>
      <c r="L50" s="129"/>
      <c r="S50" s="127"/>
      <c r="T50" s="127"/>
      <c r="U50" s="127"/>
      <c r="V50" s="127"/>
      <c r="W50" s="127"/>
      <c r="X50" s="127"/>
      <c r="Y50" s="127"/>
      <c r="Z50" s="127"/>
      <c r="AA50" s="127"/>
      <c r="AB50" s="127"/>
      <c r="AC50" s="127"/>
      <c r="AD50" s="127"/>
      <c r="AE50" s="127"/>
    </row>
    <row r="51" spans="1:47" s="130" customFormat="1" ht="6.95" customHeight="1">
      <c r="A51" s="127"/>
      <c r="B51" s="128"/>
      <c r="C51" s="127"/>
      <c r="D51" s="127"/>
      <c r="E51" s="127"/>
      <c r="F51" s="127"/>
      <c r="G51" s="127"/>
      <c r="H51" s="127"/>
      <c r="I51" s="127"/>
      <c r="J51" s="127"/>
      <c r="K51" s="127"/>
      <c r="L51" s="129"/>
      <c r="S51" s="127"/>
      <c r="T51" s="127"/>
      <c r="U51" s="127"/>
      <c r="V51" s="127"/>
      <c r="W51" s="127"/>
      <c r="X51" s="127"/>
      <c r="Y51" s="127"/>
      <c r="Z51" s="127"/>
      <c r="AA51" s="127"/>
      <c r="AB51" s="127"/>
      <c r="AC51" s="127"/>
      <c r="AD51" s="127"/>
      <c r="AE51" s="127"/>
    </row>
    <row r="52" spans="1:47" s="130" customFormat="1" ht="12" customHeight="1">
      <c r="A52" s="127"/>
      <c r="B52" s="128"/>
      <c r="C52" s="126" t="s">
        <v>21</v>
      </c>
      <c r="D52" s="127"/>
      <c r="E52" s="127"/>
      <c r="F52" s="131" t="str">
        <f>F12</f>
        <v>Žerčice</v>
      </c>
      <c r="G52" s="127"/>
      <c r="H52" s="127"/>
      <c r="I52" s="126" t="s">
        <v>23</v>
      </c>
      <c r="J52" s="132" t="str">
        <f>IF(J12="","",J12)</f>
        <v>6. 3. 2021</v>
      </c>
      <c r="K52" s="127"/>
      <c r="L52" s="129"/>
      <c r="S52" s="127"/>
      <c r="T52" s="127"/>
      <c r="U52" s="127"/>
      <c r="V52" s="127"/>
      <c r="W52" s="127"/>
      <c r="X52" s="127"/>
      <c r="Y52" s="127"/>
      <c r="Z52" s="127"/>
      <c r="AA52" s="127"/>
      <c r="AB52" s="127"/>
      <c r="AC52" s="127"/>
      <c r="AD52" s="127"/>
      <c r="AE52" s="127"/>
    </row>
    <row r="53" spans="1:47" s="130" customFormat="1" ht="6.95" customHeight="1">
      <c r="A53" s="127"/>
      <c r="B53" s="128"/>
      <c r="C53" s="127"/>
      <c r="D53" s="127"/>
      <c r="E53" s="127"/>
      <c r="F53" s="127"/>
      <c r="G53" s="127"/>
      <c r="H53" s="127"/>
      <c r="I53" s="127"/>
      <c r="J53" s="127"/>
      <c r="K53" s="127"/>
      <c r="L53" s="129"/>
      <c r="S53" s="127"/>
      <c r="T53" s="127"/>
      <c r="U53" s="127"/>
      <c r="V53" s="127"/>
      <c r="W53" s="127"/>
      <c r="X53" s="127"/>
      <c r="Y53" s="127"/>
      <c r="Z53" s="127"/>
      <c r="AA53" s="127"/>
      <c r="AB53" s="127"/>
      <c r="AC53" s="127"/>
      <c r="AD53" s="127"/>
      <c r="AE53" s="127"/>
    </row>
    <row r="54" spans="1:47" s="130" customFormat="1" ht="40.15" customHeight="1">
      <c r="A54" s="127"/>
      <c r="B54" s="128"/>
      <c r="C54" s="126" t="s">
        <v>25</v>
      </c>
      <c r="D54" s="127"/>
      <c r="E54" s="127"/>
      <c r="F54" s="131" t="str">
        <f>E15</f>
        <v>VaK Mladá Boleslav, a.s.</v>
      </c>
      <c r="G54" s="127"/>
      <c r="H54" s="127"/>
      <c r="I54" s="126" t="s">
        <v>31</v>
      </c>
      <c r="J54" s="156" t="str">
        <f>E21</f>
        <v>Vodohospodářské inženýrské stavby, a.s.</v>
      </c>
      <c r="K54" s="127"/>
      <c r="L54" s="129"/>
      <c r="S54" s="127"/>
      <c r="T54" s="127"/>
      <c r="U54" s="127"/>
      <c r="V54" s="127"/>
      <c r="W54" s="127"/>
      <c r="X54" s="127"/>
      <c r="Y54" s="127"/>
      <c r="Z54" s="127"/>
      <c r="AA54" s="127"/>
      <c r="AB54" s="127"/>
      <c r="AC54" s="127"/>
      <c r="AD54" s="127"/>
      <c r="AE54" s="127"/>
    </row>
    <row r="55" spans="1:47" s="130" customFormat="1" ht="15.2" customHeight="1">
      <c r="A55" s="127"/>
      <c r="B55" s="128"/>
      <c r="C55" s="126" t="s">
        <v>29</v>
      </c>
      <c r="D55" s="127"/>
      <c r="E55" s="127"/>
      <c r="F55" s="131" t="str">
        <f>IF(E18="","",E18)</f>
        <v>Vyplň údaj</v>
      </c>
      <c r="G55" s="127"/>
      <c r="H55" s="127"/>
      <c r="I55" s="126" t="s">
        <v>34</v>
      </c>
      <c r="J55" s="156" t="str">
        <f>E24</f>
        <v>Ing. Josef Němeček</v>
      </c>
      <c r="K55" s="127"/>
      <c r="L55" s="129"/>
      <c r="S55" s="127"/>
      <c r="T55" s="127"/>
      <c r="U55" s="127"/>
      <c r="V55" s="127"/>
      <c r="W55" s="127"/>
      <c r="X55" s="127"/>
      <c r="Y55" s="127"/>
      <c r="Z55" s="127"/>
      <c r="AA55" s="127"/>
      <c r="AB55" s="127"/>
      <c r="AC55" s="127"/>
      <c r="AD55" s="127"/>
      <c r="AE55" s="127"/>
    </row>
    <row r="56" spans="1:47" s="130" customFormat="1" ht="10.35" customHeight="1">
      <c r="A56" s="127"/>
      <c r="B56" s="128"/>
      <c r="C56" s="127"/>
      <c r="D56" s="127"/>
      <c r="E56" s="127"/>
      <c r="F56" s="127"/>
      <c r="G56" s="127"/>
      <c r="H56" s="127"/>
      <c r="I56" s="127"/>
      <c r="J56" s="127"/>
      <c r="K56" s="127"/>
      <c r="L56" s="129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</row>
    <row r="57" spans="1:47" s="130" customFormat="1" ht="29.25" customHeight="1">
      <c r="A57" s="127"/>
      <c r="B57" s="128"/>
      <c r="C57" s="157" t="s">
        <v>117</v>
      </c>
      <c r="D57" s="145"/>
      <c r="E57" s="145"/>
      <c r="F57" s="145"/>
      <c r="G57" s="145"/>
      <c r="H57" s="145"/>
      <c r="I57" s="145"/>
      <c r="J57" s="158" t="s">
        <v>118</v>
      </c>
      <c r="K57" s="145"/>
      <c r="L57" s="129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</row>
    <row r="58" spans="1:47" s="130" customFormat="1" ht="10.35" customHeight="1">
      <c r="A58" s="127"/>
      <c r="B58" s="128"/>
      <c r="C58" s="127"/>
      <c r="D58" s="127"/>
      <c r="E58" s="127"/>
      <c r="F58" s="127"/>
      <c r="G58" s="127"/>
      <c r="H58" s="127"/>
      <c r="I58" s="127"/>
      <c r="J58" s="127"/>
      <c r="K58" s="127"/>
      <c r="L58" s="129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</row>
    <row r="59" spans="1:47" s="130" customFormat="1" ht="22.9" customHeight="1">
      <c r="A59" s="127"/>
      <c r="B59" s="128"/>
      <c r="C59" s="159" t="s">
        <v>70</v>
      </c>
      <c r="D59" s="127"/>
      <c r="E59" s="127"/>
      <c r="F59" s="127"/>
      <c r="G59" s="127"/>
      <c r="H59" s="127"/>
      <c r="I59" s="127"/>
      <c r="J59" s="140">
        <f>J60+J64</f>
        <v>0</v>
      </c>
      <c r="K59" s="127"/>
      <c r="L59" s="129"/>
      <c r="S59" s="127"/>
      <c r="T59" s="127"/>
      <c r="U59" s="127"/>
      <c r="V59" s="127"/>
      <c r="W59" s="127"/>
      <c r="X59" s="127"/>
      <c r="Y59" s="127"/>
      <c r="Z59" s="127"/>
      <c r="AA59" s="127"/>
      <c r="AB59" s="127"/>
      <c r="AC59" s="127"/>
      <c r="AD59" s="127"/>
      <c r="AE59" s="127"/>
      <c r="AU59" s="120" t="s">
        <v>119</v>
      </c>
    </row>
    <row r="60" spans="1:47" s="160" customFormat="1" ht="24.95" customHeight="1">
      <c r="B60" s="161"/>
      <c r="D60" s="162" t="s">
        <v>120</v>
      </c>
      <c r="E60" s="163"/>
      <c r="F60" s="163"/>
      <c r="G60" s="163"/>
      <c r="H60" s="163"/>
      <c r="I60" s="163"/>
      <c r="J60" s="164">
        <f>J90</f>
        <v>0</v>
      </c>
      <c r="L60" s="161"/>
    </row>
    <row r="61" spans="1:47" s="212" customFormat="1" ht="19.899999999999999" customHeight="1">
      <c r="B61" s="213"/>
      <c r="D61" s="214" t="s">
        <v>121</v>
      </c>
      <c r="E61" s="215"/>
      <c r="F61" s="215"/>
      <c r="G61" s="215"/>
      <c r="H61" s="215"/>
      <c r="I61" s="215"/>
      <c r="J61" s="216">
        <f>J91</f>
        <v>0</v>
      </c>
      <c r="L61" s="213"/>
    </row>
    <row r="62" spans="1:47" s="212" customFormat="1" ht="19.899999999999999" customHeight="1">
      <c r="B62" s="213"/>
      <c r="D62" s="214" t="s">
        <v>122</v>
      </c>
      <c r="E62" s="215"/>
      <c r="F62" s="215"/>
      <c r="G62" s="215"/>
      <c r="H62" s="215"/>
      <c r="I62" s="215"/>
      <c r="J62" s="216">
        <f>J117</f>
        <v>0</v>
      </c>
      <c r="L62" s="213"/>
    </row>
    <row r="63" spans="1:47" s="212" customFormat="1" ht="19.899999999999999" customHeight="1">
      <c r="B63" s="213"/>
      <c r="D63" s="214" t="s">
        <v>123</v>
      </c>
      <c r="E63" s="215"/>
      <c r="F63" s="215"/>
      <c r="G63" s="215"/>
      <c r="H63" s="215"/>
      <c r="I63" s="215"/>
      <c r="J63" s="216">
        <f>J186</f>
        <v>0</v>
      </c>
      <c r="L63" s="213"/>
    </row>
    <row r="64" spans="1:47" s="160" customFormat="1" ht="24.95" customHeight="1">
      <c r="B64" s="161"/>
      <c r="D64" s="162" t="s">
        <v>124</v>
      </c>
      <c r="E64" s="163"/>
      <c r="F64" s="163"/>
      <c r="G64" s="163"/>
      <c r="H64" s="163"/>
      <c r="I64" s="163"/>
      <c r="J64" s="164">
        <f>J198</f>
        <v>0</v>
      </c>
      <c r="L64" s="161"/>
    </row>
    <row r="65" spans="1:31" s="212" customFormat="1" ht="19.899999999999999" customHeight="1">
      <c r="B65" s="213"/>
      <c r="D65" s="214" t="s">
        <v>125</v>
      </c>
      <c r="E65" s="215"/>
      <c r="F65" s="215"/>
      <c r="G65" s="215"/>
      <c r="H65" s="215"/>
      <c r="I65" s="215"/>
      <c r="J65" s="216">
        <f>J199</f>
        <v>0</v>
      </c>
      <c r="L65" s="213"/>
    </row>
    <row r="66" spans="1:31" s="212" customFormat="1" ht="19.899999999999999" customHeight="1">
      <c r="B66" s="213"/>
      <c r="D66" s="214" t="s">
        <v>126</v>
      </c>
      <c r="E66" s="215"/>
      <c r="F66" s="215"/>
      <c r="G66" s="215"/>
      <c r="H66" s="215"/>
      <c r="I66" s="215"/>
      <c r="J66" s="216">
        <f>J205</f>
        <v>0</v>
      </c>
      <c r="L66" s="213"/>
    </row>
    <row r="67" spans="1:31" s="212" customFormat="1" ht="19.899999999999999" customHeight="1">
      <c r="B67" s="213"/>
      <c r="D67" s="214" t="s">
        <v>127</v>
      </c>
      <c r="E67" s="215"/>
      <c r="F67" s="215"/>
      <c r="G67" s="215"/>
      <c r="H67" s="215"/>
      <c r="I67" s="215"/>
      <c r="J67" s="216">
        <f>J209</f>
        <v>0</v>
      </c>
      <c r="L67" s="213"/>
    </row>
    <row r="68" spans="1:31" s="212" customFormat="1" ht="19.899999999999999" customHeight="1">
      <c r="B68" s="213"/>
      <c r="D68" s="214" t="s">
        <v>128</v>
      </c>
      <c r="E68" s="215"/>
      <c r="F68" s="215"/>
      <c r="G68" s="215"/>
      <c r="H68" s="215"/>
      <c r="I68" s="215"/>
      <c r="J68" s="216">
        <f>J215</f>
        <v>0</v>
      </c>
      <c r="L68" s="213"/>
    </row>
    <row r="69" spans="1:31" s="212" customFormat="1" ht="19.899999999999999" customHeight="1">
      <c r="B69" s="213"/>
      <c r="D69" s="214" t="s">
        <v>129</v>
      </c>
      <c r="E69" s="215"/>
      <c r="F69" s="215"/>
      <c r="G69" s="215"/>
      <c r="H69" s="215"/>
      <c r="I69" s="215"/>
      <c r="J69" s="216">
        <f>J224</f>
        <v>0</v>
      </c>
      <c r="L69" s="213"/>
    </row>
    <row r="70" spans="1:31" s="130" customFormat="1" ht="21.75" customHeight="1">
      <c r="A70" s="127"/>
      <c r="B70" s="128"/>
      <c r="C70" s="127"/>
      <c r="D70" s="127"/>
      <c r="E70" s="127"/>
      <c r="F70" s="127"/>
      <c r="G70" s="127"/>
      <c r="H70" s="127"/>
      <c r="I70" s="127"/>
      <c r="J70" s="127"/>
      <c r="K70" s="127"/>
      <c r="L70" s="129"/>
      <c r="S70" s="127"/>
      <c r="T70" s="127"/>
      <c r="U70" s="127"/>
      <c r="V70" s="127"/>
      <c r="W70" s="127"/>
      <c r="X70" s="127"/>
      <c r="Y70" s="127"/>
      <c r="Z70" s="127"/>
      <c r="AA70" s="127"/>
      <c r="AB70" s="127"/>
      <c r="AC70" s="127"/>
      <c r="AD70" s="127"/>
      <c r="AE70" s="127"/>
    </row>
    <row r="71" spans="1:31" s="130" customFormat="1" ht="6.95" customHeight="1">
      <c r="A71" s="127"/>
      <c r="B71" s="152"/>
      <c r="C71" s="153"/>
      <c r="D71" s="153"/>
      <c r="E71" s="153"/>
      <c r="F71" s="153"/>
      <c r="G71" s="153"/>
      <c r="H71" s="153"/>
      <c r="I71" s="153"/>
      <c r="J71" s="153"/>
      <c r="K71" s="153"/>
      <c r="L71" s="129"/>
      <c r="S71" s="127"/>
      <c r="T71" s="127"/>
      <c r="U71" s="127"/>
      <c r="V71" s="127"/>
      <c r="W71" s="127"/>
      <c r="X71" s="127"/>
      <c r="Y71" s="127"/>
      <c r="Z71" s="127"/>
      <c r="AA71" s="127"/>
      <c r="AB71" s="127"/>
      <c r="AC71" s="127"/>
      <c r="AD71" s="127"/>
      <c r="AE71" s="127"/>
    </row>
    <row r="75" spans="1:31" s="130" customFormat="1" ht="6.95" customHeight="1">
      <c r="A75" s="127"/>
      <c r="B75" s="154"/>
      <c r="C75" s="155"/>
      <c r="D75" s="155"/>
      <c r="E75" s="155"/>
      <c r="F75" s="155"/>
      <c r="G75" s="155"/>
      <c r="H75" s="155"/>
      <c r="I75" s="155"/>
      <c r="J75" s="155"/>
      <c r="K75" s="155"/>
      <c r="L75" s="129"/>
      <c r="S75" s="127"/>
      <c r="T75" s="127"/>
      <c r="U75" s="127"/>
      <c r="V75" s="127"/>
      <c r="W75" s="127"/>
      <c r="X75" s="127"/>
      <c r="Y75" s="127"/>
      <c r="Z75" s="127"/>
      <c r="AA75" s="127"/>
      <c r="AB75" s="127"/>
      <c r="AC75" s="127"/>
      <c r="AD75" s="127"/>
      <c r="AE75" s="127"/>
    </row>
    <row r="76" spans="1:31" s="130" customFormat="1" ht="24.95" customHeight="1">
      <c r="A76" s="127"/>
      <c r="B76" s="128"/>
      <c r="C76" s="124" t="s">
        <v>130</v>
      </c>
      <c r="D76" s="127"/>
      <c r="E76" s="127"/>
      <c r="F76" s="127"/>
      <c r="G76" s="127"/>
      <c r="H76" s="127"/>
      <c r="I76" s="127"/>
      <c r="J76" s="127"/>
      <c r="K76" s="127"/>
      <c r="L76" s="129"/>
      <c r="S76" s="127"/>
      <c r="T76" s="127"/>
      <c r="U76" s="127"/>
      <c r="V76" s="127"/>
      <c r="W76" s="127"/>
      <c r="X76" s="127"/>
      <c r="Y76" s="127"/>
      <c r="Z76" s="127"/>
      <c r="AA76" s="127"/>
      <c r="AB76" s="127"/>
      <c r="AC76" s="127"/>
      <c r="AD76" s="127"/>
      <c r="AE76" s="127"/>
    </row>
    <row r="77" spans="1:31" s="130" customFormat="1" ht="6.95" customHeight="1">
      <c r="A77" s="127"/>
      <c r="B77" s="128"/>
      <c r="C77" s="127"/>
      <c r="D77" s="127"/>
      <c r="E77" s="127"/>
      <c r="F77" s="127"/>
      <c r="G77" s="127"/>
      <c r="H77" s="127"/>
      <c r="I77" s="127"/>
      <c r="J77" s="127"/>
      <c r="K77" s="127"/>
      <c r="L77" s="129"/>
      <c r="S77" s="127"/>
      <c r="T77" s="127"/>
      <c r="U77" s="127"/>
      <c r="V77" s="127"/>
      <c r="W77" s="127"/>
      <c r="X77" s="127"/>
      <c r="Y77" s="127"/>
      <c r="Z77" s="127"/>
      <c r="AA77" s="127"/>
      <c r="AB77" s="127"/>
      <c r="AC77" s="127"/>
      <c r="AD77" s="127"/>
      <c r="AE77" s="127"/>
    </row>
    <row r="78" spans="1:31" s="130" customFormat="1" ht="12" customHeight="1">
      <c r="A78" s="127"/>
      <c r="B78" s="128"/>
      <c r="C78" s="126" t="s">
        <v>17</v>
      </c>
      <c r="D78" s="127"/>
      <c r="E78" s="127"/>
      <c r="F78" s="127"/>
      <c r="G78" s="127"/>
      <c r="H78" s="127"/>
      <c r="I78" s="127"/>
      <c r="J78" s="127"/>
      <c r="K78" s="127"/>
      <c r="L78" s="129"/>
      <c r="S78" s="127"/>
      <c r="T78" s="127"/>
      <c r="U78" s="127"/>
      <c r="V78" s="127"/>
      <c r="W78" s="127"/>
      <c r="X78" s="127"/>
      <c r="Y78" s="127"/>
      <c r="Z78" s="127"/>
      <c r="AA78" s="127"/>
      <c r="AB78" s="127"/>
      <c r="AC78" s="127"/>
      <c r="AD78" s="127"/>
      <c r="AE78" s="127"/>
    </row>
    <row r="79" spans="1:31" s="130" customFormat="1" ht="16.5" customHeight="1">
      <c r="A79" s="127"/>
      <c r="B79" s="128"/>
      <c r="C79" s="127"/>
      <c r="D79" s="127"/>
      <c r="E79" s="358" t="str">
        <f>E7</f>
        <v>Žerčice, vodojem - rekonstrukce, oprava 6.3.2021 podle VaK MB</v>
      </c>
      <c r="F79" s="359"/>
      <c r="G79" s="359"/>
      <c r="H79" s="359"/>
      <c r="I79" s="127"/>
      <c r="J79" s="127"/>
      <c r="K79" s="127"/>
      <c r="L79" s="129"/>
      <c r="S79" s="127"/>
      <c r="T79" s="127"/>
      <c r="U79" s="127"/>
      <c r="V79" s="127"/>
      <c r="W79" s="127"/>
      <c r="X79" s="127"/>
      <c r="Y79" s="127"/>
      <c r="Z79" s="127"/>
      <c r="AA79" s="127"/>
      <c r="AB79" s="127"/>
      <c r="AC79" s="127"/>
      <c r="AD79" s="127"/>
      <c r="AE79" s="127"/>
    </row>
    <row r="80" spans="1:31" s="130" customFormat="1" ht="12" customHeight="1">
      <c r="A80" s="127"/>
      <c r="B80" s="128"/>
      <c r="C80" s="126" t="s">
        <v>113</v>
      </c>
      <c r="D80" s="127"/>
      <c r="E80" s="127"/>
      <c r="F80" s="127"/>
      <c r="G80" s="127"/>
      <c r="H80" s="127"/>
      <c r="I80" s="127"/>
      <c r="J80" s="127"/>
      <c r="K80" s="127"/>
      <c r="L80" s="129"/>
      <c r="S80" s="127"/>
      <c r="T80" s="127"/>
      <c r="U80" s="127"/>
      <c r="V80" s="127"/>
      <c r="W80" s="127"/>
      <c r="X80" s="127"/>
      <c r="Y80" s="127"/>
      <c r="Z80" s="127"/>
      <c r="AA80" s="127"/>
      <c r="AB80" s="127"/>
      <c r="AC80" s="127"/>
      <c r="AD80" s="127"/>
      <c r="AE80" s="127"/>
    </row>
    <row r="81" spans="1:65" s="130" customFormat="1" ht="16.5" customHeight="1">
      <c r="A81" s="127"/>
      <c r="B81" s="128"/>
      <c r="C81" s="127"/>
      <c r="D81" s="127"/>
      <c r="E81" s="348" t="str">
        <f>E9</f>
        <v>01 - SO 01 - Bourací a demontážní práce</v>
      </c>
      <c r="F81" s="357"/>
      <c r="G81" s="357"/>
      <c r="H81" s="357"/>
      <c r="I81" s="127"/>
      <c r="J81" s="127"/>
      <c r="K81" s="127"/>
      <c r="L81" s="129"/>
      <c r="S81" s="127"/>
      <c r="T81" s="127"/>
      <c r="U81" s="127"/>
      <c r="V81" s="127"/>
      <c r="W81" s="127"/>
      <c r="X81" s="127"/>
      <c r="Y81" s="127"/>
      <c r="Z81" s="127"/>
      <c r="AA81" s="127"/>
      <c r="AB81" s="127"/>
      <c r="AC81" s="127"/>
      <c r="AD81" s="127"/>
      <c r="AE81" s="127"/>
    </row>
    <row r="82" spans="1:65" s="130" customFormat="1" ht="6.95" customHeight="1">
      <c r="A82" s="127"/>
      <c r="B82" s="128"/>
      <c r="C82" s="127"/>
      <c r="D82" s="127"/>
      <c r="E82" s="127"/>
      <c r="F82" s="127"/>
      <c r="G82" s="127"/>
      <c r="H82" s="127"/>
      <c r="I82" s="127"/>
      <c r="J82" s="127"/>
      <c r="K82" s="127"/>
      <c r="L82" s="129"/>
      <c r="S82" s="127"/>
      <c r="T82" s="127"/>
      <c r="U82" s="127"/>
      <c r="V82" s="127"/>
      <c r="W82" s="127"/>
      <c r="X82" s="127"/>
      <c r="Y82" s="127"/>
      <c r="Z82" s="127"/>
      <c r="AA82" s="127"/>
      <c r="AB82" s="127"/>
      <c r="AC82" s="127"/>
      <c r="AD82" s="127"/>
      <c r="AE82" s="127"/>
    </row>
    <row r="83" spans="1:65" s="130" customFormat="1" ht="12" customHeight="1">
      <c r="A83" s="127"/>
      <c r="B83" s="128"/>
      <c r="C83" s="126" t="s">
        <v>21</v>
      </c>
      <c r="D83" s="127"/>
      <c r="E83" s="127"/>
      <c r="F83" s="131" t="str">
        <f>F12</f>
        <v>Žerčice</v>
      </c>
      <c r="G83" s="127"/>
      <c r="H83" s="127"/>
      <c r="I83" s="126" t="s">
        <v>23</v>
      </c>
      <c r="J83" s="132" t="str">
        <f>IF(J12="","",J12)</f>
        <v>6. 3. 2021</v>
      </c>
      <c r="K83" s="127"/>
      <c r="L83" s="129"/>
      <c r="S83" s="127"/>
      <c r="T83" s="127"/>
      <c r="U83" s="127"/>
      <c r="V83" s="127"/>
      <c r="W83" s="127"/>
      <c r="X83" s="127"/>
      <c r="Y83" s="127"/>
      <c r="Z83" s="127"/>
      <c r="AA83" s="127"/>
      <c r="AB83" s="127"/>
      <c r="AC83" s="127"/>
      <c r="AD83" s="127"/>
      <c r="AE83" s="127"/>
    </row>
    <row r="84" spans="1:65" s="130" customFormat="1" ht="6.95" customHeight="1">
      <c r="A84" s="127"/>
      <c r="B84" s="128"/>
      <c r="C84" s="127"/>
      <c r="D84" s="127"/>
      <c r="E84" s="127"/>
      <c r="F84" s="127"/>
      <c r="G84" s="127"/>
      <c r="H84" s="127"/>
      <c r="I84" s="127"/>
      <c r="J84" s="127"/>
      <c r="K84" s="127"/>
      <c r="L84" s="129"/>
      <c r="S84" s="127"/>
      <c r="T84" s="127"/>
      <c r="U84" s="127"/>
      <c r="V84" s="127"/>
      <c r="W84" s="127"/>
      <c r="X84" s="127"/>
      <c r="Y84" s="127"/>
      <c r="Z84" s="127"/>
      <c r="AA84" s="127"/>
      <c r="AB84" s="127"/>
      <c r="AC84" s="127"/>
      <c r="AD84" s="127"/>
      <c r="AE84" s="127"/>
    </row>
    <row r="85" spans="1:65" s="130" customFormat="1" ht="40.15" customHeight="1">
      <c r="A85" s="127"/>
      <c r="B85" s="128"/>
      <c r="C85" s="126" t="s">
        <v>25</v>
      </c>
      <c r="D85" s="127"/>
      <c r="E85" s="127"/>
      <c r="F85" s="131" t="str">
        <f>E15</f>
        <v>VaK Mladá Boleslav, a.s.</v>
      </c>
      <c r="G85" s="127"/>
      <c r="H85" s="127"/>
      <c r="I85" s="126" t="s">
        <v>31</v>
      </c>
      <c r="J85" s="156" t="str">
        <f>E21</f>
        <v>Vodohospodářské inženýrské stavby, a.s.</v>
      </c>
      <c r="K85" s="127"/>
      <c r="L85" s="129"/>
      <c r="S85" s="127"/>
      <c r="T85" s="127"/>
      <c r="U85" s="127"/>
      <c r="V85" s="127"/>
      <c r="W85" s="127"/>
      <c r="X85" s="127"/>
      <c r="Y85" s="127"/>
      <c r="Z85" s="127"/>
      <c r="AA85" s="127"/>
      <c r="AB85" s="127"/>
      <c r="AC85" s="127"/>
      <c r="AD85" s="127"/>
      <c r="AE85" s="127"/>
    </row>
    <row r="86" spans="1:65" s="130" customFormat="1" ht="15.2" customHeight="1">
      <c r="A86" s="127"/>
      <c r="B86" s="128"/>
      <c r="C86" s="126" t="s">
        <v>29</v>
      </c>
      <c r="D86" s="127"/>
      <c r="E86" s="127"/>
      <c r="F86" s="131" t="str">
        <f>IF(E18="","",E18)</f>
        <v>Vyplň údaj</v>
      </c>
      <c r="G86" s="127"/>
      <c r="H86" s="127"/>
      <c r="I86" s="126" t="s">
        <v>34</v>
      </c>
      <c r="J86" s="156" t="str">
        <f>E24</f>
        <v>Ing. Josef Němeček</v>
      </c>
      <c r="K86" s="127"/>
      <c r="L86" s="129"/>
      <c r="S86" s="127"/>
      <c r="T86" s="127"/>
      <c r="U86" s="127"/>
      <c r="V86" s="127"/>
      <c r="W86" s="127"/>
      <c r="X86" s="127"/>
      <c r="Y86" s="127"/>
      <c r="Z86" s="127"/>
      <c r="AA86" s="127"/>
      <c r="AB86" s="127"/>
      <c r="AC86" s="127"/>
      <c r="AD86" s="127"/>
      <c r="AE86" s="127"/>
    </row>
    <row r="87" spans="1:65" s="130" customFormat="1" ht="10.35" customHeight="1">
      <c r="A87" s="127"/>
      <c r="B87" s="128"/>
      <c r="C87" s="127"/>
      <c r="D87" s="127"/>
      <c r="E87" s="127"/>
      <c r="F87" s="127"/>
      <c r="G87" s="127"/>
      <c r="H87" s="127"/>
      <c r="I87" s="127"/>
      <c r="J87" s="127"/>
      <c r="K87" s="127"/>
      <c r="L87" s="129"/>
      <c r="S87" s="127"/>
      <c r="T87" s="127"/>
      <c r="U87" s="127"/>
      <c r="V87" s="127"/>
      <c r="W87" s="127"/>
      <c r="X87" s="127"/>
      <c r="Y87" s="127"/>
      <c r="Z87" s="127"/>
      <c r="AA87" s="127"/>
      <c r="AB87" s="127"/>
      <c r="AC87" s="127"/>
      <c r="AD87" s="127"/>
      <c r="AE87" s="127"/>
    </row>
    <row r="88" spans="1:65" s="174" customFormat="1" ht="29.25" customHeight="1">
      <c r="A88" s="165"/>
      <c r="B88" s="166"/>
      <c r="C88" s="167" t="s">
        <v>131</v>
      </c>
      <c r="D88" s="168" t="s">
        <v>57</v>
      </c>
      <c r="E88" s="168" t="s">
        <v>53</v>
      </c>
      <c r="F88" s="168" t="s">
        <v>54</v>
      </c>
      <c r="G88" s="168" t="s">
        <v>132</v>
      </c>
      <c r="H88" s="168" t="s">
        <v>133</v>
      </c>
      <c r="I88" s="168" t="s">
        <v>134</v>
      </c>
      <c r="J88" s="168" t="s">
        <v>118</v>
      </c>
      <c r="K88" s="169" t="s">
        <v>135</v>
      </c>
      <c r="L88" s="170"/>
      <c r="M88" s="171" t="s">
        <v>3</v>
      </c>
      <c r="N88" s="172" t="s">
        <v>42</v>
      </c>
      <c r="O88" s="172" t="s">
        <v>136</v>
      </c>
      <c r="P88" s="172" t="s">
        <v>137</v>
      </c>
      <c r="Q88" s="172" t="s">
        <v>138</v>
      </c>
      <c r="R88" s="172" t="s">
        <v>139</v>
      </c>
      <c r="S88" s="172" t="s">
        <v>140</v>
      </c>
      <c r="T88" s="173" t="s">
        <v>141</v>
      </c>
      <c r="U88" s="165"/>
      <c r="V88" s="165"/>
      <c r="W88" s="165"/>
      <c r="X88" s="165"/>
      <c r="Y88" s="165"/>
      <c r="Z88" s="165"/>
      <c r="AA88" s="165"/>
      <c r="AB88" s="165"/>
      <c r="AC88" s="165"/>
      <c r="AD88" s="165"/>
      <c r="AE88" s="165"/>
    </row>
    <row r="89" spans="1:65" s="130" customFormat="1" ht="22.9" customHeight="1">
      <c r="A89" s="127"/>
      <c r="B89" s="128"/>
      <c r="C89" s="175" t="s">
        <v>142</v>
      </c>
      <c r="D89" s="127"/>
      <c r="E89" s="127"/>
      <c r="F89" s="127"/>
      <c r="G89" s="127"/>
      <c r="H89" s="127"/>
      <c r="I89" s="127"/>
      <c r="J89" s="176">
        <f>J59</f>
        <v>0</v>
      </c>
      <c r="K89" s="127"/>
      <c r="L89" s="128"/>
      <c r="M89" s="177"/>
      <c r="N89" s="178"/>
      <c r="O89" s="138"/>
      <c r="P89" s="179">
        <f>P90+P198</f>
        <v>0</v>
      </c>
      <c r="Q89" s="138"/>
      <c r="R89" s="179">
        <f>R90+R198</f>
        <v>9.1734000000000017E-3</v>
      </c>
      <c r="S89" s="138"/>
      <c r="T89" s="180">
        <f>T90+T198</f>
        <v>160.29516799999999</v>
      </c>
      <c r="U89" s="127"/>
      <c r="V89" s="127"/>
      <c r="W89" s="127"/>
      <c r="X89" s="127"/>
      <c r="Y89" s="127"/>
      <c r="Z89" s="127"/>
      <c r="AA89" s="127"/>
      <c r="AB89" s="127"/>
      <c r="AC89" s="127"/>
      <c r="AD89" s="127"/>
      <c r="AE89" s="127"/>
      <c r="AT89" s="120" t="s">
        <v>71</v>
      </c>
      <c r="AU89" s="120" t="s">
        <v>119</v>
      </c>
      <c r="BK89" s="181">
        <f>BK90+BK198</f>
        <v>0</v>
      </c>
    </row>
    <row r="90" spans="1:65" s="182" customFormat="1" ht="25.9" customHeight="1">
      <c r="B90" s="183"/>
      <c r="D90" s="184" t="s">
        <v>71</v>
      </c>
      <c r="E90" s="185" t="s">
        <v>143</v>
      </c>
      <c r="F90" s="185" t="s">
        <v>144</v>
      </c>
      <c r="J90" s="186">
        <f>BK90</f>
        <v>0</v>
      </c>
      <c r="L90" s="183"/>
      <c r="M90" s="187"/>
      <c r="N90" s="188"/>
      <c r="O90" s="188"/>
      <c r="P90" s="189">
        <f>P91+P117+P186</f>
        <v>0</v>
      </c>
      <c r="Q90" s="188"/>
      <c r="R90" s="189">
        <f>R91+R117+R186</f>
        <v>9.1734000000000017E-3</v>
      </c>
      <c r="S90" s="188"/>
      <c r="T90" s="190">
        <f>T91+T117+T186</f>
        <v>157.48889399999999</v>
      </c>
      <c r="AR90" s="184" t="s">
        <v>80</v>
      </c>
      <c r="AT90" s="191" t="s">
        <v>71</v>
      </c>
      <c r="AU90" s="191" t="s">
        <v>72</v>
      </c>
      <c r="AY90" s="184" t="s">
        <v>145</v>
      </c>
      <c r="BK90" s="192">
        <f>BK91+BK117+BK186</f>
        <v>0</v>
      </c>
    </row>
    <row r="91" spans="1:65" s="182" customFormat="1" ht="22.9" customHeight="1">
      <c r="B91" s="183"/>
      <c r="D91" s="184" t="s">
        <v>71</v>
      </c>
      <c r="E91" s="217" t="s">
        <v>80</v>
      </c>
      <c r="F91" s="217" t="s">
        <v>146</v>
      </c>
      <c r="J91" s="218">
        <f>BK91</f>
        <v>0</v>
      </c>
      <c r="L91" s="183"/>
      <c r="M91" s="187"/>
      <c r="N91" s="188"/>
      <c r="O91" s="188"/>
      <c r="P91" s="189">
        <f>SUM(P92:P116)</f>
        <v>0</v>
      </c>
      <c r="Q91" s="188"/>
      <c r="R91" s="189">
        <f>SUM(R92:R116)</f>
        <v>0</v>
      </c>
      <c r="S91" s="188"/>
      <c r="T91" s="190">
        <f>SUM(T92:T116)</f>
        <v>0</v>
      </c>
      <c r="AR91" s="184" t="s">
        <v>80</v>
      </c>
      <c r="AT91" s="191" t="s">
        <v>71</v>
      </c>
      <c r="AU91" s="191" t="s">
        <v>80</v>
      </c>
      <c r="AY91" s="184" t="s">
        <v>145</v>
      </c>
      <c r="BK91" s="192">
        <f>SUM(BK92:BK116)</f>
        <v>0</v>
      </c>
    </row>
    <row r="92" spans="1:65" s="130" customFormat="1" ht="44.25" customHeight="1">
      <c r="A92" s="127"/>
      <c r="B92" s="128"/>
      <c r="C92" s="193" t="s">
        <v>80</v>
      </c>
      <c r="D92" s="193" t="s">
        <v>147</v>
      </c>
      <c r="E92" s="194" t="s">
        <v>148</v>
      </c>
      <c r="F92" s="195" t="s">
        <v>149</v>
      </c>
      <c r="G92" s="196" t="s">
        <v>104</v>
      </c>
      <c r="H92" s="197">
        <v>150</v>
      </c>
      <c r="I92" s="24"/>
      <c r="J92" s="198">
        <f>ROUND(I92*H92,2)</f>
        <v>0</v>
      </c>
      <c r="K92" s="195" t="s">
        <v>150</v>
      </c>
      <c r="L92" s="128"/>
      <c r="M92" s="199" t="s">
        <v>3</v>
      </c>
      <c r="N92" s="200" t="s">
        <v>43</v>
      </c>
      <c r="O92" s="201"/>
      <c r="P92" s="202">
        <f>O92*H92</f>
        <v>0</v>
      </c>
      <c r="Q92" s="202">
        <v>0</v>
      </c>
      <c r="R92" s="202">
        <f>Q92*H92</f>
        <v>0</v>
      </c>
      <c r="S92" s="202">
        <v>0</v>
      </c>
      <c r="T92" s="203">
        <f>S92*H92</f>
        <v>0</v>
      </c>
      <c r="U92" s="127"/>
      <c r="V92" s="127"/>
      <c r="W92" s="127"/>
      <c r="X92" s="127"/>
      <c r="Y92" s="127"/>
      <c r="Z92" s="127"/>
      <c r="AA92" s="127"/>
      <c r="AB92" s="127"/>
      <c r="AC92" s="127"/>
      <c r="AD92" s="127"/>
      <c r="AE92" s="127"/>
      <c r="AR92" s="204" t="s">
        <v>151</v>
      </c>
      <c r="AT92" s="204" t="s">
        <v>147</v>
      </c>
      <c r="AU92" s="204" t="s">
        <v>82</v>
      </c>
      <c r="AY92" s="120" t="s">
        <v>145</v>
      </c>
      <c r="BE92" s="205">
        <f>IF(N92="základní",J92,0)</f>
        <v>0</v>
      </c>
      <c r="BF92" s="205">
        <f>IF(N92="snížená",J92,0)</f>
        <v>0</v>
      </c>
      <c r="BG92" s="205">
        <f>IF(N92="zákl. přenesená",J92,0)</f>
        <v>0</v>
      </c>
      <c r="BH92" s="205">
        <f>IF(N92="sníž. přenesená",J92,0)</f>
        <v>0</v>
      </c>
      <c r="BI92" s="205">
        <f>IF(N92="nulová",J92,0)</f>
        <v>0</v>
      </c>
      <c r="BJ92" s="120" t="s">
        <v>80</v>
      </c>
      <c r="BK92" s="205">
        <f>ROUND(I92*H92,2)</f>
        <v>0</v>
      </c>
      <c r="BL92" s="120" t="s">
        <v>151</v>
      </c>
      <c r="BM92" s="204" t="s">
        <v>152</v>
      </c>
    </row>
    <row r="93" spans="1:65" s="219" customFormat="1">
      <c r="B93" s="220"/>
      <c r="D93" s="221" t="s">
        <v>153</v>
      </c>
      <c r="E93" s="222" t="s">
        <v>3</v>
      </c>
      <c r="F93" s="223" t="s">
        <v>154</v>
      </c>
      <c r="H93" s="224">
        <v>150</v>
      </c>
      <c r="I93" s="25"/>
      <c r="L93" s="220"/>
      <c r="M93" s="225"/>
      <c r="N93" s="226"/>
      <c r="O93" s="226"/>
      <c r="P93" s="226"/>
      <c r="Q93" s="226"/>
      <c r="R93" s="226"/>
      <c r="S93" s="226"/>
      <c r="T93" s="227"/>
      <c r="AT93" s="222" t="s">
        <v>153</v>
      </c>
      <c r="AU93" s="222" t="s">
        <v>82</v>
      </c>
      <c r="AV93" s="219" t="s">
        <v>82</v>
      </c>
      <c r="AW93" s="219" t="s">
        <v>33</v>
      </c>
      <c r="AX93" s="219" t="s">
        <v>80</v>
      </c>
      <c r="AY93" s="222" t="s">
        <v>145</v>
      </c>
    </row>
    <row r="94" spans="1:65" s="130" customFormat="1" ht="33" customHeight="1">
      <c r="A94" s="127"/>
      <c r="B94" s="128"/>
      <c r="C94" s="193" t="s">
        <v>82</v>
      </c>
      <c r="D94" s="193" t="s">
        <v>147</v>
      </c>
      <c r="E94" s="194"/>
      <c r="F94" s="195" t="s">
        <v>2409</v>
      </c>
      <c r="G94" s="196" t="s">
        <v>104</v>
      </c>
      <c r="H94" s="197">
        <v>150</v>
      </c>
      <c r="I94" s="24"/>
      <c r="J94" s="198">
        <f>ROUND(I94*H94,2)</f>
        <v>0</v>
      </c>
      <c r="K94" s="195" t="s">
        <v>150</v>
      </c>
      <c r="L94" s="128"/>
      <c r="M94" s="199" t="s">
        <v>3</v>
      </c>
      <c r="N94" s="200" t="s">
        <v>43</v>
      </c>
      <c r="O94" s="201"/>
      <c r="P94" s="202">
        <f>O94*H94</f>
        <v>0</v>
      </c>
      <c r="Q94" s="202">
        <v>0</v>
      </c>
      <c r="R94" s="202">
        <f>Q94*H94</f>
        <v>0</v>
      </c>
      <c r="S94" s="202">
        <v>0</v>
      </c>
      <c r="T94" s="203">
        <f>S94*H94</f>
        <v>0</v>
      </c>
      <c r="U94" s="127"/>
      <c r="V94" s="127"/>
      <c r="W94" s="127"/>
      <c r="X94" s="127"/>
      <c r="Y94" s="127"/>
      <c r="Z94" s="127"/>
      <c r="AA94" s="127"/>
      <c r="AB94" s="127"/>
      <c r="AC94" s="127"/>
      <c r="AD94" s="127"/>
      <c r="AE94" s="127"/>
      <c r="AR94" s="204" t="s">
        <v>151</v>
      </c>
      <c r="AT94" s="204" t="s">
        <v>147</v>
      </c>
      <c r="AU94" s="204" t="s">
        <v>82</v>
      </c>
      <c r="AY94" s="120" t="s">
        <v>145</v>
      </c>
      <c r="BE94" s="205">
        <f>IF(N94="základní",J94,0)</f>
        <v>0</v>
      </c>
      <c r="BF94" s="205">
        <f>IF(N94="snížená",J94,0)</f>
        <v>0</v>
      </c>
      <c r="BG94" s="205">
        <f>IF(N94="zákl. přenesená",J94,0)</f>
        <v>0</v>
      </c>
      <c r="BH94" s="205">
        <f>IF(N94="sníž. přenesená",J94,0)</f>
        <v>0</v>
      </c>
      <c r="BI94" s="205">
        <f>IF(N94="nulová",J94,0)</f>
        <v>0</v>
      </c>
      <c r="BJ94" s="120" t="s">
        <v>80</v>
      </c>
      <c r="BK94" s="205">
        <f>ROUND(I94*H94,2)</f>
        <v>0</v>
      </c>
      <c r="BL94" s="120" t="s">
        <v>151</v>
      </c>
      <c r="BM94" s="204" t="s">
        <v>155</v>
      </c>
    </row>
    <row r="95" spans="1:65" s="130" customFormat="1" ht="12" customHeight="1">
      <c r="A95" s="127"/>
      <c r="B95" s="128"/>
      <c r="C95" s="193"/>
      <c r="D95" s="193"/>
      <c r="E95" s="194"/>
      <c r="F95" s="195" t="s">
        <v>2407</v>
      </c>
      <c r="G95" s="196"/>
      <c r="H95" s="197"/>
      <c r="I95" s="24"/>
      <c r="J95" s="198"/>
      <c r="K95" s="195"/>
      <c r="L95" s="128"/>
      <c r="M95" s="199"/>
      <c r="N95" s="268"/>
      <c r="O95" s="269"/>
      <c r="P95" s="261"/>
      <c r="Q95" s="261"/>
      <c r="R95" s="261"/>
      <c r="S95" s="261"/>
      <c r="T95" s="203"/>
      <c r="U95" s="127"/>
      <c r="V95" s="127"/>
      <c r="W95" s="127"/>
      <c r="X95" s="127"/>
      <c r="Y95" s="127"/>
      <c r="Z95" s="127"/>
      <c r="AA95" s="127"/>
      <c r="AB95" s="127"/>
      <c r="AC95" s="127"/>
      <c r="AD95" s="127"/>
      <c r="AE95" s="127"/>
      <c r="AR95" s="204"/>
      <c r="AT95" s="204"/>
      <c r="AU95" s="204"/>
      <c r="AY95" s="120"/>
      <c r="BE95" s="205"/>
      <c r="BF95" s="205"/>
      <c r="BG95" s="205"/>
      <c r="BH95" s="205"/>
      <c r="BI95" s="205"/>
      <c r="BJ95" s="120"/>
      <c r="BK95" s="205"/>
      <c r="BL95" s="120"/>
      <c r="BM95" s="204"/>
    </row>
    <row r="96" spans="1:65" s="130" customFormat="1" ht="33" customHeight="1">
      <c r="A96" s="127"/>
      <c r="B96" s="128"/>
      <c r="C96" s="193" t="s">
        <v>156</v>
      </c>
      <c r="D96" s="193" t="s">
        <v>147</v>
      </c>
      <c r="E96" s="194" t="s">
        <v>157</v>
      </c>
      <c r="F96" s="195" t="s">
        <v>158</v>
      </c>
      <c r="G96" s="196" t="s">
        <v>159</v>
      </c>
      <c r="H96" s="197">
        <v>3</v>
      </c>
      <c r="I96" s="24"/>
      <c r="J96" s="198">
        <f>ROUND(I96*H96,2)</f>
        <v>0</v>
      </c>
      <c r="K96" s="195" t="s">
        <v>150</v>
      </c>
      <c r="L96" s="128"/>
      <c r="M96" s="199" t="s">
        <v>3</v>
      </c>
      <c r="N96" s="200" t="s">
        <v>43</v>
      </c>
      <c r="O96" s="201"/>
      <c r="P96" s="202">
        <f>O96*H96</f>
        <v>0</v>
      </c>
      <c r="Q96" s="202">
        <v>0</v>
      </c>
      <c r="R96" s="202">
        <f>Q96*H96</f>
        <v>0</v>
      </c>
      <c r="S96" s="202">
        <v>0</v>
      </c>
      <c r="T96" s="203">
        <f>S96*H96</f>
        <v>0</v>
      </c>
      <c r="U96" s="127"/>
      <c r="V96" s="127"/>
      <c r="W96" s="127"/>
      <c r="X96" s="127"/>
      <c r="Y96" s="127"/>
      <c r="Z96" s="127"/>
      <c r="AA96" s="127"/>
      <c r="AB96" s="127"/>
      <c r="AC96" s="127"/>
      <c r="AD96" s="127"/>
      <c r="AE96" s="127"/>
      <c r="AR96" s="204" t="s">
        <v>151</v>
      </c>
      <c r="AT96" s="204" t="s">
        <v>147</v>
      </c>
      <c r="AU96" s="204" t="s">
        <v>82</v>
      </c>
      <c r="AY96" s="120" t="s">
        <v>145</v>
      </c>
      <c r="BE96" s="205">
        <f>IF(N96="základní",J96,0)</f>
        <v>0</v>
      </c>
      <c r="BF96" s="205">
        <f>IF(N96="snížená",J96,0)</f>
        <v>0</v>
      </c>
      <c r="BG96" s="205">
        <f>IF(N96="zákl. přenesená",J96,0)</f>
        <v>0</v>
      </c>
      <c r="BH96" s="205">
        <f>IF(N96="sníž. přenesená",J96,0)</f>
        <v>0</v>
      </c>
      <c r="BI96" s="205">
        <f>IF(N96="nulová",J96,0)</f>
        <v>0</v>
      </c>
      <c r="BJ96" s="120" t="s">
        <v>80</v>
      </c>
      <c r="BK96" s="205">
        <f>ROUND(I96*H96,2)</f>
        <v>0</v>
      </c>
      <c r="BL96" s="120" t="s">
        <v>151</v>
      </c>
      <c r="BM96" s="204" t="s">
        <v>160</v>
      </c>
    </row>
    <row r="97" spans="1:65" s="130" customFormat="1" ht="36">
      <c r="A97" s="127"/>
      <c r="B97" s="128"/>
      <c r="C97" s="193" t="s">
        <v>151</v>
      </c>
      <c r="D97" s="193" t="s">
        <v>147</v>
      </c>
      <c r="E97" s="194" t="s">
        <v>161</v>
      </c>
      <c r="F97" s="195" t="s">
        <v>162</v>
      </c>
      <c r="G97" s="196" t="s">
        <v>159</v>
      </c>
      <c r="H97" s="197">
        <v>3</v>
      </c>
      <c r="I97" s="24"/>
      <c r="J97" s="198">
        <f>ROUND(I97*H97,2)</f>
        <v>0</v>
      </c>
      <c r="K97" s="195" t="s">
        <v>150</v>
      </c>
      <c r="L97" s="128"/>
      <c r="M97" s="199" t="s">
        <v>3</v>
      </c>
      <c r="N97" s="200" t="s">
        <v>43</v>
      </c>
      <c r="O97" s="201"/>
      <c r="P97" s="202">
        <f>O97*H97</f>
        <v>0</v>
      </c>
      <c r="Q97" s="202">
        <v>0</v>
      </c>
      <c r="R97" s="202">
        <f>Q97*H97</f>
        <v>0</v>
      </c>
      <c r="S97" s="202">
        <v>0</v>
      </c>
      <c r="T97" s="203">
        <f>S97*H97</f>
        <v>0</v>
      </c>
      <c r="U97" s="127"/>
      <c r="V97" s="127"/>
      <c r="W97" s="127"/>
      <c r="X97" s="127"/>
      <c r="Y97" s="127"/>
      <c r="Z97" s="127"/>
      <c r="AA97" s="127"/>
      <c r="AB97" s="127"/>
      <c r="AC97" s="127"/>
      <c r="AD97" s="127"/>
      <c r="AE97" s="127"/>
      <c r="AR97" s="204" t="s">
        <v>151</v>
      </c>
      <c r="AT97" s="204" t="s">
        <v>147</v>
      </c>
      <c r="AU97" s="204" t="s">
        <v>82</v>
      </c>
      <c r="AY97" s="120" t="s">
        <v>145</v>
      </c>
      <c r="BE97" s="205">
        <f>IF(N97="základní",J97,0)</f>
        <v>0</v>
      </c>
      <c r="BF97" s="205">
        <f>IF(N97="snížená",J97,0)</f>
        <v>0</v>
      </c>
      <c r="BG97" s="205">
        <f>IF(N97="zákl. přenesená",J97,0)</f>
        <v>0</v>
      </c>
      <c r="BH97" s="205">
        <f>IF(N97="sníž. přenesená",J97,0)</f>
        <v>0</v>
      </c>
      <c r="BI97" s="205">
        <f>IF(N97="nulová",J97,0)</f>
        <v>0</v>
      </c>
      <c r="BJ97" s="120" t="s">
        <v>80</v>
      </c>
      <c r="BK97" s="205">
        <f>ROUND(I97*H97,2)</f>
        <v>0</v>
      </c>
      <c r="BL97" s="120" t="s">
        <v>151</v>
      </c>
      <c r="BM97" s="204" t="s">
        <v>163</v>
      </c>
    </row>
    <row r="98" spans="1:65" s="130" customFormat="1" ht="48">
      <c r="A98" s="127"/>
      <c r="B98" s="128"/>
      <c r="C98" s="193" t="s">
        <v>164</v>
      </c>
      <c r="D98" s="193" t="s">
        <v>147</v>
      </c>
      <c r="E98" s="194"/>
      <c r="F98" s="195" t="s">
        <v>2408</v>
      </c>
      <c r="G98" s="196" t="s">
        <v>159</v>
      </c>
      <c r="H98" s="197">
        <v>3</v>
      </c>
      <c r="I98" s="24"/>
      <c r="J98" s="198">
        <f>ROUND(I98*H98,2)</f>
        <v>0</v>
      </c>
      <c r="K98" s="195" t="s">
        <v>150</v>
      </c>
      <c r="L98" s="128"/>
      <c r="M98" s="199" t="s">
        <v>3</v>
      </c>
      <c r="N98" s="200" t="s">
        <v>43</v>
      </c>
      <c r="O98" s="201"/>
      <c r="P98" s="202">
        <f>O98*H98</f>
        <v>0</v>
      </c>
      <c r="Q98" s="202">
        <v>0</v>
      </c>
      <c r="R98" s="202">
        <f>Q98*H98</f>
        <v>0</v>
      </c>
      <c r="S98" s="202">
        <v>0</v>
      </c>
      <c r="T98" s="203">
        <f>S98*H98</f>
        <v>0</v>
      </c>
      <c r="U98" s="127"/>
      <c r="V98" s="127"/>
      <c r="W98" s="127"/>
      <c r="X98" s="127"/>
      <c r="Y98" s="127"/>
      <c r="Z98" s="127"/>
      <c r="AA98" s="127"/>
      <c r="AB98" s="127"/>
      <c r="AC98" s="127"/>
      <c r="AD98" s="127"/>
      <c r="AE98" s="127"/>
      <c r="AR98" s="204" t="s">
        <v>151</v>
      </c>
      <c r="AT98" s="204" t="s">
        <v>147</v>
      </c>
      <c r="AU98" s="204" t="s">
        <v>82</v>
      </c>
      <c r="AY98" s="120" t="s">
        <v>145</v>
      </c>
      <c r="BE98" s="205">
        <f>IF(N98="základní",J98,0)</f>
        <v>0</v>
      </c>
      <c r="BF98" s="205">
        <f>IF(N98="snížená",J98,0)</f>
        <v>0</v>
      </c>
      <c r="BG98" s="205">
        <f>IF(N98="zákl. přenesená",J98,0)</f>
        <v>0</v>
      </c>
      <c r="BH98" s="205">
        <f>IF(N98="sníž. přenesená",J98,0)</f>
        <v>0</v>
      </c>
      <c r="BI98" s="205">
        <f>IF(N98="nulová",J98,0)</f>
        <v>0</v>
      </c>
      <c r="BJ98" s="120" t="s">
        <v>80</v>
      </c>
      <c r="BK98" s="205">
        <f>ROUND(I98*H98,2)</f>
        <v>0</v>
      </c>
      <c r="BL98" s="120" t="s">
        <v>151</v>
      </c>
      <c r="BM98" s="204" t="s">
        <v>165</v>
      </c>
    </row>
    <row r="99" spans="1:65" s="219" customFormat="1">
      <c r="B99" s="220"/>
      <c r="D99" s="221" t="s">
        <v>153</v>
      </c>
      <c r="E99" s="222" t="s">
        <v>3</v>
      </c>
      <c r="F99" s="223" t="s">
        <v>166</v>
      </c>
      <c r="H99" s="224">
        <v>3</v>
      </c>
      <c r="I99" s="25"/>
      <c r="L99" s="220"/>
      <c r="M99" s="225"/>
      <c r="N99" s="226"/>
      <c r="O99" s="226"/>
      <c r="P99" s="226"/>
      <c r="Q99" s="226"/>
      <c r="R99" s="226"/>
      <c r="S99" s="226"/>
      <c r="T99" s="227"/>
      <c r="AT99" s="222" t="s">
        <v>153</v>
      </c>
      <c r="AU99" s="222" t="s">
        <v>82</v>
      </c>
      <c r="AV99" s="219" t="s">
        <v>82</v>
      </c>
      <c r="AW99" s="219" t="s">
        <v>33</v>
      </c>
      <c r="AX99" s="219" t="s">
        <v>80</v>
      </c>
      <c r="AY99" s="222" t="s">
        <v>145</v>
      </c>
    </row>
    <row r="100" spans="1:65" s="130" customFormat="1" ht="24">
      <c r="A100" s="127"/>
      <c r="B100" s="128"/>
      <c r="C100" s="193" t="s">
        <v>169</v>
      </c>
      <c r="D100" s="193" t="s">
        <v>147</v>
      </c>
      <c r="E100" s="194" t="s">
        <v>170</v>
      </c>
      <c r="F100" s="195" t="s">
        <v>171</v>
      </c>
      <c r="G100" s="196" t="s">
        <v>104</v>
      </c>
      <c r="H100" s="197">
        <v>181.94</v>
      </c>
      <c r="I100" s="24"/>
      <c r="J100" s="198">
        <f>ROUND(I100*H100,2)</f>
        <v>0</v>
      </c>
      <c r="K100" s="195" t="s">
        <v>150</v>
      </c>
      <c r="L100" s="128"/>
      <c r="M100" s="199" t="s">
        <v>3</v>
      </c>
      <c r="N100" s="200" t="s">
        <v>43</v>
      </c>
      <c r="O100" s="201"/>
      <c r="P100" s="202">
        <f>O100*H100</f>
        <v>0</v>
      </c>
      <c r="Q100" s="202">
        <v>0</v>
      </c>
      <c r="R100" s="202">
        <f>Q100*H100</f>
        <v>0</v>
      </c>
      <c r="S100" s="202">
        <v>0</v>
      </c>
      <c r="T100" s="203">
        <f>S100*H100</f>
        <v>0</v>
      </c>
      <c r="U100" s="127"/>
      <c r="V100" s="127"/>
      <c r="W100" s="127"/>
      <c r="X100" s="127"/>
      <c r="Y100" s="127"/>
      <c r="Z100" s="127"/>
      <c r="AA100" s="127"/>
      <c r="AB100" s="127"/>
      <c r="AC100" s="127"/>
      <c r="AD100" s="127"/>
      <c r="AE100" s="127"/>
      <c r="AR100" s="204" t="s">
        <v>151</v>
      </c>
      <c r="AT100" s="204" t="s">
        <v>147</v>
      </c>
      <c r="AU100" s="204" t="s">
        <v>82</v>
      </c>
      <c r="AY100" s="120" t="s">
        <v>145</v>
      </c>
      <c r="BE100" s="205">
        <f>IF(N100="základní",J100,0)</f>
        <v>0</v>
      </c>
      <c r="BF100" s="205">
        <f>IF(N100="snížená",J100,0)</f>
        <v>0</v>
      </c>
      <c r="BG100" s="205">
        <f>IF(N100="zákl. přenesená",J100,0)</f>
        <v>0</v>
      </c>
      <c r="BH100" s="205">
        <f>IF(N100="sníž. přenesená",J100,0)</f>
        <v>0</v>
      </c>
      <c r="BI100" s="205">
        <f>IF(N100="nulová",J100,0)</f>
        <v>0</v>
      </c>
      <c r="BJ100" s="120" t="s">
        <v>80</v>
      </c>
      <c r="BK100" s="205">
        <f>ROUND(I100*H100,2)</f>
        <v>0</v>
      </c>
      <c r="BL100" s="120" t="s">
        <v>151</v>
      </c>
      <c r="BM100" s="204" t="s">
        <v>172</v>
      </c>
    </row>
    <row r="101" spans="1:65" s="219" customFormat="1">
      <c r="B101" s="220"/>
      <c r="D101" s="221" t="s">
        <v>153</v>
      </c>
      <c r="E101" s="222" t="s">
        <v>3</v>
      </c>
      <c r="F101" s="223" t="s">
        <v>173</v>
      </c>
      <c r="H101" s="224">
        <v>71.05</v>
      </c>
      <c r="I101" s="25"/>
      <c r="L101" s="220"/>
      <c r="M101" s="225"/>
      <c r="N101" s="226"/>
      <c r="O101" s="226"/>
      <c r="P101" s="226"/>
      <c r="Q101" s="226"/>
      <c r="R101" s="226"/>
      <c r="S101" s="226"/>
      <c r="T101" s="227"/>
      <c r="AT101" s="222" t="s">
        <v>153</v>
      </c>
      <c r="AU101" s="222" t="s">
        <v>82</v>
      </c>
      <c r="AV101" s="219" t="s">
        <v>82</v>
      </c>
      <c r="AW101" s="219" t="s">
        <v>33</v>
      </c>
      <c r="AX101" s="219" t="s">
        <v>72</v>
      </c>
      <c r="AY101" s="222" t="s">
        <v>145</v>
      </c>
    </row>
    <row r="102" spans="1:65" s="219" customFormat="1">
      <c r="B102" s="220"/>
      <c r="D102" s="221" t="s">
        <v>153</v>
      </c>
      <c r="E102" s="222" t="s">
        <v>3</v>
      </c>
      <c r="F102" s="223" t="s">
        <v>174</v>
      </c>
      <c r="H102" s="224">
        <v>47.08</v>
      </c>
      <c r="I102" s="25"/>
      <c r="L102" s="220"/>
      <c r="M102" s="225"/>
      <c r="N102" s="226"/>
      <c r="O102" s="226"/>
      <c r="P102" s="226"/>
      <c r="Q102" s="226"/>
      <c r="R102" s="226"/>
      <c r="S102" s="226"/>
      <c r="T102" s="227"/>
      <c r="AT102" s="222" t="s">
        <v>153</v>
      </c>
      <c r="AU102" s="222" t="s">
        <v>82</v>
      </c>
      <c r="AV102" s="219" t="s">
        <v>82</v>
      </c>
      <c r="AW102" s="219" t="s">
        <v>33</v>
      </c>
      <c r="AX102" s="219" t="s">
        <v>72</v>
      </c>
      <c r="AY102" s="222" t="s">
        <v>145</v>
      </c>
    </row>
    <row r="103" spans="1:65" s="219" customFormat="1">
      <c r="B103" s="220"/>
      <c r="D103" s="221" t="s">
        <v>153</v>
      </c>
      <c r="E103" s="222" t="s">
        <v>3</v>
      </c>
      <c r="F103" s="223" t="s">
        <v>175</v>
      </c>
      <c r="H103" s="224">
        <v>63.81</v>
      </c>
      <c r="I103" s="25"/>
      <c r="L103" s="220"/>
      <c r="M103" s="225"/>
      <c r="N103" s="226"/>
      <c r="O103" s="226"/>
      <c r="P103" s="226"/>
      <c r="Q103" s="226"/>
      <c r="R103" s="226"/>
      <c r="S103" s="226"/>
      <c r="T103" s="227"/>
      <c r="AT103" s="222" t="s">
        <v>153</v>
      </c>
      <c r="AU103" s="222" t="s">
        <v>82</v>
      </c>
      <c r="AV103" s="219" t="s">
        <v>82</v>
      </c>
      <c r="AW103" s="219" t="s">
        <v>33</v>
      </c>
      <c r="AX103" s="219" t="s">
        <v>72</v>
      </c>
      <c r="AY103" s="222" t="s">
        <v>145</v>
      </c>
    </row>
    <row r="104" spans="1:65" s="228" customFormat="1">
      <c r="B104" s="229"/>
      <c r="D104" s="221" t="s">
        <v>153</v>
      </c>
      <c r="E104" s="230" t="s">
        <v>3</v>
      </c>
      <c r="F104" s="231" t="s">
        <v>176</v>
      </c>
      <c r="H104" s="232">
        <v>181.94</v>
      </c>
      <c r="I104" s="26"/>
      <c r="L104" s="229"/>
      <c r="M104" s="233"/>
      <c r="N104" s="234"/>
      <c r="O104" s="234"/>
      <c r="P104" s="234"/>
      <c r="Q104" s="234"/>
      <c r="R104" s="234"/>
      <c r="S104" s="234"/>
      <c r="T104" s="235"/>
      <c r="AT104" s="230" t="s">
        <v>153</v>
      </c>
      <c r="AU104" s="230" t="s">
        <v>82</v>
      </c>
      <c r="AV104" s="228" t="s">
        <v>151</v>
      </c>
      <c r="AW104" s="228" t="s">
        <v>33</v>
      </c>
      <c r="AX104" s="228" t="s">
        <v>80</v>
      </c>
      <c r="AY104" s="230" t="s">
        <v>145</v>
      </c>
    </row>
    <row r="105" spans="1:65" s="130" customFormat="1" ht="55.5" customHeight="1">
      <c r="A105" s="127"/>
      <c r="B105" s="128"/>
      <c r="C105" s="193" t="s">
        <v>177</v>
      </c>
      <c r="D105" s="193" t="s">
        <v>147</v>
      </c>
      <c r="E105" s="194" t="s">
        <v>178</v>
      </c>
      <c r="F105" s="195" t="s">
        <v>179</v>
      </c>
      <c r="G105" s="196" t="s">
        <v>111</v>
      </c>
      <c r="H105" s="197">
        <v>27.291</v>
      </c>
      <c r="I105" s="24"/>
      <c r="J105" s="198">
        <f>ROUND(I105*H105,2)</f>
        <v>0</v>
      </c>
      <c r="K105" s="195" t="s">
        <v>3</v>
      </c>
      <c r="L105" s="128"/>
      <c r="M105" s="199" t="s">
        <v>3</v>
      </c>
      <c r="N105" s="200" t="s">
        <v>43</v>
      </c>
      <c r="O105" s="201"/>
      <c r="P105" s="202">
        <f>O105*H105</f>
        <v>0</v>
      </c>
      <c r="Q105" s="202">
        <v>0</v>
      </c>
      <c r="R105" s="202">
        <f>Q105*H105</f>
        <v>0</v>
      </c>
      <c r="S105" s="202">
        <v>0</v>
      </c>
      <c r="T105" s="203">
        <f>S105*H105</f>
        <v>0</v>
      </c>
      <c r="U105" s="127"/>
      <c r="V105" s="127"/>
      <c r="W105" s="127"/>
      <c r="X105" s="127"/>
      <c r="Y105" s="127"/>
      <c r="Z105" s="127"/>
      <c r="AA105" s="127"/>
      <c r="AB105" s="127"/>
      <c r="AC105" s="127"/>
      <c r="AD105" s="127"/>
      <c r="AE105" s="127"/>
      <c r="AR105" s="204" t="s">
        <v>151</v>
      </c>
      <c r="AT105" s="204" t="s">
        <v>147</v>
      </c>
      <c r="AU105" s="204" t="s">
        <v>82</v>
      </c>
      <c r="AY105" s="120" t="s">
        <v>145</v>
      </c>
      <c r="BE105" s="205">
        <f>IF(N105="základní",J105,0)</f>
        <v>0</v>
      </c>
      <c r="BF105" s="205">
        <f>IF(N105="snížená",J105,0)</f>
        <v>0</v>
      </c>
      <c r="BG105" s="205">
        <f>IF(N105="zákl. přenesená",J105,0)</f>
        <v>0</v>
      </c>
      <c r="BH105" s="205">
        <f>IF(N105="sníž. přenesená",J105,0)</f>
        <v>0</v>
      </c>
      <c r="BI105" s="205">
        <f>IF(N105="nulová",J105,0)</f>
        <v>0</v>
      </c>
      <c r="BJ105" s="120" t="s">
        <v>80</v>
      </c>
      <c r="BK105" s="205">
        <f>ROUND(I105*H105,2)</f>
        <v>0</v>
      </c>
      <c r="BL105" s="120" t="s">
        <v>151</v>
      </c>
      <c r="BM105" s="204" t="s">
        <v>180</v>
      </c>
    </row>
    <row r="106" spans="1:65" s="219" customFormat="1" ht="22.5">
      <c r="B106" s="220"/>
      <c r="D106" s="221" t="s">
        <v>153</v>
      </c>
      <c r="E106" s="222" t="s">
        <v>3</v>
      </c>
      <c r="F106" s="223" t="s">
        <v>181</v>
      </c>
      <c r="H106" s="224">
        <v>27.291</v>
      </c>
      <c r="I106" s="25"/>
      <c r="L106" s="220"/>
      <c r="M106" s="225"/>
      <c r="N106" s="226"/>
      <c r="O106" s="226"/>
      <c r="P106" s="226"/>
      <c r="Q106" s="226"/>
      <c r="R106" s="226"/>
      <c r="S106" s="226"/>
      <c r="T106" s="227"/>
      <c r="AT106" s="222" t="s">
        <v>153</v>
      </c>
      <c r="AU106" s="222" t="s">
        <v>82</v>
      </c>
      <c r="AV106" s="219" t="s">
        <v>82</v>
      </c>
      <c r="AW106" s="219" t="s">
        <v>33</v>
      </c>
      <c r="AX106" s="219" t="s">
        <v>80</v>
      </c>
      <c r="AY106" s="222" t="s">
        <v>145</v>
      </c>
    </row>
    <row r="107" spans="1:65" s="130" customFormat="1" ht="33" customHeight="1">
      <c r="A107" s="127"/>
      <c r="B107" s="128"/>
      <c r="C107" s="193" t="s">
        <v>182</v>
      </c>
      <c r="D107" s="193" t="s">
        <v>147</v>
      </c>
      <c r="E107" s="194" t="s">
        <v>183</v>
      </c>
      <c r="F107" s="195" t="s">
        <v>184</v>
      </c>
      <c r="G107" s="196" t="s">
        <v>111</v>
      </c>
      <c r="H107" s="197">
        <v>22.111000000000001</v>
      </c>
      <c r="I107" s="24"/>
      <c r="J107" s="198">
        <f>ROUND(I107*H107,2)</f>
        <v>0</v>
      </c>
      <c r="K107" s="195" t="s">
        <v>150</v>
      </c>
      <c r="L107" s="128"/>
      <c r="M107" s="199" t="s">
        <v>3</v>
      </c>
      <c r="N107" s="200" t="s">
        <v>43</v>
      </c>
      <c r="O107" s="201"/>
      <c r="P107" s="202">
        <f>O107*H107</f>
        <v>0</v>
      </c>
      <c r="Q107" s="202">
        <v>0</v>
      </c>
      <c r="R107" s="202">
        <f>Q107*H107</f>
        <v>0</v>
      </c>
      <c r="S107" s="202">
        <v>0</v>
      </c>
      <c r="T107" s="203">
        <f>S107*H107</f>
        <v>0</v>
      </c>
      <c r="U107" s="127"/>
      <c r="V107" s="127"/>
      <c r="W107" s="127"/>
      <c r="X107" s="127"/>
      <c r="Y107" s="127"/>
      <c r="Z107" s="127"/>
      <c r="AA107" s="127"/>
      <c r="AB107" s="127"/>
      <c r="AC107" s="127"/>
      <c r="AD107" s="127"/>
      <c r="AE107" s="127"/>
      <c r="AR107" s="204" t="s">
        <v>151</v>
      </c>
      <c r="AT107" s="204" t="s">
        <v>147</v>
      </c>
      <c r="AU107" s="204" t="s">
        <v>82</v>
      </c>
      <c r="AY107" s="120" t="s">
        <v>145</v>
      </c>
      <c r="BE107" s="205">
        <f>IF(N107="základní",J107,0)</f>
        <v>0</v>
      </c>
      <c r="BF107" s="205">
        <f>IF(N107="snížená",J107,0)</f>
        <v>0</v>
      </c>
      <c r="BG107" s="205">
        <f>IF(N107="zákl. přenesená",J107,0)</f>
        <v>0</v>
      </c>
      <c r="BH107" s="205">
        <f>IF(N107="sníž. přenesená",J107,0)</f>
        <v>0</v>
      </c>
      <c r="BI107" s="205">
        <f>IF(N107="nulová",J107,0)</f>
        <v>0</v>
      </c>
      <c r="BJ107" s="120" t="s">
        <v>80</v>
      </c>
      <c r="BK107" s="205">
        <f>ROUND(I107*H107,2)</f>
        <v>0</v>
      </c>
      <c r="BL107" s="120" t="s">
        <v>151</v>
      </c>
      <c r="BM107" s="204" t="s">
        <v>185</v>
      </c>
    </row>
    <row r="108" spans="1:65" s="219" customFormat="1" ht="22.5">
      <c r="B108" s="220"/>
      <c r="D108" s="221" t="s">
        <v>153</v>
      </c>
      <c r="E108" s="222" t="s">
        <v>3</v>
      </c>
      <c r="F108" s="223" t="s">
        <v>186</v>
      </c>
      <c r="H108" s="224">
        <v>22.111000000000001</v>
      </c>
      <c r="I108" s="25"/>
      <c r="L108" s="220"/>
      <c r="M108" s="225"/>
      <c r="N108" s="226"/>
      <c r="O108" s="226"/>
      <c r="P108" s="226"/>
      <c r="Q108" s="226"/>
      <c r="R108" s="226"/>
      <c r="S108" s="226"/>
      <c r="T108" s="227"/>
      <c r="AT108" s="222" t="s">
        <v>153</v>
      </c>
      <c r="AU108" s="222" t="s">
        <v>82</v>
      </c>
      <c r="AV108" s="219" t="s">
        <v>82</v>
      </c>
      <c r="AW108" s="219" t="s">
        <v>33</v>
      </c>
      <c r="AX108" s="219" t="s">
        <v>80</v>
      </c>
      <c r="AY108" s="222" t="s">
        <v>145</v>
      </c>
    </row>
    <row r="109" spans="1:65" s="130" customFormat="1" ht="33" customHeight="1">
      <c r="A109" s="127"/>
      <c r="B109" s="128"/>
      <c r="C109" s="193" t="s">
        <v>187</v>
      </c>
      <c r="D109" s="193" t="s">
        <v>147</v>
      </c>
      <c r="E109" s="194" t="s">
        <v>188</v>
      </c>
      <c r="F109" s="195" t="s">
        <v>189</v>
      </c>
      <c r="G109" s="196" t="s">
        <v>111</v>
      </c>
      <c r="H109" s="197">
        <v>125.298</v>
      </c>
      <c r="I109" s="24"/>
      <c r="J109" s="198">
        <f>ROUND(I109*H109,2)</f>
        <v>0</v>
      </c>
      <c r="K109" s="195" t="s">
        <v>150</v>
      </c>
      <c r="L109" s="128"/>
      <c r="M109" s="199" t="s">
        <v>3</v>
      </c>
      <c r="N109" s="200" t="s">
        <v>43</v>
      </c>
      <c r="O109" s="201"/>
      <c r="P109" s="202">
        <f>O109*H109</f>
        <v>0</v>
      </c>
      <c r="Q109" s="202">
        <v>0</v>
      </c>
      <c r="R109" s="202">
        <f>Q109*H109</f>
        <v>0</v>
      </c>
      <c r="S109" s="202">
        <v>0</v>
      </c>
      <c r="T109" s="203">
        <f>S109*H109</f>
        <v>0</v>
      </c>
      <c r="U109" s="127"/>
      <c r="V109" s="127"/>
      <c r="W109" s="127"/>
      <c r="X109" s="127"/>
      <c r="Y109" s="127"/>
      <c r="Z109" s="127"/>
      <c r="AA109" s="127"/>
      <c r="AB109" s="127"/>
      <c r="AC109" s="127"/>
      <c r="AD109" s="127"/>
      <c r="AE109" s="127"/>
      <c r="AR109" s="204" t="s">
        <v>151</v>
      </c>
      <c r="AT109" s="204" t="s">
        <v>147</v>
      </c>
      <c r="AU109" s="204" t="s">
        <v>82</v>
      </c>
      <c r="AY109" s="120" t="s">
        <v>145</v>
      </c>
      <c r="BE109" s="205">
        <f>IF(N109="základní",J109,0)</f>
        <v>0</v>
      </c>
      <c r="BF109" s="205">
        <f>IF(N109="snížená",J109,0)</f>
        <v>0</v>
      </c>
      <c r="BG109" s="205">
        <f>IF(N109="zákl. přenesená",J109,0)</f>
        <v>0</v>
      </c>
      <c r="BH109" s="205">
        <f>IF(N109="sníž. přenesená",J109,0)</f>
        <v>0</v>
      </c>
      <c r="BI109" s="205">
        <f>IF(N109="nulová",J109,0)</f>
        <v>0</v>
      </c>
      <c r="BJ109" s="120" t="s">
        <v>80</v>
      </c>
      <c r="BK109" s="205">
        <f>ROUND(I109*H109,2)</f>
        <v>0</v>
      </c>
      <c r="BL109" s="120" t="s">
        <v>151</v>
      </c>
      <c r="BM109" s="204" t="s">
        <v>190</v>
      </c>
    </row>
    <row r="110" spans="1:65" s="219" customFormat="1">
      <c r="B110" s="220"/>
      <c r="D110" s="221" t="s">
        <v>153</v>
      </c>
      <c r="E110" s="222" t="s">
        <v>3</v>
      </c>
      <c r="F110" s="223" t="s">
        <v>191</v>
      </c>
      <c r="H110" s="224">
        <v>96.71</v>
      </c>
      <c r="I110" s="25"/>
      <c r="L110" s="220"/>
      <c r="M110" s="225"/>
      <c r="N110" s="226"/>
      <c r="O110" s="226"/>
      <c r="P110" s="226"/>
      <c r="Q110" s="226"/>
      <c r="R110" s="226"/>
      <c r="S110" s="226"/>
      <c r="T110" s="227"/>
      <c r="AT110" s="222" t="s">
        <v>153</v>
      </c>
      <c r="AU110" s="222" t="s">
        <v>82</v>
      </c>
      <c r="AV110" s="219" t="s">
        <v>82</v>
      </c>
      <c r="AW110" s="219" t="s">
        <v>33</v>
      </c>
      <c r="AX110" s="219" t="s">
        <v>72</v>
      </c>
      <c r="AY110" s="222" t="s">
        <v>145</v>
      </c>
    </row>
    <row r="111" spans="1:65" s="219" customFormat="1">
      <c r="B111" s="220"/>
      <c r="D111" s="221" t="s">
        <v>153</v>
      </c>
      <c r="E111" s="222" t="s">
        <v>3</v>
      </c>
      <c r="F111" s="223" t="s">
        <v>192</v>
      </c>
      <c r="H111" s="224">
        <v>31.556000000000001</v>
      </c>
      <c r="I111" s="25"/>
      <c r="L111" s="220"/>
      <c r="M111" s="225"/>
      <c r="N111" s="226"/>
      <c r="O111" s="226"/>
      <c r="P111" s="226"/>
      <c r="Q111" s="226"/>
      <c r="R111" s="226"/>
      <c r="S111" s="226"/>
      <c r="T111" s="227"/>
      <c r="AT111" s="222" t="s">
        <v>153</v>
      </c>
      <c r="AU111" s="222" t="s">
        <v>82</v>
      </c>
      <c r="AV111" s="219" t="s">
        <v>82</v>
      </c>
      <c r="AW111" s="219" t="s">
        <v>33</v>
      </c>
      <c r="AX111" s="219" t="s">
        <v>72</v>
      </c>
      <c r="AY111" s="222" t="s">
        <v>145</v>
      </c>
    </row>
    <row r="112" spans="1:65" s="219" customFormat="1">
      <c r="B112" s="220"/>
      <c r="D112" s="221" t="s">
        <v>153</v>
      </c>
      <c r="E112" s="222" t="s">
        <v>3</v>
      </c>
      <c r="F112" s="223" t="s">
        <v>193</v>
      </c>
      <c r="H112" s="224">
        <v>19.143000000000001</v>
      </c>
      <c r="I112" s="25"/>
      <c r="L112" s="220"/>
      <c r="M112" s="225"/>
      <c r="N112" s="226"/>
      <c r="O112" s="226"/>
      <c r="P112" s="226"/>
      <c r="Q112" s="226"/>
      <c r="R112" s="226"/>
      <c r="S112" s="226"/>
      <c r="T112" s="227"/>
      <c r="AT112" s="222" t="s">
        <v>153</v>
      </c>
      <c r="AU112" s="222" t="s">
        <v>82</v>
      </c>
      <c r="AV112" s="219" t="s">
        <v>82</v>
      </c>
      <c r="AW112" s="219" t="s">
        <v>33</v>
      </c>
      <c r="AX112" s="219" t="s">
        <v>72</v>
      </c>
      <c r="AY112" s="222" t="s">
        <v>145</v>
      </c>
    </row>
    <row r="113" spans="1:65" s="228" customFormat="1">
      <c r="B113" s="229"/>
      <c r="D113" s="221" t="s">
        <v>153</v>
      </c>
      <c r="E113" s="230" t="s">
        <v>49</v>
      </c>
      <c r="F113" s="231" t="s">
        <v>176</v>
      </c>
      <c r="H113" s="232">
        <v>147.40899999999999</v>
      </c>
      <c r="I113" s="26"/>
      <c r="L113" s="229"/>
      <c r="M113" s="233"/>
      <c r="N113" s="234"/>
      <c r="O113" s="234"/>
      <c r="P113" s="234"/>
      <c r="Q113" s="234"/>
      <c r="R113" s="234"/>
      <c r="S113" s="234"/>
      <c r="T113" s="235"/>
      <c r="AT113" s="230" t="s">
        <v>153</v>
      </c>
      <c r="AU113" s="230" t="s">
        <v>82</v>
      </c>
      <c r="AV113" s="228" t="s">
        <v>151</v>
      </c>
      <c r="AW113" s="228" t="s">
        <v>33</v>
      </c>
      <c r="AX113" s="228" t="s">
        <v>72</v>
      </c>
      <c r="AY113" s="230" t="s">
        <v>145</v>
      </c>
    </row>
    <row r="114" spans="1:65" s="219" customFormat="1">
      <c r="B114" s="220"/>
      <c r="D114" s="221" t="s">
        <v>153</v>
      </c>
      <c r="E114" s="222" t="s">
        <v>3</v>
      </c>
      <c r="F114" s="223" t="s">
        <v>194</v>
      </c>
      <c r="H114" s="224">
        <v>125.298</v>
      </c>
      <c r="I114" s="25"/>
      <c r="L114" s="220"/>
      <c r="M114" s="225"/>
      <c r="N114" s="226"/>
      <c r="O114" s="226"/>
      <c r="P114" s="226"/>
      <c r="Q114" s="226"/>
      <c r="R114" s="226"/>
      <c r="S114" s="226"/>
      <c r="T114" s="227"/>
      <c r="AT114" s="222" t="s">
        <v>153</v>
      </c>
      <c r="AU114" s="222" t="s">
        <v>82</v>
      </c>
      <c r="AV114" s="219" t="s">
        <v>82</v>
      </c>
      <c r="AW114" s="219" t="s">
        <v>33</v>
      </c>
      <c r="AX114" s="219" t="s">
        <v>80</v>
      </c>
      <c r="AY114" s="222" t="s">
        <v>145</v>
      </c>
    </row>
    <row r="115" spans="1:65" s="130" customFormat="1" ht="60">
      <c r="A115" s="127"/>
      <c r="B115" s="128"/>
      <c r="C115" s="193" t="s">
        <v>195</v>
      </c>
      <c r="D115" s="193" t="s">
        <v>147</v>
      </c>
      <c r="E115" s="194" t="s">
        <v>196</v>
      </c>
      <c r="F115" s="195" t="s">
        <v>197</v>
      </c>
      <c r="G115" s="196" t="s">
        <v>111</v>
      </c>
      <c r="H115" s="197">
        <v>147.40899999999999</v>
      </c>
      <c r="I115" s="24"/>
      <c r="J115" s="198">
        <f>ROUND(I115*H115,2)</f>
        <v>0</v>
      </c>
      <c r="K115" s="195" t="s">
        <v>150</v>
      </c>
      <c r="L115" s="128"/>
      <c r="M115" s="199" t="s">
        <v>3</v>
      </c>
      <c r="N115" s="200" t="s">
        <v>43</v>
      </c>
      <c r="O115" s="201"/>
      <c r="P115" s="202">
        <f>O115*H115</f>
        <v>0</v>
      </c>
      <c r="Q115" s="202">
        <v>0</v>
      </c>
      <c r="R115" s="202">
        <f>Q115*H115</f>
        <v>0</v>
      </c>
      <c r="S115" s="202">
        <v>0</v>
      </c>
      <c r="T115" s="203">
        <f>S115*H115</f>
        <v>0</v>
      </c>
      <c r="U115" s="127"/>
      <c r="V115" s="127"/>
      <c r="W115" s="127"/>
      <c r="X115" s="127"/>
      <c r="Y115" s="127"/>
      <c r="Z115" s="127"/>
      <c r="AA115" s="127"/>
      <c r="AB115" s="127"/>
      <c r="AC115" s="127"/>
      <c r="AD115" s="127"/>
      <c r="AE115" s="127"/>
      <c r="AR115" s="204" t="s">
        <v>151</v>
      </c>
      <c r="AT115" s="204" t="s">
        <v>147</v>
      </c>
      <c r="AU115" s="204" t="s">
        <v>82</v>
      </c>
      <c r="AY115" s="120" t="s">
        <v>145</v>
      </c>
      <c r="BE115" s="205">
        <f>IF(N115="základní",J115,0)</f>
        <v>0</v>
      </c>
      <c r="BF115" s="205">
        <f>IF(N115="snížená",J115,0)</f>
        <v>0</v>
      </c>
      <c r="BG115" s="205">
        <f>IF(N115="zákl. přenesená",J115,0)</f>
        <v>0</v>
      </c>
      <c r="BH115" s="205">
        <f>IF(N115="sníž. přenesená",J115,0)</f>
        <v>0</v>
      </c>
      <c r="BI115" s="205">
        <f>IF(N115="nulová",J115,0)</f>
        <v>0</v>
      </c>
      <c r="BJ115" s="120" t="s">
        <v>80</v>
      </c>
      <c r="BK115" s="205">
        <f>ROUND(I115*H115,2)</f>
        <v>0</v>
      </c>
      <c r="BL115" s="120" t="s">
        <v>151</v>
      </c>
      <c r="BM115" s="204" t="s">
        <v>198</v>
      </c>
    </row>
    <row r="116" spans="1:65" s="219" customFormat="1" ht="22.5">
      <c r="B116" s="220"/>
      <c r="D116" s="221" t="s">
        <v>153</v>
      </c>
      <c r="E116" s="222" t="s">
        <v>3</v>
      </c>
      <c r="F116" s="223" t="s">
        <v>199</v>
      </c>
      <c r="H116" s="224">
        <v>147.40899999999999</v>
      </c>
      <c r="I116" s="25"/>
      <c r="L116" s="220"/>
      <c r="M116" s="225"/>
      <c r="N116" s="226"/>
      <c r="O116" s="226"/>
      <c r="P116" s="226"/>
      <c r="Q116" s="226"/>
      <c r="R116" s="226"/>
      <c r="S116" s="226"/>
      <c r="T116" s="227"/>
      <c r="AT116" s="222" t="s">
        <v>153</v>
      </c>
      <c r="AU116" s="222" t="s">
        <v>82</v>
      </c>
      <c r="AV116" s="219" t="s">
        <v>82</v>
      </c>
      <c r="AW116" s="219" t="s">
        <v>33</v>
      </c>
      <c r="AX116" s="219" t="s">
        <v>80</v>
      </c>
      <c r="AY116" s="222" t="s">
        <v>145</v>
      </c>
    </row>
    <row r="117" spans="1:65" s="182" customFormat="1" ht="22.9" customHeight="1">
      <c r="B117" s="183"/>
      <c r="D117" s="184" t="s">
        <v>71</v>
      </c>
      <c r="E117" s="217" t="s">
        <v>177</v>
      </c>
      <c r="F117" s="217" t="s">
        <v>200</v>
      </c>
      <c r="I117" s="23"/>
      <c r="J117" s="218">
        <f>BK117</f>
        <v>0</v>
      </c>
      <c r="L117" s="183"/>
      <c r="M117" s="187"/>
      <c r="N117" s="188"/>
      <c r="O117" s="188"/>
      <c r="P117" s="189">
        <f>SUM(P118:P185)</f>
        <v>0</v>
      </c>
      <c r="Q117" s="188"/>
      <c r="R117" s="189">
        <f>SUM(R118:R185)</f>
        <v>9.1734000000000017E-3</v>
      </c>
      <c r="S117" s="188"/>
      <c r="T117" s="190">
        <f>SUM(T118:T185)</f>
        <v>157.48889399999999</v>
      </c>
      <c r="AR117" s="184" t="s">
        <v>80</v>
      </c>
      <c r="AT117" s="191" t="s">
        <v>71</v>
      </c>
      <c r="AU117" s="191" t="s">
        <v>80</v>
      </c>
      <c r="AY117" s="184" t="s">
        <v>145</v>
      </c>
      <c r="BK117" s="192">
        <f>SUM(BK118:BK185)</f>
        <v>0</v>
      </c>
    </row>
    <row r="118" spans="1:65" s="130" customFormat="1" ht="24">
      <c r="A118" s="127"/>
      <c r="B118" s="128"/>
      <c r="C118" s="193" t="s">
        <v>201</v>
      </c>
      <c r="D118" s="193" t="s">
        <v>147</v>
      </c>
      <c r="E118" s="194" t="s">
        <v>202</v>
      </c>
      <c r="F118" s="195" t="s">
        <v>203</v>
      </c>
      <c r="G118" s="196" t="s">
        <v>104</v>
      </c>
      <c r="H118" s="197">
        <v>1.82</v>
      </c>
      <c r="I118" s="24"/>
      <c r="J118" s="198">
        <f>ROUND(I118*H118,2)</f>
        <v>0</v>
      </c>
      <c r="K118" s="195" t="s">
        <v>150</v>
      </c>
      <c r="L118" s="128"/>
      <c r="M118" s="199" t="s">
        <v>3</v>
      </c>
      <c r="N118" s="200" t="s">
        <v>43</v>
      </c>
      <c r="O118" s="201"/>
      <c r="P118" s="202">
        <f>O118*H118</f>
        <v>0</v>
      </c>
      <c r="Q118" s="202">
        <v>0</v>
      </c>
      <c r="R118" s="202">
        <f>Q118*H118</f>
        <v>0</v>
      </c>
      <c r="S118" s="202">
        <v>8.2000000000000003E-2</v>
      </c>
      <c r="T118" s="203">
        <f>S118*H118</f>
        <v>0.14924000000000001</v>
      </c>
      <c r="U118" s="127"/>
      <c r="V118" s="127"/>
      <c r="W118" s="127"/>
      <c r="X118" s="127"/>
      <c r="Y118" s="127"/>
      <c r="Z118" s="127"/>
      <c r="AA118" s="127"/>
      <c r="AB118" s="127"/>
      <c r="AC118" s="127"/>
      <c r="AD118" s="127"/>
      <c r="AE118" s="127"/>
      <c r="AR118" s="204" t="s">
        <v>151</v>
      </c>
      <c r="AT118" s="204" t="s">
        <v>147</v>
      </c>
      <c r="AU118" s="204" t="s">
        <v>82</v>
      </c>
      <c r="AY118" s="120" t="s">
        <v>145</v>
      </c>
      <c r="BE118" s="205">
        <f>IF(N118="základní",J118,0)</f>
        <v>0</v>
      </c>
      <c r="BF118" s="205">
        <f>IF(N118="snížená",J118,0)</f>
        <v>0</v>
      </c>
      <c r="BG118" s="205">
        <f>IF(N118="zákl. přenesená",J118,0)</f>
        <v>0</v>
      </c>
      <c r="BH118" s="205">
        <f>IF(N118="sníž. přenesená",J118,0)</f>
        <v>0</v>
      </c>
      <c r="BI118" s="205">
        <f>IF(N118="nulová",J118,0)</f>
        <v>0</v>
      </c>
      <c r="BJ118" s="120" t="s">
        <v>80</v>
      </c>
      <c r="BK118" s="205">
        <f>ROUND(I118*H118,2)</f>
        <v>0</v>
      </c>
      <c r="BL118" s="120" t="s">
        <v>151</v>
      </c>
      <c r="BM118" s="204" t="s">
        <v>204</v>
      </c>
    </row>
    <row r="119" spans="1:65" s="219" customFormat="1">
      <c r="B119" s="220"/>
      <c r="D119" s="221" t="s">
        <v>153</v>
      </c>
      <c r="E119" s="222" t="s">
        <v>3</v>
      </c>
      <c r="F119" s="223" t="s">
        <v>205</v>
      </c>
      <c r="H119" s="224">
        <v>1.82</v>
      </c>
      <c r="I119" s="25"/>
      <c r="L119" s="220"/>
      <c r="M119" s="225"/>
      <c r="N119" s="226"/>
      <c r="O119" s="226"/>
      <c r="P119" s="226"/>
      <c r="Q119" s="226"/>
      <c r="R119" s="226"/>
      <c r="S119" s="226"/>
      <c r="T119" s="227"/>
      <c r="AT119" s="222" t="s">
        <v>153</v>
      </c>
      <c r="AU119" s="222" t="s">
        <v>82</v>
      </c>
      <c r="AV119" s="219" t="s">
        <v>82</v>
      </c>
      <c r="AW119" s="219" t="s">
        <v>33</v>
      </c>
      <c r="AX119" s="219" t="s">
        <v>80</v>
      </c>
      <c r="AY119" s="222" t="s">
        <v>145</v>
      </c>
    </row>
    <row r="120" spans="1:65" s="130" customFormat="1" ht="36">
      <c r="A120" s="127"/>
      <c r="B120" s="128"/>
      <c r="C120" s="193" t="s">
        <v>206</v>
      </c>
      <c r="D120" s="193" t="s">
        <v>147</v>
      </c>
      <c r="E120" s="194" t="s">
        <v>207</v>
      </c>
      <c r="F120" s="195" t="s">
        <v>208</v>
      </c>
      <c r="G120" s="196" t="s">
        <v>111</v>
      </c>
      <c r="H120" s="197">
        <v>2.742</v>
      </c>
      <c r="I120" s="24"/>
      <c r="J120" s="198">
        <f>ROUND(I120*H120,2)</f>
        <v>0</v>
      </c>
      <c r="K120" s="195" t="s">
        <v>150</v>
      </c>
      <c r="L120" s="128"/>
      <c r="M120" s="199" t="s">
        <v>3</v>
      </c>
      <c r="N120" s="200" t="s">
        <v>43</v>
      </c>
      <c r="O120" s="201"/>
      <c r="P120" s="202">
        <f>O120*H120</f>
        <v>0</v>
      </c>
      <c r="Q120" s="202">
        <v>0</v>
      </c>
      <c r="R120" s="202">
        <f>Q120*H120</f>
        <v>0</v>
      </c>
      <c r="S120" s="202">
        <v>2.1</v>
      </c>
      <c r="T120" s="203">
        <f>S120*H120</f>
        <v>5.7582000000000004</v>
      </c>
      <c r="U120" s="127"/>
      <c r="V120" s="127"/>
      <c r="W120" s="127"/>
      <c r="X120" s="127"/>
      <c r="Y120" s="127"/>
      <c r="Z120" s="127"/>
      <c r="AA120" s="127"/>
      <c r="AB120" s="127"/>
      <c r="AC120" s="127"/>
      <c r="AD120" s="127"/>
      <c r="AE120" s="127"/>
      <c r="AR120" s="204" t="s">
        <v>151</v>
      </c>
      <c r="AT120" s="204" t="s">
        <v>147</v>
      </c>
      <c r="AU120" s="204" t="s">
        <v>82</v>
      </c>
      <c r="AY120" s="120" t="s">
        <v>145</v>
      </c>
      <c r="BE120" s="205">
        <f>IF(N120="základní",J120,0)</f>
        <v>0</v>
      </c>
      <c r="BF120" s="205">
        <f>IF(N120="snížená",J120,0)</f>
        <v>0</v>
      </c>
      <c r="BG120" s="205">
        <f>IF(N120="zákl. přenesená",J120,0)</f>
        <v>0</v>
      </c>
      <c r="BH120" s="205">
        <f>IF(N120="sníž. přenesená",J120,0)</f>
        <v>0</v>
      </c>
      <c r="BI120" s="205">
        <f>IF(N120="nulová",J120,0)</f>
        <v>0</v>
      </c>
      <c r="BJ120" s="120" t="s">
        <v>80</v>
      </c>
      <c r="BK120" s="205">
        <f>ROUND(I120*H120,2)</f>
        <v>0</v>
      </c>
      <c r="BL120" s="120" t="s">
        <v>151</v>
      </c>
      <c r="BM120" s="204" t="s">
        <v>209</v>
      </c>
    </row>
    <row r="121" spans="1:65" s="219" customFormat="1">
      <c r="B121" s="220"/>
      <c r="D121" s="221" t="s">
        <v>153</v>
      </c>
      <c r="E121" s="222" t="s">
        <v>3</v>
      </c>
      <c r="F121" s="223" t="s">
        <v>210</v>
      </c>
      <c r="H121" s="224">
        <v>0.312</v>
      </c>
      <c r="I121" s="25"/>
      <c r="L121" s="220"/>
      <c r="M121" s="225"/>
      <c r="N121" s="226"/>
      <c r="O121" s="226"/>
      <c r="P121" s="226"/>
      <c r="Q121" s="226"/>
      <c r="R121" s="226"/>
      <c r="S121" s="226"/>
      <c r="T121" s="227"/>
      <c r="AT121" s="222" t="s">
        <v>153</v>
      </c>
      <c r="AU121" s="222" t="s">
        <v>82</v>
      </c>
      <c r="AV121" s="219" t="s">
        <v>82</v>
      </c>
      <c r="AW121" s="219" t="s">
        <v>33</v>
      </c>
      <c r="AX121" s="219" t="s">
        <v>72</v>
      </c>
      <c r="AY121" s="222" t="s">
        <v>145</v>
      </c>
    </row>
    <row r="122" spans="1:65" s="219" customFormat="1">
      <c r="B122" s="220"/>
      <c r="D122" s="221" t="s">
        <v>153</v>
      </c>
      <c r="E122" s="222" t="s">
        <v>3</v>
      </c>
      <c r="F122" s="223" t="s">
        <v>211</v>
      </c>
      <c r="H122" s="224">
        <v>2.4300000000000002</v>
      </c>
      <c r="I122" s="25"/>
      <c r="L122" s="220"/>
      <c r="M122" s="225"/>
      <c r="N122" s="226"/>
      <c r="O122" s="226"/>
      <c r="P122" s="226"/>
      <c r="Q122" s="226"/>
      <c r="R122" s="226"/>
      <c r="S122" s="226"/>
      <c r="T122" s="227"/>
      <c r="AT122" s="222" t="s">
        <v>153</v>
      </c>
      <c r="AU122" s="222" t="s">
        <v>82</v>
      </c>
      <c r="AV122" s="219" t="s">
        <v>82</v>
      </c>
      <c r="AW122" s="219" t="s">
        <v>33</v>
      </c>
      <c r="AX122" s="219" t="s">
        <v>72</v>
      </c>
      <c r="AY122" s="222" t="s">
        <v>145</v>
      </c>
    </row>
    <row r="123" spans="1:65" s="228" customFormat="1">
      <c r="B123" s="229"/>
      <c r="D123" s="221" t="s">
        <v>153</v>
      </c>
      <c r="E123" s="230" t="s">
        <v>3</v>
      </c>
      <c r="F123" s="231" t="s">
        <v>176</v>
      </c>
      <c r="H123" s="232">
        <v>2.742</v>
      </c>
      <c r="I123" s="26"/>
      <c r="L123" s="229"/>
      <c r="M123" s="233"/>
      <c r="N123" s="234"/>
      <c r="O123" s="234"/>
      <c r="P123" s="234"/>
      <c r="Q123" s="234"/>
      <c r="R123" s="234"/>
      <c r="S123" s="234"/>
      <c r="T123" s="235"/>
      <c r="AT123" s="230" t="s">
        <v>153</v>
      </c>
      <c r="AU123" s="230" t="s">
        <v>82</v>
      </c>
      <c r="AV123" s="228" t="s">
        <v>151</v>
      </c>
      <c r="AW123" s="228" t="s">
        <v>33</v>
      </c>
      <c r="AX123" s="228" t="s">
        <v>80</v>
      </c>
      <c r="AY123" s="230" t="s">
        <v>145</v>
      </c>
    </row>
    <row r="124" spans="1:65" s="130" customFormat="1" ht="24">
      <c r="A124" s="127"/>
      <c r="B124" s="128"/>
      <c r="C124" s="193" t="s">
        <v>9</v>
      </c>
      <c r="D124" s="193" t="s">
        <v>147</v>
      </c>
      <c r="E124" s="194" t="s">
        <v>212</v>
      </c>
      <c r="F124" s="195" t="s">
        <v>213</v>
      </c>
      <c r="G124" s="196" t="s">
        <v>111</v>
      </c>
      <c r="H124" s="197">
        <v>5.7960000000000003</v>
      </c>
      <c r="I124" s="24"/>
      <c r="J124" s="198">
        <f>ROUND(I124*H124,2)</f>
        <v>0</v>
      </c>
      <c r="K124" s="195" t="s">
        <v>150</v>
      </c>
      <c r="L124" s="128"/>
      <c r="M124" s="199" t="s">
        <v>3</v>
      </c>
      <c r="N124" s="200" t="s">
        <v>43</v>
      </c>
      <c r="O124" s="201"/>
      <c r="P124" s="202">
        <f>O124*H124</f>
        <v>0</v>
      </c>
      <c r="Q124" s="202">
        <v>0</v>
      </c>
      <c r="R124" s="202">
        <f>Q124*H124</f>
        <v>0</v>
      </c>
      <c r="S124" s="202">
        <v>1.6</v>
      </c>
      <c r="T124" s="203">
        <f>S124*H124</f>
        <v>9.2736000000000001</v>
      </c>
      <c r="U124" s="127"/>
      <c r="V124" s="127"/>
      <c r="W124" s="127"/>
      <c r="X124" s="127"/>
      <c r="Y124" s="127"/>
      <c r="Z124" s="127"/>
      <c r="AA124" s="127"/>
      <c r="AB124" s="127"/>
      <c r="AC124" s="127"/>
      <c r="AD124" s="127"/>
      <c r="AE124" s="127"/>
      <c r="AR124" s="204" t="s">
        <v>151</v>
      </c>
      <c r="AT124" s="204" t="s">
        <v>147</v>
      </c>
      <c r="AU124" s="204" t="s">
        <v>82</v>
      </c>
      <c r="AY124" s="120" t="s">
        <v>145</v>
      </c>
      <c r="BE124" s="205">
        <f>IF(N124="základní",J124,0)</f>
        <v>0</v>
      </c>
      <c r="BF124" s="205">
        <f>IF(N124="snížená",J124,0)</f>
        <v>0</v>
      </c>
      <c r="BG124" s="205">
        <f>IF(N124="zákl. přenesená",J124,0)</f>
        <v>0</v>
      </c>
      <c r="BH124" s="205">
        <f>IF(N124="sníž. přenesená",J124,0)</f>
        <v>0</v>
      </c>
      <c r="BI124" s="205">
        <f>IF(N124="nulová",J124,0)</f>
        <v>0</v>
      </c>
      <c r="BJ124" s="120" t="s">
        <v>80</v>
      </c>
      <c r="BK124" s="205">
        <f>ROUND(I124*H124,2)</f>
        <v>0</v>
      </c>
      <c r="BL124" s="120" t="s">
        <v>151</v>
      </c>
      <c r="BM124" s="204" t="s">
        <v>214</v>
      </c>
    </row>
    <row r="125" spans="1:65" s="219" customFormat="1">
      <c r="B125" s="220"/>
      <c r="D125" s="221" t="s">
        <v>153</v>
      </c>
      <c r="E125" s="222" t="s">
        <v>3</v>
      </c>
      <c r="F125" s="223" t="s">
        <v>215</v>
      </c>
      <c r="H125" s="224">
        <v>5.7960000000000003</v>
      </c>
      <c r="I125" s="25"/>
      <c r="L125" s="220"/>
      <c r="M125" s="225"/>
      <c r="N125" s="226"/>
      <c r="O125" s="226"/>
      <c r="P125" s="226"/>
      <c r="Q125" s="226"/>
      <c r="R125" s="226"/>
      <c r="S125" s="226"/>
      <c r="T125" s="227"/>
      <c r="AT125" s="222" t="s">
        <v>153</v>
      </c>
      <c r="AU125" s="222" t="s">
        <v>82</v>
      </c>
      <c r="AV125" s="219" t="s">
        <v>82</v>
      </c>
      <c r="AW125" s="219" t="s">
        <v>33</v>
      </c>
      <c r="AX125" s="219" t="s">
        <v>80</v>
      </c>
      <c r="AY125" s="222" t="s">
        <v>145</v>
      </c>
    </row>
    <row r="126" spans="1:65" s="130" customFormat="1" ht="24">
      <c r="A126" s="127"/>
      <c r="B126" s="128"/>
      <c r="C126" s="193" t="s">
        <v>216</v>
      </c>
      <c r="D126" s="193" t="s">
        <v>147</v>
      </c>
      <c r="E126" s="194" t="s">
        <v>217</v>
      </c>
      <c r="F126" s="195" t="s">
        <v>218</v>
      </c>
      <c r="G126" s="196" t="s">
        <v>111</v>
      </c>
      <c r="H126" s="197">
        <v>6.3810000000000002</v>
      </c>
      <c r="I126" s="24"/>
      <c r="J126" s="198">
        <f>ROUND(I126*H126,2)</f>
        <v>0</v>
      </c>
      <c r="K126" s="195" t="s">
        <v>150</v>
      </c>
      <c r="L126" s="128"/>
      <c r="M126" s="199" t="s">
        <v>3</v>
      </c>
      <c r="N126" s="200" t="s">
        <v>43</v>
      </c>
      <c r="O126" s="201"/>
      <c r="P126" s="202">
        <f>O126*H126</f>
        <v>0</v>
      </c>
      <c r="Q126" s="202">
        <v>0</v>
      </c>
      <c r="R126" s="202">
        <f>Q126*H126</f>
        <v>0</v>
      </c>
      <c r="S126" s="202">
        <v>2.2000000000000002</v>
      </c>
      <c r="T126" s="203">
        <f>S126*H126</f>
        <v>14.038200000000002</v>
      </c>
      <c r="U126" s="127"/>
      <c r="V126" s="127"/>
      <c r="W126" s="127"/>
      <c r="X126" s="127"/>
      <c r="Y126" s="127"/>
      <c r="Z126" s="127"/>
      <c r="AA126" s="127"/>
      <c r="AB126" s="127"/>
      <c r="AC126" s="127"/>
      <c r="AD126" s="127"/>
      <c r="AE126" s="127"/>
      <c r="AR126" s="204" t="s">
        <v>151</v>
      </c>
      <c r="AT126" s="204" t="s">
        <v>147</v>
      </c>
      <c r="AU126" s="204" t="s">
        <v>82</v>
      </c>
      <c r="AY126" s="120" t="s">
        <v>145</v>
      </c>
      <c r="BE126" s="205">
        <f>IF(N126="základní",J126,0)</f>
        <v>0</v>
      </c>
      <c r="BF126" s="205">
        <f>IF(N126="snížená",J126,0)</f>
        <v>0</v>
      </c>
      <c r="BG126" s="205">
        <f>IF(N126="zákl. přenesená",J126,0)</f>
        <v>0</v>
      </c>
      <c r="BH126" s="205">
        <f>IF(N126="sníž. přenesená",J126,0)</f>
        <v>0</v>
      </c>
      <c r="BI126" s="205">
        <f>IF(N126="nulová",J126,0)</f>
        <v>0</v>
      </c>
      <c r="BJ126" s="120" t="s">
        <v>80</v>
      </c>
      <c r="BK126" s="205">
        <f>ROUND(I126*H126,2)</f>
        <v>0</v>
      </c>
      <c r="BL126" s="120" t="s">
        <v>151</v>
      </c>
      <c r="BM126" s="204" t="s">
        <v>219</v>
      </c>
    </row>
    <row r="127" spans="1:65" s="219" customFormat="1">
      <c r="B127" s="220"/>
      <c r="D127" s="221" t="s">
        <v>153</v>
      </c>
      <c r="E127" s="222" t="s">
        <v>3</v>
      </c>
      <c r="F127" s="223" t="s">
        <v>220</v>
      </c>
      <c r="H127" s="224">
        <v>6.3810000000000002</v>
      </c>
      <c r="I127" s="25"/>
      <c r="L127" s="220"/>
      <c r="M127" s="225"/>
      <c r="N127" s="226"/>
      <c r="O127" s="226"/>
      <c r="P127" s="226"/>
      <c r="Q127" s="226"/>
      <c r="R127" s="226"/>
      <c r="S127" s="226"/>
      <c r="T127" s="227"/>
      <c r="AT127" s="222" t="s">
        <v>153</v>
      </c>
      <c r="AU127" s="222" t="s">
        <v>82</v>
      </c>
      <c r="AV127" s="219" t="s">
        <v>82</v>
      </c>
      <c r="AW127" s="219" t="s">
        <v>33</v>
      </c>
      <c r="AX127" s="219" t="s">
        <v>80</v>
      </c>
      <c r="AY127" s="222" t="s">
        <v>145</v>
      </c>
    </row>
    <row r="128" spans="1:65" s="219" customFormat="1">
      <c r="B128" s="220"/>
      <c r="D128" s="221" t="s">
        <v>153</v>
      </c>
      <c r="E128" s="222" t="s">
        <v>106</v>
      </c>
      <c r="F128" s="223" t="s">
        <v>221</v>
      </c>
      <c r="H128" s="224">
        <v>63.81</v>
      </c>
      <c r="I128" s="25"/>
      <c r="L128" s="220"/>
      <c r="M128" s="225"/>
      <c r="N128" s="226"/>
      <c r="O128" s="226"/>
      <c r="P128" s="226"/>
      <c r="Q128" s="226"/>
      <c r="R128" s="226"/>
      <c r="S128" s="226"/>
      <c r="T128" s="227"/>
      <c r="AT128" s="222" t="s">
        <v>153</v>
      </c>
      <c r="AU128" s="222" t="s">
        <v>82</v>
      </c>
      <c r="AV128" s="219" t="s">
        <v>82</v>
      </c>
      <c r="AW128" s="219" t="s">
        <v>33</v>
      </c>
      <c r="AX128" s="219" t="s">
        <v>72</v>
      </c>
      <c r="AY128" s="222" t="s">
        <v>145</v>
      </c>
    </row>
    <row r="129" spans="1:65" s="130" customFormat="1" ht="36">
      <c r="A129" s="127"/>
      <c r="B129" s="128"/>
      <c r="C129" s="193" t="s">
        <v>222</v>
      </c>
      <c r="D129" s="193" t="s">
        <v>147</v>
      </c>
      <c r="E129" s="194" t="s">
        <v>223</v>
      </c>
      <c r="F129" s="195" t="s">
        <v>224</v>
      </c>
      <c r="G129" s="196" t="s">
        <v>104</v>
      </c>
      <c r="H129" s="197">
        <v>83.13</v>
      </c>
      <c r="I129" s="24"/>
      <c r="J129" s="198">
        <f>ROUND(I129*H129,2)</f>
        <v>0</v>
      </c>
      <c r="K129" s="195" t="s">
        <v>150</v>
      </c>
      <c r="L129" s="128"/>
      <c r="M129" s="199" t="s">
        <v>3</v>
      </c>
      <c r="N129" s="200" t="s">
        <v>43</v>
      </c>
      <c r="O129" s="201"/>
      <c r="P129" s="202">
        <f>O129*H129</f>
        <v>0</v>
      </c>
      <c r="Q129" s="202">
        <v>0</v>
      </c>
      <c r="R129" s="202">
        <f>Q129*H129</f>
        <v>0</v>
      </c>
      <c r="S129" s="202">
        <v>0.09</v>
      </c>
      <c r="T129" s="203">
        <f>S129*H129</f>
        <v>7.4816999999999991</v>
      </c>
      <c r="U129" s="127"/>
      <c r="V129" s="127"/>
      <c r="W129" s="127"/>
      <c r="X129" s="127"/>
      <c r="Y129" s="127"/>
      <c r="Z129" s="127"/>
      <c r="AA129" s="127"/>
      <c r="AB129" s="127"/>
      <c r="AC129" s="127"/>
      <c r="AD129" s="127"/>
      <c r="AE129" s="127"/>
      <c r="AR129" s="204" t="s">
        <v>151</v>
      </c>
      <c r="AT129" s="204" t="s">
        <v>147</v>
      </c>
      <c r="AU129" s="204" t="s">
        <v>82</v>
      </c>
      <c r="AY129" s="120" t="s">
        <v>145</v>
      </c>
      <c r="BE129" s="205">
        <f>IF(N129="základní",J129,0)</f>
        <v>0</v>
      </c>
      <c r="BF129" s="205">
        <f>IF(N129="snížená",J129,0)</f>
        <v>0</v>
      </c>
      <c r="BG129" s="205">
        <f>IF(N129="zákl. přenesená",J129,0)</f>
        <v>0</v>
      </c>
      <c r="BH129" s="205">
        <f>IF(N129="sníž. přenesená",J129,0)</f>
        <v>0</v>
      </c>
      <c r="BI129" s="205">
        <f>IF(N129="nulová",J129,0)</f>
        <v>0</v>
      </c>
      <c r="BJ129" s="120" t="s">
        <v>80</v>
      </c>
      <c r="BK129" s="205">
        <f>ROUND(I129*H129,2)</f>
        <v>0</v>
      </c>
      <c r="BL129" s="120" t="s">
        <v>151</v>
      </c>
      <c r="BM129" s="204" t="s">
        <v>225</v>
      </c>
    </row>
    <row r="130" spans="1:65" s="219" customFormat="1">
      <c r="B130" s="220"/>
      <c r="D130" s="221" t="s">
        <v>153</v>
      </c>
      <c r="E130" s="222" t="s">
        <v>3</v>
      </c>
      <c r="F130" s="223" t="s">
        <v>226</v>
      </c>
      <c r="H130" s="224">
        <v>19.32</v>
      </c>
      <c r="I130" s="25"/>
      <c r="L130" s="220"/>
      <c r="M130" s="225"/>
      <c r="N130" s="226"/>
      <c r="O130" s="226"/>
      <c r="P130" s="226"/>
      <c r="Q130" s="226"/>
      <c r="R130" s="226"/>
      <c r="S130" s="226"/>
      <c r="T130" s="227"/>
      <c r="AT130" s="222" t="s">
        <v>153</v>
      </c>
      <c r="AU130" s="222" t="s">
        <v>82</v>
      </c>
      <c r="AV130" s="219" t="s">
        <v>82</v>
      </c>
      <c r="AW130" s="219" t="s">
        <v>33</v>
      </c>
      <c r="AX130" s="219" t="s">
        <v>72</v>
      </c>
      <c r="AY130" s="222" t="s">
        <v>145</v>
      </c>
    </row>
    <row r="131" spans="1:65" s="219" customFormat="1">
      <c r="B131" s="220"/>
      <c r="D131" s="221" t="s">
        <v>153</v>
      </c>
      <c r="E131" s="222" t="s">
        <v>3</v>
      </c>
      <c r="F131" s="223" t="s">
        <v>227</v>
      </c>
      <c r="H131" s="224">
        <v>63.81</v>
      </c>
      <c r="I131" s="25"/>
      <c r="L131" s="220"/>
      <c r="M131" s="225"/>
      <c r="N131" s="226"/>
      <c r="O131" s="226"/>
      <c r="P131" s="226"/>
      <c r="Q131" s="226"/>
      <c r="R131" s="226"/>
      <c r="S131" s="226"/>
      <c r="T131" s="227"/>
      <c r="AT131" s="222" t="s">
        <v>153</v>
      </c>
      <c r="AU131" s="222" t="s">
        <v>82</v>
      </c>
      <c r="AV131" s="219" t="s">
        <v>82</v>
      </c>
      <c r="AW131" s="219" t="s">
        <v>33</v>
      </c>
      <c r="AX131" s="219" t="s">
        <v>72</v>
      </c>
      <c r="AY131" s="222" t="s">
        <v>145</v>
      </c>
    </row>
    <row r="132" spans="1:65" s="228" customFormat="1">
      <c r="B132" s="229"/>
      <c r="D132" s="221" t="s">
        <v>153</v>
      </c>
      <c r="E132" s="230" t="s">
        <v>3</v>
      </c>
      <c r="F132" s="231" t="s">
        <v>176</v>
      </c>
      <c r="H132" s="232">
        <v>83.13</v>
      </c>
      <c r="I132" s="26"/>
      <c r="L132" s="229"/>
      <c r="M132" s="233"/>
      <c r="N132" s="234"/>
      <c r="O132" s="234"/>
      <c r="P132" s="234"/>
      <c r="Q132" s="234"/>
      <c r="R132" s="234"/>
      <c r="S132" s="234"/>
      <c r="T132" s="235"/>
      <c r="AT132" s="230" t="s">
        <v>153</v>
      </c>
      <c r="AU132" s="230" t="s">
        <v>82</v>
      </c>
      <c r="AV132" s="228" t="s">
        <v>151</v>
      </c>
      <c r="AW132" s="228" t="s">
        <v>33</v>
      </c>
      <c r="AX132" s="228" t="s">
        <v>80</v>
      </c>
      <c r="AY132" s="230" t="s">
        <v>145</v>
      </c>
    </row>
    <row r="133" spans="1:65" s="130" customFormat="1" ht="44.25" customHeight="1">
      <c r="A133" s="127"/>
      <c r="B133" s="128"/>
      <c r="C133" s="193" t="s">
        <v>228</v>
      </c>
      <c r="D133" s="193" t="s">
        <v>147</v>
      </c>
      <c r="E133" s="194" t="s">
        <v>229</v>
      </c>
      <c r="F133" s="195" t="s">
        <v>230</v>
      </c>
      <c r="G133" s="196" t="s">
        <v>159</v>
      </c>
      <c r="H133" s="197">
        <v>4</v>
      </c>
      <c r="I133" s="24"/>
      <c r="J133" s="198">
        <f>ROUND(I133*H133,2)</f>
        <v>0</v>
      </c>
      <c r="K133" s="195" t="s">
        <v>150</v>
      </c>
      <c r="L133" s="128"/>
      <c r="M133" s="199" t="s">
        <v>3</v>
      </c>
      <c r="N133" s="200" t="s">
        <v>43</v>
      </c>
      <c r="O133" s="201"/>
      <c r="P133" s="202">
        <f>O133*H133</f>
        <v>0</v>
      </c>
      <c r="Q133" s="202">
        <v>0</v>
      </c>
      <c r="R133" s="202">
        <f>Q133*H133</f>
        <v>0</v>
      </c>
      <c r="S133" s="202">
        <v>0.58199999999999996</v>
      </c>
      <c r="T133" s="203">
        <f>S133*H133</f>
        <v>2.3279999999999998</v>
      </c>
      <c r="U133" s="127"/>
      <c r="V133" s="127"/>
      <c r="W133" s="127"/>
      <c r="X133" s="127"/>
      <c r="Y133" s="127"/>
      <c r="Z133" s="127"/>
      <c r="AA133" s="127"/>
      <c r="AB133" s="127"/>
      <c r="AC133" s="127"/>
      <c r="AD133" s="127"/>
      <c r="AE133" s="127"/>
      <c r="AR133" s="204" t="s">
        <v>151</v>
      </c>
      <c r="AT133" s="204" t="s">
        <v>147</v>
      </c>
      <c r="AU133" s="204" t="s">
        <v>82</v>
      </c>
      <c r="AY133" s="120" t="s">
        <v>145</v>
      </c>
      <c r="BE133" s="205">
        <f>IF(N133="základní",J133,0)</f>
        <v>0</v>
      </c>
      <c r="BF133" s="205">
        <f>IF(N133="snížená",J133,0)</f>
        <v>0</v>
      </c>
      <c r="BG133" s="205">
        <f>IF(N133="zákl. přenesená",J133,0)</f>
        <v>0</v>
      </c>
      <c r="BH133" s="205">
        <f>IF(N133="sníž. přenesená",J133,0)</f>
        <v>0</v>
      </c>
      <c r="BI133" s="205">
        <f>IF(N133="nulová",J133,0)</f>
        <v>0</v>
      </c>
      <c r="BJ133" s="120" t="s">
        <v>80</v>
      </c>
      <c r="BK133" s="205">
        <f>ROUND(I133*H133,2)</f>
        <v>0</v>
      </c>
      <c r="BL133" s="120" t="s">
        <v>151</v>
      </c>
      <c r="BM133" s="204" t="s">
        <v>231</v>
      </c>
    </row>
    <row r="134" spans="1:65" s="245" customFormat="1" ht="33.75">
      <c r="B134" s="246"/>
      <c r="D134" s="221" t="s">
        <v>153</v>
      </c>
      <c r="E134" s="247" t="s">
        <v>3</v>
      </c>
      <c r="F134" s="248" t="s">
        <v>232</v>
      </c>
      <c r="H134" s="247" t="s">
        <v>3</v>
      </c>
      <c r="I134" s="27"/>
      <c r="L134" s="246"/>
      <c r="M134" s="249"/>
      <c r="N134" s="250"/>
      <c r="O134" s="250"/>
      <c r="P134" s="250"/>
      <c r="Q134" s="250"/>
      <c r="R134" s="250"/>
      <c r="S134" s="250"/>
      <c r="T134" s="251"/>
      <c r="AT134" s="247" t="s">
        <v>153</v>
      </c>
      <c r="AU134" s="247" t="s">
        <v>82</v>
      </c>
      <c r="AV134" s="245" t="s">
        <v>80</v>
      </c>
      <c r="AW134" s="245" t="s">
        <v>33</v>
      </c>
      <c r="AX134" s="245" t="s">
        <v>72</v>
      </c>
      <c r="AY134" s="247" t="s">
        <v>145</v>
      </c>
    </row>
    <row r="135" spans="1:65" s="219" customFormat="1">
      <c r="B135" s="220"/>
      <c r="D135" s="221" t="s">
        <v>153</v>
      </c>
      <c r="E135" s="222" t="s">
        <v>3</v>
      </c>
      <c r="F135" s="223" t="s">
        <v>233</v>
      </c>
      <c r="H135" s="224">
        <v>1</v>
      </c>
      <c r="I135" s="25"/>
      <c r="L135" s="220"/>
      <c r="M135" s="225"/>
      <c r="N135" s="226"/>
      <c r="O135" s="226"/>
      <c r="P135" s="226"/>
      <c r="Q135" s="226"/>
      <c r="R135" s="226"/>
      <c r="S135" s="226"/>
      <c r="T135" s="227"/>
      <c r="AT135" s="222" t="s">
        <v>153</v>
      </c>
      <c r="AU135" s="222" t="s">
        <v>82</v>
      </c>
      <c r="AV135" s="219" t="s">
        <v>82</v>
      </c>
      <c r="AW135" s="219" t="s">
        <v>33</v>
      </c>
      <c r="AX135" s="219" t="s">
        <v>72</v>
      </c>
      <c r="AY135" s="222" t="s">
        <v>145</v>
      </c>
    </row>
    <row r="136" spans="1:65" s="219" customFormat="1">
      <c r="B136" s="220"/>
      <c r="D136" s="221" t="s">
        <v>153</v>
      </c>
      <c r="E136" s="222" t="s">
        <v>3</v>
      </c>
      <c r="F136" s="223" t="s">
        <v>234</v>
      </c>
      <c r="H136" s="224">
        <v>1</v>
      </c>
      <c r="I136" s="25"/>
      <c r="L136" s="220"/>
      <c r="M136" s="225"/>
      <c r="N136" s="226"/>
      <c r="O136" s="226"/>
      <c r="P136" s="226"/>
      <c r="Q136" s="226"/>
      <c r="R136" s="226"/>
      <c r="S136" s="226"/>
      <c r="T136" s="227"/>
      <c r="AT136" s="222" t="s">
        <v>153</v>
      </c>
      <c r="AU136" s="222" t="s">
        <v>82</v>
      </c>
      <c r="AV136" s="219" t="s">
        <v>82</v>
      </c>
      <c r="AW136" s="219" t="s">
        <v>33</v>
      </c>
      <c r="AX136" s="219" t="s">
        <v>72</v>
      </c>
      <c r="AY136" s="222" t="s">
        <v>145</v>
      </c>
    </row>
    <row r="137" spans="1:65" s="219" customFormat="1">
      <c r="B137" s="220"/>
      <c r="D137" s="221" t="s">
        <v>153</v>
      </c>
      <c r="E137" s="222" t="s">
        <v>3</v>
      </c>
      <c r="F137" s="223" t="s">
        <v>235</v>
      </c>
      <c r="H137" s="224">
        <v>1</v>
      </c>
      <c r="I137" s="25"/>
      <c r="L137" s="220"/>
      <c r="M137" s="225"/>
      <c r="N137" s="226"/>
      <c r="O137" s="226"/>
      <c r="P137" s="226"/>
      <c r="Q137" s="226"/>
      <c r="R137" s="226"/>
      <c r="S137" s="226"/>
      <c r="T137" s="227"/>
      <c r="AT137" s="222" t="s">
        <v>153</v>
      </c>
      <c r="AU137" s="222" t="s">
        <v>82</v>
      </c>
      <c r="AV137" s="219" t="s">
        <v>82</v>
      </c>
      <c r="AW137" s="219" t="s">
        <v>33</v>
      </c>
      <c r="AX137" s="219" t="s">
        <v>72</v>
      </c>
      <c r="AY137" s="222" t="s">
        <v>145</v>
      </c>
    </row>
    <row r="138" spans="1:65" s="219" customFormat="1">
      <c r="B138" s="220"/>
      <c r="D138" s="221" t="s">
        <v>153</v>
      </c>
      <c r="E138" s="222" t="s">
        <v>3</v>
      </c>
      <c r="F138" s="223" t="s">
        <v>236</v>
      </c>
      <c r="H138" s="224">
        <v>1</v>
      </c>
      <c r="I138" s="25"/>
      <c r="L138" s="220"/>
      <c r="M138" s="225"/>
      <c r="N138" s="226"/>
      <c r="O138" s="226"/>
      <c r="P138" s="226"/>
      <c r="Q138" s="226"/>
      <c r="R138" s="226"/>
      <c r="S138" s="226"/>
      <c r="T138" s="227"/>
      <c r="AT138" s="222" t="s">
        <v>153</v>
      </c>
      <c r="AU138" s="222" t="s">
        <v>82</v>
      </c>
      <c r="AV138" s="219" t="s">
        <v>82</v>
      </c>
      <c r="AW138" s="219" t="s">
        <v>33</v>
      </c>
      <c r="AX138" s="219" t="s">
        <v>72</v>
      </c>
      <c r="AY138" s="222" t="s">
        <v>145</v>
      </c>
    </row>
    <row r="139" spans="1:65" s="228" customFormat="1">
      <c r="B139" s="229"/>
      <c r="D139" s="221" t="s">
        <v>153</v>
      </c>
      <c r="E139" s="230" t="s">
        <v>3</v>
      </c>
      <c r="F139" s="231" t="s">
        <v>176</v>
      </c>
      <c r="H139" s="232">
        <v>4</v>
      </c>
      <c r="I139" s="26"/>
      <c r="L139" s="229"/>
      <c r="M139" s="233"/>
      <c r="N139" s="234"/>
      <c r="O139" s="234"/>
      <c r="P139" s="234"/>
      <c r="Q139" s="234"/>
      <c r="R139" s="234"/>
      <c r="S139" s="234"/>
      <c r="T139" s="235"/>
      <c r="AT139" s="230" t="s">
        <v>153</v>
      </c>
      <c r="AU139" s="230" t="s">
        <v>82</v>
      </c>
      <c r="AV139" s="228" t="s">
        <v>151</v>
      </c>
      <c r="AW139" s="228" t="s">
        <v>33</v>
      </c>
      <c r="AX139" s="228" t="s">
        <v>80</v>
      </c>
      <c r="AY139" s="230" t="s">
        <v>145</v>
      </c>
    </row>
    <row r="140" spans="1:65" s="130" customFormat="1" ht="36">
      <c r="A140" s="127"/>
      <c r="B140" s="128"/>
      <c r="C140" s="193" t="s">
        <v>237</v>
      </c>
      <c r="D140" s="193" t="s">
        <v>147</v>
      </c>
      <c r="E140" s="194" t="s">
        <v>238</v>
      </c>
      <c r="F140" s="195" t="s">
        <v>239</v>
      </c>
      <c r="G140" s="196" t="s">
        <v>240</v>
      </c>
      <c r="H140" s="197">
        <v>0.4</v>
      </c>
      <c r="I140" s="24"/>
      <c r="J140" s="198">
        <f>ROUND(I140*H140,2)</f>
        <v>0</v>
      </c>
      <c r="K140" s="195" t="s">
        <v>150</v>
      </c>
      <c r="L140" s="128"/>
      <c r="M140" s="199" t="s">
        <v>3</v>
      </c>
      <c r="N140" s="200" t="s">
        <v>43</v>
      </c>
      <c r="O140" s="201"/>
      <c r="P140" s="202">
        <f>O140*H140</f>
        <v>0</v>
      </c>
      <c r="Q140" s="202">
        <v>1.2E-4</v>
      </c>
      <c r="R140" s="202">
        <f>Q140*H140</f>
        <v>4.8000000000000001E-5</v>
      </c>
      <c r="S140" s="202">
        <v>4.0000000000000001E-3</v>
      </c>
      <c r="T140" s="203">
        <f>S140*H140</f>
        <v>1.6000000000000001E-3</v>
      </c>
      <c r="U140" s="127"/>
      <c r="V140" s="127"/>
      <c r="W140" s="127"/>
      <c r="X140" s="127"/>
      <c r="Y140" s="127"/>
      <c r="Z140" s="127"/>
      <c r="AA140" s="127"/>
      <c r="AB140" s="127"/>
      <c r="AC140" s="127"/>
      <c r="AD140" s="127"/>
      <c r="AE140" s="127"/>
      <c r="AR140" s="204" t="s">
        <v>151</v>
      </c>
      <c r="AT140" s="204" t="s">
        <v>147</v>
      </c>
      <c r="AU140" s="204" t="s">
        <v>82</v>
      </c>
      <c r="AY140" s="120" t="s">
        <v>145</v>
      </c>
      <c r="BE140" s="205">
        <f>IF(N140="základní",J140,0)</f>
        <v>0</v>
      </c>
      <c r="BF140" s="205">
        <f>IF(N140="snížená",J140,0)</f>
        <v>0</v>
      </c>
      <c r="BG140" s="205">
        <f>IF(N140="zákl. přenesená",J140,0)</f>
        <v>0</v>
      </c>
      <c r="BH140" s="205">
        <f>IF(N140="sníž. přenesená",J140,0)</f>
        <v>0</v>
      </c>
      <c r="BI140" s="205">
        <f>IF(N140="nulová",J140,0)</f>
        <v>0</v>
      </c>
      <c r="BJ140" s="120" t="s">
        <v>80</v>
      </c>
      <c r="BK140" s="205">
        <f>ROUND(I140*H140,2)</f>
        <v>0</v>
      </c>
      <c r="BL140" s="120" t="s">
        <v>151</v>
      </c>
      <c r="BM140" s="204" t="s">
        <v>241</v>
      </c>
    </row>
    <row r="141" spans="1:65" s="219" customFormat="1">
      <c r="B141" s="220"/>
      <c r="D141" s="221" t="s">
        <v>153</v>
      </c>
      <c r="E141" s="222" t="s">
        <v>3</v>
      </c>
      <c r="F141" s="223" t="s">
        <v>242</v>
      </c>
      <c r="H141" s="224">
        <v>0.4</v>
      </c>
      <c r="I141" s="25"/>
      <c r="L141" s="220"/>
      <c r="M141" s="225"/>
      <c r="N141" s="226"/>
      <c r="O141" s="226"/>
      <c r="P141" s="226"/>
      <c r="Q141" s="226"/>
      <c r="R141" s="226"/>
      <c r="S141" s="226"/>
      <c r="T141" s="227"/>
      <c r="AT141" s="222" t="s">
        <v>153</v>
      </c>
      <c r="AU141" s="222" t="s">
        <v>82</v>
      </c>
      <c r="AV141" s="219" t="s">
        <v>82</v>
      </c>
      <c r="AW141" s="219" t="s">
        <v>33</v>
      </c>
      <c r="AX141" s="219" t="s">
        <v>80</v>
      </c>
      <c r="AY141" s="222" t="s">
        <v>145</v>
      </c>
    </row>
    <row r="142" spans="1:65" s="130" customFormat="1" ht="44.25" customHeight="1">
      <c r="A142" s="127"/>
      <c r="B142" s="128"/>
      <c r="C142" s="193" t="s">
        <v>243</v>
      </c>
      <c r="D142" s="193" t="s">
        <v>147</v>
      </c>
      <c r="E142" s="194" t="s">
        <v>244</v>
      </c>
      <c r="F142" s="195" t="s">
        <v>245</v>
      </c>
      <c r="G142" s="196" t="s">
        <v>240</v>
      </c>
      <c r="H142" s="197">
        <v>0.25</v>
      </c>
      <c r="I142" s="24"/>
      <c r="J142" s="198">
        <f>ROUND(I142*H142,2)</f>
        <v>0</v>
      </c>
      <c r="K142" s="195" t="s">
        <v>150</v>
      </c>
      <c r="L142" s="128"/>
      <c r="M142" s="199" t="s">
        <v>3</v>
      </c>
      <c r="N142" s="200" t="s">
        <v>43</v>
      </c>
      <c r="O142" s="201"/>
      <c r="P142" s="202">
        <f>O142*H142</f>
        <v>0</v>
      </c>
      <c r="Q142" s="202">
        <v>6.7000000000000002E-4</v>
      </c>
      <c r="R142" s="202">
        <f>Q142*H142</f>
        <v>1.6750000000000001E-4</v>
      </c>
      <c r="S142" s="202">
        <v>3.1E-2</v>
      </c>
      <c r="T142" s="203">
        <f>S142*H142</f>
        <v>7.7499999999999999E-3</v>
      </c>
      <c r="U142" s="127"/>
      <c r="V142" s="127"/>
      <c r="W142" s="127"/>
      <c r="X142" s="127"/>
      <c r="Y142" s="127"/>
      <c r="Z142" s="127"/>
      <c r="AA142" s="127"/>
      <c r="AB142" s="127"/>
      <c r="AC142" s="127"/>
      <c r="AD142" s="127"/>
      <c r="AE142" s="127"/>
      <c r="AR142" s="204" t="s">
        <v>151</v>
      </c>
      <c r="AT142" s="204" t="s">
        <v>147</v>
      </c>
      <c r="AU142" s="204" t="s">
        <v>82</v>
      </c>
      <c r="AY142" s="120" t="s">
        <v>145</v>
      </c>
      <c r="BE142" s="205">
        <f>IF(N142="základní",J142,0)</f>
        <v>0</v>
      </c>
      <c r="BF142" s="205">
        <f>IF(N142="snížená",J142,0)</f>
        <v>0</v>
      </c>
      <c r="BG142" s="205">
        <f>IF(N142="zákl. přenesená",J142,0)</f>
        <v>0</v>
      </c>
      <c r="BH142" s="205">
        <f>IF(N142="sníž. přenesená",J142,0)</f>
        <v>0</v>
      </c>
      <c r="BI142" s="205">
        <f>IF(N142="nulová",J142,0)</f>
        <v>0</v>
      </c>
      <c r="BJ142" s="120" t="s">
        <v>80</v>
      </c>
      <c r="BK142" s="205">
        <f>ROUND(I142*H142,2)</f>
        <v>0</v>
      </c>
      <c r="BL142" s="120" t="s">
        <v>151</v>
      </c>
      <c r="BM142" s="204" t="s">
        <v>246</v>
      </c>
    </row>
    <row r="143" spans="1:65" s="219" customFormat="1">
      <c r="B143" s="220"/>
      <c r="D143" s="221" t="s">
        <v>153</v>
      </c>
      <c r="E143" s="222" t="s">
        <v>3</v>
      </c>
      <c r="F143" s="223" t="s">
        <v>247</v>
      </c>
      <c r="H143" s="224">
        <v>0.25</v>
      </c>
      <c r="I143" s="25"/>
      <c r="L143" s="220"/>
      <c r="M143" s="225"/>
      <c r="N143" s="226"/>
      <c r="O143" s="226"/>
      <c r="P143" s="226"/>
      <c r="Q143" s="226"/>
      <c r="R143" s="226"/>
      <c r="S143" s="226"/>
      <c r="T143" s="227"/>
      <c r="AT143" s="222" t="s">
        <v>153</v>
      </c>
      <c r="AU143" s="222" t="s">
        <v>82</v>
      </c>
      <c r="AV143" s="219" t="s">
        <v>82</v>
      </c>
      <c r="AW143" s="219" t="s">
        <v>33</v>
      </c>
      <c r="AX143" s="219" t="s">
        <v>80</v>
      </c>
      <c r="AY143" s="222" t="s">
        <v>145</v>
      </c>
    </row>
    <row r="144" spans="1:65" s="130" customFormat="1" ht="44.25" customHeight="1">
      <c r="A144" s="127"/>
      <c r="B144" s="128"/>
      <c r="C144" s="193" t="s">
        <v>8</v>
      </c>
      <c r="D144" s="193" t="s">
        <v>147</v>
      </c>
      <c r="E144" s="194" t="s">
        <v>248</v>
      </c>
      <c r="F144" s="195" t="s">
        <v>249</v>
      </c>
      <c r="G144" s="196" t="s">
        <v>240</v>
      </c>
      <c r="H144" s="197">
        <v>0.25</v>
      </c>
      <c r="I144" s="24"/>
      <c r="J144" s="198">
        <f>ROUND(I144*H144,2)</f>
        <v>0</v>
      </c>
      <c r="K144" s="195" t="s">
        <v>150</v>
      </c>
      <c r="L144" s="128"/>
      <c r="M144" s="199" t="s">
        <v>3</v>
      </c>
      <c r="N144" s="200" t="s">
        <v>43</v>
      </c>
      <c r="O144" s="201"/>
      <c r="P144" s="202">
        <f>O144*H144</f>
        <v>0</v>
      </c>
      <c r="Q144" s="202">
        <v>2.5899999999999999E-3</v>
      </c>
      <c r="R144" s="202">
        <f>Q144*H144</f>
        <v>6.4749999999999996E-4</v>
      </c>
      <c r="S144" s="202">
        <v>0.126</v>
      </c>
      <c r="T144" s="203">
        <f>S144*H144</f>
        <v>3.15E-2</v>
      </c>
      <c r="U144" s="127"/>
      <c r="V144" s="127"/>
      <c r="W144" s="127"/>
      <c r="X144" s="127"/>
      <c r="Y144" s="127"/>
      <c r="Z144" s="127"/>
      <c r="AA144" s="127"/>
      <c r="AB144" s="127"/>
      <c r="AC144" s="127"/>
      <c r="AD144" s="127"/>
      <c r="AE144" s="127"/>
      <c r="AR144" s="204" t="s">
        <v>151</v>
      </c>
      <c r="AT144" s="204" t="s">
        <v>147</v>
      </c>
      <c r="AU144" s="204" t="s">
        <v>82</v>
      </c>
      <c r="AY144" s="120" t="s">
        <v>145</v>
      </c>
      <c r="BE144" s="205">
        <f>IF(N144="základní",J144,0)</f>
        <v>0</v>
      </c>
      <c r="BF144" s="205">
        <f>IF(N144="snížená",J144,0)</f>
        <v>0</v>
      </c>
      <c r="BG144" s="205">
        <f>IF(N144="zákl. přenesená",J144,0)</f>
        <v>0</v>
      </c>
      <c r="BH144" s="205">
        <f>IF(N144="sníž. přenesená",J144,0)</f>
        <v>0</v>
      </c>
      <c r="BI144" s="205">
        <f>IF(N144="nulová",J144,0)</f>
        <v>0</v>
      </c>
      <c r="BJ144" s="120" t="s">
        <v>80</v>
      </c>
      <c r="BK144" s="205">
        <f>ROUND(I144*H144,2)</f>
        <v>0</v>
      </c>
      <c r="BL144" s="120" t="s">
        <v>151</v>
      </c>
      <c r="BM144" s="204" t="s">
        <v>250</v>
      </c>
    </row>
    <row r="145" spans="1:65" s="219" customFormat="1" ht="22.5">
      <c r="B145" s="220"/>
      <c r="D145" s="221" t="s">
        <v>153</v>
      </c>
      <c r="E145" s="222" t="s">
        <v>3</v>
      </c>
      <c r="F145" s="223" t="s">
        <v>251</v>
      </c>
      <c r="H145" s="224">
        <v>0.25</v>
      </c>
      <c r="I145" s="25"/>
      <c r="L145" s="220"/>
      <c r="M145" s="225"/>
      <c r="N145" s="226"/>
      <c r="O145" s="226"/>
      <c r="P145" s="226"/>
      <c r="Q145" s="226"/>
      <c r="R145" s="226"/>
      <c r="S145" s="226"/>
      <c r="T145" s="227"/>
      <c r="AT145" s="222" t="s">
        <v>153</v>
      </c>
      <c r="AU145" s="222" t="s">
        <v>82</v>
      </c>
      <c r="AV145" s="219" t="s">
        <v>82</v>
      </c>
      <c r="AW145" s="219" t="s">
        <v>33</v>
      </c>
      <c r="AX145" s="219" t="s">
        <v>80</v>
      </c>
      <c r="AY145" s="222" t="s">
        <v>145</v>
      </c>
    </row>
    <row r="146" spans="1:65" s="130" customFormat="1" ht="44.25" customHeight="1">
      <c r="A146" s="127"/>
      <c r="B146" s="128"/>
      <c r="C146" s="193" t="s">
        <v>252</v>
      </c>
      <c r="D146" s="193" t="s">
        <v>147</v>
      </c>
      <c r="E146" s="194" t="s">
        <v>253</v>
      </c>
      <c r="F146" s="195" t="s">
        <v>254</v>
      </c>
      <c r="G146" s="196" t="s">
        <v>240</v>
      </c>
      <c r="H146" s="197">
        <v>1.27</v>
      </c>
      <c r="I146" s="24"/>
      <c r="J146" s="198">
        <f>ROUND(I146*H146,2)</f>
        <v>0</v>
      </c>
      <c r="K146" s="195" t="s">
        <v>150</v>
      </c>
      <c r="L146" s="128"/>
      <c r="M146" s="199" t="s">
        <v>3</v>
      </c>
      <c r="N146" s="200" t="s">
        <v>43</v>
      </c>
      <c r="O146" s="201"/>
      <c r="P146" s="202">
        <f>O146*H146</f>
        <v>0</v>
      </c>
      <c r="Q146" s="202">
        <v>2.8400000000000001E-3</v>
      </c>
      <c r="R146" s="202">
        <f>Q146*H146</f>
        <v>3.6068000000000003E-3</v>
      </c>
      <c r="S146" s="202">
        <v>0.159</v>
      </c>
      <c r="T146" s="203">
        <f>S146*H146</f>
        <v>0.20193</v>
      </c>
      <c r="U146" s="127"/>
      <c r="V146" s="127"/>
      <c r="W146" s="127"/>
      <c r="X146" s="127"/>
      <c r="Y146" s="127"/>
      <c r="Z146" s="127"/>
      <c r="AA146" s="127"/>
      <c r="AB146" s="127"/>
      <c r="AC146" s="127"/>
      <c r="AD146" s="127"/>
      <c r="AE146" s="127"/>
      <c r="AR146" s="204" t="s">
        <v>151</v>
      </c>
      <c r="AT146" s="204" t="s">
        <v>147</v>
      </c>
      <c r="AU146" s="204" t="s">
        <v>82</v>
      </c>
      <c r="AY146" s="120" t="s">
        <v>145</v>
      </c>
      <c r="BE146" s="205">
        <f>IF(N146="základní",J146,0)</f>
        <v>0</v>
      </c>
      <c r="BF146" s="205">
        <f>IF(N146="snížená",J146,0)</f>
        <v>0</v>
      </c>
      <c r="BG146" s="205">
        <f>IF(N146="zákl. přenesená",J146,0)</f>
        <v>0</v>
      </c>
      <c r="BH146" s="205">
        <f>IF(N146="sníž. přenesená",J146,0)</f>
        <v>0</v>
      </c>
      <c r="BI146" s="205">
        <f>IF(N146="nulová",J146,0)</f>
        <v>0</v>
      </c>
      <c r="BJ146" s="120" t="s">
        <v>80</v>
      </c>
      <c r="BK146" s="205">
        <f>ROUND(I146*H146,2)</f>
        <v>0</v>
      </c>
      <c r="BL146" s="120" t="s">
        <v>151</v>
      </c>
      <c r="BM146" s="204" t="s">
        <v>255</v>
      </c>
    </row>
    <row r="147" spans="1:65" s="219" customFormat="1">
      <c r="B147" s="220"/>
      <c r="D147" s="221" t="s">
        <v>153</v>
      </c>
      <c r="E147" s="222" t="s">
        <v>3</v>
      </c>
      <c r="F147" s="223" t="s">
        <v>256</v>
      </c>
      <c r="H147" s="224">
        <v>0.92</v>
      </c>
      <c r="I147" s="25"/>
      <c r="L147" s="220"/>
      <c r="M147" s="225"/>
      <c r="N147" s="226"/>
      <c r="O147" s="226"/>
      <c r="P147" s="226"/>
      <c r="Q147" s="226"/>
      <c r="R147" s="226"/>
      <c r="S147" s="226"/>
      <c r="T147" s="227"/>
      <c r="AT147" s="222" t="s">
        <v>153</v>
      </c>
      <c r="AU147" s="222" t="s">
        <v>82</v>
      </c>
      <c r="AV147" s="219" t="s">
        <v>82</v>
      </c>
      <c r="AW147" s="219" t="s">
        <v>33</v>
      </c>
      <c r="AX147" s="219" t="s">
        <v>72</v>
      </c>
      <c r="AY147" s="222" t="s">
        <v>145</v>
      </c>
    </row>
    <row r="148" spans="1:65" s="219" customFormat="1">
      <c r="B148" s="220"/>
      <c r="D148" s="221" t="s">
        <v>153</v>
      </c>
      <c r="E148" s="222" t="s">
        <v>3</v>
      </c>
      <c r="F148" s="223" t="s">
        <v>257</v>
      </c>
      <c r="H148" s="224">
        <v>0.35</v>
      </c>
      <c r="I148" s="25"/>
      <c r="L148" s="220"/>
      <c r="M148" s="225"/>
      <c r="N148" s="226"/>
      <c r="O148" s="226"/>
      <c r="P148" s="226"/>
      <c r="Q148" s="226"/>
      <c r="R148" s="226"/>
      <c r="S148" s="226"/>
      <c r="T148" s="227"/>
      <c r="AT148" s="222" t="s">
        <v>153</v>
      </c>
      <c r="AU148" s="222" t="s">
        <v>82</v>
      </c>
      <c r="AV148" s="219" t="s">
        <v>82</v>
      </c>
      <c r="AW148" s="219" t="s">
        <v>33</v>
      </c>
      <c r="AX148" s="219" t="s">
        <v>72</v>
      </c>
      <c r="AY148" s="222" t="s">
        <v>145</v>
      </c>
    </row>
    <row r="149" spans="1:65" s="228" customFormat="1">
      <c r="B149" s="229"/>
      <c r="D149" s="221" t="s">
        <v>153</v>
      </c>
      <c r="E149" s="230" t="s">
        <v>3</v>
      </c>
      <c r="F149" s="231" t="s">
        <v>176</v>
      </c>
      <c r="H149" s="232">
        <v>1.27</v>
      </c>
      <c r="I149" s="26"/>
      <c r="L149" s="229"/>
      <c r="M149" s="233"/>
      <c r="N149" s="234"/>
      <c r="O149" s="234"/>
      <c r="P149" s="234"/>
      <c r="Q149" s="234"/>
      <c r="R149" s="234"/>
      <c r="S149" s="234"/>
      <c r="T149" s="235"/>
      <c r="AT149" s="230" t="s">
        <v>153</v>
      </c>
      <c r="AU149" s="230" t="s">
        <v>82</v>
      </c>
      <c r="AV149" s="228" t="s">
        <v>151</v>
      </c>
      <c r="AW149" s="228" t="s">
        <v>33</v>
      </c>
      <c r="AX149" s="228" t="s">
        <v>80</v>
      </c>
      <c r="AY149" s="230" t="s">
        <v>145</v>
      </c>
    </row>
    <row r="150" spans="1:65" s="130" customFormat="1" ht="44.25" customHeight="1">
      <c r="A150" s="127"/>
      <c r="B150" s="128"/>
      <c r="C150" s="193" t="s">
        <v>258</v>
      </c>
      <c r="D150" s="193" t="s">
        <v>147</v>
      </c>
      <c r="E150" s="194" t="s">
        <v>259</v>
      </c>
      <c r="F150" s="195" t="s">
        <v>260</v>
      </c>
      <c r="G150" s="196" t="s">
        <v>240</v>
      </c>
      <c r="H150" s="197">
        <v>0.35</v>
      </c>
      <c r="I150" s="24"/>
      <c r="J150" s="198">
        <f>ROUND(I150*H150,2)</f>
        <v>0</v>
      </c>
      <c r="K150" s="195" t="s">
        <v>150</v>
      </c>
      <c r="L150" s="128"/>
      <c r="M150" s="199" t="s">
        <v>3</v>
      </c>
      <c r="N150" s="200" t="s">
        <v>43</v>
      </c>
      <c r="O150" s="201"/>
      <c r="P150" s="202">
        <f>O150*H150</f>
        <v>0</v>
      </c>
      <c r="Q150" s="202">
        <v>4.3400000000000001E-3</v>
      </c>
      <c r="R150" s="202">
        <f>Q150*H150</f>
        <v>1.519E-3</v>
      </c>
      <c r="S150" s="202">
        <v>0.28299999999999997</v>
      </c>
      <c r="T150" s="203">
        <f>S150*H150</f>
        <v>9.9049999999999985E-2</v>
      </c>
      <c r="U150" s="127"/>
      <c r="V150" s="127"/>
      <c r="W150" s="127"/>
      <c r="X150" s="127"/>
      <c r="Y150" s="127"/>
      <c r="Z150" s="127"/>
      <c r="AA150" s="127"/>
      <c r="AB150" s="127"/>
      <c r="AC150" s="127"/>
      <c r="AD150" s="127"/>
      <c r="AE150" s="127"/>
      <c r="AR150" s="204" t="s">
        <v>151</v>
      </c>
      <c r="AT150" s="204" t="s">
        <v>147</v>
      </c>
      <c r="AU150" s="204" t="s">
        <v>82</v>
      </c>
      <c r="AY150" s="120" t="s">
        <v>145</v>
      </c>
      <c r="BE150" s="205">
        <f>IF(N150="základní",J150,0)</f>
        <v>0</v>
      </c>
      <c r="BF150" s="205">
        <f>IF(N150="snížená",J150,0)</f>
        <v>0</v>
      </c>
      <c r="BG150" s="205">
        <f>IF(N150="zákl. přenesená",J150,0)</f>
        <v>0</v>
      </c>
      <c r="BH150" s="205">
        <f>IF(N150="sníž. přenesená",J150,0)</f>
        <v>0</v>
      </c>
      <c r="BI150" s="205">
        <f>IF(N150="nulová",J150,0)</f>
        <v>0</v>
      </c>
      <c r="BJ150" s="120" t="s">
        <v>80</v>
      </c>
      <c r="BK150" s="205">
        <f>ROUND(I150*H150,2)</f>
        <v>0</v>
      </c>
      <c r="BL150" s="120" t="s">
        <v>151</v>
      </c>
      <c r="BM150" s="204" t="s">
        <v>261</v>
      </c>
    </row>
    <row r="151" spans="1:65" s="219" customFormat="1">
      <c r="B151" s="220"/>
      <c r="D151" s="221" t="s">
        <v>153</v>
      </c>
      <c r="E151" s="222" t="s">
        <v>3</v>
      </c>
      <c r="F151" s="223" t="s">
        <v>262</v>
      </c>
      <c r="H151" s="224">
        <v>0.35</v>
      </c>
      <c r="I151" s="25"/>
      <c r="L151" s="220"/>
      <c r="M151" s="225"/>
      <c r="N151" s="226"/>
      <c r="O151" s="226"/>
      <c r="P151" s="226"/>
      <c r="Q151" s="226"/>
      <c r="R151" s="226"/>
      <c r="S151" s="226"/>
      <c r="T151" s="227"/>
      <c r="AT151" s="222" t="s">
        <v>153</v>
      </c>
      <c r="AU151" s="222" t="s">
        <v>82</v>
      </c>
      <c r="AV151" s="219" t="s">
        <v>82</v>
      </c>
      <c r="AW151" s="219" t="s">
        <v>33</v>
      </c>
      <c r="AX151" s="219" t="s">
        <v>80</v>
      </c>
      <c r="AY151" s="222" t="s">
        <v>145</v>
      </c>
    </row>
    <row r="152" spans="1:65" s="130" customFormat="1" ht="24">
      <c r="A152" s="127"/>
      <c r="B152" s="128"/>
      <c r="C152" s="193" t="s">
        <v>263</v>
      </c>
      <c r="D152" s="193" t="s">
        <v>147</v>
      </c>
      <c r="E152" s="194" t="s">
        <v>264</v>
      </c>
      <c r="F152" s="195" t="s">
        <v>265</v>
      </c>
      <c r="G152" s="196" t="s">
        <v>266</v>
      </c>
      <c r="H152" s="197">
        <v>5</v>
      </c>
      <c r="I152" s="24"/>
      <c r="J152" s="198">
        <f>ROUND(I152*H152,2)</f>
        <v>0</v>
      </c>
      <c r="K152" s="195" t="s">
        <v>3</v>
      </c>
      <c r="L152" s="128"/>
      <c r="M152" s="199" t="s">
        <v>3</v>
      </c>
      <c r="N152" s="200" t="s">
        <v>43</v>
      </c>
      <c r="O152" s="201"/>
      <c r="P152" s="202">
        <f>O152*H152</f>
        <v>0</v>
      </c>
      <c r="Q152" s="202">
        <v>4.0000000000000002E-4</v>
      </c>
      <c r="R152" s="202">
        <f>Q152*H152</f>
        <v>2E-3</v>
      </c>
      <c r="S152" s="202">
        <v>0</v>
      </c>
      <c r="T152" s="203">
        <f>S152*H152</f>
        <v>0</v>
      </c>
      <c r="U152" s="127"/>
      <c r="V152" s="127"/>
      <c r="W152" s="127"/>
      <c r="X152" s="127"/>
      <c r="Y152" s="127"/>
      <c r="Z152" s="127"/>
      <c r="AA152" s="127"/>
      <c r="AB152" s="127"/>
      <c r="AC152" s="127"/>
      <c r="AD152" s="127"/>
      <c r="AE152" s="127"/>
      <c r="AR152" s="204" t="s">
        <v>151</v>
      </c>
      <c r="AT152" s="204" t="s">
        <v>147</v>
      </c>
      <c r="AU152" s="204" t="s">
        <v>82</v>
      </c>
      <c r="AY152" s="120" t="s">
        <v>145</v>
      </c>
      <c r="BE152" s="205">
        <f>IF(N152="základní",J152,0)</f>
        <v>0</v>
      </c>
      <c r="BF152" s="205">
        <f>IF(N152="snížená",J152,0)</f>
        <v>0</v>
      </c>
      <c r="BG152" s="205">
        <f>IF(N152="zákl. přenesená",J152,0)</f>
        <v>0</v>
      </c>
      <c r="BH152" s="205">
        <f>IF(N152="sníž. přenesená",J152,0)</f>
        <v>0</v>
      </c>
      <c r="BI152" s="205">
        <f>IF(N152="nulová",J152,0)</f>
        <v>0</v>
      </c>
      <c r="BJ152" s="120" t="s">
        <v>80</v>
      </c>
      <c r="BK152" s="205">
        <f>ROUND(I152*H152,2)</f>
        <v>0</v>
      </c>
      <c r="BL152" s="120" t="s">
        <v>151</v>
      </c>
      <c r="BM152" s="204" t="s">
        <v>267</v>
      </c>
    </row>
    <row r="153" spans="1:65" s="245" customFormat="1" ht="22.5">
      <c r="B153" s="246"/>
      <c r="D153" s="221" t="s">
        <v>153</v>
      </c>
      <c r="E153" s="247" t="s">
        <v>3</v>
      </c>
      <c r="F153" s="248" t="s">
        <v>268</v>
      </c>
      <c r="H153" s="247" t="s">
        <v>3</v>
      </c>
      <c r="I153" s="27"/>
      <c r="L153" s="246"/>
      <c r="M153" s="249"/>
      <c r="N153" s="250"/>
      <c r="O153" s="250"/>
      <c r="P153" s="250"/>
      <c r="Q153" s="250"/>
      <c r="R153" s="250"/>
      <c r="S153" s="250"/>
      <c r="T153" s="251"/>
      <c r="AT153" s="247" t="s">
        <v>153</v>
      </c>
      <c r="AU153" s="247" t="s">
        <v>82</v>
      </c>
      <c r="AV153" s="245" t="s">
        <v>80</v>
      </c>
      <c r="AW153" s="245" t="s">
        <v>33</v>
      </c>
      <c r="AX153" s="245" t="s">
        <v>72</v>
      </c>
      <c r="AY153" s="247" t="s">
        <v>145</v>
      </c>
    </row>
    <row r="154" spans="1:65" s="219" customFormat="1">
      <c r="B154" s="220"/>
      <c r="D154" s="221" t="s">
        <v>153</v>
      </c>
      <c r="E154" s="222" t="s">
        <v>3</v>
      </c>
      <c r="F154" s="223" t="s">
        <v>269</v>
      </c>
      <c r="H154" s="224">
        <v>1</v>
      </c>
      <c r="I154" s="25"/>
      <c r="L154" s="220"/>
      <c r="M154" s="225"/>
      <c r="N154" s="226"/>
      <c r="O154" s="226"/>
      <c r="P154" s="226"/>
      <c r="Q154" s="226"/>
      <c r="R154" s="226"/>
      <c r="S154" s="226"/>
      <c r="T154" s="227"/>
      <c r="AT154" s="222" t="s">
        <v>153</v>
      </c>
      <c r="AU154" s="222" t="s">
        <v>82</v>
      </c>
      <c r="AV154" s="219" t="s">
        <v>82</v>
      </c>
      <c r="AW154" s="219" t="s">
        <v>33</v>
      </c>
      <c r="AX154" s="219" t="s">
        <v>72</v>
      </c>
      <c r="AY154" s="222" t="s">
        <v>145</v>
      </c>
    </row>
    <row r="155" spans="1:65" s="219" customFormat="1">
      <c r="B155" s="220"/>
      <c r="D155" s="221" t="s">
        <v>153</v>
      </c>
      <c r="E155" s="222" t="s">
        <v>3</v>
      </c>
      <c r="F155" s="223" t="s">
        <v>270</v>
      </c>
      <c r="H155" s="224">
        <v>1</v>
      </c>
      <c r="I155" s="25"/>
      <c r="L155" s="220"/>
      <c r="M155" s="225"/>
      <c r="N155" s="226"/>
      <c r="O155" s="226"/>
      <c r="P155" s="226"/>
      <c r="Q155" s="226"/>
      <c r="R155" s="226"/>
      <c r="S155" s="226"/>
      <c r="T155" s="227"/>
      <c r="AT155" s="222" t="s">
        <v>153</v>
      </c>
      <c r="AU155" s="222" t="s">
        <v>82</v>
      </c>
      <c r="AV155" s="219" t="s">
        <v>82</v>
      </c>
      <c r="AW155" s="219" t="s">
        <v>33</v>
      </c>
      <c r="AX155" s="219" t="s">
        <v>72</v>
      </c>
      <c r="AY155" s="222" t="s">
        <v>145</v>
      </c>
    </row>
    <row r="156" spans="1:65" s="219" customFormat="1">
      <c r="B156" s="220"/>
      <c r="D156" s="221" t="s">
        <v>153</v>
      </c>
      <c r="E156" s="222" t="s">
        <v>3</v>
      </c>
      <c r="F156" s="223" t="s">
        <v>271</v>
      </c>
      <c r="H156" s="224">
        <v>1</v>
      </c>
      <c r="I156" s="25"/>
      <c r="L156" s="220"/>
      <c r="M156" s="225"/>
      <c r="N156" s="226"/>
      <c r="O156" s="226"/>
      <c r="P156" s="226"/>
      <c r="Q156" s="226"/>
      <c r="R156" s="226"/>
      <c r="S156" s="226"/>
      <c r="T156" s="227"/>
      <c r="AT156" s="222" t="s">
        <v>153</v>
      </c>
      <c r="AU156" s="222" t="s">
        <v>82</v>
      </c>
      <c r="AV156" s="219" t="s">
        <v>82</v>
      </c>
      <c r="AW156" s="219" t="s">
        <v>33</v>
      </c>
      <c r="AX156" s="219" t="s">
        <v>72</v>
      </c>
      <c r="AY156" s="222" t="s">
        <v>145</v>
      </c>
    </row>
    <row r="157" spans="1:65" s="219" customFormat="1">
      <c r="B157" s="220"/>
      <c r="D157" s="221" t="s">
        <v>153</v>
      </c>
      <c r="E157" s="222" t="s">
        <v>3</v>
      </c>
      <c r="F157" s="223" t="s">
        <v>272</v>
      </c>
      <c r="H157" s="224">
        <v>1</v>
      </c>
      <c r="I157" s="25"/>
      <c r="L157" s="220"/>
      <c r="M157" s="225"/>
      <c r="N157" s="226"/>
      <c r="O157" s="226"/>
      <c r="P157" s="226"/>
      <c r="Q157" s="226"/>
      <c r="R157" s="226"/>
      <c r="S157" s="226"/>
      <c r="T157" s="227"/>
      <c r="AT157" s="222" t="s">
        <v>153</v>
      </c>
      <c r="AU157" s="222" t="s">
        <v>82</v>
      </c>
      <c r="AV157" s="219" t="s">
        <v>82</v>
      </c>
      <c r="AW157" s="219" t="s">
        <v>33</v>
      </c>
      <c r="AX157" s="219" t="s">
        <v>72</v>
      </c>
      <c r="AY157" s="222" t="s">
        <v>145</v>
      </c>
    </row>
    <row r="158" spans="1:65" s="219" customFormat="1">
      <c r="B158" s="220"/>
      <c r="D158" s="221" t="s">
        <v>153</v>
      </c>
      <c r="E158" s="222" t="s">
        <v>3</v>
      </c>
      <c r="F158" s="223" t="s">
        <v>273</v>
      </c>
      <c r="H158" s="224">
        <v>1</v>
      </c>
      <c r="I158" s="25"/>
      <c r="L158" s="220"/>
      <c r="M158" s="225"/>
      <c r="N158" s="226"/>
      <c r="O158" s="226"/>
      <c r="P158" s="226"/>
      <c r="Q158" s="226"/>
      <c r="R158" s="226"/>
      <c r="S158" s="226"/>
      <c r="T158" s="227"/>
      <c r="AT158" s="222" t="s">
        <v>153</v>
      </c>
      <c r="AU158" s="222" t="s">
        <v>82</v>
      </c>
      <c r="AV158" s="219" t="s">
        <v>82</v>
      </c>
      <c r="AW158" s="219" t="s">
        <v>33</v>
      </c>
      <c r="AX158" s="219" t="s">
        <v>72</v>
      </c>
      <c r="AY158" s="222" t="s">
        <v>145</v>
      </c>
    </row>
    <row r="159" spans="1:65" s="228" customFormat="1">
      <c r="B159" s="229"/>
      <c r="D159" s="221" t="s">
        <v>153</v>
      </c>
      <c r="E159" s="230" t="s">
        <v>3</v>
      </c>
      <c r="F159" s="231" t="s">
        <v>176</v>
      </c>
      <c r="H159" s="232">
        <v>5</v>
      </c>
      <c r="I159" s="26"/>
      <c r="L159" s="229"/>
      <c r="M159" s="233"/>
      <c r="N159" s="234"/>
      <c r="O159" s="234"/>
      <c r="P159" s="234"/>
      <c r="Q159" s="234"/>
      <c r="R159" s="234"/>
      <c r="S159" s="234"/>
      <c r="T159" s="235"/>
      <c r="AT159" s="230" t="s">
        <v>153</v>
      </c>
      <c r="AU159" s="230" t="s">
        <v>82</v>
      </c>
      <c r="AV159" s="228" t="s">
        <v>151</v>
      </c>
      <c r="AW159" s="228" t="s">
        <v>33</v>
      </c>
      <c r="AX159" s="228" t="s">
        <v>80</v>
      </c>
      <c r="AY159" s="230" t="s">
        <v>145</v>
      </c>
    </row>
    <row r="160" spans="1:65" s="130" customFormat="1" ht="24">
      <c r="A160" s="127"/>
      <c r="B160" s="128"/>
      <c r="C160" s="193" t="s">
        <v>274</v>
      </c>
      <c r="D160" s="193" t="s">
        <v>147</v>
      </c>
      <c r="E160" s="194" t="s">
        <v>275</v>
      </c>
      <c r="F160" s="195" t="s">
        <v>276</v>
      </c>
      <c r="G160" s="196" t="s">
        <v>266</v>
      </c>
      <c r="H160" s="197">
        <v>2</v>
      </c>
      <c r="I160" s="24"/>
      <c r="J160" s="198">
        <f>ROUND(I160*H160,2)</f>
        <v>0</v>
      </c>
      <c r="K160" s="195" t="s">
        <v>3</v>
      </c>
      <c r="L160" s="128"/>
      <c r="M160" s="199" t="s">
        <v>3</v>
      </c>
      <c r="N160" s="200" t="s">
        <v>43</v>
      </c>
      <c r="O160" s="201"/>
      <c r="P160" s="202">
        <f>O160*H160</f>
        <v>0</v>
      </c>
      <c r="Q160" s="202">
        <v>4.0000000000000002E-4</v>
      </c>
      <c r="R160" s="202">
        <f>Q160*H160</f>
        <v>8.0000000000000004E-4</v>
      </c>
      <c r="S160" s="202">
        <v>0</v>
      </c>
      <c r="T160" s="203">
        <f>S160*H160</f>
        <v>0</v>
      </c>
      <c r="U160" s="127"/>
      <c r="V160" s="127"/>
      <c r="W160" s="127"/>
      <c r="X160" s="127"/>
      <c r="Y160" s="127"/>
      <c r="Z160" s="127"/>
      <c r="AA160" s="127"/>
      <c r="AB160" s="127"/>
      <c r="AC160" s="127"/>
      <c r="AD160" s="127"/>
      <c r="AE160" s="127"/>
      <c r="AR160" s="204" t="s">
        <v>151</v>
      </c>
      <c r="AT160" s="204" t="s">
        <v>147</v>
      </c>
      <c r="AU160" s="204" t="s">
        <v>82</v>
      </c>
      <c r="AY160" s="120" t="s">
        <v>145</v>
      </c>
      <c r="BE160" s="205">
        <f>IF(N160="základní",J160,0)</f>
        <v>0</v>
      </c>
      <c r="BF160" s="205">
        <f>IF(N160="snížená",J160,0)</f>
        <v>0</v>
      </c>
      <c r="BG160" s="205">
        <f>IF(N160="zákl. přenesená",J160,0)</f>
        <v>0</v>
      </c>
      <c r="BH160" s="205">
        <f>IF(N160="sníž. přenesená",J160,0)</f>
        <v>0</v>
      </c>
      <c r="BI160" s="205">
        <f>IF(N160="nulová",J160,0)</f>
        <v>0</v>
      </c>
      <c r="BJ160" s="120" t="s">
        <v>80</v>
      </c>
      <c r="BK160" s="205">
        <f>ROUND(I160*H160,2)</f>
        <v>0</v>
      </c>
      <c r="BL160" s="120" t="s">
        <v>151</v>
      </c>
      <c r="BM160" s="204" t="s">
        <v>277</v>
      </c>
    </row>
    <row r="161" spans="1:65" s="245" customFormat="1" ht="22.5">
      <c r="B161" s="246"/>
      <c r="D161" s="221" t="s">
        <v>153</v>
      </c>
      <c r="E161" s="247" t="s">
        <v>3</v>
      </c>
      <c r="F161" s="248" t="s">
        <v>278</v>
      </c>
      <c r="H161" s="247" t="s">
        <v>3</v>
      </c>
      <c r="I161" s="27"/>
      <c r="L161" s="246"/>
      <c r="M161" s="249"/>
      <c r="N161" s="250"/>
      <c r="O161" s="250"/>
      <c r="P161" s="250"/>
      <c r="Q161" s="250"/>
      <c r="R161" s="250"/>
      <c r="S161" s="250"/>
      <c r="T161" s="251"/>
      <c r="AT161" s="247" t="s">
        <v>153</v>
      </c>
      <c r="AU161" s="247" t="s">
        <v>82</v>
      </c>
      <c r="AV161" s="245" t="s">
        <v>80</v>
      </c>
      <c r="AW161" s="245" t="s">
        <v>33</v>
      </c>
      <c r="AX161" s="245" t="s">
        <v>72</v>
      </c>
      <c r="AY161" s="247" t="s">
        <v>145</v>
      </c>
    </row>
    <row r="162" spans="1:65" s="219" customFormat="1" ht="22.5">
      <c r="B162" s="220"/>
      <c r="D162" s="221" t="s">
        <v>153</v>
      </c>
      <c r="E162" s="222" t="s">
        <v>3</v>
      </c>
      <c r="F162" s="223" t="s">
        <v>279</v>
      </c>
      <c r="H162" s="224">
        <v>1</v>
      </c>
      <c r="I162" s="25"/>
      <c r="L162" s="220"/>
      <c r="M162" s="225"/>
      <c r="N162" s="226"/>
      <c r="O162" s="226"/>
      <c r="P162" s="226"/>
      <c r="Q162" s="226"/>
      <c r="R162" s="226"/>
      <c r="S162" s="226"/>
      <c r="T162" s="227"/>
      <c r="AT162" s="222" t="s">
        <v>153</v>
      </c>
      <c r="AU162" s="222" t="s">
        <v>82</v>
      </c>
      <c r="AV162" s="219" t="s">
        <v>82</v>
      </c>
      <c r="AW162" s="219" t="s">
        <v>33</v>
      </c>
      <c r="AX162" s="219" t="s">
        <v>72</v>
      </c>
      <c r="AY162" s="222" t="s">
        <v>145</v>
      </c>
    </row>
    <row r="163" spans="1:65" s="219" customFormat="1" ht="22.5">
      <c r="B163" s="220"/>
      <c r="D163" s="221" t="s">
        <v>153</v>
      </c>
      <c r="E163" s="222" t="s">
        <v>3</v>
      </c>
      <c r="F163" s="223" t="s">
        <v>280</v>
      </c>
      <c r="H163" s="224">
        <v>1</v>
      </c>
      <c r="I163" s="25"/>
      <c r="L163" s="220"/>
      <c r="M163" s="225"/>
      <c r="N163" s="226"/>
      <c r="O163" s="226"/>
      <c r="P163" s="226"/>
      <c r="Q163" s="226"/>
      <c r="R163" s="226"/>
      <c r="S163" s="226"/>
      <c r="T163" s="227"/>
      <c r="AT163" s="222" t="s">
        <v>153</v>
      </c>
      <c r="AU163" s="222" t="s">
        <v>82</v>
      </c>
      <c r="AV163" s="219" t="s">
        <v>82</v>
      </c>
      <c r="AW163" s="219" t="s">
        <v>33</v>
      </c>
      <c r="AX163" s="219" t="s">
        <v>72</v>
      </c>
      <c r="AY163" s="222" t="s">
        <v>145</v>
      </c>
    </row>
    <row r="164" spans="1:65" s="228" customFormat="1">
      <c r="B164" s="229"/>
      <c r="D164" s="221" t="s">
        <v>153</v>
      </c>
      <c r="E164" s="230" t="s">
        <v>3</v>
      </c>
      <c r="F164" s="231" t="s">
        <v>176</v>
      </c>
      <c r="H164" s="232">
        <v>2</v>
      </c>
      <c r="I164" s="26"/>
      <c r="L164" s="229"/>
      <c r="M164" s="233"/>
      <c r="N164" s="234"/>
      <c r="O164" s="234"/>
      <c r="P164" s="234"/>
      <c r="Q164" s="234"/>
      <c r="R164" s="234"/>
      <c r="S164" s="234"/>
      <c r="T164" s="235"/>
      <c r="AT164" s="230" t="s">
        <v>153</v>
      </c>
      <c r="AU164" s="230" t="s">
        <v>82</v>
      </c>
      <c r="AV164" s="228" t="s">
        <v>151</v>
      </c>
      <c r="AW164" s="228" t="s">
        <v>33</v>
      </c>
      <c r="AX164" s="228" t="s">
        <v>80</v>
      </c>
      <c r="AY164" s="230" t="s">
        <v>145</v>
      </c>
    </row>
    <row r="165" spans="1:65" s="130" customFormat="1" ht="24">
      <c r="A165" s="127"/>
      <c r="B165" s="128"/>
      <c r="C165" s="193" t="s">
        <v>281</v>
      </c>
      <c r="D165" s="193" t="s">
        <v>147</v>
      </c>
      <c r="E165" s="194" t="s">
        <v>282</v>
      </c>
      <c r="F165" s="195" t="s">
        <v>283</v>
      </c>
      <c r="G165" s="196" t="s">
        <v>266</v>
      </c>
      <c r="H165" s="197">
        <v>1</v>
      </c>
      <c r="I165" s="24"/>
      <c r="J165" s="198">
        <f>ROUND(I165*H165,2)</f>
        <v>0</v>
      </c>
      <c r="K165" s="195" t="s">
        <v>3</v>
      </c>
      <c r="L165" s="128"/>
      <c r="M165" s="199" t="s">
        <v>3</v>
      </c>
      <c r="N165" s="200" t="s">
        <v>43</v>
      </c>
      <c r="O165" s="201"/>
      <c r="P165" s="202">
        <f>O165*H165</f>
        <v>0</v>
      </c>
      <c r="Q165" s="202">
        <v>0</v>
      </c>
      <c r="R165" s="202">
        <f>Q165*H165</f>
        <v>0</v>
      </c>
      <c r="S165" s="202">
        <v>0</v>
      </c>
      <c r="T165" s="203">
        <f>S165*H165</f>
        <v>0</v>
      </c>
      <c r="U165" s="127"/>
      <c r="V165" s="127"/>
      <c r="W165" s="127"/>
      <c r="X165" s="127"/>
      <c r="Y165" s="127"/>
      <c r="Z165" s="127"/>
      <c r="AA165" s="127"/>
      <c r="AB165" s="127"/>
      <c r="AC165" s="127"/>
      <c r="AD165" s="127"/>
      <c r="AE165" s="127"/>
      <c r="AR165" s="204" t="s">
        <v>151</v>
      </c>
      <c r="AT165" s="204" t="s">
        <v>147</v>
      </c>
      <c r="AU165" s="204" t="s">
        <v>82</v>
      </c>
      <c r="AY165" s="120" t="s">
        <v>145</v>
      </c>
      <c r="BE165" s="205">
        <f>IF(N165="základní",J165,0)</f>
        <v>0</v>
      </c>
      <c r="BF165" s="205">
        <f>IF(N165="snížená",J165,0)</f>
        <v>0</v>
      </c>
      <c r="BG165" s="205">
        <f>IF(N165="zákl. přenesená",J165,0)</f>
        <v>0</v>
      </c>
      <c r="BH165" s="205">
        <f>IF(N165="sníž. přenesená",J165,0)</f>
        <v>0</v>
      </c>
      <c r="BI165" s="205">
        <f>IF(N165="nulová",J165,0)</f>
        <v>0</v>
      </c>
      <c r="BJ165" s="120" t="s">
        <v>80</v>
      </c>
      <c r="BK165" s="205">
        <f>ROUND(I165*H165,2)</f>
        <v>0</v>
      </c>
      <c r="BL165" s="120" t="s">
        <v>151</v>
      </c>
      <c r="BM165" s="204" t="s">
        <v>284</v>
      </c>
    </row>
    <row r="166" spans="1:65" s="219" customFormat="1">
      <c r="B166" s="220"/>
      <c r="D166" s="221" t="s">
        <v>153</v>
      </c>
      <c r="E166" s="222" t="s">
        <v>3</v>
      </c>
      <c r="F166" s="223" t="s">
        <v>285</v>
      </c>
      <c r="H166" s="224">
        <v>1</v>
      </c>
      <c r="I166" s="25"/>
      <c r="L166" s="220"/>
      <c r="M166" s="225"/>
      <c r="N166" s="226"/>
      <c r="O166" s="226"/>
      <c r="P166" s="226"/>
      <c r="Q166" s="226"/>
      <c r="R166" s="226"/>
      <c r="S166" s="226"/>
      <c r="T166" s="227"/>
      <c r="AT166" s="222" t="s">
        <v>153</v>
      </c>
      <c r="AU166" s="222" t="s">
        <v>82</v>
      </c>
      <c r="AV166" s="219" t="s">
        <v>82</v>
      </c>
      <c r="AW166" s="219" t="s">
        <v>33</v>
      </c>
      <c r="AX166" s="219" t="s">
        <v>80</v>
      </c>
      <c r="AY166" s="222" t="s">
        <v>145</v>
      </c>
    </row>
    <row r="167" spans="1:65" s="130" customFormat="1" ht="24">
      <c r="A167" s="127"/>
      <c r="B167" s="128"/>
      <c r="C167" s="193" t="s">
        <v>286</v>
      </c>
      <c r="D167" s="193" t="s">
        <v>147</v>
      </c>
      <c r="E167" s="194" t="s">
        <v>287</v>
      </c>
      <c r="F167" s="195" t="s">
        <v>288</v>
      </c>
      <c r="G167" s="196" t="s">
        <v>266</v>
      </c>
      <c r="H167" s="197">
        <v>2</v>
      </c>
      <c r="I167" s="24"/>
      <c r="J167" s="198">
        <f>ROUND(I167*H167,2)</f>
        <v>0</v>
      </c>
      <c r="K167" s="195" t="s">
        <v>3</v>
      </c>
      <c r="L167" s="128"/>
      <c r="M167" s="199" t="s">
        <v>3</v>
      </c>
      <c r="N167" s="200" t="s">
        <v>43</v>
      </c>
      <c r="O167" s="201"/>
      <c r="P167" s="202">
        <f>O167*H167</f>
        <v>0</v>
      </c>
      <c r="Q167" s="202">
        <v>0</v>
      </c>
      <c r="R167" s="202">
        <f>Q167*H167</f>
        <v>0</v>
      </c>
      <c r="S167" s="202">
        <v>0</v>
      </c>
      <c r="T167" s="203">
        <f>S167*H167</f>
        <v>0</v>
      </c>
      <c r="U167" s="127"/>
      <c r="V167" s="127"/>
      <c r="W167" s="127"/>
      <c r="X167" s="127"/>
      <c r="Y167" s="127"/>
      <c r="Z167" s="127"/>
      <c r="AA167" s="127"/>
      <c r="AB167" s="127"/>
      <c r="AC167" s="127"/>
      <c r="AD167" s="127"/>
      <c r="AE167" s="127"/>
      <c r="AR167" s="204" t="s">
        <v>151</v>
      </c>
      <c r="AT167" s="204" t="s">
        <v>147</v>
      </c>
      <c r="AU167" s="204" t="s">
        <v>82</v>
      </c>
      <c r="AY167" s="120" t="s">
        <v>145</v>
      </c>
      <c r="BE167" s="205">
        <f>IF(N167="základní",J167,0)</f>
        <v>0</v>
      </c>
      <c r="BF167" s="205">
        <f>IF(N167="snížená",J167,0)</f>
        <v>0</v>
      </c>
      <c r="BG167" s="205">
        <f>IF(N167="zákl. přenesená",J167,0)</f>
        <v>0</v>
      </c>
      <c r="BH167" s="205">
        <f>IF(N167="sníž. přenesená",J167,0)</f>
        <v>0</v>
      </c>
      <c r="BI167" s="205">
        <f>IF(N167="nulová",J167,0)</f>
        <v>0</v>
      </c>
      <c r="BJ167" s="120" t="s">
        <v>80</v>
      </c>
      <c r="BK167" s="205">
        <f>ROUND(I167*H167,2)</f>
        <v>0</v>
      </c>
      <c r="BL167" s="120" t="s">
        <v>151</v>
      </c>
      <c r="BM167" s="204" t="s">
        <v>289</v>
      </c>
    </row>
    <row r="168" spans="1:65" s="219" customFormat="1">
      <c r="B168" s="220"/>
      <c r="D168" s="221" t="s">
        <v>153</v>
      </c>
      <c r="E168" s="222" t="s">
        <v>3</v>
      </c>
      <c r="F168" s="223" t="s">
        <v>290</v>
      </c>
      <c r="H168" s="224">
        <v>1</v>
      </c>
      <c r="I168" s="25"/>
      <c r="L168" s="220"/>
      <c r="M168" s="225"/>
      <c r="N168" s="226"/>
      <c r="O168" s="226"/>
      <c r="P168" s="226"/>
      <c r="Q168" s="226"/>
      <c r="R168" s="226"/>
      <c r="S168" s="226"/>
      <c r="T168" s="227"/>
      <c r="AT168" s="222" t="s">
        <v>153</v>
      </c>
      <c r="AU168" s="222" t="s">
        <v>82</v>
      </c>
      <c r="AV168" s="219" t="s">
        <v>82</v>
      </c>
      <c r="AW168" s="219" t="s">
        <v>33</v>
      </c>
      <c r="AX168" s="219" t="s">
        <v>72</v>
      </c>
      <c r="AY168" s="222" t="s">
        <v>145</v>
      </c>
    </row>
    <row r="169" spans="1:65" s="219" customFormat="1">
      <c r="B169" s="220"/>
      <c r="D169" s="221" t="s">
        <v>153</v>
      </c>
      <c r="E169" s="222" t="s">
        <v>3</v>
      </c>
      <c r="F169" s="223" t="s">
        <v>291</v>
      </c>
      <c r="H169" s="224">
        <v>1</v>
      </c>
      <c r="I169" s="25"/>
      <c r="L169" s="220"/>
      <c r="M169" s="225"/>
      <c r="N169" s="226"/>
      <c r="O169" s="226"/>
      <c r="P169" s="226"/>
      <c r="Q169" s="226"/>
      <c r="R169" s="226"/>
      <c r="S169" s="226"/>
      <c r="T169" s="227"/>
      <c r="AT169" s="222" t="s">
        <v>153</v>
      </c>
      <c r="AU169" s="222" t="s">
        <v>82</v>
      </c>
      <c r="AV169" s="219" t="s">
        <v>82</v>
      </c>
      <c r="AW169" s="219" t="s">
        <v>33</v>
      </c>
      <c r="AX169" s="219" t="s">
        <v>72</v>
      </c>
      <c r="AY169" s="222" t="s">
        <v>145</v>
      </c>
    </row>
    <row r="170" spans="1:65" s="228" customFormat="1">
      <c r="B170" s="229"/>
      <c r="D170" s="221" t="s">
        <v>153</v>
      </c>
      <c r="E170" s="230" t="s">
        <v>3</v>
      </c>
      <c r="F170" s="231" t="s">
        <v>176</v>
      </c>
      <c r="H170" s="232">
        <v>2</v>
      </c>
      <c r="I170" s="26"/>
      <c r="L170" s="229"/>
      <c r="M170" s="233"/>
      <c r="N170" s="234"/>
      <c r="O170" s="234"/>
      <c r="P170" s="234"/>
      <c r="Q170" s="234"/>
      <c r="R170" s="234"/>
      <c r="S170" s="234"/>
      <c r="T170" s="235"/>
      <c r="AT170" s="230" t="s">
        <v>153</v>
      </c>
      <c r="AU170" s="230" t="s">
        <v>82</v>
      </c>
      <c r="AV170" s="228" t="s">
        <v>151</v>
      </c>
      <c r="AW170" s="228" t="s">
        <v>33</v>
      </c>
      <c r="AX170" s="228" t="s">
        <v>80</v>
      </c>
      <c r="AY170" s="230" t="s">
        <v>145</v>
      </c>
    </row>
    <row r="171" spans="1:65" s="130" customFormat="1" ht="33" customHeight="1">
      <c r="A171" s="127"/>
      <c r="B171" s="128"/>
      <c r="C171" s="193" t="s">
        <v>292</v>
      </c>
      <c r="D171" s="193" t="s">
        <v>147</v>
      </c>
      <c r="E171" s="194" t="s">
        <v>293</v>
      </c>
      <c r="F171" s="195" t="s">
        <v>294</v>
      </c>
      <c r="G171" s="196" t="s">
        <v>111</v>
      </c>
      <c r="H171" s="197">
        <v>54.316000000000003</v>
      </c>
      <c r="I171" s="24"/>
      <c r="J171" s="198">
        <f>ROUND(I171*H171,2)</f>
        <v>0</v>
      </c>
      <c r="K171" s="195" t="s">
        <v>150</v>
      </c>
      <c r="L171" s="128"/>
      <c r="M171" s="199" t="s">
        <v>3</v>
      </c>
      <c r="N171" s="200" t="s">
        <v>43</v>
      </c>
      <c r="O171" s="201"/>
      <c r="P171" s="202">
        <f>O171*H171</f>
        <v>0</v>
      </c>
      <c r="Q171" s="202">
        <v>0</v>
      </c>
      <c r="R171" s="202">
        <f>Q171*H171</f>
        <v>0</v>
      </c>
      <c r="S171" s="202">
        <v>2.004</v>
      </c>
      <c r="T171" s="203">
        <f>S171*H171</f>
        <v>108.84926400000001</v>
      </c>
      <c r="U171" s="127"/>
      <c r="V171" s="127"/>
      <c r="W171" s="127"/>
      <c r="X171" s="127"/>
      <c r="Y171" s="127"/>
      <c r="Z171" s="127"/>
      <c r="AA171" s="127"/>
      <c r="AB171" s="127"/>
      <c r="AC171" s="127"/>
      <c r="AD171" s="127"/>
      <c r="AE171" s="127"/>
      <c r="AR171" s="204" t="s">
        <v>151</v>
      </c>
      <c r="AT171" s="204" t="s">
        <v>147</v>
      </c>
      <c r="AU171" s="204" t="s">
        <v>82</v>
      </c>
      <c r="AY171" s="120" t="s">
        <v>145</v>
      </c>
      <c r="BE171" s="205">
        <f>IF(N171="základní",J171,0)</f>
        <v>0</v>
      </c>
      <c r="BF171" s="205">
        <f>IF(N171="snížená",J171,0)</f>
        <v>0</v>
      </c>
      <c r="BG171" s="205">
        <f>IF(N171="zákl. přenesená",J171,0)</f>
        <v>0</v>
      </c>
      <c r="BH171" s="205">
        <f>IF(N171="sníž. přenesená",J171,0)</f>
        <v>0</v>
      </c>
      <c r="BI171" s="205">
        <f>IF(N171="nulová",J171,0)</f>
        <v>0</v>
      </c>
      <c r="BJ171" s="120" t="s">
        <v>80</v>
      </c>
      <c r="BK171" s="205">
        <f>ROUND(I171*H171,2)</f>
        <v>0</v>
      </c>
      <c r="BL171" s="120" t="s">
        <v>151</v>
      </c>
      <c r="BM171" s="204" t="s">
        <v>295</v>
      </c>
    </row>
    <row r="172" spans="1:65" s="219" customFormat="1">
      <c r="B172" s="220"/>
      <c r="D172" s="221" t="s">
        <v>153</v>
      </c>
      <c r="E172" s="222" t="s">
        <v>3</v>
      </c>
      <c r="F172" s="223" t="s">
        <v>296</v>
      </c>
      <c r="H172" s="224">
        <v>8.1920000000000002</v>
      </c>
      <c r="I172" s="25"/>
      <c r="L172" s="220"/>
      <c r="M172" s="225"/>
      <c r="N172" s="226"/>
      <c r="O172" s="226"/>
      <c r="P172" s="226"/>
      <c r="Q172" s="226"/>
      <c r="R172" s="226"/>
      <c r="S172" s="226"/>
      <c r="T172" s="227"/>
      <c r="AT172" s="222" t="s">
        <v>153</v>
      </c>
      <c r="AU172" s="222" t="s">
        <v>82</v>
      </c>
      <c r="AV172" s="219" t="s">
        <v>82</v>
      </c>
      <c r="AW172" s="219" t="s">
        <v>33</v>
      </c>
      <c r="AX172" s="219" t="s">
        <v>72</v>
      </c>
      <c r="AY172" s="222" t="s">
        <v>145</v>
      </c>
    </row>
    <row r="173" spans="1:65" s="219" customFormat="1">
      <c r="B173" s="220"/>
      <c r="D173" s="221" t="s">
        <v>153</v>
      </c>
      <c r="E173" s="222" t="s">
        <v>3</v>
      </c>
      <c r="F173" s="223" t="s">
        <v>297</v>
      </c>
      <c r="H173" s="224">
        <v>46.81</v>
      </c>
      <c r="I173" s="25"/>
      <c r="L173" s="220"/>
      <c r="M173" s="225"/>
      <c r="N173" s="226"/>
      <c r="O173" s="226"/>
      <c r="P173" s="226"/>
      <c r="Q173" s="226"/>
      <c r="R173" s="226"/>
      <c r="S173" s="226"/>
      <c r="T173" s="227"/>
      <c r="AT173" s="222" t="s">
        <v>153</v>
      </c>
      <c r="AU173" s="222" t="s">
        <v>82</v>
      </c>
      <c r="AV173" s="219" t="s">
        <v>82</v>
      </c>
      <c r="AW173" s="219" t="s">
        <v>33</v>
      </c>
      <c r="AX173" s="219" t="s">
        <v>72</v>
      </c>
      <c r="AY173" s="222" t="s">
        <v>145</v>
      </c>
    </row>
    <row r="174" spans="1:65" s="219" customFormat="1">
      <c r="B174" s="220"/>
      <c r="D174" s="221" t="s">
        <v>153</v>
      </c>
      <c r="E174" s="222" t="s">
        <v>3</v>
      </c>
      <c r="F174" s="223" t="s">
        <v>298</v>
      </c>
      <c r="H174" s="224">
        <v>-1.82</v>
      </c>
      <c r="I174" s="25"/>
      <c r="L174" s="220"/>
      <c r="M174" s="225"/>
      <c r="N174" s="226"/>
      <c r="O174" s="226"/>
      <c r="P174" s="226"/>
      <c r="Q174" s="226"/>
      <c r="R174" s="226"/>
      <c r="S174" s="226"/>
      <c r="T174" s="227"/>
      <c r="AT174" s="222" t="s">
        <v>153</v>
      </c>
      <c r="AU174" s="222" t="s">
        <v>82</v>
      </c>
      <c r="AV174" s="219" t="s">
        <v>82</v>
      </c>
      <c r="AW174" s="219" t="s">
        <v>33</v>
      </c>
      <c r="AX174" s="219" t="s">
        <v>72</v>
      </c>
      <c r="AY174" s="222" t="s">
        <v>145</v>
      </c>
    </row>
    <row r="175" spans="1:65" s="219" customFormat="1">
      <c r="B175" s="220"/>
      <c r="D175" s="221" t="s">
        <v>153</v>
      </c>
      <c r="E175" s="222" t="s">
        <v>3</v>
      </c>
      <c r="F175" s="223" t="s">
        <v>299</v>
      </c>
      <c r="H175" s="224">
        <v>-0.40500000000000003</v>
      </c>
      <c r="I175" s="25"/>
      <c r="L175" s="220"/>
      <c r="M175" s="225"/>
      <c r="N175" s="226"/>
      <c r="O175" s="226"/>
      <c r="P175" s="226"/>
      <c r="Q175" s="226"/>
      <c r="R175" s="226"/>
      <c r="S175" s="226"/>
      <c r="T175" s="227"/>
      <c r="AT175" s="222" t="s">
        <v>153</v>
      </c>
      <c r="AU175" s="222" t="s">
        <v>82</v>
      </c>
      <c r="AV175" s="219" t="s">
        <v>82</v>
      </c>
      <c r="AW175" s="219" t="s">
        <v>33</v>
      </c>
      <c r="AX175" s="219" t="s">
        <v>72</v>
      </c>
      <c r="AY175" s="222" t="s">
        <v>145</v>
      </c>
    </row>
    <row r="176" spans="1:65" s="219" customFormat="1">
      <c r="B176" s="220"/>
      <c r="D176" s="221" t="s">
        <v>153</v>
      </c>
      <c r="E176" s="222" t="s">
        <v>3</v>
      </c>
      <c r="F176" s="223" t="s">
        <v>300</v>
      </c>
      <c r="H176" s="224">
        <v>1.5389999999999999</v>
      </c>
      <c r="I176" s="25"/>
      <c r="L176" s="220"/>
      <c r="M176" s="225"/>
      <c r="N176" s="226"/>
      <c r="O176" s="226"/>
      <c r="P176" s="226"/>
      <c r="Q176" s="226"/>
      <c r="R176" s="226"/>
      <c r="S176" s="226"/>
      <c r="T176" s="227"/>
      <c r="AT176" s="222" t="s">
        <v>153</v>
      </c>
      <c r="AU176" s="222" t="s">
        <v>82</v>
      </c>
      <c r="AV176" s="219" t="s">
        <v>82</v>
      </c>
      <c r="AW176" s="219" t="s">
        <v>33</v>
      </c>
      <c r="AX176" s="219" t="s">
        <v>72</v>
      </c>
      <c r="AY176" s="222" t="s">
        <v>145</v>
      </c>
    </row>
    <row r="177" spans="1:65" s="228" customFormat="1">
      <c r="B177" s="229"/>
      <c r="D177" s="221" t="s">
        <v>153</v>
      </c>
      <c r="E177" s="230" t="s">
        <v>3</v>
      </c>
      <c r="F177" s="231" t="s">
        <v>176</v>
      </c>
      <c r="H177" s="232">
        <v>54.316000000000003</v>
      </c>
      <c r="I177" s="26"/>
      <c r="L177" s="229"/>
      <c r="M177" s="233"/>
      <c r="N177" s="234"/>
      <c r="O177" s="234"/>
      <c r="P177" s="234"/>
      <c r="Q177" s="234"/>
      <c r="R177" s="234"/>
      <c r="S177" s="234"/>
      <c r="T177" s="235"/>
      <c r="AT177" s="230" t="s">
        <v>153</v>
      </c>
      <c r="AU177" s="230" t="s">
        <v>82</v>
      </c>
      <c r="AV177" s="228" t="s">
        <v>151</v>
      </c>
      <c r="AW177" s="228" t="s">
        <v>33</v>
      </c>
      <c r="AX177" s="228" t="s">
        <v>80</v>
      </c>
      <c r="AY177" s="230" t="s">
        <v>145</v>
      </c>
    </row>
    <row r="178" spans="1:65" s="130" customFormat="1" ht="24">
      <c r="A178" s="127"/>
      <c r="B178" s="128"/>
      <c r="C178" s="193" t="s">
        <v>301</v>
      </c>
      <c r="D178" s="193" t="s">
        <v>147</v>
      </c>
      <c r="E178" s="194" t="s">
        <v>302</v>
      </c>
      <c r="F178" s="195" t="s">
        <v>303</v>
      </c>
      <c r="G178" s="196" t="s">
        <v>111</v>
      </c>
      <c r="H178" s="197">
        <v>3.8460000000000001</v>
      </c>
      <c r="I178" s="24"/>
      <c r="J178" s="198">
        <f>ROUND(I178*H178,2)</f>
        <v>0</v>
      </c>
      <c r="K178" s="195" t="s">
        <v>150</v>
      </c>
      <c r="L178" s="128"/>
      <c r="M178" s="199" t="s">
        <v>3</v>
      </c>
      <c r="N178" s="200" t="s">
        <v>43</v>
      </c>
      <c r="O178" s="201"/>
      <c r="P178" s="202">
        <f>O178*H178</f>
        <v>0</v>
      </c>
      <c r="Q178" s="202">
        <v>1E-4</v>
      </c>
      <c r="R178" s="202">
        <f>Q178*H178</f>
        <v>3.8460000000000002E-4</v>
      </c>
      <c r="S178" s="202">
        <v>2.41</v>
      </c>
      <c r="T178" s="203">
        <f>S178*H178</f>
        <v>9.2688600000000001</v>
      </c>
      <c r="U178" s="127"/>
      <c r="V178" s="127"/>
      <c r="W178" s="127"/>
      <c r="X178" s="127"/>
      <c r="Y178" s="127"/>
      <c r="Z178" s="127"/>
      <c r="AA178" s="127"/>
      <c r="AB178" s="127"/>
      <c r="AC178" s="127"/>
      <c r="AD178" s="127"/>
      <c r="AE178" s="127"/>
      <c r="AR178" s="204" t="s">
        <v>151</v>
      </c>
      <c r="AT178" s="204" t="s">
        <v>147</v>
      </c>
      <c r="AU178" s="204" t="s">
        <v>82</v>
      </c>
      <c r="AY178" s="120" t="s">
        <v>145</v>
      </c>
      <c r="BE178" s="205">
        <f>IF(N178="základní",J178,0)</f>
        <v>0</v>
      </c>
      <c r="BF178" s="205">
        <f>IF(N178="snížená",J178,0)</f>
        <v>0</v>
      </c>
      <c r="BG178" s="205">
        <f>IF(N178="zákl. přenesená",J178,0)</f>
        <v>0</v>
      </c>
      <c r="BH178" s="205">
        <f>IF(N178="sníž. přenesená",J178,0)</f>
        <v>0</v>
      </c>
      <c r="BI178" s="205">
        <f>IF(N178="nulová",J178,0)</f>
        <v>0</v>
      </c>
      <c r="BJ178" s="120" t="s">
        <v>80</v>
      </c>
      <c r="BK178" s="205">
        <f>ROUND(I178*H178,2)</f>
        <v>0</v>
      </c>
      <c r="BL178" s="120" t="s">
        <v>151</v>
      </c>
      <c r="BM178" s="204" t="s">
        <v>304</v>
      </c>
    </row>
    <row r="179" spans="1:65" s="219" customFormat="1">
      <c r="B179" s="220"/>
      <c r="D179" s="221" t="s">
        <v>153</v>
      </c>
      <c r="E179" s="222" t="s">
        <v>3</v>
      </c>
      <c r="F179" s="223" t="s">
        <v>305</v>
      </c>
      <c r="H179" s="224">
        <v>0.13800000000000001</v>
      </c>
      <c r="I179" s="25"/>
      <c r="L179" s="220"/>
      <c r="M179" s="225"/>
      <c r="N179" s="226"/>
      <c r="O179" s="226"/>
      <c r="P179" s="226"/>
      <c r="Q179" s="226"/>
      <c r="R179" s="226"/>
      <c r="S179" s="226"/>
      <c r="T179" s="227"/>
      <c r="AT179" s="222" t="s">
        <v>153</v>
      </c>
      <c r="AU179" s="222" t="s">
        <v>82</v>
      </c>
      <c r="AV179" s="219" t="s">
        <v>82</v>
      </c>
      <c r="AW179" s="219" t="s">
        <v>33</v>
      </c>
      <c r="AX179" s="219" t="s">
        <v>72</v>
      </c>
      <c r="AY179" s="222" t="s">
        <v>145</v>
      </c>
    </row>
    <row r="180" spans="1:65" s="219" customFormat="1">
      <c r="B180" s="220"/>
      <c r="D180" s="221" t="s">
        <v>153</v>
      </c>
      <c r="E180" s="222" t="s">
        <v>3</v>
      </c>
      <c r="F180" s="223" t="s">
        <v>306</v>
      </c>
      <c r="H180" s="224">
        <v>0.94499999999999995</v>
      </c>
      <c r="I180" s="25"/>
      <c r="L180" s="220"/>
      <c r="M180" s="225"/>
      <c r="N180" s="226"/>
      <c r="O180" s="226"/>
      <c r="P180" s="226"/>
      <c r="Q180" s="226"/>
      <c r="R180" s="226"/>
      <c r="S180" s="226"/>
      <c r="T180" s="227"/>
      <c r="AT180" s="222" t="s">
        <v>153</v>
      </c>
      <c r="AU180" s="222" t="s">
        <v>82</v>
      </c>
      <c r="AV180" s="219" t="s">
        <v>82</v>
      </c>
      <c r="AW180" s="219" t="s">
        <v>33</v>
      </c>
      <c r="AX180" s="219" t="s">
        <v>72</v>
      </c>
      <c r="AY180" s="222" t="s">
        <v>145</v>
      </c>
    </row>
    <row r="181" spans="1:65" s="219" customFormat="1">
      <c r="B181" s="220"/>
      <c r="D181" s="221" t="s">
        <v>153</v>
      </c>
      <c r="E181" s="222" t="s">
        <v>3</v>
      </c>
      <c r="F181" s="223" t="s">
        <v>307</v>
      </c>
      <c r="H181" s="224">
        <v>2.0339999999999998</v>
      </c>
      <c r="I181" s="25"/>
      <c r="L181" s="220"/>
      <c r="M181" s="225"/>
      <c r="N181" s="226"/>
      <c r="O181" s="226"/>
      <c r="P181" s="226"/>
      <c r="Q181" s="226"/>
      <c r="R181" s="226"/>
      <c r="S181" s="226"/>
      <c r="T181" s="227"/>
      <c r="AT181" s="222" t="s">
        <v>153</v>
      </c>
      <c r="AU181" s="222" t="s">
        <v>82</v>
      </c>
      <c r="AV181" s="219" t="s">
        <v>82</v>
      </c>
      <c r="AW181" s="219" t="s">
        <v>33</v>
      </c>
      <c r="AX181" s="219" t="s">
        <v>72</v>
      </c>
      <c r="AY181" s="222" t="s">
        <v>145</v>
      </c>
    </row>
    <row r="182" spans="1:65" s="219" customFormat="1">
      <c r="B182" s="220"/>
      <c r="D182" s="221" t="s">
        <v>153</v>
      </c>
      <c r="E182" s="222" t="s">
        <v>3</v>
      </c>
      <c r="F182" s="223" t="s">
        <v>308</v>
      </c>
      <c r="H182" s="224">
        <v>0.40500000000000003</v>
      </c>
      <c r="I182" s="25"/>
      <c r="L182" s="220"/>
      <c r="M182" s="225"/>
      <c r="N182" s="226"/>
      <c r="O182" s="226"/>
      <c r="P182" s="226"/>
      <c r="Q182" s="226"/>
      <c r="R182" s="226"/>
      <c r="S182" s="226"/>
      <c r="T182" s="227"/>
      <c r="AT182" s="222" t="s">
        <v>153</v>
      </c>
      <c r="AU182" s="222" t="s">
        <v>82</v>
      </c>
      <c r="AV182" s="219" t="s">
        <v>82</v>
      </c>
      <c r="AW182" s="219" t="s">
        <v>33</v>
      </c>
      <c r="AX182" s="219" t="s">
        <v>72</v>
      </c>
      <c r="AY182" s="222" t="s">
        <v>145</v>
      </c>
    </row>
    <row r="183" spans="1:65" s="219" customFormat="1">
      <c r="B183" s="220"/>
      <c r="D183" s="221" t="s">
        <v>153</v>
      </c>
      <c r="E183" s="222" t="s">
        <v>3</v>
      </c>
      <c r="F183" s="223" t="s">
        <v>309</v>
      </c>
      <c r="H183" s="224">
        <v>0.18</v>
      </c>
      <c r="I183" s="25"/>
      <c r="L183" s="220"/>
      <c r="M183" s="225"/>
      <c r="N183" s="226"/>
      <c r="O183" s="226"/>
      <c r="P183" s="226"/>
      <c r="Q183" s="226"/>
      <c r="R183" s="226"/>
      <c r="S183" s="226"/>
      <c r="T183" s="227"/>
      <c r="AT183" s="222" t="s">
        <v>153</v>
      </c>
      <c r="AU183" s="222" t="s">
        <v>82</v>
      </c>
      <c r="AV183" s="219" t="s">
        <v>82</v>
      </c>
      <c r="AW183" s="219" t="s">
        <v>33</v>
      </c>
      <c r="AX183" s="219" t="s">
        <v>72</v>
      </c>
      <c r="AY183" s="222" t="s">
        <v>145</v>
      </c>
    </row>
    <row r="184" spans="1:65" s="219" customFormat="1">
      <c r="B184" s="220"/>
      <c r="D184" s="221" t="s">
        <v>153</v>
      </c>
      <c r="E184" s="222" t="s">
        <v>3</v>
      </c>
      <c r="F184" s="223" t="s">
        <v>310</v>
      </c>
      <c r="H184" s="224">
        <v>0.14399999999999999</v>
      </c>
      <c r="I184" s="25"/>
      <c r="L184" s="220"/>
      <c r="M184" s="225"/>
      <c r="N184" s="226"/>
      <c r="O184" s="226"/>
      <c r="P184" s="226"/>
      <c r="Q184" s="226"/>
      <c r="R184" s="226"/>
      <c r="S184" s="226"/>
      <c r="T184" s="227"/>
      <c r="AT184" s="222" t="s">
        <v>153</v>
      </c>
      <c r="AU184" s="222" t="s">
        <v>82</v>
      </c>
      <c r="AV184" s="219" t="s">
        <v>82</v>
      </c>
      <c r="AW184" s="219" t="s">
        <v>33</v>
      </c>
      <c r="AX184" s="219" t="s">
        <v>72</v>
      </c>
      <c r="AY184" s="222" t="s">
        <v>145</v>
      </c>
    </row>
    <row r="185" spans="1:65" s="228" customFormat="1">
      <c r="B185" s="229"/>
      <c r="D185" s="221" t="s">
        <v>153</v>
      </c>
      <c r="E185" s="230" t="s">
        <v>3</v>
      </c>
      <c r="F185" s="231" t="s">
        <v>176</v>
      </c>
      <c r="H185" s="232">
        <v>3.8460000000000001</v>
      </c>
      <c r="I185" s="26"/>
      <c r="L185" s="229"/>
      <c r="M185" s="233"/>
      <c r="N185" s="234"/>
      <c r="O185" s="234"/>
      <c r="P185" s="234"/>
      <c r="Q185" s="234"/>
      <c r="R185" s="234"/>
      <c r="S185" s="234"/>
      <c r="T185" s="235"/>
      <c r="AT185" s="230" t="s">
        <v>153</v>
      </c>
      <c r="AU185" s="230" t="s">
        <v>82</v>
      </c>
      <c r="AV185" s="228" t="s">
        <v>151</v>
      </c>
      <c r="AW185" s="228" t="s">
        <v>33</v>
      </c>
      <c r="AX185" s="228" t="s">
        <v>80</v>
      </c>
      <c r="AY185" s="230" t="s">
        <v>145</v>
      </c>
    </row>
    <row r="186" spans="1:65" s="182" customFormat="1" ht="22.9" customHeight="1">
      <c r="B186" s="183"/>
      <c r="D186" s="184" t="s">
        <v>71</v>
      </c>
      <c r="E186" s="217" t="s">
        <v>311</v>
      </c>
      <c r="F186" s="217" t="s">
        <v>312</v>
      </c>
      <c r="I186" s="23"/>
      <c r="J186" s="218">
        <f>BK186</f>
        <v>0</v>
      </c>
      <c r="L186" s="183"/>
      <c r="M186" s="187"/>
      <c r="N186" s="188"/>
      <c r="O186" s="188"/>
      <c r="P186" s="189">
        <f>SUM(P187:P197)</f>
        <v>0</v>
      </c>
      <c r="Q186" s="188"/>
      <c r="R186" s="189">
        <f>SUM(R187:R197)</f>
        <v>0</v>
      </c>
      <c r="S186" s="188"/>
      <c r="T186" s="190">
        <f>SUM(T187:T197)</f>
        <v>0</v>
      </c>
      <c r="AR186" s="184" t="s">
        <v>80</v>
      </c>
      <c r="AT186" s="191" t="s">
        <v>71</v>
      </c>
      <c r="AU186" s="191" t="s">
        <v>80</v>
      </c>
      <c r="AY186" s="184" t="s">
        <v>145</v>
      </c>
      <c r="BK186" s="192">
        <f>SUM(BK187:BK197)</f>
        <v>0</v>
      </c>
    </row>
    <row r="187" spans="1:65" s="130" customFormat="1" ht="33" customHeight="1">
      <c r="A187" s="127"/>
      <c r="B187" s="128"/>
      <c r="C187" s="193" t="s">
        <v>313</v>
      </c>
      <c r="D187" s="193" t="s">
        <v>147</v>
      </c>
      <c r="E187" s="194"/>
      <c r="F187" s="195" t="s">
        <v>2406</v>
      </c>
      <c r="G187" s="196" t="s">
        <v>314</v>
      </c>
      <c r="H187" s="197">
        <v>160.29499999999999</v>
      </c>
      <c r="I187" s="24"/>
      <c r="J187" s="198">
        <f>ROUND(I187*H187,2)</f>
        <v>0</v>
      </c>
      <c r="K187" s="195" t="s">
        <v>150</v>
      </c>
      <c r="L187" s="128"/>
      <c r="M187" s="199" t="s">
        <v>3</v>
      </c>
      <c r="N187" s="200" t="s">
        <v>43</v>
      </c>
      <c r="O187" s="201"/>
      <c r="P187" s="202">
        <f>O187*H187</f>
        <v>0</v>
      </c>
      <c r="Q187" s="202">
        <v>0</v>
      </c>
      <c r="R187" s="202">
        <f>Q187*H187</f>
        <v>0</v>
      </c>
      <c r="S187" s="202">
        <v>0</v>
      </c>
      <c r="T187" s="203">
        <f>S187*H187</f>
        <v>0</v>
      </c>
      <c r="U187" s="127"/>
      <c r="V187" s="127"/>
      <c r="W187" s="127"/>
      <c r="X187" s="127"/>
      <c r="Y187" s="127"/>
      <c r="Z187" s="127"/>
      <c r="AA187" s="127"/>
      <c r="AB187" s="127"/>
      <c r="AC187" s="127"/>
      <c r="AD187" s="127"/>
      <c r="AE187" s="127"/>
      <c r="AR187" s="204" t="s">
        <v>151</v>
      </c>
      <c r="AT187" s="204" t="s">
        <v>147</v>
      </c>
      <c r="AU187" s="204" t="s">
        <v>82</v>
      </c>
      <c r="AY187" s="120" t="s">
        <v>145</v>
      </c>
      <c r="BE187" s="205">
        <f>IF(N187="základní",J187,0)</f>
        <v>0</v>
      </c>
      <c r="BF187" s="205">
        <f>IF(N187="snížená",J187,0)</f>
        <v>0</v>
      </c>
      <c r="BG187" s="205">
        <f>IF(N187="zákl. přenesená",J187,0)</f>
        <v>0</v>
      </c>
      <c r="BH187" s="205">
        <f>IF(N187="sníž. přenesená",J187,0)</f>
        <v>0</v>
      </c>
      <c r="BI187" s="205">
        <f>IF(N187="nulová",J187,0)</f>
        <v>0</v>
      </c>
      <c r="BJ187" s="120" t="s">
        <v>80</v>
      </c>
      <c r="BK187" s="205">
        <f>ROUND(I187*H187,2)</f>
        <v>0</v>
      </c>
      <c r="BL187" s="120" t="s">
        <v>151</v>
      </c>
      <c r="BM187" s="204" t="s">
        <v>315</v>
      </c>
    </row>
    <row r="188" spans="1:65" s="130" customFormat="1" ht="19.5">
      <c r="A188" s="127"/>
      <c r="B188" s="128"/>
      <c r="C188" s="127"/>
      <c r="D188" s="221" t="s">
        <v>316</v>
      </c>
      <c r="E188" s="127"/>
      <c r="F188" s="252" t="s">
        <v>317</v>
      </c>
      <c r="G188" s="127"/>
      <c r="H188" s="127"/>
      <c r="I188" s="28"/>
      <c r="J188" s="127"/>
      <c r="K188" s="127"/>
      <c r="L188" s="128"/>
      <c r="M188" s="253"/>
      <c r="N188" s="254"/>
      <c r="O188" s="201"/>
      <c r="P188" s="201"/>
      <c r="Q188" s="201"/>
      <c r="R188" s="201"/>
      <c r="S188" s="201"/>
      <c r="T188" s="255"/>
      <c r="U188" s="127"/>
      <c r="V188" s="127"/>
      <c r="W188" s="127"/>
      <c r="X188" s="127"/>
      <c r="Y188" s="127"/>
      <c r="Z188" s="127"/>
      <c r="AA188" s="127"/>
      <c r="AB188" s="127"/>
      <c r="AC188" s="127"/>
      <c r="AD188" s="127"/>
      <c r="AE188" s="127"/>
      <c r="AT188" s="120" t="s">
        <v>316</v>
      </c>
      <c r="AU188" s="120" t="s">
        <v>82</v>
      </c>
    </row>
    <row r="189" spans="1:65" s="130" customFormat="1" ht="44.25" customHeight="1">
      <c r="A189" s="127"/>
      <c r="B189" s="128"/>
      <c r="C189" s="193" t="s">
        <v>318</v>
      </c>
      <c r="D189" s="193" t="s">
        <v>147</v>
      </c>
      <c r="E189" s="194" t="s">
        <v>319</v>
      </c>
      <c r="F189" s="195" t="s">
        <v>320</v>
      </c>
      <c r="G189" s="196" t="s">
        <v>314</v>
      </c>
      <c r="H189" s="197">
        <v>31.137</v>
      </c>
      <c r="I189" s="24"/>
      <c r="J189" s="198">
        <f>ROUND(I189*H189,2)</f>
        <v>0</v>
      </c>
      <c r="K189" s="195" t="s">
        <v>150</v>
      </c>
      <c r="L189" s="128"/>
      <c r="M189" s="199" t="s">
        <v>3</v>
      </c>
      <c r="N189" s="200" t="s">
        <v>43</v>
      </c>
      <c r="O189" s="201"/>
      <c r="P189" s="202">
        <f>O189*H189</f>
        <v>0</v>
      </c>
      <c r="Q189" s="202">
        <v>0</v>
      </c>
      <c r="R189" s="202">
        <f>Q189*H189</f>
        <v>0</v>
      </c>
      <c r="S189" s="202">
        <v>0</v>
      </c>
      <c r="T189" s="203">
        <f>S189*H189</f>
        <v>0</v>
      </c>
      <c r="U189" s="127"/>
      <c r="V189" s="127"/>
      <c r="W189" s="127"/>
      <c r="X189" s="127"/>
      <c r="Y189" s="127"/>
      <c r="Z189" s="127"/>
      <c r="AA189" s="127"/>
      <c r="AB189" s="127"/>
      <c r="AC189" s="127"/>
      <c r="AD189" s="127"/>
      <c r="AE189" s="127"/>
      <c r="AR189" s="204" t="s">
        <v>151</v>
      </c>
      <c r="AT189" s="204" t="s">
        <v>147</v>
      </c>
      <c r="AU189" s="204" t="s">
        <v>82</v>
      </c>
      <c r="AY189" s="120" t="s">
        <v>145</v>
      </c>
      <c r="BE189" s="205">
        <f>IF(N189="základní",J189,0)</f>
        <v>0</v>
      </c>
      <c r="BF189" s="205">
        <f>IF(N189="snížená",J189,0)</f>
        <v>0</v>
      </c>
      <c r="BG189" s="205">
        <f>IF(N189="zákl. přenesená",J189,0)</f>
        <v>0</v>
      </c>
      <c r="BH189" s="205">
        <f>IF(N189="sníž. přenesená",J189,0)</f>
        <v>0</v>
      </c>
      <c r="BI189" s="205">
        <f>IF(N189="nulová",J189,0)</f>
        <v>0</v>
      </c>
      <c r="BJ189" s="120" t="s">
        <v>80</v>
      </c>
      <c r="BK189" s="205">
        <f>ROUND(I189*H189,2)</f>
        <v>0</v>
      </c>
      <c r="BL189" s="120" t="s">
        <v>151</v>
      </c>
      <c r="BM189" s="204" t="s">
        <v>321</v>
      </c>
    </row>
    <row r="190" spans="1:65" s="219" customFormat="1">
      <c r="B190" s="220"/>
      <c r="D190" s="221" t="s">
        <v>153</v>
      </c>
      <c r="E190" s="222" t="s">
        <v>3</v>
      </c>
      <c r="F190" s="223" t="s">
        <v>322</v>
      </c>
      <c r="H190" s="224">
        <v>31.137</v>
      </c>
      <c r="I190" s="25"/>
      <c r="L190" s="220"/>
      <c r="M190" s="225"/>
      <c r="N190" s="226"/>
      <c r="O190" s="226"/>
      <c r="P190" s="226"/>
      <c r="Q190" s="226"/>
      <c r="R190" s="226"/>
      <c r="S190" s="226"/>
      <c r="T190" s="227"/>
      <c r="AT190" s="222" t="s">
        <v>153</v>
      </c>
      <c r="AU190" s="222" t="s">
        <v>82</v>
      </c>
      <c r="AV190" s="219" t="s">
        <v>82</v>
      </c>
      <c r="AW190" s="219" t="s">
        <v>33</v>
      </c>
      <c r="AX190" s="219" t="s">
        <v>80</v>
      </c>
      <c r="AY190" s="222" t="s">
        <v>145</v>
      </c>
    </row>
    <row r="191" spans="1:65" s="130" customFormat="1" ht="44.25" customHeight="1">
      <c r="A191" s="127"/>
      <c r="B191" s="128"/>
      <c r="C191" s="193" t="s">
        <v>323</v>
      </c>
      <c r="D191" s="193" t="s">
        <v>147</v>
      </c>
      <c r="E191" s="194" t="s">
        <v>324</v>
      </c>
      <c r="F191" s="195" t="s">
        <v>325</v>
      </c>
      <c r="G191" s="196" t="s">
        <v>314</v>
      </c>
      <c r="H191" s="197">
        <v>15.547000000000001</v>
      </c>
      <c r="I191" s="24"/>
      <c r="J191" s="198">
        <f>ROUND(I191*H191,2)</f>
        <v>0</v>
      </c>
      <c r="K191" s="195" t="s">
        <v>150</v>
      </c>
      <c r="L191" s="128"/>
      <c r="M191" s="199" t="s">
        <v>3</v>
      </c>
      <c r="N191" s="200" t="s">
        <v>43</v>
      </c>
      <c r="O191" s="201"/>
      <c r="P191" s="202">
        <f>O191*H191</f>
        <v>0</v>
      </c>
      <c r="Q191" s="202">
        <v>0</v>
      </c>
      <c r="R191" s="202">
        <f>Q191*H191</f>
        <v>0</v>
      </c>
      <c r="S191" s="202">
        <v>0</v>
      </c>
      <c r="T191" s="203">
        <f>S191*H191</f>
        <v>0</v>
      </c>
      <c r="U191" s="127"/>
      <c r="V191" s="127"/>
      <c r="W191" s="127"/>
      <c r="X191" s="127"/>
      <c r="Y191" s="127"/>
      <c r="Z191" s="127"/>
      <c r="AA191" s="127"/>
      <c r="AB191" s="127"/>
      <c r="AC191" s="127"/>
      <c r="AD191" s="127"/>
      <c r="AE191" s="127"/>
      <c r="AR191" s="204" t="s">
        <v>151</v>
      </c>
      <c r="AT191" s="204" t="s">
        <v>147</v>
      </c>
      <c r="AU191" s="204" t="s">
        <v>82</v>
      </c>
      <c r="AY191" s="120" t="s">
        <v>145</v>
      </c>
      <c r="BE191" s="205">
        <f>IF(N191="základní",J191,0)</f>
        <v>0</v>
      </c>
      <c r="BF191" s="205">
        <f>IF(N191="snížená",J191,0)</f>
        <v>0</v>
      </c>
      <c r="BG191" s="205">
        <f>IF(N191="zákl. přenesená",J191,0)</f>
        <v>0</v>
      </c>
      <c r="BH191" s="205">
        <f>IF(N191="sníž. přenesená",J191,0)</f>
        <v>0</v>
      </c>
      <c r="BI191" s="205">
        <f>IF(N191="nulová",J191,0)</f>
        <v>0</v>
      </c>
      <c r="BJ191" s="120" t="s">
        <v>80</v>
      </c>
      <c r="BK191" s="205">
        <f>ROUND(I191*H191,2)</f>
        <v>0</v>
      </c>
      <c r="BL191" s="120" t="s">
        <v>151</v>
      </c>
      <c r="BM191" s="204" t="s">
        <v>326</v>
      </c>
    </row>
    <row r="192" spans="1:65" s="219" customFormat="1">
      <c r="B192" s="220"/>
      <c r="D192" s="221" t="s">
        <v>153</v>
      </c>
      <c r="E192" s="222" t="s">
        <v>3</v>
      </c>
      <c r="F192" s="223" t="s">
        <v>327</v>
      </c>
      <c r="H192" s="224">
        <v>15.547000000000001</v>
      </c>
      <c r="I192" s="25"/>
      <c r="L192" s="220"/>
      <c r="M192" s="225"/>
      <c r="N192" s="226"/>
      <c r="O192" s="226"/>
      <c r="P192" s="226"/>
      <c r="Q192" s="226"/>
      <c r="R192" s="226"/>
      <c r="S192" s="226"/>
      <c r="T192" s="227"/>
      <c r="AT192" s="222" t="s">
        <v>153</v>
      </c>
      <c r="AU192" s="222" t="s">
        <v>82</v>
      </c>
      <c r="AV192" s="219" t="s">
        <v>82</v>
      </c>
      <c r="AW192" s="219" t="s">
        <v>33</v>
      </c>
      <c r="AX192" s="219" t="s">
        <v>80</v>
      </c>
      <c r="AY192" s="222" t="s">
        <v>145</v>
      </c>
    </row>
    <row r="193" spans="1:65" s="130" customFormat="1" ht="44.25" customHeight="1">
      <c r="A193" s="127"/>
      <c r="B193" s="128"/>
      <c r="C193" s="193" t="s">
        <v>328</v>
      </c>
      <c r="D193" s="193" t="s">
        <v>147</v>
      </c>
      <c r="E193" s="194" t="s">
        <v>329</v>
      </c>
      <c r="F193" s="195" t="s">
        <v>330</v>
      </c>
      <c r="G193" s="196" t="s">
        <v>314</v>
      </c>
      <c r="H193" s="197">
        <v>113.30800000000001</v>
      </c>
      <c r="I193" s="24"/>
      <c r="J193" s="198">
        <f>ROUND(I193*H193,2)</f>
        <v>0</v>
      </c>
      <c r="K193" s="195" t="s">
        <v>150</v>
      </c>
      <c r="L193" s="128"/>
      <c r="M193" s="199" t="s">
        <v>3</v>
      </c>
      <c r="N193" s="200" t="s">
        <v>43</v>
      </c>
      <c r="O193" s="201"/>
      <c r="P193" s="202">
        <f>O193*H193</f>
        <v>0</v>
      </c>
      <c r="Q193" s="202">
        <v>0</v>
      </c>
      <c r="R193" s="202">
        <f>Q193*H193</f>
        <v>0</v>
      </c>
      <c r="S193" s="202">
        <v>0</v>
      </c>
      <c r="T193" s="203">
        <f>S193*H193</f>
        <v>0</v>
      </c>
      <c r="U193" s="127"/>
      <c r="V193" s="127"/>
      <c r="W193" s="127"/>
      <c r="X193" s="127"/>
      <c r="Y193" s="127"/>
      <c r="Z193" s="127"/>
      <c r="AA193" s="127"/>
      <c r="AB193" s="127"/>
      <c r="AC193" s="127"/>
      <c r="AD193" s="127"/>
      <c r="AE193" s="127"/>
      <c r="AR193" s="204" t="s">
        <v>151</v>
      </c>
      <c r="AT193" s="204" t="s">
        <v>147</v>
      </c>
      <c r="AU193" s="204" t="s">
        <v>82</v>
      </c>
      <c r="AY193" s="120" t="s">
        <v>145</v>
      </c>
      <c r="BE193" s="205">
        <f>IF(N193="základní",J193,0)</f>
        <v>0</v>
      </c>
      <c r="BF193" s="205">
        <f>IF(N193="snížená",J193,0)</f>
        <v>0</v>
      </c>
      <c r="BG193" s="205">
        <f>IF(N193="zákl. přenesená",J193,0)</f>
        <v>0</v>
      </c>
      <c r="BH193" s="205">
        <f>IF(N193="sníž. přenesená",J193,0)</f>
        <v>0</v>
      </c>
      <c r="BI193" s="205">
        <f>IF(N193="nulová",J193,0)</f>
        <v>0</v>
      </c>
      <c r="BJ193" s="120" t="s">
        <v>80</v>
      </c>
      <c r="BK193" s="205">
        <f>ROUND(I193*H193,2)</f>
        <v>0</v>
      </c>
      <c r="BL193" s="120" t="s">
        <v>151</v>
      </c>
      <c r="BM193" s="204" t="s">
        <v>331</v>
      </c>
    </row>
    <row r="194" spans="1:65" s="219" customFormat="1">
      <c r="B194" s="220"/>
      <c r="D194" s="221" t="s">
        <v>153</v>
      </c>
      <c r="E194" s="222" t="s">
        <v>3</v>
      </c>
      <c r="F194" s="223" t="s">
        <v>332</v>
      </c>
      <c r="H194" s="224">
        <v>113.30800000000001</v>
      </c>
      <c r="I194" s="25"/>
      <c r="L194" s="220"/>
      <c r="M194" s="225"/>
      <c r="N194" s="226"/>
      <c r="O194" s="226"/>
      <c r="P194" s="226"/>
      <c r="Q194" s="226"/>
      <c r="R194" s="226"/>
      <c r="S194" s="226"/>
      <c r="T194" s="227"/>
      <c r="AT194" s="222" t="s">
        <v>153</v>
      </c>
      <c r="AU194" s="222" t="s">
        <v>82</v>
      </c>
      <c r="AV194" s="219" t="s">
        <v>82</v>
      </c>
      <c r="AW194" s="219" t="s">
        <v>33</v>
      </c>
      <c r="AX194" s="219" t="s">
        <v>80</v>
      </c>
      <c r="AY194" s="222" t="s">
        <v>145</v>
      </c>
    </row>
    <row r="195" spans="1:65" s="130" customFormat="1" ht="48">
      <c r="A195" s="127"/>
      <c r="B195" s="128"/>
      <c r="C195" s="193" t="s">
        <v>333</v>
      </c>
      <c r="D195" s="193" t="s">
        <v>147</v>
      </c>
      <c r="E195" s="194" t="s">
        <v>334</v>
      </c>
      <c r="F195" s="195" t="s">
        <v>335</v>
      </c>
      <c r="G195" s="196" t="s">
        <v>314</v>
      </c>
      <c r="H195" s="197">
        <v>2.165</v>
      </c>
      <c r="I195" s="24"/>
      <c r="J195" s="198">
        <f>ROUND(I195*H195,2)</f>
        <v>0</v>
      </c>
      <c r="K195" s="195" t="s">
        <v>150</v>
      </c>
      <c r="L195" s="128"/>
      <c r="M195" s="199" t="s">
        <v>3</v>
      </c>
      <c r="N195" s="200" t="s">
        <v>43</v>
      </c>
      <c r="O195" s="201"/>
      <c r="P195" s="202">
        <f>O195*H195</f>
        <v>0</v>
      </c>
      <c r="Q195" s="202">
        <v>0</v>
      </c>
      <c r="R195" s="202">
        <f>Q195*H195</f>
        <v>0</v>
      </c>
      <c r="S195" s="202">
        <v>0</v>
      </c>
      <c r="T195" s="203">
        <f>S195*H195</f>
        <v>0</v>
      </c>
      <c r="U195" s="127"/>
      <c r="V195" s="127"/>
      <c r="W195" s="127"/>
      <c r="X195" s="127"/>
      <c r="Y195" s="127"/>
      <c r="Z195" s="127"/>
      <c r="AA195" s="127"/>
      <c r="AB195" s="127"/>
      <c r="AC195" s="127"/>
      <c r="AD195" s="127"/>
      <c r="AE195" s="127"/>
      <c r="AR195" s="204" t="s">
        <v>151</v>
      </c>
      <c r="AT195" s="204" t="s">
        <v>147</v>
      </c>
      <c r="AU195" s="204" t="s">
        <v>82</v>
      </c>
      <c r="AY195" s="120" t="s">
        <v>145</v>
      </c>
      <c r="BE195" s="205">
        <f>IF(N195="základní",J195,0)</f>
        <v>0</v>
      </c>
      <c r="BF195" s="205">
        <f>IF(N195="snížená",J195,0)</f>
        <v>0</v>
      </c>
      <c r="BG195" s="205">
        <f>IF(N195="zákl. přenesená",J195,0)</f>
        <v>0</v>
      </c>
      <c r="BH195" s="205">
        <f>IF(N195="sníž. přenesená",J195,0)</f>
        <v>0</v>
      </c>
      <c r="BI195" s="205">
        <f>IF(N195="nulová",J195,0)</f>
        <v>0</v>
      </c>
      <c r="BJ195" s="120" t="s">
        <v>80</v>
      </c>
      <c r="BK195" s="205">
        <f>ROUND(I195*H195,2)</f>
        <v>0</v>
      </c>
      <c r="BL195" s="120" t="s">
        <v>151</v>
      </c>
      <c r="BM195" s="204" t="s">
        <v>336</v>
      </c>
    </row>
    <row r="196" spans="1:65" s="130" customFormat="1" ht="44.25" customHeight="1">
      <c r="A196" s="127"/>
      <c r="B196" s="128"/>
      <c r="C196" s="193" t="s">
        <v>337</v>
      </c>
      <c r="D196" s="193" t="s">
        <v>147</v>
      </c>
      <c r="E196" s="194" t="s">
        <v>338</v>
      </c>
      <c r="F196" s="195" t="s">
        <v>339</v>
      </c>
      <c r="G196" s="196" t="s">
        <v>314</v>
      </c>
      <c r="H196" s="197">
        <v>0.78900000000000003</v>
      </c>
      <c r="I196" s="24"/>
      <c r="J196" s="198">
        <f>ROUND(I196*H196,2)</f>
        <v>0</v>
      </c>
      <c r="K196" s="195" t="s">
        <v>150</v>
      </c>
      <c r="L196" s="128"/>
      <c r="M196" s="199" t="s">
        <v>3</v>
      </c>
      <c r="N196" s="200" t="s">
        <v>43</v>
      </c>
      <c r="O196" s="201"/>
      <c r="P196" s="202">
        <f>O196*H196</f>
        <v>0</v>
      </c>
      <c r="Q196" s="202">
        <v>0</v>
      </c>
      <c r="R196" s="202">
        <f>Q196*H196</f>
        <v>0</v>
      </c>
      <c r="S196" s="202">
        <v>0</v>
      </c>
      <c r="T196" s="203">
        <f>S196*H196</f>
        <v>0</v>
      </c>
      <c r="U196" s="127"/>
      <c r="V196" s="127"/>
      <c r="W196" s="127"/>
      <c r="X196" s="127"/>
      <c r="Y196" s="127"/>
      <c r="Z196" s="127"/>
      <c r="AA196" s="127"/>
      <c r="AB196" s="127"/>
      <c r="AC196" s="127"/>
      <c r="AD196" s="127"/>
      <c r="AE196" s="127"/>
      <c r="AR196" s="204" t="s">
        <v>151</v>
      </c>
      <c r="AT196" s="204" t="s">
        <v>147</v>
      </c>
      <c r="AU196" s="204" t="s">
        <v>82</v>
      </c>
      <c r="AY196" s="120" t="s">
        <v>145</v>
      </c>
      <c r="BE196" s="205">
        <f>IF(N196="základní",J196,0)</f>
        <v>0</v>
      </c>
      <c r="BF196" s="205">
        <f>IF(N196="snížená",J196,0)</f>
        <v>0</v>
      </c>
      <c r="BG196" s="205">
        <f>IF(N196="zákl. přenesená",J196,0)</f>
        <v>0</v>
      </c>
      <c r="BH196" s="205">
        <f>IF(N196="sníž. přenesená",J196,0)</f>
        <v>0</v>
      </c>
      <c r="BI196" s="205">
        <f>IF(N196="nulová",J196,0)</f>
        <v>0</v>
      </c>
      <c r="BJ196" s="120" t="s">
        <v>80</v>
      </c>
      <c r="BK196" s="205">
        <f>ROUND(I196*H196,2)</f>
        <v>0</v>
      </c>
      <c r="BL196" s="120" t="s">
        <v>151</v>
      </c>
      <c r="BM196" s="204" t="s">
        <v>340</v>
      </c>
    </row>
    <row r="197" spans="1:65" s="219" customFormat="1">
      <c r="B197" s="220"/>
      <c r="D197" s="221" t="s">
        <v>153</v>
      </c>
      <c r="E197" s="222" t="s">
        <v>3</v>
      </c>
      <c r="F197" s="223" t="s">
        <v>341</v>
      </c>
      <c r="H197" s="224">
        <v>0.78900000000000003</v>
      </c>
      <c r="I197" s="25"/>
      <c r="L197" s="220"/>
      <c r="M197" s="225"/>
      <c r="N197" s="226"/>
      <c r="O197" s="226"/>
      <c r="P197" s="226"/>
      <c r="Q197" s="226"/>
      <c r="R197" s="226"/>
      <c r="S197" s="226"/>
      <c r="T197" s="227"/>
      <c r="AT197" s="222" t="s">
        <v>153</v>
      </c>
      <c r="AU197" s="222" t="s">
        <v>82</v>
      </c>
      <c r="AV197" s="219" t="s">
        <v>82</v>
      </c>
      <c r="AW197" s="219" t="s">
        <v>33</v>
      </c>
      <c r="AX197" s="219" t="s">
        <v>80</v>
      </c>
      <c r="AY197" s="222" t="s">
        <v>145</v>
      </c>
    </row>
    <row r="198" spans="1:65" s="182" customFormat="1" ht="25.9" customHeight="1">
      <c r="B198" s="183"/>
      <c r="D198" s="184" t="s">
        <v>71</v>
      </c>
      <c r="E198" s="185" t="s">
        <v>342</v>
      </c>
      <c r="F198" s="185" t="s">
        <v>343</v>
      </c>
      <c r="I198" s="23"/>
      <c r="J198" s="186">
        <f>SUM(J199,J205,J209,J215,J224)</f>
        <v>0</v>
      </c>
      <c r="L198" s="183"/>
      <c r="M198" s="187"/>
      <c r="N198" s="188"/>
      <c r="O198" s="188"/>
      <c r="P198" s="189">
        <f>P199+P205+P209+P215+P224</f>
        <v>0</v>
      </c>
      <c r="Q198" s="188"/>
      <c r="R198" s="189">
        <f>R199+R205+R209+R215+R224</f>
        <v>0</v>
      </c>
      <c r="S198" s="188"/>
      <c r="T198" s="190">
        <f>T199+T205+T209+T215+T224</f>
        <v>2.8062740000000002</v>
      </c>
      <c r="AR198" s="184" t="s">
        <v>82</v>
      </c>
      <c r="AT198" s="191" t="s">
        <v>71</v>
      </c>
      <c r="AU198" s="191" t="s">
        <v>72</v>
      </c>
      <c r="AY198" s="184" t="s">
        <v>145</v>
      </c>
      <c r="BK198" s="192">
        <f>BK199+BK205+BK209+BK215+BK224</f>
        <v>0</v>
      </c>
    </row>
    <row r="199" spans="1:65" s="182" customFormat="1" ht="22.9" customHeight="1">
      <c r="B199" s="183"/>
      <c r="D199" s="184" t="s">
        <v>71</v>
      </c>
      <c r="E199" s="217" t="s">
        <v>344</v>
      </c>
      <c r="F199" s="217" t="s">
        <v>345</v>
      </c>
      <c r="I199" s="23"/>
      <c r="J199" s="218">
        <f>SUM(J200:J204)</f>
        <v>0</v>
      </c>
      <c r="L199" s="183"/>
      <c r="M199" s="187"/>
      <c r="N199" s="188"/>
      <c r="O199" s="188"/>
      <c r="P199" s="189">
        <f>SUM(P200:P204)</f>
        <v>0</v>
      </c>
      <c r="Q199" s="188"/>
      <c r="R199" s="189">
        <f>SUM(R200:R204)</f>
        <v>0</v>
      </c>
      <c r="S199" s="188"/>
      <c r="T199" s="190">
        <f>SUM(T200:T204)</f>
        <v>0.71932499999999999</v>
      </c>
      <c r="AR199" s="184" t="s">
        <v>82</v>
      </c>
      <c r="AT199" s="191" t="s">
        <v>71</v>
      </c>
      <c r="AU199" s="191" t="s">
        <v>80</v>
      </c>
      <c r="AY199" s="184" t="s">
        <v>145</v>
      </c>
      <c r="BK199" s="192">
        <f>SUM(BK200:BK204)</f>
        <v>0</v>
      </c>
    </row>
    <row r="200" spans="1:65" s="130" customFormat="1" ht="24">
      <c r="A200" s="127"/>
      <c r="B200" s="128"/>
      <c r="C200" s="193" t="s">
        <v>346</v>
      </c>
      <c r="D200" s="193" t="s">
        <v>147</v>
      </c>
      <c r="E200" s="194" t="s">
        <v>347</v>
      </c>
      <c r="F200" s="195" t="s">
        <v>348</v>
      </c>
      <c r="G200" s="196" t="s">
        <v>104</v>
      </c>
      <c r="H200" s="197">
        <v>127.62</v>
      </c>
      <c r="I200" s="24"/>
      <c r="J200" s="198">
        <f>ROUND(I200*H200,2)</f>
        <v>0</v>
      </c>
      <c r="K200" s="195" t="s">
        <v>150</v>
      </c>
      <c r="L200" s="128"/>
      <c r="M200" s="199" t="s">
        <v>3</v>
      </c>
      <c r="N200" s="200" t="s">
        <v>43</v>
      </c>
      <c r="O200" s="201"/>
      <c r="P200" s="202">
        <f>O200*H200</f>
        <v>0</v>
      </c>
      <c r="Q200" s="202">
        <v>0</v>
      </c>
      <c r="R200" s="202">
        <f>Q200*H200</f>
        <v>0</v>
      </c>
      <c r="S200" s="202">
        <v>4.0000000000000001E-3</v>
      </c>
      <c r="T200" s="203">
        <f>S200*H200</f>
        <v>0.51048000000000004</v>
      </c>
      <c r="U200" s="127"/>
      <c r="V200" s="127"/>
      <c r="W200" s="127"/>
      <c r="X200" s="127"/>
      <c r="Y200" s="127"/>
      <c r="Z200" s="127"/>
      <c r="AA200" s="127"/>
      <c r="AB200" s="127"/>
      <c r="AC200" s="127"/>
      <c r="AD200" s="127"/>
      <c r="AE200" s="127"/>
      <c r="AR200" s="204" t="s">
        <v>216</v>
      </c>
      <c r="AT200" s="204" t="s">
        <v>147</v>
      </c>
      <c r="AU200" s="204" t="s">
        <v>82</v>
      </c>
      <c r="AY200" s="120" t="s">
        <v>145</v>
      </c>
      <c r="BE200" s="205">
        <f>IF(N200="základní",J200,0)</f>
        <v>0</v>
      </c>
      <c r="BF200" s="205">
        <f>IF(N200="snížená",J200,0)</f>
        <v>0</v>
      </c>
      <c r="BG200" s="205">
        <f>IF(N200="zákl. přenesená",J200,0)</f>
        <v>0</v>
      </c>
      <c r="BH200" s="205">
        <f>IF(N200="sníž. přenesená",J200,0)</f>
        <v>0</v>
      </c>
      <c r="BI200" s="205">
        <f>IF(N200="nulová",J200,0)</f>
        <v>0</v>
      </c>
      <c r="BJ200" s="120" t="s">
        <v>80</v>
      </c>
      <c r="BK200" s="205">
        <f>ROUND(I200*H200,2)</f>
        <v>0</v>
      </c>
      <c r="BL200" s="120" t="s">
        <v>216</v>
      </c>
      <c r="BM200" s="204" t="s">
        <v>349</v>
      </c>
    </row>
    <row r="201" spans="1:65" s="219" customFormat="1">
      <c r="B201" s="220"/>
      <c r="D201" s="221" t="s">
        <v>153</v>
      </c>
      <c r="E201" s="222" t="s">
        <v>3</v>
      </c>
      <c r="F201" s="223" t="s">
        <v>350</v>
      </c>
      <c r="H201" s="224">
        <v>127.62</v>
      </c>
      <c r="I201" s="25"/>
      <c r="L201" s="220"/>
      <c r="M201" s="225"/>
      <c r="N201" s="226"/>
      <c r="O201" s="226"/>
      <c r="P201" s="226"/>
      <c r="Q201" s="226"/>
      <c r="R201" s="226"/>
      <c r="S201" s="226"/>
      <c r="T201" s="227"/>
      <c r="AT201" s="222" t="s">
        <v>153</v>
      </c>
      <c r="AU201" s="222" t="s">
        <v>82</v>
      </c>
      <c r="AV201" s="219" t="s">
        <v>82</v>
      </c>
      <c r="AW201" s="219" t="s">
        <v>33</v>
      </c>
      <c r="AX201" s="219" t="s">
        <v>80</v>
      </c>
      <c r="AY201" s="222" t="s">
        <v>145</v>
      </c>
    </row>
    <row r="202" spans="1:65" s="130" customFormat="1" ht="24">
      <c r="A202" s="127"/>
      <c r="B202" s="128"/>
      <c r="C202" s="193" t="s">
        <v>351</v>
      </c>
      <c r="D202" s="193" t="s">
        <v>147</v>
      </c>
      <c r="E202" s="194" t="s">
        <v>352</v>
      </c>
      <c r="F202" s="195" t="s">
        <v>353</v>
      </c>
      <c r="G202" s="196" t="s">
        <v>104</v>
      </c>
      <c r="H202" s="197">
        <v>46.41</v>
      </c>
      <c r="I202" s="24"/>
      <c r="J202" s="198">
        <f>ROUND(I202*H202,2)</f>
        <v>0</v>
      </c>
      <c r="K202" s="195" t="s">
        <v>150</v>
      </c>
      <c r="L202" s="128"/>
      <c r="M202" s="199" t="s">
        <v>3</v>
      </c>
      <c r="N202" s="200" t="s">
        <v>43</v>
      </c>
      <c r="O202" s="201"/>
      <c r="P202" s="202">
        <f>O202*H202</f>
        <v>0</v>
      </c>
      <c r="Q202" s="202">
        <v>0</v>
      </c>
      <c r="R202" s="202">
        <f>Q202*H202</f>
        <v>0</v>
      </c>
      <c r="S202" s="202">
        <v>4.4999999999999997E-3</v>
      </c>
      <c r="T202" s="203">
        <f>S202*H202</f>
        <v>0.20884499999999998</v>
      </c>
      <c r="U202" s="127"/>
      <c r="V202" s="127"/>
      <c r="W202" s="127"/>
      <c r="X202" s="127"/>
      <c r="Y202" s="127"/>
      <c r="Z202" s="127"/>
      <c r="AA202" s="127"/>
      <c r="AB202" s="127"/>
      <c r="AC202" s="127"/>
      <c r="AD202" s="127"/>
      <c r="AE202" s="127"/>
      <c r="AR202" s="204" t="s">
        <v>216</v>
      </c>
      <c r="AT202" s="204" t="s">
        <v>147</v>
      </c>
      <c r="AU202" s="204" t="s">
        <v>82</v>
      </c>
      <c r="AY202" s="120" t="s">
        <v>145</v>
      </c>
      <c r="BE202" s="205">
        <f>IF(N202="základní",J202,0)</f>
        <v>0</v>
      </c>
      <c r="BF202" s="205">
        <f>IF(N202="snížená",J202,0)</f>
        <v>0</v>
      </c>
      <c r="BG202" s="205">
        <f>IF(N202="zákl. přenesená",J202,0)</f>
        <v>0</v>
      </c>
      <c r="BH202" s="205">
        <f>IF(N202="sníž. přenesená",J202,0)</f>
        <v>0</v>
      </c>
      <c r="BI202" s="205">
        <f>IF(N202="nulová",J202,0)</f>
        <v>0</v>
      </c>
      <c r="BJ202" s="120" t="s">
        <v>80</v>
      </c>
      <c r="BK202" s="205">
        <f>ROUND(I202*H202,2)</f>
        <v>0</v>
      </c>
      <c r="BL202" s="120" t="s">
        <v>216</v>
      </c>
      <c r="BM202" s="204" t="s">
        <v>354</v>
      </c>
    </row>
    <row r="203" spans="1:65" s="219" customFormat="1">
      <c r="B203" s="220"/>
      <c r="D203" s="221" t="s">
        <v>153</v>
      </c>
      <c r="E203" s="222" t="s">
        <v>3</v>
      </c>
      <c r="F203" s="223" t="s">
        <v>355</v>
      </c>
      <c r="H203" s="224">
        <v>46.41</v>
      </c>
      <c r="I203" s="25"/>
      <c r="L203" s="220"/>
      <c r="M203" s="225"/>
      <c r="N203" s="226"/>
      <c r="O203" s="226"/>
      <c r="P203" s="226"/>
      <c r="Q203" s="226"/>
      <c r="R203" s="226"/>
      <c r="S203" s="226"/>
      <c r="T203" s="227"/>
      <c r="AT203" s="222" t="s">
        <v>153</v>
      </c>
      <c r="AU203" s="222" t="s">
        <v>82</v>
      </c>
      <c r="AV203" s="219" t="s">
        <v>82</v>
      </c>
      <c r="AW203" s="219" t="s">
        <v>33</v>
      </c>
      <c r="AX203" s="219" t="s">
        <v>80</v>
      </c>
      <c r="AY203" s="222" t="s">
        <v>145</v>
      </c>
    </row>
    <row r="204" spans="1:65" s="130" customFormat="1" ht="48">
      <c r="A204" s="127"/>
      <c r="B204" s="128"/>
      <c r="C204" s="193" t="s">
        <v>356</v>
      </c>
      <c r="D204" s="193" t="s">
        <v>147</v>
      </c>
      <c r="E204" s="194" t="s">
        <v>357</v>
      </c>
      <c r="F204" s="195" t="s">
        <v>358</v>
      </c>
      <c r="G204" s="196" t="s">
        <v>359</v>
      </c>
      <c r="H204" s="264">
        <f>SUM(J200:J202)</f>
        <v>0</v>
      </c>
      <c r="I204" s="24"/>
      <c r="J204" s="198">
        <f>ROUND(I204*H204/100,2)</f>
        <v>0</v>
      </c>
      <c r="K204" s="195" t="s">
        <v>150</v>
      </c>
      <c r="L204" s="128"/>
      <c r="M204" s="199" t="s">
        <v>3</v>
      </c>
      <c r="N204" s="200" t="s">
        <v>43</v>
      </c>
      <c r="O204" s="201"/>
      <c r="P204" s="202">
        <f>O204*H204</f>
        <v>0</v>
      </c>
      <c r="Q204" s="202">
        <v>0</v>
      </c>
      <c r="R204" s="202">
        <f>Q204*H204</f>
        <v>0</v>
      </c>
      <c r="S204" s="202">
        <v>0</v>
      </c>
      <c r="T204" s="203">
        <f>S204*H204</f>
        <v>0</v>
      </c>
      <c r="U204" s="127"/>
      <c r="V204" s="127"/>
      <c r="W204" s="127"/>
      <c r="X204" s="127"/>
      <c r="Y204" s="127"/>
      <c r="Z204" s="127"/>
      <c r="AA204" s="127"/>
      <c r="AB204" s="127"/>
      <c r="AC204" s="127"/>
      <c r="AD204" s="127"/>
      <c r="AE204" s="127"/>
      <c r="AR204" s="204" t="s">
        <v>216</v>
      </c>
      <c r="AT204" s="204" t="s">
        <v>147</v>
      </c>
      <c r="AU204" s="204" t="s">
        <v>82</v>
      </c>
      <c r="AY204" s="120" t="s">
        <v>145</v>
      </c>
      <c r="BE204" s="205">
        <f>IF(N204="základní",J204,0)</f>
        <v>0</v>
      </c>
      <c r="BF204" s="205">
        <f>IF(N204="snížená",J204,0)</f>
        <v>0</v>
      </c>
      <c r="BG204" s="205">
        <f>IF(N204="zákl. přenesená",J204,0)</f>
        <v>0</v>
      </c>
      <c r="BH204" s="205">
        <f>IF(N204="sníž. přenesená",J204,0)</f>
        <v>0</v>
      </c>
      <c r="BI204" s="205">
        <f>IF(N204="nulová",J204,0)</f>
        <v>0</v>
      </c>
      <c r="BJ204" s="120" t="s">
        <v>80</v>
      </c>
      <c r="BK204" s="205">
        <f>ROUND(I204*H204,2)</f>
        <v>0</v>
      </c>
      <c r="BL204" s="120" t="s">
        <v>216</v>
      </c>
      <c r="BM204" s="204" t="s">
        <v>360</v>
      </c>
    </row>
    <row r="205" spans="1:65" s="182" customFormat="1" ht="22.9" customHeight="1">
      <c r="B205" s="183"/>
      <c r="D205" s="184" t="s">
        <v>71</v>
      </c>
      <c r="E205" s="217" t="s">
        <v>361</v>
      </c>
      <c r="F205" s="217" t="s">
        <v>362</v>
      </c>
      <c r="I205" s="23"/>
      <c r="J205" s="218">
        <f>SUM(J206:J208)</f>
        <v>0</v>
      </c>
      <c r="L205" s="183"/>
      <c r="M205" s="187"/>
      <c r="N205" s="188"/>
      <c r="O205" s="188"/>
      <c r="P205" s="189">
        <f>SUM(P206:P208)</f>
        <v>0</v>
      </c>
      <c r="Q205" s="188"/>
      <c r="R205" s="189">
        <f>SUM(R206:R208)</f>
        <v>0</v>
      </c>
      <c r="S205" s="188"/>
      <c r="T205" s="190">
        <f>SUM(T206:T208)</f>
        <v>6.9552000000000003E-2</v>
      </c>
      <c r="AR205" s="184" t="s">
        <v>82</v>
      </c>
      <c r="AT205" s="191" t="s">
        <v>71</v>
      </c>
      <c r="AU205" s="191" t="s">
        <v>80</v>
      </c>
      <c r="AY205" s="184" t="s">
        <v>145</v>
      </c>
      <c r="BK205" s="192">
        <f>SUM(BK206:BK208)</f>
        <v>0</v>
      </c>
    </row>
    <row r="206" spans="1:65" s="130" customFormat="1" ht="44.25" customHeight="1">
      <c r="A206" s="127"/>
      <c r="B206" s="128"/>
      <c r="C206" s="193" t="s">
        <v>363</v>
      </c>
      <c r="D206" s="193" t="s">
        <v>147</v>
      </c>
      <c r="E206" s="194" t="s">
        <v>364</v>
      </c>
      <c r="F206" s="195" t="s">
        <v>365</v>
      </c>
      <c r="G206" s="196" t="s">
        <v>104</v>
      </c>
      <c r="H206" s="197">
        <v>19.32</v>
      </c>
      <c r="I206" s="24"/>
      <c r="J206" s="198">
        <f>ROUND(I206*H206,2)</f>
        <v>0</v>
      </c>
      <c r="K206" s="195" t="s">
        <v>150</v>
      </c>
      <c r="L206" s="128"/>
      <c r="M206" s="199" t="s">
        <v>3</v>
      </c>
      <c r="N206" s="200" t="s">
        <v>43</v>
      </c>
      <c r="O206" s="201"/>
      <c r="P206" s="202">
        <f>O206*H206</f>
        <v>0</v>
      </c>
      <c r="Q206" s="202">
        <v>0</v>
      </c>
      <c r="R206" s="202">
        <f>Q206*H206</f>
        <v>0</v>
      </c>
      <c r="S206" s="202">
        <v>3.5999999999999999E-3</v>
      </c>
      <c r="T206" s="203">
        <f>S206*H206</f>
        <v>6.9552000000000003E-2</v>
      </c>
      <c r="U206" s="127"/>
      <c r="V206" s="127"/>
      <c r="W206" s="127"/>
      <c r="X206" s="127"/>
      <c r="Y206" s="127"/>
      <c r="Z206" s="127"/>
      <c r="AA206" s="127"/>
      <c r="AB206" s="127"/>
      <c r="AC206" s="127"/>
      <c r="AD206" s="127"/>
      <c r="AE206" s="127"/>
      <c r="AR206" s="204" t="s">
        <v>216</v>
      </c>
      <c r="AT206" s="204" t="s">
        <v>147</v>
      </c>
      <c r="AU206" s="204" t="s">
        <v>82</v>
      </c>
      <c r="AY206" s="120" t="s">
        <v>145</v>
      </c>
      <c r="BE206" s="205">
        <f>IF(N206="základní",J206,0)</f>
        <v>0</v>
      </c>
      <c r="BF206" s="205">
        <f>IF(N206="snížená",J206,0)</f>
        <v>0</v>
      </c>
      <c r="BG206" s="205">
        <f>IF(N206="zákl. přenesená",J206,0)</f>
        <v>0</v>
      </c>
      <c r="BH206" s="205">
        <f>IF(N206="sníž. přenesená",J206,0)</f>
        <v>0</v>
      </c>
      <c r="BI206" s="205">
        <f>IF(N206="nulová",J206,0)</f>
        <v>0</v>
      </c>
      <c r="BJ206" s="120" t="s">
        <v>80</v>
      </c>
      <c r="BK206" s="205">
        <f>ROUND(I206*H206,2)</f>
        <v>0</v>
      </c>
      <c r="BL206" s="120" t="s">
        <v>216</v>
      </c>
      <c r="BM206" s="204" t="s">
        <v>366</v>
      </c>
    </row>
    <row r="207" spans="1:65" s="219" customFormat="1">
      <c r="B207" s="220"/>
      <c r="D207" s="221" t="s">
        <v>153</v>
      </c>
      <c r="E207" s="222" t="s">
        <v>102</v>
      </c>
      <c r="F207" s="223" t="s">
        <v>367</v>
      </c>
      <c r="H207" s="224">
        <v>19.32</v>
      </c>
      <c r="I207" s="25"/>
      <c r="L207" s="220"/>
      <c r="M207" s="225"/>
      <c r="N207" s="226"/>
      <c r="O207" s="226"/>
      <c r="P207" s="226"/>
      <c r="Q207" s="226"/>
      <c r="R207" s="226"/>
      <c r="S207" s="226"/>
      <c r="T207" s="227"/>
      <c r="AT207" s="222" t="s">
        <v>153</v>
      </c>
      <c r="AU207" s="222" t="s">
        <v>82</v>
      </c>
      <c r="AV207" s="219" t="s">
        <v>82</v>
      </c>
      <c r="AW207" s="219" t="s">
        <v>33</v>
      </c>
      <c r="AX207" s="219" t="s">
        <v>80</v>
      </c>
      <c r="AY207" s="222" t="s">
        <v>145</v>
      </c>
    </row>
    <row r="208" spans="1:65" s="130" customFormat="1" ht="44.25" customHeight="1">
      <c r="A208" s="127"/>
      <c r="B208" s="128"/>
      <c r="C208" s="193" t="s">
        <v>368</v>
      </c>
      <c r="D208" s="193" t="s">
        <v>147</v>
      </c>
      <c r="E208" s="194" t="s">
        <v>369</v>
      </c>
      <c r="F208" s="195" t="s">
        <v>370</v>
      </c>
      <c r="G208" s="196" t="s">
        <v>359</v>
      </c>
      <c r="H208" s="264">
        <f>I206</f>
        <v>0</v>
      </c>
      <c r="I208" s="24"/>
      <c r="J208" s="198">
        <f>ROUND(I208*H208/100,2)</f>
        <v>0</v>
      </c>
      <c r="K208" s="195" t="s">
        <v>150</v>
      </c>
      <c r="L208" s="128"/>
      <c r="M208" s="199" t="s">
        <v>3</v>
      </c>
      <c r="N208" s="200" t="s">
        <v>43</v>
      </c>
      <c r="O208" s="201"/>
      <c r="P208" s="202">
        <f>O208*H208</f>
        <v>0</v>
      </c>
      <c r="Q208" s="202">
        <v>0</v>
      </c>
      <c r="R208" s="202">
        <f>Q208*H208</f>
        <v>0</v>
      </c>
      <c r="S208" s="202">
        <v>0</v>
      </c>
      <c r="T208" s="203">
        <f>S208*H208</f>
        <v>0</v>
      </c>
      <c r="U208" s="127"/>
      <c r="V208" s="127"/>
      <c r="W208" s="127"/>
      <c r="X208" s="127"/>
      <c r="Y208" s="127"/>
      <c r="Z208" s="127"/>
      <c r="AA208" s="127"/>
      <c r="AB208" s="127"/>
      <c r="AC208" s="127"/>
      <c r="AD208" s="127"/>
      <c r="AE208" s="127"/>
      <c r="AR208" s="204" t="s">
        <v>216</v>
      </c>
      <c r="AT208" s="204" t="s">
        <v>147</v>
      </c>
      <c r="AU208" s="204" t="s">
        <v>82</v>
      </c>
      <c r="AY208" s="120" t="s">
        <v>145</v>
      </c>
      <c r="BE208" s="205">
        <f>IF(N208="základní",J208,0)</f>
        <v>0</v>
      </c>
      <c r="BF208" s="205">
        <f>IF(N208="snížená",J208,0)</f>
        <v>0</v>
      </c>
      <c r="BG208" s="205">
        <f>IF(N208="zákl. přenesená",J208,0)</f>
        <v>0</v>
      </c>
      <c r="BH208" s="205">
        <f>IF(N208="sníž. přenesená",J208,0)</f>
        <v>0</v>
      </c>
      <c r="BI208" s="205">
        <f>IF(N208="nulová",J208,0)</f>
        <v>0</v>
      </c>
      <c r="BJ208" s="120" t="s">
        <v>80</v>
      </c>
      <c r="BK208" s="205">
        <f>ROUND(I208*H208,2)</f>
        <v>0</v>
      </c>
      <c r="BL208" s="120" t="s">
        <v>216</v>
      </c>
      <c r="BM208" s="204" t="s">
        <v>371</v>
      </c>
    </row>
    <row r="209" spans="1:65" s="182" customFormat="1" ht="22.9" customHeight="1">
      <c r="B209" s="183"/>
      <c r="D209" s="184" t="s">
        <v>71</v>
      </c>
      <c r="E209" s="217" t="s">
        <v>372</v>
      </c>
      <c r="F209" s="217" t="s">
        <v>373</v>
      </c>
      <c r="I209" s="23"/>
      <c r="J209" s="218">
        <f>SUM(J210:J214)</f>
        <v>0</v>
      </c>
      <c r="L209" s="183"/>
      <c r="M209" s="187"/>
      <c r="N209" s="188"/>
      <c r="O209" s="188"/>
      <c r="P209" s="189">
        <f>SUM(P210:P214)</f>
        <v>0</v>
      </c>
      <c r="Q209" s="188"/>
      <c r="R209" s="189">
        <f>SUM(R210:R214)</f>
        <v>0</v>
      </c>
      <c r="S209" s="188"/>
      <c r="T209" s="190">
        <f>SUM(T210:T214)</f>
        <v>0.215</v>
      </c>
      <c r="AR209" s="184" t="s">
        <v>82</v>
      </c>
      <c r="AT209" s="191" t="s">
        <v>71</v>
      </c>
      <c r="AU209" s="191" t="s">
        <v>80</v>
      </c>
      <c r="AY209" s="184" t="s">
        <v>145</v>
      </c>
      <c r="BK209" s="192">
        <f>SUM(BK210:BK214)</f>
        <v>0</v>
      </c>
    </row>
    <row r="210" spans="1:65" s="130" customFormat="1" ht="24">
      <c r="A210" s="127"/>
      <c r="B210" s="128"/>
      <c r="C210" s="193" t="s">
        <v>374</v>
      </c>
      <c r="D210" s="193" t="s">
        <v>147</v>
      </c>
      <c r="E210" s="194" t="s">
        <v>375</v>
      </c>
      <c r="F210" s="195" t="s">
        <v>376</v>
      </c>
      <c r="G210" s="196" t="s">
        <v>159</v>
      </c>
      <c r="H210" s="197">
        <v>1</v>
      </c>
      <c r="I210" s="24"/>
      <c r="J210" s="198">
        <f>ROUND(I210*H210,2)</f>
        <v>0</v>
      </c>
      <c r="K210" s="195" t="s">
        <v>150</v>
      </c>
      <c r="L210" s="128"/>
      <c r="M210" s="199" t="s">
        <v>3</v>
      </c>
      <c r="N210" s="200" t="s">
        <v>43</v>
      </c>
      <c r="O210" s="201"/>
      <c r="P210" s="202">
        <f>O210*H210</f>
        <v>0</v>
      </c>
      <c r="Q210" s="202">
        <v>0</v>
      </c>
      <c r="R210" s="202">
        <f>Q210*H210</f>
        <v>0</v>
      </c>
      <c r="S210" s="202">
        <v>0.04</v>
      </c>
      <c r="T210" s="203">
        <f>S210*H210</f>
        <v>0.04</v>
      </c>
      <c r="U210" s="127"/>
      <c r="V210" s="127"/>
      <c r="W210" s="127"/>
      <c r="X210" s="127"/>
      <c r="Y210" s="127"/>
      <c r="Z210" s="127"/>
      <c r="AA210" s="127"/>
      <c r="AB210" s="127"/>
      <c r="AC210" s="127"/>
      <c r="AD210" s="127"/>
      <c r="AE210" s="127"/>
      <c r="AR210" s="204" t="s">
        <v>216</v>
      </c>
      <c r="AT210" s="204" t="s">
        <v>147</v>
      </c>
      <c r="AU210" s="204" t="s">
        <v>82</v>
      </c>
      <c r="AY210" s="120" t="s">
        <v>145</v>
      </c>
      <c r="BE210" s="205">
        <f>IF(N210="základní",J210,0)</f>
        <v>0</v>
      </c>
      <c r="BF210" s="205">
        <f>IF(N210="snížená",J210,0)</f>
        <v>0</v>
      </c>
      <c r="BG210" s="205">
        <f>IF(N210="zákl. přenesená",J210,0)</f>
        <v>0</v>
      </c>
      <c r="BH210" s="205">
        <f>IF(N210="sníž. přenesená",J210,0)</f>
        <v>0</v>
      </c>
      <c r="BI210" s="205">
        <f>IF(N210="nulová",J210,0)</f>
        <v>0</v>
      </c>
      <c r="BJ210" s="120" t="s">
        <v>80</v>
      </c>
      <c r="BK210" s="205">
        <f>ROUND(I210*H210,2)</f>
        <v>0</v>
      </c>
      <c r="BL210" s="120" t="s">
        <v>216</v>
      </c>
      <c r="BM210" s="204" t="s">
        <v>377</v>
      </c>
    </row>
    <row r="211" spans="1:65" s="130" customFormat="1" ht="24">
      <c r="A211" s="127"/>
      <c r="B211" s="128"/>
      <c r="C211" s="193" t="s">
        <v>378</v>
      </c>
      <c r="D211" s="193" t="s">
        <v>147</v>
      </c>
      <c r="E211" s="194" t="s">
        <v>379</v>
      </c>
      <c r="F211" s="195" t="s">
        <v>380</v>
      </c>
      <c r="G211" s="196" t="s">
        <v>381</v>
      </c>
      <c r="H211" s="197">
        <v>1</v>
      </c>
      <c r="I211" s="24"/>
      <c r="J211" s="198">
        <f>ROUND(I211*H211,2)</f>
        <v>0</v>
      </c>
      <c r="K211" s="195" t="s">
        <v>3</v>
      </c>
      <c r="L211" s="128"/>
      <c r="M211" s="199" t="s">
        <v>3</v>
      </c>
      <c r="N211" s="200" t="s">
        <v>43</v>
      </c>
      <c r="O211" s="201"/>
      <c r="P211" s="202">
        <f>O211*H211</f>
        <v>0</v>
      </c>
      <c r="Q211" s="202">
        <v>0</v>
      </c>
      <c r="R211" s="202">
        <f>Q211*H211</f>
        <v>0</v>
      </c>
      <c r="S211" s="202">
        <v>7.4999999999999997E-2</v>
      </c>
      <c r="T211" s="203">
        <f>S211*H211</f>
        <v>7.4999999999999997E-2</v>
      </c>
      <c r="U211" s="127"/>
      <c r="V211" s="127"/>
      <c r="W211" s="127"/>
      <c r="X211" s="127"/>
      <c r="Y211" s="127"/>
      <c r="Z211" s="127"/>
      <c r="AA211" s="127"/>
      <c r="AB211" s="127"/>
      <c r="AC211" s="127"/>
      <c r="AD211" s="127"/>
      <c r="AE211" s="127"/>
      <c r="AR211" s="204" t="s">
        <v>216</v>
      </c>
      <c r="AT211" s="204" t="s">
        <v>147</v>
      </c>
      <c r="AU211" s="204" t="s">
        <v>82</v>
      </c>
      <c r="AY211" s="120" t="s">
        <v>145</v>
      </c>
      <c r="BE211" s="205">
        <f>IF(N211="základní",J211,0)</f>
        <v>0</v>
      </c>
      <c r="BF211" s="205">
        <f>IF(N211="snížená",J211,0)</f>
        <v>0</v>
      </c>
      <c r="BG211" s="205">
        <f>IF(N211="zákl. přenesená",J211,0)</f>
        <v>0</v>
      </c>
      <c r="BH211" s="205">
        <f>IF(N211="sníž. přenesená",J211,0)</f>
        <v>0</v>
      </c>
      <c r="BI211" s="205">
        <f>IF(N211="nulová",J211,0)</f>
        <v>0</v>
      </c>
      <c r="BJ211" s="120" t="s">
        <v>80</v>
      </c>
      <c r="BK211" s="205">
        <f>ROUND(I211*H211,2)</f>
        <v>0</v>
      </c>
      <c r="BL211" s="120" t="s">
        <v>216</v>
      </c>
      <c r="BM211" s="204" t="s">
        <v>382</v>
      </c>
    </row>
    <row r="212" spans="1:65" s="130" customFormat="1" ht="24">
      <c r="A212" s="127"/>
      <c r="B212" s="128"/>
      <c r="C212" s="193" t="s">
        <v>383</v>
      </c>
      <c r="D212" s="193" t="s">
        <v>147</v>
      </c>
      <c r="E212" s="194" t="s">
        <v>384</v>
      </c>
      <c r="F212" s="195" t="s">
        <v>385</v>
      </c>
      <c r="G212" s="196" t="s">
        <v>159</v>
      </c>
      <c r="H212" s="197">
        <v>1</v>
      </c>
      <c r="I212" s="24"/>
      <c r="J212" s="198">
        <f>ROUND(I212*H212,2)</f>
        <v>0</v>
      </c>
      <c r="K212" s="195" t="s">
        <v>150</v>
      </c>
      <c r="L212" s="128"/>
      <c r="M212" s="199" t="s">
        <v>3</v>
      </c>
      <c r="N212" s="200" t="s">
        <v>43</v>
      </c>
      <c r="O212" s="201"/>
      <c r="P212" s="202">
        <f>O212*H212</f>
        <v>0</v>
      </c>
      <c r="Q212" s="202">
        <v>0</v>
      </c>
      <c r="R212" s="202">
        <f>Q212*H212</f>
        <v>0</v>
      </c>
      <c r="S212" s="202">
        <v>0.1</v>
      </c>
      <c r="T212" s="203">
        <f>S212*H212</f>
        <v>0.1</v>
      </c>
      <c r="U212" s="127"/>
      <c r="V212" s="127"/>
      <c r="W212" s="127"/>
      <c r="X212" s="127"/>
      <c r="Y212" s="127"/>
      <c r="Z212" s="127"/>
      <c r="AA212" s="127"/>
      <c r="AB212" s="127"/>
      <c r="AC212" s="127"/>
      <c r="AD212" s="127"/>
      <c r="AE212" s="127"/>
      <c r="AR212" s="204" t="s">
        <v>216</v>
      </c>
      <c r="AT212" s="204" t="s">
        <v>147</v>
      </c>
      <c r="AU212" s="204" t="s">
        <v>82</v>
      </c>
      <c r="AY212" s="120" t="s">
        <v>145</v>
      </c>
      <c r="BE212" s="205">
        <f>IF(N212="základní",J212,0)</f>
        <v>0</v>
      </c>
      <c r="BF212" s="205">
        <f>IF(N212="snížená",J212,0)</f>
        <v>0</v>
      </c>
      <c r="BG212" s="205">
        <f>IF(N212="zákl. přenesená",J212,0)</f>
        <v>0</v>
      </c>
      <c r="BH212" s="205">
        <f>IF(N212="sníž. přenesená",J212,0)</f>
        <v>0</v>
      </c>
      <c r="BI212" s="205">
        <f>IF(N212="nulová",J212,0)</f>
        <v>0</v>
      </c>
      <c r="BJ212" s="120" t="s">
        <v>80</v>
      </c>
      <c r="BK212" s="205">
        <f>ROUND(I212*H212,2)</f>
        <v>0</v>
      </c>
      <c r="BL212" s="120" t="s">
        <v>216</v>
      </c>
      <c r="BM212" s="204" t="s">
        <v>386</v>
      </c>
    </row>
    <row r="213" spans="1:65" s="219" customFormat="1">
      <c r="B213" s="220"/>
      <c r="D213" s="221" t="s">
        <v>153</v>
      </c>
      <c r="E213" s="222" t="s">
        <v>3</v>
      </c>
      <c r="F213" s="223" t="s">
        <v>387</v>
      </c>
      <c r="H213" s="224">
        <v>1</v>
      </c>
      <c r="I213" s="25"/>
      <c r="L213" s="220"/>
      <c r="M213" s="225"/>
      <c r="N213" s="226"/>
      <c r="O213" s="226"/>
      <c r="P213" s="226"/>
      <c r="Q213" s="226"/>
      <c r="R213" s="226"/>
      <c r="S213" s="226"/>
      <c r="T213" s="227"/>
      <c r="AT213" s="222" t="s">
        <v>153</v>
      </c>
      <c r="AU213" s="222" t="s">
        <v>82</v>
      </c>
      <c r="AV213" s="219" t="s">
        <v>82</v>
      </c>
      <c r="AW213" s="219" t="s">
        <v>33</v>
      </c>
      <c r="AX213" s="219" t="s">
        <v>80</v>
      </c>
      <c r="AY213" s="222" t="s">
        <v>145</v>
      </c>
    </row>
    <row r="214" spans="1:65" s="130" customFormat="1" ht="44.25" customHeight="1">
      <c r="A214" s="127"/>
      <c r="B214" s="128"/>
      <c r="C214" s="193" t="s">
        <v>388</v>
      </c>
      <c r="D214" s="193" t="s">
        <v>147</v>
      </c>
      <c r="E214" s="194" t="s">
        <v>389</v>
      </c>
      <c r="F214" s="195" t="s">
        <v>390</v>
      </c>
      <c r="G214" s="196" t="s">
        <v>359</v>
      </c>
      <c r="H214" s="264">
        <f>SUM(J210:J212)</f>
        <v>0</v>
      </c>
      <c r="I214" s="24"/>
      <c r="J214" s="198">
        <f>ROUND(I214*H214/100,2)</f>
        <v>0</v>
      </c>
      <c r="K214" s="195" t="s">
        <v>150</v>
      </c>
      <c r="L214" s="128"/>
      <c r="M214" s="199" t="s">
        <v>3</v>
      </c>
      <c r="N214" s="200" t="s">
        <v>43</v>
      </c>
      <c r="O214" s="201"/>
      <c r="P214" s="202">
        <f>O214*H214</f>
        <v>0</v>
      </c>
      <c r="Q214" s="202">
        <v>0</v>
      </c>
      <c r="R214" s="202">
        <f>Q214*H214</f>
        <v>0</v>
      </c>
      <c r="S214" s="202">
        <v>0</v>
      </c>
      <c r="T214" s="203">
        <f>S214*H214</f>
        <v>0</v>
      </c>
      <c r="U214" s="127"/>
      <c r="V214" s="127"/>
      <c r="W214" s="127"/>
      <c r="X214" s="127"/>
      <c r="Y214" s="127"/>
      <c r="Z214" s="127"/>
      <c r="AA214" s="127"/>
      <c r="AB214" s="127"/>
      <c r="AC214" s="127"/>
      <c r="AD214" s="127"/>
      <c r="AE214" s="127"/>
      <c r="AR214" s="204" t="s">
        <v>216</v>
      </c>
      <c r="AT214" s="204" t="s">
        <v>147</v>
      </c>
      <c r="AU214" s="204" t="s">
        <v>82</v>
      </c>
      <c r="AY214" s="120" t="s">
        <v>145</v>
      </c>
      <c r="BE214" s="205">
        <f>IF(N214="základní",J214,0)</f>
        <v>0</v>
      </c>
      <c r="BF214" s="205">
        <f>IF(N214="snížená",J214,0)</f>
        <v>0</v>
      </c>
      <c r="BG214" s="205">
        <f>IF(N214="zákl. přenesená",J214,0)</f>
        <v>0</v>
      </c>
      <c r="BH214" s="205">
        <f>IF(N214="sníž. přenesená",J214,0)</f>
        <v>0</v>
      </c>
      <c r="BI214" s="205">
        <f>IF(N214="nulová",J214,0)</f>
        <v>0</v>
      </c>
      <c r="BJ214" s="120" t="s">
        <v>80</v>
      </c>
      <c r="BK214" s="205">
        <f>ROUND(I214*H214,2)</f>
        <v>0</v>
      </c>
      <c r="BL214" s="120" t="s">
        <v>216</v>
      </c>
      <c r="BM214" s="204" t="s">
        <v>391</v>
      </c>
    </row>
    <row r="215" spans="1:65" s="182" customFormat="1" ht="22.9" customHeight="1">
      <c r="B215" s="183"/>
      <c r="D215" s="184" t="s">
        <v>71</v>
      </c>
      <c r="E215" s="217" t="s">
        <v>392</v>
      </c>
      <c r="F215" s="217" t="s">
        <v>393</v>
      </c>
      <c r="I215" s="23"/>
      <c r="J215" s="218">
        <f>SUM(J216:J223)</f>
        <v>0</v>
      </c>
      <c r="L215" s="183"/>
      <c r="M215" s="187"/>
      <c r="N215" s="188"/>
      <c r="O215" s="188"/>
      <c r="P215" s="189">
        <f>SUM(P216:P223)</f>
        <v>0</v>
      </c>
      <c r="Q215" s="188"/>
      <c r="R215" s="189">
        <f>SUM(R216:R223)</f>
        <v>0</v>
      </c>
      <c r="S215" s="188"/>
      <c r="T215" s="190">
        <f>SUM(T216:T223)</f>
        <v>9.3197000000000002E-2</v>
      </c>
      <c r="AR215" s="184" t="s">
        <v>82</v>
      </c>
      <c r="AT215" s="191" t="s">
        <v>71</v>
      </c>
      <c r="AU215" s="191" t="s">
        <v>80</v>
      </c>
      <c r="AY215" s="184" t="s">
        <v>145</v>
      </c>
      <c r="BK215" s="192">
        <f>SUM(BK216:BK223)</f>
        <v>0</v>
      </c>
    </row>
    <row r="216" spans="1:65" s="130" customFormat="1" ht="24">
      <c r="A216" s="127"/>
      <c r="B216" s="128"/>
      <c r="C216" s="193" t="s">
        <v>394</v>
      </c>
      <c r="D216" s="193" t="s">
        <v>147</v>
      </c>
      <c r="E216" s="194" t="s">
        <v>395</v>
      </c>
      <c r="F216" s="195" t="s">
        <v>396</v>
      </c>
      <c r="G216" s="196" t="s">
        <v>240</v>
      </c>
      <c r="H216" s="197">
        <v>5.4</v>
      </c>
      <c r="I216" s="24"/>
      <c r="J216" s="198">
        <f>ROUND(I216*H216,2)</f>
        <v>0</v>
      </c>
      <c r="K216" s="195" t="s">
        <v>150</v>
      </c>
      <c r="L216" s="128"/>
      <c r="M216" s="199" t="s">
        <v>3</v>
      </c>
      <c r="N216" s="200" t="s">
        <v>43</v>
      </c>
      <c r="O216" s="201"/>
      <c r="P216" s="202">
        <f>O216*H216</f>
        <v>0</v>
      </c>
      <c r="Q216" s="202">
        <v>0</v>
      </c>
      <c r="R216" s="202">
        <f>Q216*H216</f>
        <v>0</v>
      </c>
      <c r="S216" s="202">
        <v>1.7700000000000001E-3</v>
      </c>
      <c r="T216" s="203">
        <f>S216*H216</f>
        <v>9.5580000000000005E-3</v>
      </c>
      <c r="U216" s="127"/>
      <c r="V216" s="127"/>
      <c r="W216" s="127"/>
      <c r="X216" s="127"/>
      <c r="Y216" s="127"/>
      <c r="Z216" s="127"/>
      <c r="AA216" s="127"/>
      <c r="AB216" s="127"/>
      <c r="AC216" s="127"/>
      <c r="AD216" s="127"/>
      <c r="AE216" s="127"/>
      <c r="AR216" s="204" t="s">
        <v>216</v>
      </c>
      <c r="AT216" s="204" t="s">
        <v>147</v>
      </c>
      <c r="AU216" s="204" t="s">
        <v>82</v>
      </c>
      <c r="AY216" s="120" t="s">
        <v>145</v>
      </c>
      <c r="BE216" s="205">
        <f>IF(N216="základní",J216,0)</f>
        <v>0</v>
      </c>
      <c r="BF216" s="205">
        <f>IF(N216="snížená",J216,0)</f>
        <v>0</v>
      </c>
      <c r="BG216" s="205">
        <f>IF(N216="zákl. přenesená",J216,0)</f>
        <v>0</v>
      </c>
      <c r="BH216" s="205">
        <f>IF(N216="sníž. přenesená",J216,0)</f>
        <v>0</v>
      </c>
      <c r="BI216" s="205">
        <f>IF(N216="nulová",J216,0)</f>
        <v>0</v>
      </c>
      <c r="BJ216" s="120" t="s">
        <v>80</v>
      </c>
      <c r="BK216" s="205">
        <f>ROUND(I216*H216,2)</f>
        <v>0</v>
      </c>
      <c r="BL216" s="120" t="s">
        <v>216</v>
      </c>
      <c r="BM216" s="204" t="s">
        <v>397</v>
      </c>
    </row>
    <row r="217" spans="1:65" s="130" customFormat="1" ht="24">
      <c r="A217" s="127"/>
      <c r="B217" s="128"/>
      <c r="C217" s="193" t="s">
        <v>398</v>
      </c>
      <c r="D217" s="193" t="s">
        <v>147</v>
      </c>
      <c r="E217" s="194" t="s">
        <v>399</v>
      </c>
      <c r="F217" s="195" t="s">
        <v>400</v>
      </c>
      <c r="G217" s="196" t="s">
        <v>240</v>
      </c>
      <c r="H217" s="197">
        <v>18.8</v>
      </c>
      <c r="I217" s="24"/>
      <c r="J217" s="198">
        <f>ROUND(I217*H217,2)</f>
        <v>0</v>
      </c>
      <c r="K217" s="195" t="s">
        <v>150</v>
      </c>
      <c r="L217" s="128"/>
      <c r="M217" s="199" t="s">
        <v>3</v>
      </c>
      <c r="N217" s="200" t="s">
        <v>43</v>
      </c>
      <c r="O217" s="201"/>
      <c r="P217" s="202">
        <f>O217*H217</f>
        <v>0</v>
      </c>
      <c r="Q217" s="202">
        <v>0</v>
      </c>
      <c r="R217" s="202">
        <f>Q217*H217</f>
        <v>0</v>
      </c>
      <c r="S217" s="202">
        <v>1.91E-3</v>
      </c>
      <c r="T217" s="203">
        <f>S217*H217</f>
        <v>3.5908000000000002E-2</v>
      </c>
      <c r="U217" s="127"/>
      <c r="V217" s="127"/>
      <c r="W217" s="127"/>
      <c r="X217" s="127"/>
      <c r="Y217" s="127"/>
      <c r="Z217" s="127"/>
      <c r="AA217" s="127"/>
      <c r="AB217" s="127"/>
      <c r="AC217" s="127"/>
      <c r="AD217" s="127"/>
      <c r="AE217" s="127"/>
      <c r="AR217" s="204" t="s">
        <v>216</v>
      </c>
      <c r="AT217" s="204" t="s">
        <v>147</v>
      </c>
      <c r="AU217" s="204" t="s">
        <v>82</v>
      </c>
      <c r="AY217" s="120" t="s">
        <v>145</v>
      </c>
      <c r="BE217" s="205">
        <f>IF(N217="základní",J217,0)</f>
        <v>0</v>
      </c>
      <c r="BF217" s="205">
        <f>IF(N217="snížená",J217,0)</f>
        <v>0</v>
      </c>
      <c r="BG217" s="205">
        <f>IF(N217="zákl. přenesená",J217,0)</f>
        <v>0</v>
      </c>
      <c r="BH217" s="205">
        <f>IF(N217="sníž. přenesená",J217,0)</f>
        <v>0</v>
      </c>
      <c r="BI217" s="205">
        <f>IF(N217="nulová",J217,0)</f>
        <v>0</v>
      </c>
      <c r="BJ217" s="120" t="s">
        <v>80</v>
      </c>
      <c r="BK217" s="205">
        <f>ROUND(I217*H217,2)</f>
        <v>0</v>
      </c>
      <c r="BL217" s="120" t="s">
        <v>216</v>
      </c>
      <c r="BM217" s="204" t="s">
        <v>401</v>
      </c>
    </row>
    <row r="218" spans="1:65" s="219" customFormat="1">
      <c r="B218" s="220"/>
      <c r="D218" s="221" t="s">
        <v>153</v>
      </c>
      <c r="E218" s="222" t="s">
        <v>3</v>
      </c>
      <c r="F218" s="223" t="s">
        <v>402</v>
      </c>
      <c r="H218" s="224">
        <v>18.8</v>
      </c>
      <c r="I218" s="25"/>
      <c r="L218" s="220"/>
      <c r="M218" s="225"/>
      <c r="N218" s="226"/>
      <c r="O218" s="226"/>
      <c r="P218" s="226"/>
      <c r="Q218" s="226"/>
      <c r="R218" s="226"/>
      <c r="S218" s="226"/>
      <c r="T218" s="227"/>
      <c r="AT218" s="222" t="s">
        <v>153</v>
      </c>
      <c r="AU218" s="222" t="s">
        <v>82</v>
      </c>
      <c r="AV218" s="219" t="s">
        <v>82</v>
      </c>
      <c r="AW218" s="219" t="s">
        <v>33</v>
      </c>
      <c r="AX218" s="219" t="s">
        <v>80</v>
      </c>
      <c r="AY218" s="222" t="s">
        <v>145</v>
      </c>
    </row>
    <row r="219" spans="1:65" s="130" customFormat="1" ht="24">
      <c r="A219" s="127"/>
      <c r="B219" s="128"/>
      <c r="C219" s="193" t="s">
        <v>403</v>
      </c>
      <c r="D219" s="193" t="s">
        <v>147</v>
      </c>
      <c r="E219" s="194" t="s">
        <v>404</v>
      </c>
      <c r="F219" s="195" t="s">
        <v>405</v>
      </c>
      <c r="G219" s="196" t="s">
        <v>240</v>
      </c>
      <c r="H219" s="197">
        <v>1.3</v>
      </c>
      <c r="I219" s="24"/>
      <c r="J219" s="198">
        <f>ROUND(I219*H219,2)</f>
        <v>0</v>
      </c>
      <c r="K219" s="195" t="s">
        <v>150</v>
      </c>
      <c r="L219" s="128"/>
      <c r="M219" s="199" t="s">
        <v>3</v>
      </c>
      <c r="N219" s="200" t="s">
        <v>43</v>
      </c>
      <c r="O219" s="201"/>
      <c r="P219" s="202">
        <f>O219*H219</f>
        <v>0</v>
      </c>
      <c r="Q219" s="202">
        <v>0</v>
      </c>
      <c r="R219" s="202">
        <f>Q219*H219</f>
        <v>0</v>
      </c>
      <c r="S219" s="202">
        <v>1.67E-3</v>
      </c>
      <c r="T219" s="203">
        <f>S219*H219</f>
        <v>2.1710000000000002E-3</v>
      </c>
      <c r="U219" s="127"/>
      <c r="V219" s="127"/>
      <c r="W219" s="127"/>
      <c r="X219" s="127"/>
      <c r="Y219" s="127"/>
      <c r="Z219" s="127"/>
      <c r="AA219" s="127"/>
      <c r="AB219" s="127"/>
      <c r="AC219" s="127"/>
      <c r="AD219" s="127"/>
      <c r="AE219" s="127"/>
      <c r="AR219" s="204" t="s">
        <v>216</v>
      </c>
      <c r="AT219" s="204" t="s">
        <v>147</v>
      </c>
      <c r="AU219" s="204" t="s">
        <v>82</v>
      </c>
      <c r="AY219" s="120" t="s">
        <v>145</v>
      </c>
      <c r="BE219" s="205">
        <f>IF(N219="základní",J219,0)</f>
        <v>0</v>
      </c>
      <c r="BF219" s="205">
        <f>IF(N219="snížená",J219,0)</f>
        <v>0</v>
      </c>
      <c r="BG219" s="205">
        <f>IF(N219="zákl. přenesená",J219,0)</f>
        <v>0</v>
      </c>
      <c r="BH219" s="205">
        <f>IF(N219="sníž. přenesená",J219,0)</f>
        <v>0</v>
      </c>
      <c r="BI219" s="205">
        <f>IF(N219="nulová",J219,0)</f>
        <v>0</v>
      </c>
      <c r="BJ219" s="120" t="s">
        <v>80</v>
      </c>
      <c r="BK219" s="205">
        <f>ROUND(I219*H219,2)</f>
        <v>0</v>
      </c>
      <c r="BL219" s="120" t="s">
        <v>216</v>
      </c>
      <c r="BM219" s="204" t="s">
        <v>406</v>
      </c>
    </row>
    <row r="220" spans="1:65" s="219" customFormat="1">
      <c r="B220" s="220"/>
      <c r="D220" s="221" t="s">
        <v>153</v>
      </c>
      <c r="E220" s="222" t="s">
        <v>3</v>
      </c>
      <c r="F220" s="223" t="s">
        <v>407</v>
      </c>
      <c r="H220" s="224">
        <v>1.3</v>
      </c>
      <c r="I220" s="25"/>
      <c r="L220" s="220"/>
      <c r="M220" s="225"/>
      <c r="N220" s="226"/>
      <c r="O220" s="226"/>
      <c r="P220" s="226"/>
      <c r="Q220" s="226"/>
      <c r="R220" s="226"/>
      <c r="S220" s="226"/>
      <c r="T220" s="227"/>
      <c r="AT220" s="222" t="s">
        <v>153</v>
      </c>
      <c r="AU220" s="222" t="s">
        <v>82</v>
      </c>
      <c r="AV220" s="219" t="s">
        <v>82</v>
      </c>
      <c r="AW220" s="219" t="s">
        <v>33</v>
      </c>
      <c r="AX220" s="219" t="s">
        <v>80</v>
      </c>
      <c r="AY220" s="222" t="s">
        <v>145</v>
      </c>
    </row>
    <row r="221" spans="1:65" s="130" customFormat="1" ht="24">
      <c r="A221" s="127"/>
      <c r="B221" s="128"/>
      <c r="C221" s="193" t="s">
        <v>408</v>
      </c>
      <c r="D221" s="193" t="s">
        <v>147</v>
      </c>
      <c r="E221" s="194" t="s">
        <v>409</v>
      </c>
      <c r="F221" s="195" t="s">
        <v>410</v>
      </c>
      <c r="G221" s="196" t="s">
        <v>240</v>
      </c>
      <c r="H221" s="197">
        <v>5.4</v>
      </c>
      <c r="I221" s="24"/>
      <c r="J221" s="198">
        <f>ROUND(I221*H221,2)</f>
        <v>0</v>
      </c>
      <c r="K221" s="195" t="s">
        <v>150</v>
      </c>
      <c r="L221" s="128"/>
      <c r="M221" s="199" t="s">
        <v>3</v>
      </c>
      <c r="N221" s="200" t="s">
        <v>43</v>
      </c>
      <c r="O221" s="201"/>
      <c r="P221" s="202">
        <f>O221*H221</f>
        <v>0</v>
      </c>
      <c r="Q221" s="202">
        <v>0</v>
      </c>
      <c r="R221" s="202">
        <f>Q221*H221</f>
        <v>0</v>
      </c>
      <c r="S221" s="202">
        <v>2.5999999999999999E-3</v>
      </c>
      <c r="T221" s="203">
        <f>S221*H221</f>
        <v>1.404E-2</v>
      </c>
      <c r="U221" s="127"/>
      <c r="V221" s="127"/>
      <c r="W221" s="127"/>
      <c r="X221" s="127"/>
      <c r="Y221" s="127"/>
      <c r="Z221" s="127"/>
      <c r="AA221" s="127"/>
      <c r="AB221" s="127"/>
      <c r="AC221" s="127"/>
      <c r="AD221" s="127"/>
      <c r="AE221" s="127"/>
      <c r="AR221" s="204" t="s">
        <v>216</v>
      </c>
      <c r="AT221" s="204" t="s">
        <v>147</v>
      </c>
      <c r="AU221" s="204" t="s">
        <v>82</v>
      </c>
      <c r="AY221" s="120" t="s">
        <v>145</v>
      </c>
      <c r="BE221" s="205">
        <f>IF(N221="základní",J221,0)</f>
        <v>0</v>
      </c>
      <c r="BF221" s="205">
        <f>IF(N221="snížená",J221,0)</f>
        <v>0</v>
      </c>
      <c r="BG221" s="205">
        <f>IF(N221="zákl. přenesená",J221,0)</f>
        <v>0</v>
      </c>
      <c r="BH221" s="205">
        <f>IF(N221="sníž. přenesená",J221,0)</f>
        <v>0</v>
      </c>
      <c r="BI221" s="205">
        <f>IF(N221="nulová",J221,0)</f>
        <v>0</v>
      </c>
      <c r="BJ221" s="120" t="s">
        <v>80</v>
      </c>
      <c r="BK221" s="205">
        <f>ROUND(I221*H221,2)</f>
        <v>0</v>
      </c>
      <c r="BL221" s="120" t="s">
        <v>216</v>
      </c>
      <c r="BM221" s="204" t="s">
        <v>411</v>
      </c>
    </row>
    <row r="222" spans="1:65" s="130" customFormat="1" ht="16.5" customHeight="1">
      <c r="A222" s="127"/>
      <c r="B222" s="128"/>
      <c r="C222" s="193" t="s">
        <v>412</v>
      </c>
      <c r="D222" s="193" t="s">
        <v>147</v>
      </c>
      <c r="E222" s="194" t="s">
        <v>413</v>
      </c>
      <c r="F222" s="195" t="s">
        <v>414</v>
      </c>
      <c r="G222" s="196" t="s">
        <v>240</v>
      </c>
      <c r="H222" s="197">
        <v>8</v>
      </c>
      <c r="I222" s="24"/>
      <c r="J222" s="198">
        <f>ROUND(I222*H222,2)</f>
        <v>0</v>
      </c>
      <c r="K222" s="195" t="s">
        <v>150</v>
      </c>
      <c r="L222" s="128"/>
      <c r="M222" s="199" t="s">
        <v>3</v>
      </c>
      <c r="N222" s="200" t="s">
        <v>43</v>
      </c>
      <c r="O222" s="201"/>
      <c r="P222" s="202">
        <f>O222*H222</f>
        <v>0</v>
      </c>
      <c r="Q222" s="202">
        <v>0</v>
      </c>
      <c r="R222" s="202">
        <f>Q222*H222</f>
        <v>0</v>
      </c>
      <c r="S222" s="202">
        <v>3.9399999999999999E-3</v>
      </c>
      <c r="T222" s="203">
        <f>S222*H222</f>
        <v>3.1519999999999999E-2</v>
      </c>
      <c r="U222" s="127"/>
      <c r="V222" s="127"/>
      <c r="W222" s="127"/>
      <c r="X222" s="127"/>
      <c r="Y222" s="127"/>
      <c r="Z222" s="127"/>
      <c r="AA222" s="127"/>
      <c r="AB222" s="127"/>
      <c r="AC222" s="127"/>
      <c r="AD222" s="127"/>
      <c r="AE222" s="127"/>
      <c r="AR222" s="204" t="s">
        <v>216</v>
      </c>
      <c r="AT222" s="204" t="s">
        <v>147</v>
      </c>
      <c r="AU222" s="204" t="s">
        <v>82</v>
      </c>
      <c r="AY222" s="120" t="s">
        <v>145</v>
      </c>
      <c r="BE222" s="205">
        <f>IF(N222="základní",J222,0)</f>
        <v>0</v>
      </c>
      <c r="BF222" s="205">
        <f>IF(N222="snížená",J222,0)</f>
        <v>0</v>
      </c>
      <c r="BG222" s="205">
        <f>IF(N222="zákl. přenesená",J222,0)</f>
        <v>0</v>
      </c>
      <c r="BH222" s="205">
        <f>IF(N222="sníž. přenesená",J222,0)</f>
        <v>0</v>
      </c>
      <c r="BI222" s="205">
        <f>IF(N222="nulová",J222,0)</f>
        <v>0</v>
      </c>
      <c r="BJ222" s="120" t="s">
        <v>80</v>
      </c>
      <c r="BK222" s="205">
        <f>ROUND(I222*H222,2)</f>
        <v>0</v>
      </c>
      <c r="BL222" s="120" t="s">
        <v>216</v>
      </c>
      <c r="BM222" s="204" t="s">
        <v>415</v>
      </c>
    </row>
    <row r="223" spans="1:65" s="130" customFormat="1" ht="44.25" customHeight="1">
      <c r="A223" s="127"/>
      <c r="B223" s="128"/>
      <c r="C223" s="193" t="s">
        <v>416</v>
      </c>
      <c r="D223" s="193" t="s">
        <v>147</v>
      </c>
      <c r="E223" s="194" t="s">
        <v>417</v>
      </c>
      <c r="F223" s="195" t="s">
        <v>418</v>
      </c>
      <c r="G223" s="196" t="s">
        <v>359</v>
      </c>
      <c r="H223" s="264">
        <f>SUM(J216:J222)</f>
        <v>0</v>
      </c>
      <c r="I223" s="24"/>
      <c r="J223" s="198">
        <f>ROUND(I223*H223/100,2)</f>
        <v>0</v>
      </c>
      <c r="K223" s="195" t="s">
        <v>150</v>
      </c>
      <c r="L223" s="128"/>
      <c r="M223" s="199" t="s">
        <v>3</v>
      </c>
      <c r="N223" s="200" t="s">
        <v>43</v>
      </c>
      <c r="O223" s="201"/>
      <c r="P223" s="202">
        <f>O223*H223</f>
        <v>0</v>
      </c>
      <c r="Q223" s="202">
        <v>0</v>
      </c>
      <c r="R223" s="202">
        <f>Q223*H223</f>
        <v>0</v>
      </c>
      <c r="S223" s="202">
        <v>0</v>
      </c>
      <c r="T223" s="203">
        <f>S223*H223</f>
        <v>0</v>
      </c>
      <c r="U223" s="127"/>
      <c r="V223" s="127"/>
      <c r="W223" s="127"/>
      <c r="X223" s="127"/>
      <c r="Y223" s="127"/>
      <c r="Z223" s="127"/>
      <c r="AA223" s="127"/>
      <c r="AB223" s="127"/>
      <c r="AC223" s="127"/>
      <c r="AD223" s="127"/>
      <c r="AE223" s="127"/>
      <c r="AR223" s="204" t="s">
        <v>216</v>
      </c>
      <c r="AT223" s="204" t="s">
        <v>147</v>
      </c>
      <c r="AU223" s="204" t="s">
        <v>82</v>
      </c>
      <c r="AY223" s="120" t="s">
        <v>145</v>
      </c>
      <c r="BE223" s="205">
        <f>IF(N223="základní",J223,0)</f>
        <v>0</v>
      </c>
      <c r="BF223" s="205">
        <f>IF(N223="snížená",J223,0)</f>
        <v>0</v>
      </c>
      <c r="BG223" s="205">
        <f>IF(N223="zákl. přenesená",J223,0)</f>
        <v>0</v>
      </c>
      <c r="BH223" s="205">
        <f>IF(N223="sníž. přenesená",J223,0)</f>
        <v>0</v>
      </c>
      <c r="BI223" s="205">
        <f>IF(N223="nulová",J223,0)</f>
        <v>0</v>
      </c>
      <c r="BJ223" s="120" t="s">
        <v>80</v>
      </c>
      <c r="BK223" s="205">
        <f>ROUND(I223*H223,2)</f>
        <v>0</v>
      </c>
      <c r="BL223" s="120" t="s">
        <v>216</v>
      </c>
      <c r="BM223" s="204" t="s">
        <v>419</v>
      </c>
    </row>
    <row r="224" spans="1:65" s="182" customFormat="1" ht="22.9" customHeight="1">
      <c r="B224" s="183"/>
      <c r="D224" s="184" t="s">
        <v>71</v>
      </c>
      <c r="E224" s="217" t="s">
        <v>420</v>
      </c>
      <c r="F224" s="217" t="s">
        <v>421</v>
      </c>
      <c r="I224" s="23"/>
      <c r="J224" s="218">
        <f>SUM(J225:J241)</f>
        <v>0</v>
      </c>
      <c r="L224" s="183"/>
      <c r="M224" s="187"/>
      <c r="N224" s="188"/>
      <c r="O224" s="188"/>
      <c r="P224" s="189">
        <f>SUM(P225:P241)</f>
        <v>0</v>
      </c>
      <c r="Q224" s="188"/>
      <c r="R224" s="189">
        <f>SUM(R225:R241)</f>
        <v>0</v>
      </c>
      <c r="S224" s="188"/>
      <c r="T224" s="190">
        <f>SUM(T225:T241)</f>
        <v>1.7092000000000001</v>
      </c>
      <c r="AR224" s="184" t="s">
        <v>82</v>
      </c>
      <c r="AT224" s="191" t="s">
        <v>71</v>
      </c>
      <c r="AU224" s="191" t="s">
        <v>80</v>
      </c>
      <c r="AY224" s="184" t="s">
        <v>145</v>
      </c>
      <c r="BK224" s="192">
        <f>SUM(BK225:BK241)</f>
        <v>0</v>
      </c>
    </row>
    <row r="225" spans="1:65" s="130" customFormat="1" ht="33" customHeight="1">
      <c r="A225" s="127"/>
      <c r="B225" s="128"/>
      <c r="C225" s="193" t="s">
        <v>422</v>
      </c>
      <c r="D225" s="193" t="s">
        <v>147</v>
      </c>
      <c r="E225" s="194" t="s">
        <v>423</v>
      </c>
      <c r="F225" s="195" t="s">
        <v>424</v>
      </c>
      <c r="G225" s="196" t="s">
        <v>240</v>
      </c>
      <c r="H225" s="197">
        <v>9.5</v>
      </c>
      <c r="I225" s="24"/>
      <c r="J225" s="198">
        <f>ROUND(I225*H225,2)</f>
        <v>0</v>
      </c>
      <c r="K225" s="195" t="s">
        <v>150</v>
      </c>
      <c r="L225" s="128"/>
      <c r="M225" s="199" t="s">
        <v>3</v>
      </c>
      <c r="N225" s="200" t="s">
        <v>43</v>
      </c>
      <c r="O225" s="201"/>
      <c r="P225" s="202">
        <f>O225*H225</f>
        <v>0</v>
      </c>
      <c r="Q225" s="202">
        <v>0</v>
      </c>
      <c r="R225" s="202">
        <f>Q225*H225</f>
        <v>0</v>
      </c>
      <c r="S225" s="202">
        <v>1.6E-2</v>
      </c>
      <c r="T225" s="203">
        <f>S225*H225</f>
        <v>0.152</v>
      </c>
      <c r="U225" s="127"/>
      <c r="V225" s="127"/>
      <c r="W225" s="127"/>
      <c r="X225" s="127"/>
      <c r="Y225" s="127"/>
      <c r="Z225" s="127"/>
      <c r="AA225" s="127"/>
      <c r="AB225" s="127"/>
      <c r="AC225" s="127"/>
      <c r="AD225" s="127"/>
      <c r="AE225" s="127"/>
      <c r="AR225" s="204" t="s">
        <v>216</v>
      </c>
      <c r="AT225" s="204" t="s">
        <v>147</v>
      </c>
      <c r="AU225" s="204" t="s">
        <v>82</v>
      </c>
      <c r="AY225" s="120" t="s">
        <v>145</v>
      </c>
      <c r="BE225" s="205">
        <f>IF(N225="základní",J225,0)</f>
        <v>0</v>
      </c>
      <c r="BF225" s="205">
        <f>IF(N225="snížená",J225,0)</f>
        <v>0</v>
      </c>
      <c r="BG225" s="205">
        <f>IF(N225="zákl. přenesená",J225,0)</f>
        <v>0</v>
      </c>
      <c r="BH225" s="205">
        <f>IF(N225="sníž. přenesená",J225,0)</f>
        <v>0</v>
      </c>
      <c r="BI225" s="205">
        <f>IF(N225="nulová",J225,0)</f>
        <v>0</v>
      </c>
      <c r="BJ225" s="120" t="s">
        <v>80</v>
      </c>
      <c r="BK225" s="205">
        <f>ROUND(I225*H225,2)</f>
        <v>0</v>
      </c>
      <c r="BL225" s="120" t="s">
        <v>216</v>
      </c>
      <c r="BM225" s="204" t="s">
        <v>425</v>
      </c>
    </row>
    <row r="226" spans="1:65" s="219" customFormat="1">
      <c r="B226" s="220"/>
      <c r="D226" s="221" t="s">
        <v>153</v>
      </c>
      <c r="E226" s="222" t="s">
        <v>3</v>
      </c>
      <c r="F226" s="223" t="s">
        <v>426</v>
      </c>
      <c r="H226" s="224">
        <v>9.5</v>
      </c>
      <c r="I226" s="25"/>
      <c r="L226" s="220"/>
      <c r="M226" s="225"/>
      <c r="N226" s="226"/>
      <c r="O226" s="226"/>
      <c r="P226" s="226"/>
      <c r="Q226" s="226"/>
      <c r="R226" s="226"/>
      <c r="S226" s="226"/>
      <c r="T226" s="227"/>
      <c r="AT226" s="222" t="s">
        <v>153</v>
      </c>
      <c r="AU226" s="222" t="s">
        <v>82</v>
      </c>
      <c r="AV226" s="219" t="s">
        <v>82</v>
      </c>
      <c r="AW226" s="219" t="s">
        <v>33</v>
      </c>
      <c r="AX226" s="219" t="s">
        <v>80</v>
      </c>
      <c r="AY226" s="222" t="s">
        <v>145</v>
      </c>
    </row>
    <row r="227" spans="1:65" s="130" customFormat="1" ht="33" customHeight="1">
      <c r="A227" s="127"/>
      <c r="B227" s="128"/>
      <c r="C227" s="193" t="s">
        <v>427</v>
      </c>
      <c r="D227" s="193" t="s">
        <v>147</v>
      </c>
      <c r="E227" s="194" t="s">
        <v>428</v>
      </c>
      <c r="F227" s="195" t="s">
        <v>429</v>
      </c>
      <c r="G227" s="196" t="s">
        <v>240</v>
      </c>
      <c r="H227" s="197">
        <v>3</v>
      </c>
      <c r="I227" s="24"/>
      <c r="J227" s="198">
        <f>ROUND(I227*H227,2)</f>
        <v>0</v>
      </c>
      <c r="K227" s="195" t="s">
        <v>150</v>
      </c>
      <c r="L227" s="128"/>
      <c r="M227" s="199" t="s">
        <v>3</v>
      </c>
      <c r="N227" s="200" t="s">
        <v>43</v>
      </c>
      <c r="O227" s="201"/>
      <c r="P227" s="202">
        <f>O227*H227</f>
        <v>0</v>
      </c>
      <c r="Q227" s="202">
        <v>0</v>
      </c>
      <c r="R227" s="202">
        <f>Q227*H227</f>
        <v>0</v>
      </c>
      <c r="S227" s="202">
        <v>1.6E-2</v>
      </c>
      <c r="T227" s="203">
        <f>S227*H227</f>
        <v>4.8000000000000001E-2</v>
      </c>
      <c r="U227" s="127"/>
      <c r="V227" s="127"/>
      <c r="W227" s="127"/>
      <c r="X227" s="127"/>
      <c r="Y227" s="127"/>
      <c r="Z227" s="127"/>
      <c r="AA227" s="127"/>
      <c r="AB227" s="127"/>
      <c r="AC227" s="127"/>
      <c r="AD227" s="127"/>
      <c r="AE227" s="127"/>
      <c r="AR227" s="204" t="s">
        <v>216</v>
      </c>
      <c r="AT227" s="204" t="s">
        <v>147</v>
      </c>
      <c r="AU227" s="204" t="s">
        <v>82</v>
      </c>
      <c r="AY227" s="120" t="s">
        <v>145</v>
      </c>
      <c r="BE227" s="205">
        <f>IF(N227="základní",J227,0)</f>
        <v>0</v>
      </c>
      <c r="BF227" s="205">
        <f>IF(N227="snížená",J227,0)</f>
        <v>0</v>
      </c>
      <c r="BG227" s="205">
        <f>IF(N227="zákl. přenesená",J227,0)</f>
        <v>0</v>
      </c>
      <c r="BH227" s="205">
        <f>IF(N227="sníž. přenesená",J227,0)</f>
        <v>0</v>
      </c>
      <c r="BI227" s="205">
        <f>IF(N227="nulová",J227,0)</f>
        <v>0</v>
      </c>
      <c r="BJ227" s="120" t="s">
        <v>80</v>
      </c>
      <c r="BK227" s="205">
        <f>ROUND(I227*H227,2)</f>
        <v>0</v>
      </c>
      <c r="BL227" s="120" t="s">
        <v>216</v>
      </c>
      <c r="BM227" s="204" t="s">
        <v>430</v>
      </c>
    </row>
    <row r="228" spans="1:65" s="219" customFormat="1">
      <c r="B228" s="220"/>
      <c r="D228" s="221" t="s">
        <v>153</v>
      </c>
      <c r="E228" s="222" t="s">
        <v>3</v>
      </c>
      <c r="F228" s="223" t="s">
        <v>431</v>
      </c>
      <c r="H228" s="224">
        <v>3</v>
      </c>
      <c r="I228" s="25"/>
      <c r="L228" s="220"/>
      <c r="M228" s="225"/>
      <c r="N228" s="226"/>
      <c r="O228" s="226"/>
      <c r="P228" s="226"/>
      <c r="Q228" s="226"/>
      <c r="R228" s="226"/>
      <c r="S228" s="226"/>
      <c r="T228" s="227"/>
      <c r="AT228" s="222" t="s">
        <v>153</v>
      </c>
      <c r="AU228" s="222" t="s">
        <v>82</v>
      </c>
      <c r="AV228" s="219" t="s">
        <v>82</v>
      </c>
      <c r="AW228" s="219" t="s">
        <v>33</v>
      </c>
      <c r="AX228" s="219" t="s">
        <v>80</v>
      </c>
      <c r="AY228" s="222" t="s">
        <v>145</v>
      </c>
    </row>
    <row r="229" spans="1:65" s="130" customFormat="1" ht="21.75" customHeight="1">
      <c r="A229" s="127"/>
      <c r="B229" s="128"/>
      <c r="C229" s="193" t="s">
        <v>432</v>
      </c>
      <c r="D229" s="193" t="s">
        <v>147</v>
      </c>
      <c r="E229" s="194" t="s">
        <v>433</v>
      </c>
      <c r="F229" s="195" t="s">
        <v>434</v>
      </c>
      <c r="G229" s="196" t="s">
        <v>104</v>
      </c>
      <c r="H229" s="197">
        <v>1.08</v>
      </c>
      <c r="I229" s="24"/>
      <c r="J229" s="198">
        <f>ROUND(I229*H229,2)</f>
        <v>0</v>
      </c>
      <c r="K229" s="195" t="s">
        <v>150</v>
      </c>
      <c r="L229" s="128"/>
      <c r="M229" s="199" t="s">
        <v>3</v>
      </c>
      <c r="N229" s="200" t="s">
        <v>43</v>
      </c>
      <c r="O229" s="201"/>
      <c r="P229" s="202">
        <f>O229*H229</f>
        <v>0</v>
      </c>
      <c r="Q229" s="202">
        <v>0</v>
      </c>
      <c r="R229" s="202">
        <f>Q229*H229</f>
        <v>0</v>
      </c>
      <c r="S229" s="202">
        <v>0.04</v>
      </c>
      <c r="T229" s="203">
        <f>S229*H229</f>
        <v>4.3200000000000002E-2</v>
      </c>
      <c r="U229" s="127"/>
      <c r="V229" s="127"/>
      <c r="W229" s="127"/>
      <c r="X229" s="127"/>
      <c r="Y229" s="127"/>
      <c r="Z229" s="127"/>
      <c r="AA229" s="127"/>
      <c r="AB229" s="127"/>
      <c r="AC229" s="127"/>
      <c r="AD229" s="127"/>
      <c r="AE229" s="127"/>
      <c r="AR229" s="204" t="s">
        <v>216</v>
      </c>
      <c r="AT229" s="204" t="s">
        <v>147</v>
      </c>
      <c r="AU229" s="204" t="s">
        <v>82</v>
      </c>
      <c r="AY229" s="120" t="s">
        <v>145</v>
      </c>
      <c r="BE229" s="205">
        <f>IF(N229="základní",J229,0)</f>
        <v>0</v>
      </c>
      <c r="BF229" s="205">
        <f>IF(N229="snížená",J229,0)</f>
        <v>0</v>
      </c>
      <c r="BG229" s="205">
        <f>IF(N229="zákl. přenesená",J229,0)</f>
        <v>0</v>
      </c>
      <c r="BH229" s="205">
        <f>IF(N229="sníž. přenesená",J229,0)</f>
        <v>0</v>
      </c>
      <c r="BI229" s="205">
        <f>IF(N229="nulová",J229,0)</f>
        <v>0</v>
      </c>
      <c r="BJ229" s="120" t="s">
        <v>80</v>
      </c>
      <c r="BK229" s="205">
        <f>ROUND(I229*H229,2)</f>
        <v>0</v>
      </c>
      <c r="BL229" s="120" t="s">
        <v>216</v>
      </c>
      <c r="BM229" s="204" t="s">
        <v>435</v>
      </c>
    </row>
    <row r="230" spans="1:65" s="219" customFormat="1">
      <c r="B230" s="220"/>
      <c r="D230" s="221" t="s">
        <v>153</v>
      </c>
      <c r="E230" s="222" t="s">
        <v>3</v>
      </c>
      <c r="F230" s="223" t="s">
        <v>436</v>
      </c>
      <c r="H230" s="224">
        <v>1.08</v>
      </c>
      <c r="I230" s="25"/>
      <c r="L230" s="220"/>
      <c r="M230" s="225"/>
      <c r="N230" s="226"/>
      <c r="O230" s="226"/>
      <c r="P230" s="226"/>
      <c r="Q230" s="226"/>
      <c r="R230" s="226"/>
      <c r="S230" s="226"/>
      <c r="T230" s="227"/>
      <c r="AT230" s="222" t="s">
        <v>153</v>
      </c>
      <c r="AU230" s="222" t="s">
        <v>82</v>
      </c>
      <c r="AV230" s="219" t="s">
        <v>82</v>
      </c>
      <c r="AW230" s="219" t="s">
        <v>33</v>
      </c>
      <c r="AX230" s="219" t="s">
        <v>80</v>
      </c>
      <c r="AY230" s="222" t="s">
        <v>145</v>
      </c>
    </row>
    <row r="231" spans="1:65" s="130" customFormat="1" ht="24">
      <c r="A231" s="127"/>
      <c r="B231" s="128"/>
      <c r="C231" s="193" t="s">
        <v>437</v>
      </c>
      <c r="D231" s="193" t="s">
        <v>147</v>
      </c>
      <c r="E231" s="194" t="s">
        <v>438</v>
      </c>
      <c r="F231" s="195" t="s">
        <v>439</v>
      </c>
      <c r="G231" s="196" t="s">
        <v>159</v>
      </c>
      <c r="H231" s="197">
        <v>2</v>
      </c>
      <c r="I231" s="24"/>
      <c r="J231" s="198">
        <f>ROUND(I231*H231,2)</f>
        <v>0</v>
      </c>
      <c r="K231" s="195" t="s">
        <v>150</v>
      </c>
      <c r="L231" s="128"/>
      <c r="M231" s="199" t="s">
        <v>3</v>
      </c>
      <c r="N231" s="200" t="s">
        <v>43</v>
      </c>
      <c r="O231" s="201"/>
      <c r="P231" s="202">
        <f>O231*H231</f>
        <v>0</v>
      </c>
      <c r="Q231" s="202">
        <v>0</v>
      </c>
      <c r="R231" s="202">
        <f>Q231*H231</f>
        <v>0</v>
      </c>
      <c r="S231" s="202">
        <v>1.2999999999999999E-2</v>
      </c>
      <c r="T231" s="203">
        <f>S231*H231</f>
        <v>2.5999999999999999E-2</v>
      </c>
      <c r="U231" s="127"/>
      <c r="V231" s="127"/>
      <c r="W231" s="127"/>
      <c r="X231" s="127"/>
      <c r="Y231" s="127"/>
      <c r="Z231" s="127"/>
      <c r="AA231" s="127"/>
      <c r="AB231" s="127"/>
      <c r="AC231" s="127"/>
      <c r="AD231" s="127"/>
      <c r="AE231" s="127"/>
      <c r="AR231" s="204" t="s">
        <v>216</v>
      </c>
      <c r="AT231" s="204" t="s">
        <v>147</v>
      </c>
      <c r="AU231" s="204" t="s">
        <v>82</v>
      </c>
      <c r="AY231" s="120" t="s">
        <v>145</v>
      </c>
      <c r="BE231" s="205">
        <f>IF(N231="základní",J231,0)</f>
        <v>0</v>
      </c>
      <c r="BF231" s="205">
        <f>IF(N231="snížená",J231,0)</f>
        <v>0</v>
      </c>
      <c r="BG231" s="205">
        <f>IF(N231="zákl. přenesená",J231,0)</f>
        <v>0</v>
      </c>
      <c r="BH231" s="205">
        <f>IF(N231="sníž. přenesená",J231,0)</f>
        <v>0</v>
      </c>
      <c r="BI231" s="205">
        <f>IF(N231="nulová",J231,0)</f>
        <v>0</v>
      </c>
      <c r="BJ231" s="120" t="s">
        <v>80</v>
      </c>
      <c r="BK231" s="205">
        <f>ROUND(I231*H231,2)</f>
        <v>0</v>
      </c>
      <c r="BL231" s="120" t="s">
        <v>216</v>
      </c>
      <c r="BM231" s="204" t="s">
        <v>440</v>
      </c>
    </row>
    <row r="232" spans="1:65" s="130" customFormat="1" ht="24">
      <c r="A232" s="127"/>
      <c r="B232" s="128"/>
      <c r="C232" s="193" t="s">
        <v>441</v>
      </c>
      <c r="D232" s="193" t="s">
        <v>147</v>
      </c>
      <c r="E232" s="194" t="s">
        <v>442</v>
      </c>
      <c r="F232" s="195" t="s">
        <v>443</v>
      </c>
      <c r="G232" s="196" t="s">
        <v>159</v>
      </c>
      <c r="H232" s="197">
        <v>10</v>
      </c>
      <c r="I232" s="24"/>
      <c r="J232" s="198">
        <f>ROUND(I232*H232,2)</f>
        <v>0</v>
      </c>
      <c r="K232" s="195" t="s">
        <v>150</v>
      </c>
      <c r="L232" s="128"/>
      <c r="M232" s="199" t="s">
        <v>3</v>
      </c>
      <c r="N232" s="200" t="s">
        <v>43</v>
      </c>
      <c r="O232" s="201"/>
      <c r="P232" s="202">
        <f>O232*H232</f>
        <v>0</v>
      </c>
      <c r="Q232" s="202">
        <v>0</v>
      </c>
      <c r="R232" s="202">
        <f>Q232*H232</f>
        <v>0</v>
      </c>
      <c r="S232" s="202">
        <v>4.0000000000000002E-4</v>
      </c>
      <c r="T232" s="203">
        <f>S232*H232</f>
        <v>4.0000000000000001E-3</v>
      </c>
      <c r="U232" s="127"/>
      <c r="V232" s="127"/>
      <c r="W232" s="127"/>
      <c r="X232" s="127"/>
      <c r="Y232" s="127"/>
      <c r="Z232" s="127"/>
      <c r="AA232" s="127"/>
      <c r="AB232" s="127"/>
      <c r="AC232" s="127"/>
      <c r="AD232" s="127"/>
      <c r="AE232" s="127"/>
      <c r="AR232" s="204" t="s">
        <v>216</v>
      </c>
      <c r="AT232" s="204" t="s">
        <v>147</v>
      </c>
      <c r="AU232" s="204" t="s">
        <v>82</v>
      </c>
      <c r="AY232" s="120" t="s">
        <v>145</v>
      </c>
      <c r="BE232" s="205">
        <f>IF(N232="základní",J232,0)</f>
        <v>0</v>
      </c>
      <c r="BF232" s="205">
        <f>IF(N232="snížená",J232,0)</f>
        <v>0</v>
      </c>
      <c r="BG232" s="205">
        <f>IF(N232="zákl. přenesená",J232,0)</f>
        <v>0</v>
      </c>
      <c r="BH232" s="205">
        <f>IF(N232="sníž. přenesená",J232,0)</f>
        <v>0</v>
      </c>
      <c r="BI232" s="205">
        <f>IF(N232="nulová",J232,0)</f>
        <v>0</v>
      </c>
      <c r="BJ232" s="120" t="s">
        <v>80</v>
      </c>
      <c r="BK232" s="205">
        <f>ROUND(I232*H232,2)</f>
        <v>0</v>
      </c>
      <c r="BL232" s="120" t="s">
        <v>216</v>
      </c>
      <c r="BM232" s="204" t="s">
        <v>444</v>
      </c>
    </row>
    <row r="233" spans="1:65" s="130" customFormat="1" ht="16.5" customHeight="1">
      <c r="A233" s="127"/>
      <c r="B233" s="128"/>
      <c r="C233" s="193" t="s">
        <v>445</v>
      </c>
      <c r="D233" s="193" t="s">
        <v>147</v>
      </c>
      <c r="E233" s="194" t="s">
        <v>446</v>
      </c>
      <c r="F233" s="195" t="s">
        <v>447</v>
      </c>
      <c r="G233" s="196" t="s">
        <v>240</v>
      </c>
      <c r="H233" s="197">
        <v>11.6</v>
      </c>
      <c r="I233" s="24"/>
      <c r="J233" s="198">
        <f>ROUND(I233*H233,2)</f>
        <v>0</v>
      </c>
      <c r="K233" s="195" t="s">
        <v>3</v>
      </c>
      <c r="L233" s="128"/>
      <c r="M233" s="199" t="s">
        <v>3</v>
      </c>
      <c r="N233" s="200" t="s">
        <v>43</v>
      </c>
      <c r="O233" s="201"/>
      <c r="P233" s="202">
        <f>O233*H233</f>
        <v>0</v>
      </c>
      <c r="Q233" s="202">
        <v>0</v>
      </c>
      <c r="R233" s="202">
        <f>Q233*H233</f>
        <v>0</v>
      </c>
      <c r="S233" s="202">
        <v>0.05</v>
      </c>
      <c r="T233" s="203">
        <f>S233*H233</f>
        <v>0.57999999999999996</v>
      </c>
      <c r="U233" s="127"/>
      <c r="V233" s="127"/>
      <c r="W233" s="127"/>
      <c r="X233" s="127"/>
      <c r="Y233" s="127"/>
      <c r="Z233" s="127"/>
      <c r="AA233" s="127"/>
      <c r="AB233" s="127"/>
      <c r="AC233" s="127"/>
      <c r="AD233" s="127"/>
      <c r="AE233" s="127"/>
      <c r="AR233" s="204" t="s">
        <v>216</v>
      </c>
      <c r="AT233" s="204" t="s">
        <v>147</v>
      </c>
      <c r="AU233" s="204" t="s">
        <v>82</v>
      </c>
      <c r="AY233" s="120" t="s">
        <v>145</v>
      </c>
      <c r="BE233" s="205">
        <f>IF(N233="základní",J233,0)</f>
        <v>0</v>
      </c>
      <c r="BF233" s="205">
        <f>IF(N233="snížená",J233,0)</f>
        <v>0</v>
      </c>
      <c r="BG233" s="205">
        <f>IF(N233="zákl. přenesená",J233,0)</f>
        <v>0</v>
      </c>
      <c r="BH233" s="205">
        <f>IF(N233="sníž. přenesená",J233,0)</f>
        <v>0</v>
      </c>
      <c r="BI233" s="205">
        <f>IF(N233="nulová",J233,0)</f>
        <v>0</v>
      </c>
      <c r="BJ233" s="120" t="s">
        <v>80</v>
      </c>
      <c r="BK233" s="205">
        <f>ROUND(I233*H233,2)</f>
        <v>0</v>
      </c>
      <c r="BL233" s="120" t="s">
        <v>216</v>
      </c>
      <c r="BM233" s="204" t="s">
        <v>448</v>
      </c>
    </row>
    <row r="234" spans="1:65" s="219" customFormat="1">
      <c r="B234" s="220"/>
      <c r="D234" s="221" t="s">
        <v>153</v>
      </c>
      <c r="E234" s="222" t="s">
        <v>3</v>
      </c>
      <c r="F234" s="223" t="s">
        <v>449</v>
      </c>
      <c r="H234" s="224">
        <v>11.6</v>
      </c>
      <c r="I234" s="25"/>
      <c r="L234" s="220"/>
      <c r="M234" s="225"/>
      <c r="N234" s="226"/>
      <c r="O234" s="226"/>
      <c r="P234" s="226"/>
      <c r="Q234" s="226"/>
      <c r="R234" s="226"/>
      <c r="S234" s="226"/>
      <c r="T234" s="227"/>
      <c r="AT234" s="222" t="s">
        <v>153</v>
      </c>
      <c r="AU234" s="222" t="s">
        <v>82</v>
      </c>
      <c r="AV234" s="219" t="s">
        <v>82</v>
      </c>
      <c r="AW234" s="219" t="s">
        <v>33</v>
      </c>
      <c r="AX234" s="219" t="s">
        <v>80</v>
      </c>
      <c r="AY234" s="222" t="s">
        <v>145</v>
      </c>
    </row>
    <row r="235" spans="1:65" s="130" customFormat="1" ht="24">
      <c r="A235" s="127"/>
      <c r="B235" s="128"/>
      <c r="C235" s="193" t="s">
        <v>450</v>
      </c>
      <c r="D235" s="193" t="s">
        <v>147</v>
      </c>
      <c r="E235" s="194" t="s">
        <v>451</v>
      </c>
      <c r="F235" s="195" t="s">
        <v>452</v>
      </c>
      <c r="G235" s="196" t="s">
        <v>159</v>
      </c>
      <c r="H235" s="197">
        <v>1</v>
      </c>
      <c r="I235" s="24"/>
      <c r="J235" s="198">
        <f>ROUND(I235*H235,2)</f>
        <v>0</v>
      </c>
      <c r="K235" s="195" t="s">
        <v>150</v>
      </c>
      <c r="L235" s="128"/>
      <c r="M235" s="199" t="s">
        <v>3</v>
      </c>
      <c r="N235" s="200" t="s">
        <v>43</v>
      </c>
      <c r="O235" s="201"/>
      <c r="P235" s="202">
        <f>O235*H235</f>
        <v>0</v>
      </c>
      <c r="Q235" s="202">
        <v>0</v>
      </c>
      <c r="R235" s="202">
        <f>Q235*H235</f>
        <v>0</v>
      </c>
      <c r="S235" s="202">
        <v>0.05</v>
      </c>
      <c r="T235" s="203">
        <f>S235*H235</f>
        <v>0.05</v>
      </c>
      <c r="U235" s="127"/>
      <c r="V235" s="127"/>
      <c r="W235" s="127"/>
      <c r="X235" s="127"/>
      <c r="Y235" s="127"/>
      <c r="Z235" s="127"/>
      <c r="AA235" s="127"/>
      <c r="AB235" s="127"/>
      <c r="AC235" s="127"/>
      <c r="AD235" s="127"/>
      <c r="AE235" s="127"/>
      <c r="AR235" s="204" t="s">
        <v>216</v>
      </c>
      <c r="AT235" s="204" t="s">
        <v>147</v>
      </c>
      <c r="AU235" s="204" t="s">
        <v>82</v>
      </c>
      <c r="AY235" s="120" t="s">
        <v>145</v>
      </c>
      <c r="BE235" s="205">
        <f>IF(N235="základní",J235,0)</f>
        <v>0</v>
      </c>
      <c r="BF235" s="205">
        <f>IF(N235="snížená",J235,0)</f>
        <v>0</v>
      </c>
      <c r="BG235" s="205">
        <f>IF(N235="zákl. přenesená",J235,0)</f>
        <v>0</v>
      </c>
      <c r="BH235" s="205">
        <f>IF(N235="sníž. přenesená",J235,0)</f>
        <v>0</v>
      </c>
      <c r="BI235" s="205">
        <f>IF(N235="nulová",J235,0)</f>
        <v>0</v>
      </c>
      <c r="BJ235" s="120" t="s">
        <v>80</v>
      </c>
      <c r="BK235" s="205">
        <f>ROUND(I235*H235,2)</f>
        <v>0</v>
      </c>
      <c r="BL235" s="120" t="s">
        <v>216</v>
      </c>
      <c r="BM235" s="204" t="s">
        <v>453</v>
      </c>
    </row>
    <row r="236" spans="1:65" s="130" customFormat="1" ht="24">
      <c r="A236" s="127"/>
      <c r="B236" s="128"/>
      <c r="C236" s="193" t="s">
        <v>454</v>
      </c>
      <c r="D236" s="193" t="s">
        <v>147</v>
      </c>
      <c r="E236" s="194" t="s">
        <v>455</v>
      </c>
      <c r="F236" s="195" t="s">
        <v>456</v>
      </c>
      <c r="G236" s="196" t="s">
        <v>457</v>
      </c>
      <c r="H236" s="197">
        <v>806</v>
      </c>
      <c r="I236" s="24"/>
      <c r="J236" s="198">
        <f>ROUND(I236*H236,2)</f>
        <v>0</v>
      </c>
      <c r="K236" s="195" t="s">
        <v>150</v>
      </c>
      <c r="L236" s="128"/>
      <c r="M236" s="199" t="s">
        <v>3</v>
      </c>
      <c r="N236" s="200" t="s">
        <v>43</v>
      </c>
      <c r="O236" s="201"/>
      <c r="P236" s="202">
        <f>O236*H236</f>
        <v>0</v>
      </c>
      <c r="Q236" s="202">
        <v>0</v>
      </c>
      <c r="R236" s="202">
        <f>Q236*H236</f>
        <v>0</v>
      </c>
      <c r="S236" s="202">
        <v>1E-3</v>
      </c>
      <c r="T236" s="203">
        <f>S236*H236</f>
        <v>0.80600000000000005</v>
      </c>
      <c r="U236" s="127"/>
      <c r="V236" s="127"/>
      <c r="W236" s="127"/>
      <c r="X236" s="127"/>
      <c r="Y236" s="127"/>
      <c r="Z236" s="127"/>
      <c r="AA236" s="127"/>
      <c r="AB236" s="127"/>
      <c r="AC236" s="127"/>
      <c r="AD236" s="127"/>
      <c r="AE236" s="127"/>
      <c r="AR236" s="204" t="s">
        <v>216</v>
      </c>
      <c r="AT236" s="204" t="s">
        <v>147</v>
      </c>
      <c r="AU236" s="204" t="s">
        <v>82</v>
      </c>
      <c r="AY236" s="120" t="s">
        <v>145</v>
      </c>
      <c r="BE236" s="205">
        <f>IF(N236="základní",J236,0)</f>
        <v>0</v>
      </c>
      <c r="BF236" s="205">
        <f>IF(N236="snížená",J236,0)</f>
        <v>0</v>
      </c>
      <c r="BG236" s="205">
        <f>IF(N236="zákl. přenesená",J236,0)</f>
        <v>0</v>
      </c>
      <c r="BH236" s="205">
        <f>IF(N236="sníž. přenesená",J236,0)</f>
        <v>0</v>
      </c>
      <c r="BI236" s="205">
        <f>IF(N236="nulová",J236,0)</f>
        <v>0</v>
      </c>
      <c r="BJ236" s="120" t="s">
        <v>80</v>
      </c>
      <c r="BK236" s="205">
        <f>ROUND(I236*H236,2)</f>
        <v>0</v>
      </c>
      <c r="BL236" s="120" t="s">
        <v>216</v>
      </c>
      <c r="BM236" s="204" t="s">
        <v>458</v>
      </c>
    </row>
    <row r="237" spans="1:65" s="219" customFormat="1">
      <c r="B237" s="220"/>
      <c r="D237" s="221" t="s">
        <v>153</v>
      </c>
      <c r="E237" s="222" t="s">
        <v>3</v>
      </c>
      <c r="F237" s="223" t="s">
        <v>459</v>
      </c>
      <c r="H237" s="224">
        <v>760</v>
      </c>
      <c r="I237" s="25"/>
      <c r="L237" s="220"/>
      <c r="M237" s="225"/>
      <c r="N237" s="226"/>
      <c r="O237" s="226"/>
      <c r="P237" s="226"/>
      <c r="Q237" s="226"/>
      <c r="R237" s="226"/>
      <c r="S237" s="226"/>
      <c r="T237" s="227"/>
      <c r="AT237" s="222" t="s">
        <v>153</v>
      </c>
      <c r="AU237" s="222" t="s">
        <v>82</v>
      </c>
      <c r="AV237" s="219" t="s">
        <v>82</v>
      </c>
      <c r="AW237" s="219" t="s">
        <v>33</v>
      </c>
      <c r="AX237" s="219" t="s">
        <v>72</v>
      </c>
      <c r="AY237" s="222" t="s">
        <v>145</v>
      </c>
    </row>
    <row r="238" spans="1:65" s="219" customFormat="1">
      <c r="B238" s="220"/>
      <c r="D238" s="221" t="s">
        <v>153</v>
      </c>
      <c r="E238" s="222" t="s">
        <v>3</v>
      </c>
      <c r="F238" s="223" t="s">
        <v>460</v>
      </c>
      <c r="H238" s="224">
        <v>46</v>
      </c>
      <c r="I238" s="25"/>
      <c r="L238" s="220"/>
      <c r="M238" s="225"/>
      <c r="N238" s="226"/>
      <c r="O238" s="226"/>
      <c r="P238" s="226"/>
      <c r="Q238" s="226"/>
      <c r="R238" s="226"/>
      <c r="S238" s="226"/>
      <c r="T238" s="227"/>
      <c r="AT238" s="222" t="s">
        <v>153</v>
      </c>
      <c r="AU238" s="222" t="s">
        <v>82</v>
      </c>
      <c r="AV238" s="219" t="s">
        <v>82</v>
      </c>
      <c r="AW238" s="219" t="s">
        <v>33</v>
      </c>
      <c r="AX238" s="219" t="s">
        <v>72</v>
      </c>
      <c r="AY238" s="222" t="s">
        <v>145</v>
      </c>
    </row>
    <row r="239" spans="1:65" s="228" customFormat="1">
      <c r="B239" s="229"/>
      <c r="D239" s="221" t="s">
        <v>153</v>
      </c>
      <c r="E239" s="230" t="s">
        <v>3</v>
      </c>
      <c r="F239" s="231" t="s">
        <v>176</v>
      </c>
      <c r="H239" s="232">
        <v>806</v>
      </c>
      <c r="I239" s="26"/>
      <c r="L239" s="229"/>
      <c r="M239" s="233"/>
      <c r="N239" s="234"/>
      <c r="O239" s="234"/>
      <c r="P239" s="234"/>
      <c r="Q239" s="234"/>
      <c r="R239" s="234"/>
      <c r="S239" s="234"/>
      <c r="T239" s="235"/>
      <c r="AT239" s="230" t="s">
        <v>153</v>
      </c>
      <c r="AU239" s="230" t="s">
        <v>82</v>
      </c>
      <c r="AV239" s="228" t="s">
        <v>151</v>
      </c>
      <c r="AW239" s="228" t="s">
        <v>33</v>
      </c>
      <c r="AX239" s="228" t="s">
        <v>80</v>
      </c>
      <c r="AY239" s="230" t="s">
        <v>145</v>
      </c>
    </row>
    <row r="240" spans="1:65" s="245" customFormat="1">
      <c r="B240" s="246"/>
      <c r="D240" s="221" t="s">
        <v>153</v>
      </c>
      <c r="E240" s="247" t="s">
        <v>3</v>
      </c>
      <c r="F240" s="248" t="s">
        <v>461</v>
      </c>
      <c r="H240" s="247" t="s">
        <v>3</v>
      </c>
      <c r="I240" s="27"/>
      <c r="L240" s="246"/>
      <c r="M240" s="249"/>
      <c r="N240" s="250"/>
      <c r="O240" s="250"/>
      <c r="P240" s="250"/>
      <c r="Q240" s="250"/>
      <c r="R240" s="250"/>
      <c r="S240" s="250"/>
      <c r="T240" s="251"/>
      <c r="AT240" s="247" t="s">
        <v>153</v>
      </c>
      <c r="AU240" s="247" t="s">
        <v>82</v>
      </c>
      <c r="AV240" s="245" t="s">
        <v>80</v>
      </c>
      <c r="AW240" s="245" t="s">
        <v>33</v>
      </c>
      <c r="AX240" s="245" t="s">
        <v>72</v>
      </c>
      <c r="AY240" s="247" t="s">
        <v>145</v>
      </c>
    </row>
    <row r="241" spans="1:65" s="130" customFormat="1" ht="44.25" customHeight="1">
      <c r="A241" s="127"/>
      <c r="B241" s="128"/>
      <c r="C241" s="193" t="s">
        <v>462</v>
      </c>
      <c r="D241" s="193" t="s">
        <v>147</v>
      </c>
      <c r="E241" s="194" t="s">
        <v>463</v>
      </c>
      <c r="F241" s="195" t="s">
        <v>464</v>
      </c>
      <c r="G241" s="196" t="s">
        <v>359</v>
      </c>
      <c r="H241" s="264">
        <f>SUM(J225:J236)</f>
        <v>0</v>
      </c>
      <c r="I241" s="24"/>
      <c r="J241" s="198">
        <f>ROUND(I241*H241/100,2)</f>
        <v>0</v>
      </c>
      <c r="K241" s="195" t="s">
        <v>150</v>
      </c>
      <c r="L241" s="128"/>
      <c r="M241" s="206" t="s">
        <v>3</v>
      </c>
      <c r="N241" s="207" t="s">
        <v>43</v>
      </c>
      <c r="O241" s="208"/>
      <c r="P241" s="209">
        <f>O241*H241</f>
        <v>0</v>
      </c>
      <c r="Q241" s="209">
        <v>0</v>
      </c>
      <c r="R241" s="209">
        <f>Q241*H241</f>
        <v>0</v>
      </c>
      <c r="S241" s="209">
        <v>0</v>
      </c>
      <c r="T241" s="210">
        <f>S241*H241</f>
        <v>0</v>
      </c>
      <c r="U241" s="127"/>
      <c r="V241" s="127"/>
      <c r="W241" s="127"/>
      <c r="X241" s="127"/>
      <c r="Y241" s="127"/>
      <c r="Z241" s="127"/>
      <c r="AA241" s="127"/>
      <c r="AB241" s="127"/>
      <c r="AC241" s="127"/>
      <c r="AD241" s="127"/>
      <c r="AE241" s="127"/>
      <c r="AR241" s="204" t="s">
        <v>216</v>
      </c>
      <c r="AT241" s="204" t="s">
        <v>147</v>
      </c>
      <c r="AU241" s="204" t="s">
        <v>82</v>
      </c>
      <c r="AY241" s="120" t="s">
        <v>145</v>
      </c>
      <c r="BE241" s="205">
        <f>IF(N241="základní",J241,0)</f>
        <v>0</v>
      </c>
      <c r="BF241" s="205">
        <f>IF(N241="snížená",J241,0)</f>
        <v>0</v>
      </c>
      <c r="BG241" s="205">
        <f>IF(N241="zákl. přenesená",J241,0)</f>
        <v>0</v>
      </c>
      <c r="BH241" s="205">
        <f>IF(N241="sníž. přenesená",J241,0)</f>
        <v>0</v>
      </c>
      <c r="BI241" s="205">
        <f>IF(N241="nulová",J241,0)</f>
        <v>0</v>
      </c>
      <c r="BJ241" s="120" t="s">
        <v>80</v>
      </c>
      <c r="BK241" s="205">
        <f>ROUND(I241*H241,2)</f>
        <v>0</v>
      </c>
      <c r="BL241" s="120" t="s">
        <v>216</v>
      </c>
      <c r="BM241" s="204" t="s">
        <v>465</v>
      </c>
    </row>
    <row r="242" spans="1:65" s="130" customFormat="1" ht="6.95" customHeight="1">
      <c r="A242" s="127"/>
      <c r="B242" s="152"/>
      <c r="C242" s="153"/>
      <c r="D242" s="153"/>
      <c r="E242" s="153"/>
      <c r="F242" s="153"/>
      <c r="G242" s="153"/>
      <c r="H242" s="153"/>
      <c r="I242" s="153"/>
      <c r="J242" s="153"/>
      <c r="K242" s="153"/>
      <c r="L242" s="128"/>
      <c r="M242" s="127"/>
      <c r="O242" s="127"/>
      <c r="P242" s="127"/>
      <c r="Q242" s="127"/>
      <c r="R242" s="127"/>
      <c r="S242" s="127"/>
      <c r="T242" s="127"/>
      <c r="U242" s="127"/>
      <c r="V242" s="127"/>
      <c r="W242" s="127"/>
      <c r="X242" s="127"/>
      <c r="Y242" s="127"/>
      <c r="Z242" s="127"/>
      <c r="AA242" s="127"/>
      <c r="AB242" s="127"/>
      <c r="AC242" s="127"/>
      <c r="AD242" s="127"/>
      <c r="AE242" s="127"/>
    </row>
  </sheetData>
  <sheetProtection password="C64E" sheet="1" objects="1" scenarios="1"/>
  <autoFilter ref="C88:K241" xr:uid="{00000000-0009-0000-0000-000001000000}"/>
  <mergeCells count="9">
    <mergeCell ref="E50:H50"/>
    <mergeCell ref="E79:H79"/>
    <mergeCell ref="E81:H81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75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605"/>
  <sheetViews>
    <sheetView showGridLines="0" topLeftCell="A47" workbookViewId="0">
      <selection activeCell="J13" sqref="J13"/>
    </sheetView>
  </sheetViews>
  <sheetFormatPr defaultRowHeight="11.25"/>
  <cols>
    <col min="1" max="1" width="8.33203125" style="119" customWidth="1"/>
    <col min="2" max="2" width="1.1640625" style="119" customWidth="1"/>
    <col min="3" max="3" width="4.1640625" style="119" customWidth="1"/>
    <col min="4" max="4" width="4.33203125" style="119" customWidth="1"/>
    <col min="5" max="5" width="17.1640625" style="119" customWidth="1"/>
    <col min="6" max="6" width="50.83203125" style="119" customWidth="1"/>
    <col min="7" max="7" width="7.5" style="119" customWidth="1"/>
    <col min="8" max="8" width="14" style="119" customWidth="1"/>
    <col min="9" max="9" width="15.83203125" style="119" customWidth="1"/>
    <col min="10" max="11" width="22.33203125" style="119" customWidth="1"/>
    <col min="12" max="12" width="9.33203125" style="119" customWidth="1"/>
    <col min="13" max="13" width="10.83203125" style="119" hidden="1" customWidth="1"/>
    <col min="14" max="14" width="9.33203125" style="119" hidden="1"/>
    <col min="15" max="20" width="14.1640625" style="119" hidden="1" customWidth="1"/>
    <col min="21" max="21" width="16.33203125" style="119" hidden="1" customWidth="1"/>
    <col min="22" max="22" width="12.33203125" style="119" customWidth="1"/>
    <col min="23" max="23" width="16.33203125" style="119" customWidth="1"/>
    <col min="24" max="24" width="12.33203125" style="119" customWidth="1"/>
    <col min="25" max="25" width="15" style="119" customWidth="1"/>
    <col min="26" max="26" width="11" style="119" customWidth="1"/>
    <col min="27" max="27" width="15" style="119" customWidth="1"/>
    <col min="28" max="28" width="16.33203125" style="119" customWidth="1"/>
    <col min="29" max="29" width="11" style="119" customWidth="1"/>
    <col min="30" max="30" width="15" style="119" customWidth="1"/>
    <col min="31" max="31" width="16.33203125" style="119" customWidth="1"/>
    <col min="32" max="43" width="9.33203125" style="119"/>
    <col min="44" max="65" width="9.33203125" style="119" hidden="1"/>
    <col min="66" max="16384" width="9.33203125" style="119"/>
  </cols>
  <sheetData>
    <row r="2" spans="1:56" ht="36.950000000000003" customHeight="1">
      <c r="L2" s="319" t="s">
        <v>6</v>
      </c>
      <c r="M2" s="320"/>
      <c r="N2" s="320"/>
      <c r="O2" s="320"/>
      <c r="P2" s="320"/>
      <c r="Q2" s="320"/>
      <c r="R2" s="320"/>
      <c r="S2" s="320"/>
      <c r="T2" s="320"/>
      <c r="U2" s="320"/>
      <c r="V2" s="320"/>
      <c r="AT2" s="120" t="s">
        <v>85</v>
      </c>
      <c r="AZ2" s="211" t="s">
        <v>466</v>
      </c>
      <c r="BA2" s="211" t="s">
        <v>467</v>
      </c>
      <c r="BB2" s="211" t="s">
        <v>104</v>
      </c>
      <c r="BC2" s="211" t="s">
        <v>468</v>
      </c>
      <c r="BD2" s="211" t="s">
        <v>82</v>
      </c>
    </row>
    <row r="3" spans="1:56" ht="6.95" customHeight="1">
      <c r="B3" s="121"/>
      <c r="C3" s="122"/>
      <c r="D3" s="122"/>
      <c r="E3" s="122"/>
      <c r="F3" s="122"/>
      <c r="G3" s="122"/>
      <c r="H3" s="122"/>
      <c r="I3" s="122"/>
      <c r="J3" s="122"/>
      <c r="K3" s="122"/>
      <c r="L3" s="123"/>
      <c r="AT3" s="120" t="s">
        <v>82</v>
      </c>
      <c r="AZ3" s="211" t="s">
        <v>469</v>
      </c>
      <c r="BA3" s="211" t="s">
        <v>470</v>
      </c>
      <c r="BB3" s="211" t="s">
        <v>104</v>
      </c>
      <c r="BC3" s="211" t="s">
        <v>471</v>
      </c>
      <c r="BD3" s="211" t="s">
        <v>82</v>
      </c>
    </row>
    <row r="4" spans="1:56" ht="24.95" customHeight="1">
      <c r="B4" s="123"/>
      <c r="D4" s="124" t="s">
        <v>109</v>
      </c>
      <c r="L4" s="123"/>
      <c r="M4" s="125" t="s">
        <v>11</v>
      </c>
      <c r="AT4" s="120" t="s">
        <v>4</v>
      </c>
      <c r="AZ4" s="211" t="s">
        <v>472</v>
      </c>
      <c r="BA4" s="211" t="s">
        <v>473</v>
      </c>
      <c r="BB4" s="211" t="s">
        <v>104</v>
      </c>
      <c r="BC4" s="211" t="s">
        <v>474</v>
      </c>
      <c r="BD4" s="211" t="s">
        <v>82</v>
      </c>
    </row>
    <row r="5" spans="1:56" ht="6.95" customHeight="1">
      <c r="B5" s="123"/>
      <c r="L5" s="123"/>
      <c r="AZ5" s="211" t="s">
        <v>475</v>
      </c>
      <c r="BA5" s="211" t="s">
        <v>476</v>
      </c>
      <c r="BB5" s="211" t="s">
        <v>104</v>
      </c>
      <c r="BC5" s="211" t="s">
        <v>477</v>
      </c>
      <c r="BD5" s="211" t="s">
        <v>82</v>
      </c>
    </row>
    <row r="6" spans="1:56" ht="12" customHeight="1">
      <c r="B6" s="123"/>
      <c r="D6" s="126" t="s">
        <v>17</v>
      </c>
      <c r="L6" s="123"/>
      <c r="AZ6" s="211" t="s">
        <v>478</v>
      </c>
      <c r="BA6" s="211" t="s">
        <v>479</v>
      </c>
      <c r="BB6" s="211" t="s">
        <v>104</v>
      </c>
      <c r="BC6" s="211" t="s">
        <v>8</v>
      </c>
      <c r="BD6" s="211" t="s">
        <v>82</v>
      </c>
    </row>
    <row r="7" spans="1:56" ht="16.5" customHeight="1">
      <c r="B7" s="123"/>
      <c r="E7" s="358" t="str">
        <f>'Rekapitulace stavby'!K6</f>
        <v>Žerčice, vodojem - rekonstrukce, oprava 6.3.2021 podle VaK MB</v>
      </c>
      <c r="F7" s="359"/>
      <c r="G7" s="359"/>
      <c r="H7" s="359"/>
      <c r="L7" s="123"/>
      <c r="AZ7" s="211" t="s">
        <v>480</v>
      </c>
      <c r="BA7" s="211" t="s">
        <v>481</v>
      </c>
      <c r="BB7" s="211" t="s">
        <v>104</v>
      </c>
      <c r="BC7" s="211" t="s">
        <v>482</v>
      </c>
      <c r="BD7" s="211" t="s">
        <v>82</v>
      </c>
    </row>
    <row r="8" spans="1:56" s="130" customFormat="1" ht="12" customHeight="1">
      <c r="A8" s="127"/>
      <c r="B8" s="128"/>
      <c r="C8" s="127"/>
      <c r="D8" s="126" t="s">
        <v>113</v>
      </c>
      <c r="E8" s="127"/>
      <c r="F8" s="127"/>
      <c r="G8" s="127"/>
      <c r="H8" s="127"/>
      <c r="I8" s="127"/>
      <c r="J8" s="127"/>
      <c r="K8" s="127"/>
      <c r="L8" s="129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Z8" s="211" t="s">
        <v>483</v>
      </c>
      <c r="BA8" s="211" t="s">
        <v>484</v>
      </c>
      <c r="BB8" s="211" t="s">
        <v>104</v>
      </c>
      <c r="BC8" s="211" t="s">
        <v>485</v>
      </c>
      <c r="BD8" s="211" t="s">
        <v>82</v>
      </c>
    </row>
    <row r="9" spans="1:56" s="130" customFormat="1" ht="16.5" customHeight="1">
      <c r="A9" s="127"/>
      <c r="B9" s="128"/>
      <c r="C9" s="127"/>
      <c r="D9" s="127"/>
      <c r="E9" s="348" t="s">
        <v>486</v>
      </c>
      <c r="F9" s="357"/>
      <c r="G9" s="357"/>
      <c r="H9" s="357"/>
      <c r="I9" s="127"/>
      <c r="J9" s="127"/>
      <c r="K9" s="127"/>
      <c r="L9" s="129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Z9" s="211" t="s">
        <v>487</v>
      </c>
      <c r="BA9" s="211" t="s">
        <v>488</v>
      </c>
      <c r="BB9" s="211" t="s">
        <v>104</v>
      </c>
      <c r="BC9" s="211" t="s">
        <v>489</v>
      </c>
      <c r="BD9" s="211" t="s">
        <v>82</v>
      </c>
    </row>
    <row r="10" spans="1:56" s="130" customFormat="1">
      <c r="A10" s="127"/>
      <c r="B10" s="128"/>
      <c r="C10" s="127"/>
      <c r="D10" s="127"/>
      <c r="E10" s="127"/>
      <c r="F10" s="127"/>
      <c r="G10" s="127"/>
      <c r="H10" s="127"/>
      <c r="I10" s="127"/>
      <c r="J10" s="127"/>
      <c r="K10" s="127"/>
      <c r="L10" s="129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Z10" s="211" t="s">
        <v>490</v>
      </c>
      <c r="BA10" s="211" t="s">
        <v>491</v>
      </c>
      <c r="BB10" s="211" t="s">
        <v>104</v>
      </c>
      <c r="BC10" s="211" t="s">
        <v>492</v>
      </c>
      <c r="BD10" s="211" t="s">
        <v>82</v>
      </c>
    </row>
    <row r="11" spans="1:56" s="130" customFormat="1" ht="12" customHeight="1">
      <c r="A11" s="127"/>
      <c r="B11" s="128"/>
      <c r="C11" s="127"/>
      <c r="D11" s="126" t="s">
        <v>19</v>
      </c>
      <c r="E11" s="127"/>
      <c r="F11" s="131" t="s">
        <v>3</v>
      </c>
      <c r="G11" s="127"/>
      <c r="H11" s="127"/>
      <c r="I11" s="126" t="s">
        <v>20</v>
      </c>
      <c r="J11" s="131" t="s">
        <v>3</v>
      </c>
      <c r="K11" s="127"/>
      <c r="L11" s="129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</row>
    <row r="12" spans="1:56" s="130" customFormat="1" ht="12" customHeight="1">
      <c r="A12" s="127"/>
      <c r="B12" s="128"/>
      <c r="C12" s="127"/>
      <c r="D12" s="126" t="s">
        <v>21</v>
      </c>
      <c r="E12" s="127"/>
      <c r="F12" s="131" t="s">
        <v>22</v>
      </c>
      <c r="G12" s="127"/>
      <c r="H12" s="127"/>
      <c r="I12" s="126" t="s">
        <v>23</v>
      </c>
      <c r="J12" s="132" t="str">
        <f>'Rekapitulace stavby'!AN8</f>
        <v>6. 3. 2021</v>
      </c>
      <c r="K12" s="127"/>
      <c r="L12" s="129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</row>
    <row r="13" spans="1:56" s="130" customFormat="1" ht="10.9" customHeight="1">
      <c r="A13" s="127"/>
      <c r="B13" s="128"/>
      <c r="C13" s="127"/>
      <c r="D13" s="127"/>
      <c r="E13" s="127"/>
      <c r="F13" s="127"/>
      <c r="G13" s="127"/>
      <c r="H13" s="127"/>
      <c r="I13" s="127"/>
      <c r="J13" s="127"/>
      <c r="K13" s="127"/>
      <c r="L13" s="129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</row>
    <row r="14" spans="1:56" s="130" customFormat="1" ht="12" customHeight="1">
      <c r="A14" s="127"/>
      <c r="B14" s="128"/>
      <c r="C14" s="127"/>
      <c r="D14" s="126" t="s">
        <v>25</v>
      </c>
      <c r="E14" s="127"/>
      <c r="F14" s="127"/>
      <c r="G14" s="127"/>
      <c r="H14" s="127"/>
      <c r="I14" s="126" t="s">
        <v>26</v>
      </c>
      <c r="J14" s="131" t="s">
        <v>3</v>
      </c>
      <c r="K14" s="127"/>
      <c r="L14" s="129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</row>
    <row r="15" spans="1:56" s="130" customFormat="1" ht="18" customHeight="1">
      <c r="A15" s="127"/>
      <c r="B15" s="128"/>
      <c r="C15" s="127"/>
      <c r="D15" s="127"/>
      <c r="E15" s="131" t="s">
        <v>27</v>
      </c>
      <c r="F15" s="127"/>
      <c r="G15" s="127"/>
      <c r="H15" s="127"/>
      <c r="I15" s="126" t="s">
        <v>28</v>
      </c>
      <c r="J15" s="131" t="s">
        <v>3</v>
      </c>
      <c r="K15" s="127"/>
      <c r="L15" s="129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</row>
    <row r="16" spans="1:56" s="130" customFormat="1" ht="6.95" customHeight="1">
      <c r="A16" s="127"/>
      <c r="B16" s="128"/>
      <c r="C16" s="127"/>
      <c r="D16" s="127"/>
      <c r="E16" s="127"/>
      <c r="F16" s="127"/>
      <c r="G16" s="127"/>
      <c r="H16" s="127"/>
      <c r="I16" s="127"/>
      <c r="J16" s="127"/>
      <c r="K16" s="127"/>
      <c r="L16" s="129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</row>
    <row r="17" spans="1:31" s="130" customFormat="1" ht="12" customHeight="1">
      <c r="A17" s="127"/>
      <c r="B17" s="128"/>
      <c r="C17" s="127"/>
      <c r="D17" s="126" t="s">
        <v>29</v>
      </c>
      <c r="E17" s="127"/>
      <c r="F17" s="127"/>
      <c r="G17" s="127"/>
      <c r="H17" s="127"/>
      <c r="I17" s="126" t="s">
        <v>26</v>
      </c>
      <c r="J17" s="133" t="str">
        <f>'Rekapitulace stavby'!AN13</f>
        <v>Vyplň údaj</v>
      </c>
      <c r="K17" s="127"/>
      <c r="L17" s="129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</row>
    <row r="18" spans="1:31" s="130" customFormat="1" ht="18" customHeight="1">
      <c r="A18" s="127"/>
      <c r="B18" s="128"/>
      <c r="C18" s="127"/>
      <c r="D18" s="127"/>
      <c r="E18" s="360" t="str">
        <f>'Rekapitulace stavby'!E14</f>
        <v>Vyplň údaj</v>
      </c>
      <c r="F18" s="331"/>
      <c r="G18" s="331"/>
      <c r="H18" s="331"/>
      <c r="I18" s="126" t="s">
        <v>28</v>
      </c>
      <c r="J18" s="133" t="str">
        <f>'Rekapitulace stavby'!AN14</f>
        <v>Vyplň údaj</v>
      </c>
      <c r="K18" s="127"/>
      <c r="L18" s="129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</row>
    <row r="19" spans="1:31" s="130" customFormat="1" ht="6.95" customHeight="1">
      <c r="A19" s="127"/>
      <c r="B19" s="128"/>
      <c r="C19" s="127"/>
      <c r="D19" s="127"/>
      <c r="E19" s="127"/>
      <c r="F19" s="127"/>
      <c r="G19" s="127"/>
      <c r="H19" s="127"/>
      <c r="I19" s="127"/>
      <c r="J19" s="127"/>
      <c r="K19" s="127"/>
      <c r="L19" s="129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</row>
    <row r="20" spans="1:31" s="130" customFormat="1" ht="12" customHeight="1">
      <c r="A20" s="127"/>
      <c r="B20" s="128"/>
      <c r="C20" s="127"/>
      <c r="D20" s="126" t="s">
        <v>31</v>
      </c>
      <c r="E20" s="127"/>
      <c r="F20" s="127"/>
      <c r="G20" s="127"/>
      <c r="H20" s="127"/>
      <c r="I20" s="126" t="s">
        <v>26</v>
      </c>
      <c r="J20" s="131" t="s">
        <v>3</v>
      </c>
      <c r="K20" s="127"/>
      <c r="L20" s="129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</row>
    <row r="21" spans="1:31" s="130" customFormat="1" ht="18" customHeight="1">
      <c r="A21" s="127"/>
      <c r="B21" s="128"/>
      <c r="C21" s="127"/>
      <c r="D21" s="127"/>
      <c r="E21" s="131" t="s">
        <v>32</v>
      </c>
      <c r="F21" s="127"/>
      <c r="G21" s="127"/>
      <c r="H21" s="127"/>
      <c r="I21" s="126" t="s">
        <v>28</v>
      </c>
      <c r="J21" s="131" t="s">
        <v>3</v>
      </c>
      <c r="K21" s="127"/>
      <c r="L21" s="129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</row>
    <row r="22" spans="1:31" s="130" customFormat="1" ht="6.95" customHeight="1">
      <c r="A22" s="127"/>
      <c r="B22" s="128"/>
      <c r="C22" s="127"/>
      <c r="D22" s="127"/>
      <c r="E22" s="127"/>
      <c r="F22" s="127"/>
      <c r="G22" s="127"/>
      <c r="H22" s="127"/>
      <c r="I22" s="127"/>
      <c r="J22" s="127"/>
      <c r="K22" s="127"/>
      <c r="L22" s="129"/>
      <c r="S22" s="127"/>
      <c r="T22" s="127"/>
      <c r="U22" s="127"/>
      <c r="V22" s="127"/>
      <c r="W22" s="127"/>
      <c r="X22" s="127"/>
      <c r="Y22" s="127"/>
      <c r="Z22" s="127"/>
      <c r="AA22" s="127"/>
      <c r="AB22" s="127"/>
      <c r="AC22" s="127"/>
      <c r="AD22" s="127"/>
      <c r="AE22" s="127"/>
    </row>
    <row r="23" spans="1:31" s="130" customFormat="1" ht="12" customHeight="1">
      <c r="A23" s="127"/>
      <c r="B23" s="128"/>
      <c r="C23" s="127"/>
      <c r="D23" s="126" t="s">
        <v>34</v>
      </c>
      <c r="E23" s="127"/>
      <c r="F23" s="127"/>
      <c r="G23" s="127"/>
      <c r="H23" s="127"/>
      <c r="I23" s="126" t="s">
        <v>26</v>
      </c>
      <c r="J23" s="131" t="s">
        <v>3</v>
      </c>
      <c r="K23" s="127"/>
      <c r="L23" s="129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</row>
    <row r="24" spans="1:31" s="130" customFormat="1" ht="18" customHeight="1">
      <c r="A24" s="127"/>
      <c r="B24" s="128"/>
      <c r="C24" s="127"/>
      <c r="D24" s="127"/>
      <c r="E24" s="131" t="s">
        <v>115</v>
      </c>
      <c r="F24" s="127"/>
      <c r="G24" s="127"/>
      <c r="H24" s="127"/>
      <c r="I24" s="126" t="s">
        <v>28</v>
      </c>
      <c r="J24" s="131" t="s">
        <v>3</v>
      </c>
      <c r="K24" s="127"/>
      <c r="L24" s="129"/>
      <c r="S24" s="127"/>
      <c r="T24" s="127"/>
      <c r="U24" s="127"/>
      <c r="V24" s="127"/>
      <c r="W24" s="127"/>
      <c r="X24" s="127"/>
      <c r="Y24" s="127"/>
      <c r="Z24" s="127"/>
      <c r="AA24" s="127"/>
      <c r="AB24" s="127"/>
      <c r="AC24" s="127"/>
      <c r="AD24" s="127"/>
      <c r="AE24" s="127"/>
    </row>
    <row r="25" spans="1:31" s="130" customFormat="1" ht="6.95" customHeight="1">
      <c r="A25" s="127"/>
      <c r="B25" s="128"/>
      <c r="C25" s="127"/>
      <c r="D25" s="127"/>
      <c r="E25" s="127"/>
      <c r="F25" s="127"/>
      <c r="G25" s="127"/>
      <c r="H25" s="127"/>
      <c r="I25" s="127"/>
      <c r="J25" s="127"/>
      <c r="K25" s="127"/>
      <c r="L25" s="129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</row>
    <row r="26" spans="1:31" s="130" customFormat="1" ht="12" customHeight="1">
      <c r="A26" s="127"/>
      <c r="B26" s="128"/>
      <c r="C26" s="127"/>
      <c r="D26" s="126" t="s">
        <v>36</v>
      </c>
      <c r="E26" s="127"/>
      <c r="F26" s="127"/>
      <c r="G26" s="127"/>
      <c r="H26" s="127"/>
      <c r="I26" s="127"/>
      <c r="J26" s="127"/>
      <c r="K26" s="127"/>
      <c r="L26" s="129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</row>
    <row r="27" spans="1:31" s="137" customFormat="1" ht="16.5" customHeight="1">
      <c r="A27" s="134"/>
      <c r="B27" s="135"/>
      <c r="C27" s="134"/>
      <c r="D27" s="134"/>
      <c r="E27" s="335" t="s">
        <v>3</v>
      </c>
      <c r="F27" s="335"/>
      <c r="G27" s="335"/>
      <c r="H27" s="335"/>
      <c r="I27" s="134"/>
      <c r="J27" s="134"/>
      <c r="K27" s="134"/>
      <c r="L27" s="136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</row>
    <row r="28" spans="1:31" s="130" customFormat="1" ht="6.95" customHeight="1">
      <c r="A28" s="127"/>
      <c r="B28" s="128"/>
      <c r="C28" s="127"/>
      <c r="D28" s="127"/>
      <c r="E28" s="127"/>
      <c r="F28" s="127"/>
      <c r="G28" s="127"/>
      <c r="H28" s="127"/>
      <c r="I28" s="127"/>
      <c r="J28" s="127"/>
      <c r="K28" s="127"/>
      <c r="L28" s="129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27"/>
      <c r="AD28" s="127"/>
      <c r="AE28" s="127"/>
    </row>
    <row r="29" spans="1:31" s="130" customFormat="1" ht="6.95" customHeight="1">
      <c r="A29" s="127"/>
      <c r="B29" s="128"/>
      <c r="C29" s="127"/>
      <c r="D29" s="138"/>
      <c r="E29" s="138"/>
      <c r="F29" s="138"/>
      <c r="G29" s="138"/>
      <c r="H29" s="138"/>
      <c r="I29" s="138"/>
      <c r="J29" s="138"/>
      <c r="K29" s="138"/>
      <c r="L29" s="129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</row>
    <row r="30" spans="1:31" s="130" customFormat="1" ht="25.35" customHeight="1">
      <c r="A30" s="127"/>
      <c r="B30" s="128"/>
      <c r="C30" s="127"/>
      <c r="D30" s="139" t="s">
        <v>38</v>
      </c>
      <c r="E30" s="127"/>
      <c r="F30" s="127"/>
      <c r="G30" s="127"/>
      <c r="H30" s="127"/>
      <c r="I30" s="127"/>
      <c r="J30" s="140">
        <f>ROUND(J100, 2)</f>
        <v>0</v>
      </c>
      <c r="K30" s="127"/>
      <c r="L30" s="129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</row>
    <row r="31" spans="1:31" s="130" customFormat="1" ht="6.95" customHeight="1">
      <c r="A31" s="127"/>
      <c r="B31" s="128"/>
      <c r="C31" s="127"/>
      <c r="D31" s="138"/>
      <c r="E31" s="138"/>
      <c r="F31" s="138"/>
      <c r="G31" s="138"/>
      <c r="H31" s="138"/>
      <c r="I31" s="138"/>
      <c r="J31" s="138"/>
      <c r="K31" s="138"/>
      <c r="L31" s="129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</row>
    <row r="32" spans="1:31" s="130" customFormat="1" ht="14.45" customHeight="1">
      <c r="A32" s="127"/>
      <c r="B32" s="128"/>
      <c r="C32" s="127"/>
      <c r="D32" s="127"/>
      <c r="E32" s="127"/>
      <c r="F32" s="141" t="s">
        <v>40</v>
      </c>
      <c r="G32" s="127"/>
      <c r="H32" s="127"/>
      <c r="I32" s="141" t="s">
        <v>39</v>
      </c>
      <c r="J32" s="141" t="s">
        <v>41</v>
      </c>
      <c r="K32" s="127"/>
      <c r="L32" s="129"/>
      <c r="S32" s="127"/>
      <c r="T32" s="127"/>
      <c r="U32" s="127"/>
      <c r="V32" s="127"/>
      <c r="W32" s="127"/>
      <c r="X32" s="127"/>
      <c r="Y32" s="127"/>
      <c r="Z32" s="127"/>
      <c r="AA32" s="127"/>
      <c r="AB32" s="127"/>
      <c r="AC32" s="127"/>
      <c r="AD32" s="127"/>
      <c r="AE32" s="127"/>
    </row>
    <row r="33" spans="1:31" s="130" customFormat="1" ht="14.45" customHeight="1">
      <c r="A33" s="127"/>
      <c r="B33" s="128"/>
      <c r="C33" s="127"/>
      <c r="D33" s="142" t="s">
        <v>42</v>
      </c>
      <c r="E33" s="126" t="s">
        <v>43</v>
      </c>
      <c r="F33" s="143">
        <f>ROUND((SUM(BE100:BE604)),  2)</f>
        <v>0</v>
      </c>
      <c r="G33" s="127"/>
      <c r="H33" s="127"/>
      <c r="I33" s="144">
        <v>0.21</v>
      </c>
      <c r="J33" s="143">
        <f>ROUND(((SUM(BE100:BE604))*I33),  2)</f>
        <v>0</v>
      </c>
      <c r="K33" s="127"/>
      <c r="L33" s="129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7"/>
      <c r="AE33" s="127"/>
    </row>
    <row r="34" spans="1:31" s="130" customFormat="1" ht="14.45" customHeight="1">
      <c r="A34" s="127"/>
      <c r="B34" s="128"/>
      <c r="C34" s="127"/>
      <c r="D34" s="127"/>
      <c r="E34" s="126" t="s">
        <v>44</v>
      </c>
      <c r="F34" s="143">
        <f>ROUND((SUM(BF100:BF604)),  2)</f>
        <v>0</v>
      </c>
      <c r="G34" s="127"/>
      <c r="H34" s="127"/>
      <c r="I34" s="144">
        <v>0.15</v>
      </c>
      <c r="J34" s="143">
        <f>ROUND(((SUM(BF100:BF604))*I34),  2)</f>
        <v>0</v>
      </c>
      <c r="K34" s="127"/>
      <c r="L34" s="129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</row>
    <row r="35" spans="1:31" s="130" customFormat="1" ht="14.45" hidden="1" customHeight="1">
      <c r="A35" s="127"/>
      <c r="B35" s="128"/>
      <c r="C35" s="127"/>
      <c r="D35" s="127"/>
      <c r="E35" s="126" t="s">
        <v>45</v>
      </c>
      <c r="F35" s="143">
        <f>ROUND((SUM(BG100:BG604)),  2)</f>
        <v>0</v>
      </c>
      <c r="G35" s="127"/>
      <c r="H35" s="127"/>
      <c r="I35" s="144">
        <v>0.21</v>
      </c>
      <c r="J35" s="143">
        <f>0</f>
        <v>0</v>
      </c>
      <c r="K35" s="127"/>
      <c r="L35" s="129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  <c r="AE35" s="127"/>
    </row>
    <row r="36" spans="1:31" s="130" customFormat="1" ht="14.45" hidden="1" customHeight="1">
      <c r="A36" s="127"/>
      <c r="B36" s="128"/>
      <c r="C36" s="127"/>
      <c r="D36" s="127"/>
      <c r="E36" s="126" t="s">
        <v>46</v>
      </c>
      <c r="F36" s="143">
        <f>ROUND((SUM(BH100:BH604)),  2)</f>
        <v>0</v>
      </c>
      <c r="G36" s="127"/>
      <c r="H36" s="127"/>
      <c r="I36" s="144">
        <v>0.15</v>
      </c>
      <c r="J36" s="143">
        <f>0</f>
        <v>0</v>
      </c>
      <c r="K36" s="127"/>
      <c r="L36" s="129"/>
      <c r="S36" s="127"/>
      <c r="T36" s="127"/>
      <c r="U36" s="127"/>
      <c r="V36" s="127"/>
      <c r="W36" s="127"/>
      <c r="X36" s="127"/>
      <c r="Y36" s="127"/>
      <c r="Z36" s="127"/>
      <c r="AA36" s="127"/>
      <c r="AB36" s="127"/>
      <c r="AC36" s="127"/>
      <c r="AD36" s="127"/>
      <c r="AE36" s="127"/>
    </row>
    <row r="37" spans="1:31" s="130" customFormat="1" ht="14.45" hidden="1" customHeight="1">
      <c r="A37" s="127"/>
      <c r="B37" s="128"/>
      <c r="C37" s="127"/>
      <c r="D37" s="127"/>
      <c r="E37" s="126" t="s">
        <v>47</v>
      </c>
      <c r="F37" s="143">
        <f>ROUND((SUM(BI100:BI604)),  2)</f>
        <v>0</v>
      </c>
      <c r="G37" s="127"/>
      <c r="H37" s="127"/>
      <c r="I37" s="144">
        <v>0</v>
      </c>
      <c r="J37" s="143">
        <f>0</f>
        <v>0</v>
      </c>
      <c r="K37" s="127"/>
      <c r="L37" s="129"/>
      <c r="S37" s="127"/>
      <c r="T37" s="127"/>
      <c r="U37" s="127"/>
      <c r="V37" s="127"/>
      <c r="W37" s="127"/>
      <c r="X37" s="127"/>
      <c r="Y37" s="127"/>
      <c r="Z37" s="127"/>
      <c r="AA37" s="127"/>
      <c r="AB37" s="127"/>
      <c r="AC37" s="127"/>
      <c r="AD37" s="127"/>
      <c r="AE37" s="127"/>
    </row>
    <row r="38" spans="1:31" s="130" customFormat="1" ht="6.95" customHeight="1">
      <c r="A38" s="127"/>
      <c r="B38" s="128"/>
      <c r="C38" s="127"/>
      <c r="D38" s="127"/>
      <c r="E38" s="127"/>
      <c r="F38" s="127"/>
      <c r="G38" s="127"/>
      <c r="H38" s="127"/>
      <c r="I38" s="127"/>
      <c r="J38" s="127"/>
      <c r="K38" s="127"/>
      <c r="L38" s="129"/>
      <c r="S38" s="127"/>
      <c r="T38" s="127"/>
      <c r="U38" s="127"/>
      <c r="V38" s="127"/>
      <c r="W38" s="127"/>
      <c r="X38" s="127"/>
      <c r="Y38" s="127"/>
      <c r="Z38" s="127"/>
      <c r="AA38" s="127"/>
      <c r="AB38" s="127"/>
      <c r="AC38" s="127"/>
      <c r="AD38" s="127"/>
      <c r="AE38" s="127"/>
    </row>
    <row r="39" spans="1:31" s="130" customFormat="1" ht="25.35" customHeight="1">
      <c r="A39" s="127"/>
      <c r="B39" s="128"/>
      <c r="C39" s="145"/>
      <c r="D39" s="146" t="s">
        <v>48</v>
      </c>
      <c r="E39" s="147"/>
      <c r="F39" s="147"/>
      <c r="G39" s="148" t="s">
        <v>49</v>
      </c>
      <c r="H39" s="149" t="s">
        <v>50</v>
      </c>
      <c r="I39" s="147"/>
      <c r="J39" s="150">
        <f>SUM(J30:J37)</f>
        <v>0</v>
      </c>
      <c r="K39" s="151"/>
      <c r="L39" s="129"/>
      <c r="S39" s="127"/>
      <c r="T39" s="127"/>
      <c r="U39" s="127"/>
      <c r="V39" s="127"/>
      <c r="W39" s="127"/>
      <c r="X39" s="127"/>
      <c r="Y39" s="127"/>
      <c r="Z39" s="127"/>
      <c r="AA39" s="127"/>
      <c r="AB39" s="127"/>
      <c r="AC39" s="127"/>
      <c r="AD39" s="127"/>
      <c r="AE39" s="127"/>
    </row>
    <row r="40" spans="1:31" s="130" customFormat="1" ht="14.45" customHeight="1">
      <c r="A40" s="127"/>
      <c r="B40" s="152"/>
      <c r="C40" s="153"/>
      <c r="D40" s="153"/>
      <c r="E40" s="153"/>
      <c r="F40" s="153"/>
      <c r="G40" s="153"/>
      <c r="H40" s="153"/>
      <c r="I40" s="153"/>
      <c r="J40" s="153"/>
      <c r="K40" s="153"/>
      <c r="L40" s="129"/>
      <c r="S40" s="127"/>
      <c r="T40" s="127"/>
      <c r="U40" s="127"/>
      <c r="V40" s="127"/>
      <c r="W40" s="127"/>
      <c r="X40" s="127"/>
      <c r="Y40" s="127"/>
      <c r="Z40" s="127"/>
      <c r="AA40" s="127"/>
      <c r="AB40" s="127"/>
      <c r="AC40" s="127"/>
      <c r="AD40" s="127"/>
      <c r="AE40" s="127"/>
    </row>
    <row r="44" spans="1:31" s="130" customFormat="1" ht="6.95" customHeight="1">
      <c r="A44" s="127"/>
      <c r="B44" s="154"/>
      <c r="C44" s="155"/>
      <c r="D44" s="155"/>
      <c r="E44" s="155"/>
      <c r="F44" s="155"/>
      <c r="G44" s="155"/>
      <c r="H44" s="155"/>
      <c r="I44" s="155"/>
      <c r="J44" s="155"/>
      <c r="K44" s="155"/>
      <c r="L44" s="129"/>
      <c r="S44" s="127"/>
      <c r="T44" s="127"/>
      <c r="U44" s="127"/>
      <c r="V44" s="127"/>
      <c r="W44" s="127"/>
      <c r="X44" s="127"/>
      <c r="Y44" s="127"/>
      <c r="Z44" s="127"/>
      <c r="AA44" s="127"/>
      <c r="AB44" s="127"/>
      <c r="AC44" s="127"/>
      <c r="AD44" s="127"/>
      <c r="AE44" s="127"/>
    </row>
    <row r="45" spans="1:31" s="130" customFormat="1" ht="24.95" customHeight="1">
      <c r="A45" s="127"/>
      <c r="B45" s="128"/>
      <c r="C45" s="124" t="s">
        <v>116</v>
      </c>
      <c r="D45" s="127"/>
      <c r="E45" s="127"/>
      <c r="F45" s="127"/>
      <c r="G45" s="127"/>
      <c r="H45" s="127"/>
      <c r="I45" s="127"/>
      <c r="J45" s="127"/>
      <c r="K45" s="127"/>
      <c r="L45" s="129"/>
      <c r="S45" s="127"/>
      <c r="T45" s="127"/>
      <c r="U45" s="127"/>
      <c r="V45" s="127"/>
      <c r="W45" s="127"/>
      <c r="X45" s="127"/>
      <c r="Y45" s="127"/>
      <c r="Z45" s="127"/>
      <c r="AA45" s="127"/>
      <c r="AB45" s="127"/>
      <c r="AC45" s="127"/>
      <c r="AD45" s="127"/>
      <c r="AE45" s="127"/>
    </row>
    <row r="46" spans="1:31" s="130" customFormat="1" ht="6.95" customHeight="1">
      <c r="A46" s="127"/>
      <c r="B46" s="128"/>
      <c r="C46" s="127"/>
      <c r="D46" s="127"/>
      <c r="E46" s="127"/>
      <c r="F46" s="127"/>
      <c r="G46" s="127"/>
      <c r="H46" s="127"/>
      <c r="I46" s="127"/>
      <c r="J46" s="127"/>
      <c r="K46" s="127"/>
      <c r="L46" s="129"/>
      <c r="S46" s="127"/>
      <c r="T46" s="127"/>
      <c r="U46" s="127"/>
      <c r="V46" s="127"/>
      <c r="W46" s="127"/>
      <c r="X46" s="127"/>
      <c r="Y46" s="127"/>
      <c r="Z46" s="127"/>
      <c r="AA46" s="127"/>
      <c r="AB46" s="127"/>
      <c r="AC46" s="127"/>
      <c r="AD46" s="127"/>
      <c r="AE46" s="127"/>
    </row>
    <row r="47" spans="1:31" s="130" customFormat="1" ht="12" customHeight="1">
      <c r="A47" s="127"/>
      <c r="B47" s="128"/>
      <c r="C47" s="126" t="s">
        <v>17</v>
      </c>
      <c r="D47" s="127"/>
      <c r="E47" s="127"/>
      <c r="F47" s="127"/>
      <c r="G47" s="127"/>
      <c r="H47" s="127"/>
      <c r="I47" s="127"/>
      <c r="J47" s="127"/>
      <c r="K47" s="127"/>
      <c r="L47" s="129"/>
      <c r="S47" s="127"/>
      <c r="T47" s="127"/>
      <c r="U47" s="127"/>
      <c r="V47" s="127"/>
      <c r="W47" s="127"/>
      <c r="X47" s="127"/>
      <c r="Y47" s="127"/>
      <c r="Z47" s="127"/>
      <c r="AA47" s="127"/>
      <c r="AB47" s="127"/>
      <c r="AC47" s="127"/>
      <c r="AD47" s="127"/>
      <c r="AE47" s="127"/>
    </row>
    <row r="48" spans="1:31" s="130" customFormat="1" ht="16.5" customHeight="1">
      <c r="A48" s="127"/>
      <c r="B48" s="128"/>
      <c r="C48" s="127"/>
      <c r="D48" s="127"/>
      <c r="E48" s="358" t="str">
        <f>E7</f>
        <v>Žerčice, vodojem - rekonstrukce, oprava 6.3.2021 podle VaK MB</v>
      </c>
      <c r="F48" s="359"/>
      <c r="G48" s="359"/>
      <c r="H48" s="359"/>
      <c r="I48" s="127"/>
      <c r="J48" s="127"/>
      <c r="K48" s="127"/>
      <c r="L48" s="129"/>
      <c r="S48" s="127"/>
      <c r="T48" s="127"/>
      <c r="U48" s="127"/>
      <c r="V48" s="127"/>
      <c r="W48" s="127"/>
      <c r="X48" s="127"/>
      <c r="Y48" s="127"/>
      <c r="Z48" s="127"/>
      <c r="AA48" s="127"/>
      <c r="AB48" s="127"/>
      <c r="AC48" s="127"/>
      <c r="AD48" s="127"/>
      <c r="AE48" s="127"/>
    </row>
    <row r="49" spans="1:47" s="130" customFormat="1" ht="12" customHeight="1">
      <c r="A49" s="127"/>
      <c r="B49" s="128"/>
      <c r="C49" s="126" t="s">
        <v>113</v>
      </c>
      <c r="D49" s="127"/>
      <c r="E49" s="127"/>
      <c r="F49" s="127"/>
      <c r="G49" s="127"/>
      <c r="H49" s="127"/>
      <c r="I49" s="127"/>
      <c r="J49" s="127"/>
      <c r="K49" s="127"/>
      <c r="L49" s="129"/>
      <c r="S49" s="127"/>
      <c r="T49" s="127"/>
      <c r="U49" s="127"/>
      <c r="V49" s="127"/>
      <c r="W49" s="127"/>
      <c r="X49" s="127"/>
      <c r="Y49" s="127"/>
      <c r="Z49" s="127"/>
      <c r="AA49" s="127"/>
      <c r="AB49" s="127"/>
      <c r="AC49" s="127"/>
      <c r="AD49" s="127"/>
      <c r="AE49" s="127"/>
    </row>
    <row r="50" spans="1:47" s="130" customFormat="1" ht="16.5" customHeight="1">
      <c r="A50" s="127"/>
      <c r="B50" s="128"/>
      <c r="C50" s="127"/>
      <c r="D50" s="127"/>
      <c r="E50" s="348" t="str">
        <f>E9</f>
        <v>02 - SO 02 - Stavební část - vodojem</v>
      </c>
      <c r="F50" s="357"/>
      <c r="G50" s="357"/>
      <c r="H50" s="357"/>
      <c r="I50" s="127"/>
      <c r="J50" s="127"/>
      <c r="K50" s="127"/>
      <c r="L50" s="129"/>
      <c r="S50" s="127"/>
      <c r="T50" s="127"/>
      <c r="U50" s="127"/>
      <c r="V50" s="127"/>
      <c r="W50" s="127"/>
      <c r="X50" s="127"/>
      <c r="Y50" s="127"/>
      <c r="Z50" s="127"/>
      <c r="AA50" s="127"/>
      <c r="AB50" s="127"/>
      <c r="AC50" s="127"/>
      <c r="AD50" s="127"/>
      <c r="AE50" s="127"/>
    </row>
    <row r="51" spans="1:47" s="130" customFormat="1" ht="6.95" customHeight="1">
      <c r="A51" s="127"/>
      <c r="B51" s="128"/>
      <c r="C51" s="127"/>
      <c r="D51" s="127"/>
      <c r="E51" s="127"/>
      <c r="F51" s="127"/>
      <c r="G51" s="127"/>
      <c r="H51" s="127"/>
      <c r="I51" s="127"/>
      <c r="J51" s="127"/>
      <c r="K51" s="127"/>
      <c r="L51" s="129"/>
      <c r="S51" s="127"/>
      <c r="T51" s="127"/>
      <c r="U51" s="127"/>
      <c r="V51" s="127"/>
      <c r="W51" s="127"/>
      <c r="X51" s="127"/>
      <c r="Y51" s="127"/>
      <c r="Z51" s="127"/>
      <c r="AA51" s="127"/>
      <c r="AB51" s="127"/>
      <c r="AC51" s="127"/>
      <c r="AD51" s="127"/>
      <c r="AE51" s="127"/>
    </row>
    <row r="52" spans="1:47" s="130" customFormat="1" ht="12" customHeight="1">
      <c r="A52" s="127"/>
      <c r="B52" s="128"/>
      <c r="C52" s="126" t="s">
        <v>21</v>
      </c>
      <c r="D52" s="127"/>
      <c r="E52" s="127"/>
      <c r="F52" s="131" t="str">
        <f>F12</f>
        <v>Žerčice</v>
      </c>
      <c r="G52" s="127"/>
      <c r="H52" s="127"/>
      <c r="I52" s="126" t="s">
        <v>23</v>
      </c>
      <c r="J52" s="132" t="str">
        <f>IF(J12="","",J12)</f>
        <v>6. 3. 2021</v>
      </c>
      <c r="K52" s="127"/>
      <c r="L52" s="129"/>
      <c r="S52" s="127"/>
      <c r="T52" s="127"/>
      <c r="U52" s="127"/>
      <c r="V52" s="127"/>
      <c r="W52" s="127"/>
      <c r="X52" s="127"/>
      <c r="Y52" s="127"/>
      <c r="Z52" s="127"/>
      <c r="AA52" s="127"/>
      <c r="AB52" s="127"/>
      <c r="AC52" s="127"/>
      <c r="AD52" s="127"/>
      <c r="AE52" s="127"/>
    </row>
    <row r="53" spans="1:47" s="130" customFormat="1" ht="6.95" customHeight="1">
      <c r="A53" s="127"/>
      <c r="B53" s="128"/>
      <c r="C53" s="127"/>
      <c r="D53" s="127"/>
      <c r="E53" s="127"/>
      <c r="F53" s="127"/>
      <c r="G53" s="127"/>
      <c r="H53" s="127"/>
      <c r="I53" s="127"/>
      <c r="J53" s="127"/>
      <c r="K53" s="127"/>
      <c r="L53" s="129"/>
      <c r="S53" s="127"/>
      <c r="T53" s="127"/>
      <c r="U53" s="127"/>
      <c r="V53" s="127"/>
      <c r="W53" s="127"/>
      <c r="X53" s="127"/>
      <c r="Y53" s="127"/>
      <c r="Z53" s="127"/>
      <c r="AA53" s="127"/>
      <c r="AB53" s="127"/>
      <c r="AC53" s="127"/>
      <c r="AD53" s="127"/>
      <c r="AE53" s="127"/>
    </row>
    <row r="54" spans="1:47" s="130" customFormat="1" ht="40.15" customHeight="1">
      <c r="A54" s="127"/>
      <c r="B54" s="128"/>
      <c r="C54" s="126" t="s">
        <v>25</v>
      </c>
      <c r="D54" s="127"/>
      <c r="E54" s="127"/>
      <c r="F54" s="131" t="str">
        <f>E15</f>
        <v>VaK Mladá Boleslav, a.s.</v>
      </c>
      <c r="G54" s="127"/>
      <c r="H54" s="127"/>
      <c r="I54" s="126" t="s">
        <v>31</v>
      </c>
      <c r="J54" s="156" t="str">
        <f>E21</f>
        <v>Vodohospodářské inženýrské stavby, a.s.</v>
      </c>
      <c r="K54" s="127"/>
      <c r="L54" s="129"/>
      <c r="S54" s="127"/>
      <c r="T54" s="127"/>
      <c r="U54" s="127"/>
      <c r="V54" s="127"/>
      <c r="W54" s="127"/>
      <c r="X54" s="127"/>
      <c r="Y54" s="127"/>
      <c r="Z54" s="127"/>
      <c r="AA54" s="127"/>
      <c r="AB54" s="127"/>
      <c r="AC54" s="127"/>
      <c r="AD54" s="127"/>
      <c r="AE54" s="127"/>
    </row>
    <row r="55" spans="1:47" s="130" customFormat="1" ht="15.2" customHeight="1">
      <c r="A55" s="127"/>
      <c r="B55" s="128"/>
      <c r="C55" s="126" t="s">
        <v>29</v>
      </c>
      <c r="D55" s="127"/>
      <c r="E55" s="127"/>
      <c r="F55" s="131" t="str">
        <f>IF(E18="","",E18)</f>
        <v>Vyplň údaj</v>
      </c>
      <c r="G55" s="127"/>
      <c r="H55" s="127"/>
      <c r="I55" s="126" t="s">
        <v>34</v>
      </c>
      <c r="J55" s="156" t="str">
        <f>E24</f>
        <v>Ing. Josef Němeček</v>
      </c>
      <c r="K55" s="127"/>
      <c r="L55" s="129"/>
      <c r="S55" s="127"/>
      <c r="T55" s="127"/>
      <c r="U55" s="127"/>
      <c r="V55" s="127"/>
      <c r="W55" s="127"/>
      <c r="X55" s="127"/>
      <c r="Y55" s="127"/>
      <c r="Z55" s="127"/>
      <c r="AA55" s="127"/>
      <c r="AB55" s="127"/>
      <c r="AC55" s="127"/>
      <c r="AD55" s="127"/>
      <c r="AE55" s="127"/>
    </row>
    <row r="56" spans="1:47" s="130" customFormat="1" ht="10.35" customHeight="1">
      <c r="A56" s="127"/>
      <c r="B56" s="128"/>
      <c r="C56" s="127"/>
      <c r="D56" s="127"/>
      <c r="E56" s="127"/>
      <c r="F56" s="127"/>
      <c r="G56" s="127"/>
      <c r="H56" s="127"/>
      <c r="I56" s="127"/>
      <c r="J56" s="127"/>
      <c r="K56" s="127"/>
      <c r="L56" s="129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</row>
    <row r="57" spans="1:47" s="130" customFormat="1" ht="29.25" customHeight="1">
      <c r="A57" s="127"/>
      <c r="B57" s="128"/>
      <c r="C57" s="157" t="s">
        <v>117</v>
      </c>
      <c r="D57" s="145"/>
      <c r="E57" s="145"/>
      <c r="F57" s="145"/>
      <c r="G57" s="145"/>
      <c r="H57" s="145"/>
      <c r="I57" s="145"/>
      <c r="J57" s="158" t="s">
        <v>118</v>
      </c>
      <c r="K57" s="145"/>
      <c r="L57" s="129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</row>
    <row r="58" spans="1:47" s="130" customFormat="1" ht="10.35" customHeight="1">
      <c r="A58" s="127"/>
      <c r="B58" s="128"/>
      <c r="C58" s="127"/>
      <c r="D58" s="127"/>
      <c r="E58" s="127"/>
      <c r="F58" s="127"/>
      <c r="G58" s="127"/>
      <c r="H58" s="127"/>
      <c r="I58" s="127"/>
      <c r="J58" s="127"/>
      <c r="K58" s="127"/>
      <c r="L58" s="129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</row>
    <row r="59" spans="1:47" s="130" customFormat="1" ht="22.9" customHeight="1">
      <c r="A59" s="127"/>
      <c r="B59" s="128"/>
      <c r="C59" s="159" t="s">
        <v>70</v>
      </c>
      <c r="D59" s="127"/>
      <c r="E59" s="127"/>
      <c r="F59" s="127"/>
      <c r="G59" s="127"/>
      <c r="H59" s="127"/>
      <c r="I59" s="127"/>
      <c r="J59" s="140">
        <f>J60+J68</f>
        <v>0</v>
      </c>
      <c r="K59" s="127"/>
      <c r="L59" s="129"/>
      <c r="S59" s="127"/>
      <c r="T59" s="127"/>
      <c r="U59" s="127"/>
      <c r="V59" s="127"/>
      <c r="W59" s="127"/>
      <c r="X59" s="127"/>
      <c r="Y59" s="127"/>
      <c r="Z59" s="127"/>
      <c r="AA59" s="127"/>
      <c r="AB59" s="127"/>
      <c r="AC59" s="127"/>
      <c r="AD59" s="127"/>
      <c r="AE59" s="127"/>
      <c r="AU59" s="120" t="s">
        <v>119</v>
      </c>
    </row>
    <row r="60" spans="1:47" s="160" customFormat="1" ht="24.95" customHeight="1">
      <c r="B60" s="161"/>
      <c r="D60" s="162" t="s">
        <v>120</v>
      </c>
      <c r="E60" s="163"/>
      <c r="F60" s="163"/>
      <c r="G60" s="163"/>
      <c r="H60" s="163"/>
      <c r="I60" s="163"/>
      <c r="J60" s="164">
        <f>SUM(J61:J67)</f>
        <v>0</v>
      </c>
      <c r="L60" s="161"/>
    </row>
    <row r="61" spans="1:47" s="212" customFormat="1" ht="19.899999999999999" customHeight="1">
      <c r="B61" s="213"/>
      <c r="D61" s="214" t="s">
        <v>493</v>
      </c>
      <c r="E61" s="215"/>
      <c r="F61" s="215"/>
      <c r="G61" s="215"/>
      <c r="H61" s="215"/>
      <c r="I61" s="215"/>
      <c r="J61" s="216">
        <f>J102</f>
        <v>0</v>
      </c>
      <c r="L61" s="213"/>
    </row>
    <row r="62" spans="1:47" s="212" customFormat="1" ht="19.899999999999999" customHeight="1">
      <c r="B62" s="213"/>
      <c r="D62" s="214" t="s">
        <v>494</v>
      </c>
      <c r="E62" s="215"/>
      <c r="F62" s="215"/>
      <c r="G62" s="215"/>
      <c r="H62" s="215"/>
      <c r="I62" s="215"/>
      <c r="J62" s="216">
        <f>J122</f>
        <v>0</v>
      </c>
      <c r="L62" s="213"/>
    </row>
    <row r="63" spans="1:47" s="212" customFormat="1" ht="19.899999999999999" customHeight="1">
      <c r="B63" s="213"/>
      <c r="D63" s="214" t="s">
        <v>495</v>
      </c>
      <c r="E63" s="215"/>
      <c r="F63" s="215"/>
      <c r="G63" s="215"/>
      <c r="H63" s="215"/>
      <c r="I63" s="215"/>
      <c r="J63" s="216">
        <f>J163</f>
        <v>0</v>
      </c>
      <c r="L63" s="213"/>
    </row>
    <row r="64" spans="1:47" s="212" customFormat="1" ht="19.899999999999999" customHeight="1">
      <c r="B64" s="213"/>
      <c r="D64" s="214" t="s">
        <v>496</v>
      </c>
      <c r="E64" s="215"/>
      <c r="F64" s="215"/>
      <c r="G64" s="215"/>
      <c r="H64" s="215"/>
      <c r="I64" s="215"/>
      <c r="J64" s="216">
        <f>J178</f>
        <v>0</v>
      </c>
      <c r="L64" s="213"/>
    </row>
    <row r="65" spans="2:12" s="212" customFormat="1" ht="19.899999999999999" customHeight="1">
      <c r="B65" s="213"/>
      <c r="D65" s="214" t="s">
        <v>497</v>
      </c>
      <c r="E65" s="215"/>
      <c r="F65" s="215"/>
      <c r="G65" s="215"/>
      <c r="H65" s="215"/>
      <c r="I65" s="215"/>
      <c r="J65" s="216">
        <f>J197</f>
        <v>0</v>
      </c>
      <c r="L65" s="213"/>
    </row>
    <row r="66" spans="2:12" s="212" customFormat="1" ht="19.899999999999999" customHeight="1">
      <c r="B66" s="213"/>
      <c r="D66" s="214" t="s">
        <v>122</v>
      </c>
      <c r="E66" s="215"/>
      <c r="F66" s="215"/>
      <c r="G66" s="215"/>
      <c r="H66" s="215"/>
      <c r="I66" s="215"/>
      <c r="J66" s="216">
        <f>J257</f>
        <v>0</v>
      </c>
      <c r="L66" s="213"/>
    </row>
    <row r="67" spans="2:12" s="212" customFormat="1" ht="19.899999999999999" customHeight="1">
      <c r="B67" s="213"/>
      <c r="D67" s="214" t="s">
        <v>498</v>
      </c>
      <c r="E67" s="215"/>
      <c r="F67" s="215"/>
      <c r="G67" s="215"/>
      <c r="H67" s="215"/>
      <c r="I67" s="215"/>
      <c r="J67" s="216">
        <f>J288</f>
        <v>0</v>
      </c>
      <c r="L67" s="213"/>
    </row>
    <row r="68" spans="2:12" s="160" customFormat="1" ht="24.95" customHeight="1">
      <c r="B68" s="161"/>
      <c r="D68" s="162" t="s">
        <v>124</v>
      </c>
      <c r="E68" s="163"/>
      <c r="F68" s="163"/>
      <c r="G68" s="163"/>
      <c r="H68" s="163"/>
      <c r="I68" s="163"/>
      <c r="J68" s="164">
        <f>SUM(J69:J80)</f>
        <v>0</v>
      </c>
      <c r="L68" s="161"/>
    </row>
    <row r="69" spans="2:12" s="212" customFormat="1" ht="19.899999999999999" customHeight="1">
      <c r="B69" s="213"/>
      <c r="D69" s="214" t="s">
        <v>125</v>
      </c>
      <c r="E69" s="215"/>
      <c r="F69" s="215"/>
      <c r="G69" s="215"/>
      <c r="H69" s="215"/>
      <c r="I69" s="215"/>
      <c r="J69" s="216">
        <f>J291</f>
        <v>0</v>
      </c>
      <c r="L69" s="213"/>
    </row>
    <row r="70" spans="2:12" s="212" customFormat="1" ht="19.899999999999999" customHeight="1">
      <c r="B70" s="213"/>
      <c r="D70" s="214" t="s">
        <v>499</v>
      </c>
      <c r="E70" s="215"/>
      <c r="F70" s="215"/>
      <c r="G70" s="215"/>
      <c r="H70" s="215"/>
      <c r="I70" s="215"/>
      <c r="J70" s="216">
        <f>J351</f>
        <v>0</v>
      </c>
      <c r="L70" s="213"/>
    </row>
    <row r="71" spans="2:12" s="212" customFormat="1" ht="19.899999999999999" customHeight="1">
      <c r="B71" s="213"/>
      <c r="D71" s="214" t="s">
        <v>500</v>
      </c>
      <c r="E71" s="215"/>
      <c r="F71" s="215"/>
      <c r="G71" s="215"/>
      <c r="H71" s="215"/>
      <c r="I71" s="215"/>
      <c r="J71" s="216">
        <f>J384</f>
        <v>0</v>
      </c>
      <c r="L71" s="213"/>
    </row>
    <row r="72" spans="2:12" s="212" customFormat="1" ht="19.899999999999999" customHeight="1">
      <c r="B72" s="213"/>
      <c r="D72" s="214" t="s">
        <v>501</v>
      </c>
      <c r="E72" s="215"/>
      <c r="F72" s="215"/>
      <c r="G72" s="215"/>
      <c r="H72" s="215"/>
      <c r="I72" s="215"/>
      <c r="J72" s="216">
        <f>J407</f>
        <v>0</v>
      </c>
      <c r="L72" s="213"/>
    </row>
    <row r="73" spans="2:12" s="212" customFormat="1" ht="19.899999999999999" customHeight="1">
      <c r="B73" s="213"/>
      <c r="D73" s="214" t="s">
        <v>128</v>
      </c>
      <c r="E73" s="215"/>
      <c r="F73" s="215"/>
      <c r="G73" s="215"/>
      <c r="H73" s="215"/>
      <c r="I73" s="215"/>
      <c r="J73" s="216">
        <f>J475</f>
        <v>0</v>
      </c>
      <c r="L73" s="213"/>
    </row>
    <row r="74" spans="2:12" s="212" customFormat="1" ht="19.899999999999999" customHeight="1">
      <c r="B74" s="213"/>
      <c r="D74" s="214" t="s">
        <v>502</v>
      </c>
      <c r="E74" s="215"/>
      <c r="F74" s="215"/>
      <c r="G74" s="215"/>
      <c r="H74" s="215"/>
      <c r="I74" s="215"/>
      <c r="J74" s="216">
        <f>J483</f>
        <v>0</v>
      </c>
      <c r="L74" s="213"/>
    </row>
    <row r="75" spans="2:12" s="212" customFormat="1" ht="19.899999999999999" customHeight="1">
      <c r="B75" s="213"/>
      <c r="D75" s="214" t="s">
        <v>503</v>
      </c>
      <c r="E75" s="215"/>
      <c r="F75" s="215"/>
      <c r="G75" s="215"/>
      <c r="H75" s="215"/>
      <c r="I75" s="215"/>
      <c r="J75" s="216">
        <f>J502</f>
        <v>0</v>
      </c>
      <c r="L75" s="213"/>
    </row>
    <row r="76" spans="2:12" s="212" customFormat="1" ht="19.899999999999999" customHeight="1">
      <c r="B76" s="213"/>
      <c r="D76" s="214" t="s">
        <v>129</v>
      </c>
      <c r="E76" s="215"/>
      <c r="F76" s="215"/>
      <c r="G76" s="215"/>
      <c r="H76" s="215"/>
      <c r="I76" s="215"/>
      <c r="J76" s="216">
        <f>J509</f>
        <v>0</v>
      </c>
      <c r="L76" s="213"/>
    </row>
    <row r="77" spans="2:12" s="212" customFormat="1" ht="19.899999999999999" customHeight="1">
      <c r="B77" s="213"/>
      <c r="D77" s="214" t="s">
        <v>504</v>
      </c>
      <c r="E77" s="215"/>
      <c r="F77" s="215"/>
      <c r="G77" s="215"/>
      <c r="H77" s="215"/>
      <c r="I77" s="215"/>
      <c r="J77" s="216">
        <f>J558</f>
        <v>0</v>
      </c>
      <c r="L77" s="213"/>
    </row>
    <row r="78" spans="2:12" s="212" customFormat="1" ht="19.899999999999999" customHeight="1">
      <c r="B78" s="213"/>
      <c r="D78" s="214" t="s">
        <v>505</v>
      </c>
      <c r="E78" s="215"/>
      <c r="F78" s="215"/>
      <c r="G78" s="215"/>
      <c r="H78" s="215"/>
      <c r="I78" s="215"/>
      <c r="J78" s="216">
        <f>J577</f>
        <v>0</v>
      </c>
      <c r="L78" s="213"/>
    </row>
    <row r="79" spans="2:12" s="212" customFormat="1" ht="19.899999999999999" customHeight="1">
      <c r="B79" s="213"/>
      <c r="D79" s="214" t="s">
        <v>506</v>
      </c>
      <c r="E79" s="215"/>
      <c r="F79" s="215"/>
      <c r="G79" s="215"/>
      <c r="H79" s="215"/>
      <c r="I79" s="215"/>
      <c r="J79" s="216">
        <f>J592</f>
        <v>0</v>
      </c>
      <c r="L79" s="213"/>
    </row>
    <row r="80" spans="2:12" s="212" customFormat="1" ht="19.899999999999999" customHeight="1">
      <c r="B80" s="213"/>
      <c r="D80" s="214" t="s">
        <v>507</v>
      </c>
      <c r="E80" s="215"/>
      <c r="F80" s="215"/>
      <c r="G80" s="215"/>
      <c r="H80" s="215"/>
      <c r="I80" s="215"/>
      <c r="J80" s="216">
        <f>J599</f>
        <v>0</v>
      </c>
      <c r="L80" s="213"/>
    </row>
    <row r="81" spans="1:31" s="130" customFormat="1" ht="21.75" customHeight="1">
      <c r="A81" s="127"/>
      <c r="B81" s="128"/>
      <c r="C81" s="127"/>
      <c r="D81" s="127"/>
      <c r="E81" s="127"/>
      <c r="F81" s="127"/>
      <c r="G81" s="127"/>
      <c r="H81" s="127"/>
      <c r="I81" s="127"/>
      <c r="J81" s="127"/>
      <c r="K81" s="127"/>
      <c r="L81" s="129"/>
      <c r="S81" s="127"/>
      <c r="T81" s="127"/>
      <c r="U81" s="127"/>
      <c r="V81" s="127"/>
      <c r="W81" s="127"/>
      <c r="X81" s="127"/>
      <c r="Y81" s="127"/>
      <c r="Z81" s="127"/>
      <c r="AA81" s="127"/>
      <c r="AB81" s="127"/>
      <c r="AC81" s="127"/>
      <c r="AD81" s="127"/>
      <c r="AE81" s="127"/>
    </row>
    <row r="82" spans="1:31" s="130" customFormat="1" ht="6.95" customHeight="1">
      <c r="A82" s="127"/>
      <c r="B82" s="152"/>
      <c r="C82" s="153"/>
      <c r="D82" s="153"/>
      <c r="E82" s="153"/>
      <c r="F82" s="153"/>
      <c r="G82" s="153"/>
      <c r="H82" s="153"/>
      <c r="I82" s="153"/>
      <c r="J82" s="153"/>
      <c r="K82" s="153"/>
      <c r="L82" s="129"/>
      <c r="S82" s="127"/>
      <c r="T82" s="127"/>
      <c r="U82" s="127"/>
      <c r="V82" s="127"/>
      <c r="W82" s="127"/>
      <c r="X82" s="127"/>
      <c r="Y82" s="127"/>
      <c r="Z82" s="127"/>
      <c r="AA82" s="127"/>
      <c r="AB82" s="127"/>
      <c r="AC82" s="127"/>
      <c r="AD82" s="127"/>
      <c r="AE82" s="127"/>
    </row>
    <row r="86" spans="1:31" s="130" customFormat="1" ht="6.95" customHeight="1">
      <c r="A86" s="127"/>
      <c r="B86" s="154"/>
      <c r="C86" s="155"/>
      <c r="D86" s="155"/>
      <c r="E86" s="155"/>
      <c r="F86" s="155"/>
      <c r="G86" s="155"/>
      <c r="H86" s="155"/>
      <c r="I86" s="155"/>
      <c r="J86" s="155"/>
      <c r="K86" s="155"/>
      <c r="L86" s="129"/>
      <c r="S86" s="127"/>
      <c r="T86" s="127"/>
      <c r="U86" s="127"/>
      <c r="V86" s="127"/>
      <c r="W86" s="127"/>
      <c r="X86" s="127"/>
      <c r="Y86" s="127"/>
      <c r="Z86" s="127"/>
      <c r="AA86" s="127"/>
      <c r="AB86" s="127"/>
      <c r="AC86" s="127"/>
      <c r="AD86" s="127"/>
      <c r="AE86" s="127"/>
    </row>
    <row r="87" spans="1:31" s="130" customFormat="1" ht="24.95" customHeight="1">
      <c r="A87" s="127"/>
      <c r="B87" s="128"/>
      <c r="C87" s="124" t="s">
        <v>130</v>
      </c>
      <c r="D87" s="127"/>
      <c r="E87" s="127"/>
      <c r="F87" s="127"/>
      <c r="G87" s="127"/>
      <c r="H87" s="127"/>
      <c r="I87" s="127"/>
      <c r="J87" s="127"/>
      <c r="K87" s="127"/>
      <c r="L87" s="129"/>
      <c r="S87" s="127"/>
      <c r="T87" s="127"/>
      <c r="U87" s="127"/>
      <c r="V87" s="127"/>
      <c r="W87" s="127"/>
      <c r="X87" s="127"/>
      <c r="Y87" s="127"/>
      <c r="Z87" s="127"/>
      <c r="AA87" s="127"/>
      <c r="AB87" s="127"/>
      <c r="AC87" s="127"/>
      <c r="AD87" s="127"/>
      <c r="AE87" s="127"/>
    </row>
    <row r="88" spans="1:31" s="130" customFormat="1" ht="6.95" customHeight="1">
      <c r="A88" s="127"/>
      <c r="B88" s="128"/>
      <c r="C88" s="127"/>
      <c r="D88" s="127"/>
      <c r="E88" s="127"/>
      <c r="F88" s="127"/>
      <c r="G88" s="127"/>
      <c r="H88" s="127"/>
      <c r="I88" s="127"/>
      <c r="J88" s="127"/>
      <c r="K88" s="127"/>
      <c r="L88" s="129"/>
      <c r="S88" s="127"/>
      <c r="T88" s="127"/>
      <c r="U88" s="127"/>
      <c r="V88" s="127"/>
      <c r="W88" s="127"/>
      <c r="X88" s="127"/>
      <c r="Y88" s="127"/>
      <c r="Z88" s="127"/>
      <c r="AA88" s="127"/>
      <c r="AB88" s="127"/>
      <c r="AC88" s="127"/>
      <c r="AD88" s="127"/>
      <c r="AE88" s="127"/>
    </row>
    <row r="89" spans="1:31" s="130" customFormat="1" ht="12" customHeight="1">
      <c r="A89" s="127"/>
      <c r="B89" s="128"/>
      <c r="C89" s="126" t="s">
        <v>17</v>
      </c>
      <c r="D89" s="127"/>
      <c r="E89" s="127"/>
      <c r="F89" s="127"/>
      <c r="G89" s="127"/>
      <c r="H89" s="127"/>
      <c r="I89" s="127"/>
      <c r="J89" s="127"/>
      <c r="K89" s="127"/>
      <c r="L89" s="129"/>
      <c r="S89" s="127"/>
      <c r="T89" s="127"/>
      <c r="U89" s="127"/>
      <c r="V89" s="127"/>
      <c r="W89" s="127"/>
      <c r="X89" s="127"/>
      <c r="Y89" s="127"/>
      <c r="Z89" s="127"/>
      <c r="AA89" s="127"/>
      <c r="AB89" s="127"/>
      <c r="AC89" s="127"/>
      <c r="AD89" s="127"/>
      <c r="AE89" s="127"/>
    </row>
    <row r="90" spans="1:31" s="130" customFormat="1" ht="16.5" customHeight="1">
      <c r="A90" s="127"/>
      <c r="B90" s="128"/>
      <c r="C90" s="127"/>
      <c r="D90" s="127"/>
      <c r="E90" s="358" t="str">
        <f>E7</f>
        <v>Žerčice, vodojem - rekonstrukce, oprava 6.3.2021 podle VaK MB</v>
      </c>
      <c r="F90" s="359"/>
      <c r="G90" s="359"/>
      <c r="H90" s="359"/>
      <c r="I90" s="127"/>
      <c r="J90" s="127"/>
      <c r="K90" s="127"/>
      <c r="L90" s="129"/>
      <c r="S90" s="127"/>
      <c r="T90" s="127"/>
      <c r="U90" s="127"/>
      <c r="V90" s="127"/>
      <c r="W90" s="127"/>
      <c r="X90" s="127"/>
      <c r="Y90" s="127"/>
      <c r="Z90" s="127"/>
      <c r="AA90" s="127"/>
      <c r="AB90" s="127"/>
      <c r="AC90" s="127"/>
      <c r="AD90" s="127"/>
      <c r="AE90" s="127"/>
    </row>
    <row r="91" spans="1:31" s="130" customFormat="1" ht="12" customHeight="1">
      <c r="A91" s="127"/>
      <c r="B91" s="128"/>
      <c r="C91" s="126" t="s">
        <v>113</v>
      </c>
      <c r="D91" s="127"/>
      <c r="E91" s="127"/>
      <c r="F91" s="127"/>
      <c r="G91" s="127"/>
      <c r="H91" s="127"/>
      <c r="I91" s="127"/>
      <c r="J91" s="127"/>
      <c r="K91" s="127"/>
      <c r="L91" s="129"/>
      <c r="S91" s="127"/>
      <c r="T91" s="127"/>
      <c r="U91" s="127"/>
      <c r="V91" s="127"/>
      <c r="W91" s="127"/>
      <c r="X91" s="127"/>
      <c r="Y91" s="127"/>
      <c r="Z91" s="127"/>
      <c r="AA91" s="127"/>
      <c r="AB91" s="127"/>
      <c r="AC91" s="127"/>
      <c r="AD91" s="127"/>
      <c r="AE91" s="127"/>
    </row>
    <row r="92" spans="1:31" s="130" customFormat="1" ht="16.5" customHeight="1">
      <c r="A92" s="127"/>
      <c r="B92" s="128"/>
      <c r="C92" s="127"/>
      <c r="D92" s="127"/>
      <c r="E92" s="348" t="str">
        <f>E9</f>
        <v>02 - SO 02 - Stavební část - vodojem</v>
      </c>
      <c r="F92" s="357"/>
      <c r="G92" s="357"/>
      <c r="H92" s="357"/>
      <c r="I92" s="127"/>
      <c r="J92" s="127"/>
      <c r="K92" s="127"/>
      <c r="L92" s="129"/>
      <c r="S92" s="127"/>
      <c r="T92" s="127"/>
      <c r="U92" s="127"/>
      <c r="V92" s="127"/>
      <c r="W92" s="127"/>
      <c r="X92" s="127"/>
      <c r="Y92" s="127"/>
      <c r="Z92" s="127"/>
      <c r="AA92" s="127"/>
      <c r="AB92" s="127"/>
      <c r="AC92" s="127"/>
      <c r="AD92" s="127"/>
      <c r="AE92" s="127"/>
    </row>
    <row r="93" spans="1:31" s="130" customFormat="1" ht="6.95" customHeight="1">
      <c r="A93" s="127"/>
      <c r="B93" s="128"/>
      <c r="C93" s="127"/>
      <c r="D93" s="127"/>
      <c r="E93" s="127"/>
      <c r="F93" s="127"/>
      <c r="G93" s="127"/>
      <c r="H93" s="127"/>
      <c r="I93" s="127"/>
      <c r="J93" s="127"/>
      <c r="K93" s="127"/>
      <c r="L93" s="129"/>
      <c r="S93" s="127"/>
      <c r="T93" s="127"/>
      <c r="U93" s="127"/>
      <c r="V93" s="127"/>
      <c r="W93" s="127"/>
      <c r="X93" s="127"/>
      <c r="Y93" s="127"/>
      <c r="Z93" s="127"/>
      <c r="AA93" s="127"/>
      <c r="AB93" s="127"/>
      <c r="AC93" s="127"/>
      <c r="AD93" s="127"/>
      <c r="AE93" s="127"/>
    </row>
    <row r="94" spans="1:31" s="130" customFormat="1" ht="12" customHeight="1">
      <c r="A94" s="127"/>
      <c r="B94" s="128"/>
      <c r="C94" s="126" t="s">
        <v>21</v>
      </c>
      <c r="D94" s="127"/>
      <c r="E94" s="127"/>
      <c r="F94" s="131" t="str">
        <f>F12</f>
        <v>Žerčice</v>
      </c>
      <c r="G94" s="127"/>
      <c r="H94" s="127"/>
      <c r="I94" s="126" t="s">
        <v>23</v>
      </c>
      <c r="J94" s="132" t="str">
        <f>IF(J12="","",J12)</f>
        <v>6. 3. 2021</v>
      </c>
      <c r="K94" s="127"/>
      <c r="L94" s="129"/>
      <c r="S94" s="127"/>
      <c r="T94" s="127"/>
      <c r="U94" s="127"/>
      <c r="V94" s="127"/>
      <c r="W94" s="127"/>
      <c r="X94" s="127"/>
      <c r="Y94" s="127"/>
      <c r="Z94" s="127"/>
      <c r="AA94" s="127"/>
      <c r="AB94" s="127"/>
      <c r="AC94" s="127"/>
      <c r="AD94" s="127"/>
      <c r="AE94" s="127"/>
    </row>
    <row r="95" spans="1:31" s="130" customFormat="1" ht="6.95" customHeight="1">
      <c r="A95" s="127"/>
      <c r="B95" s="128"/>
      <c r="C95" s="127"/>
      <c r="D95" s="127"/>
      <c r="E95" s="127"/>
      <c r="F95" s="127"/>
      <c r="G95" s="127"/>
      <c r="H95" s="127"/>
      <c r="I95" s="127"/>
      <c r="J95" s="127"/>
      <c r="K95" s="127"/>
      <c r="L95" s="129"/>
      <c r="S95" s="127"/>
      <c r="T95" s="127"/>
      <c r="U95" s="127"/>
      <c r="V95" s="127"/>
      <c r="W95" s="127"/>
      <c r="X95" s="127"/>
      <c r="Y95" s="127"/>
      <c r="Z95" s="127"/>
      <c r="AA95" s="127"/>
      <c r="AB95" s="127"/>
      <c r="AC95" s="127"/>
      <c r="AD95" s="127"/>
      <c r="AE95" s="127"/>
    </row>
    <row r="96" spans="1:31" s="130" customFormat="1" ht="40.15" customHeight="1">
      <c r="A96" s="127"/>
      <c r="B96" s="128"/>
      <c r="C96" s="126" t="s">
        <v>25</v>
      </c>
      <c r="D96" s="127"/>
      <c r="E96" s="127"/>
      <c r="F96" s="131" t="str">
        <f>E15</f>
        <v>VaK Mladá Boleslav, a.s.</v>
      </c>
      <c r="G96" s="127"/>
      <c r="H96" s="127"/>
      <c r="I96" s="126" t="s">
        <v>31</v>
      </c>
      <c r="J96" s="156" t="str">
        <f>E21</f>
        <v>Vodohospodářské inženýrské stavby, a.s.</v>
      </c>
      <c r="K96" s="127"/>
      <c r="L96" s="129"/>
      <c r="S96" s="127"/>
      <c r="T96" s="127"/>
      <c r="U96" s="127"/>
      <c r="V96" s="127"/>
      <c r="W96" s="127"/>
      <c r="X96" s="127"/>
      <c r="Y96" s="127"/>
      <c r="Z96" s="127"/>
      <c r="AA96" s="127"/>
      <c r="AB96" s="127"/>
      <c r="AC96" s="127"/>
      <c r="AD96" s="127"/>
      <c r="AE96" s="127"/>
    </row>
    <row r="97" spans="1:65" s="130" customFormat="1" ht="15.2" customHeight="1">
      <c r="A97" s="127"/>
      <c r="B97" s="128"/>
      <c r="C97" s="126" t="s">
        <v>29</v>
      </c>
      <c r="D97" s="127"/>
      <c r="E97" s="127"/>
      <c r="F97" s="131" t="str">
        <f>IF(E18="","",E18)</f>
        <v>Vyplň údaj</v>
      </c>
      <c r="G97" s="127"/>
      <c r="H97" s="127"/>
      <c r="I97" s="126" t="s">
        <v>34</v>
      </c>
      <c r="J97" s="156" t="str">
        <f>E24</f>
        <v>Ing. Josef Němeček</v>
      </c>
      <c r="K97" s="127"/>
      <c r="L97" s="129"/>
      <c r="S97" s="127"/>
      <c r="T97" s="127"/>
      <c r="U97" s="127"/>
      <c r="V97" s="127"/>
      <c r="W97" s="127"/>
      <c r="X97" s="127"/>
      <c r="Y97" s="127"/>
      <c r="Z97" s="127"/>
      <c r="AA97" s="127"/>
      <c r="AB97" s="127"/>
      <c r="AC97" s="127"/>
      <c r="AD97" s="127"/>
      <c r="AE97" s="127"/>
    </row>
    <row r="98" spans="1:65" s="130" customFormat="1" ht="10.35" customHeight="1">
      <c r="A98" s="127"/>
      <c r="B98" s="128"/>
      <c r="C98" s="127"/>
      <c r="D98" s="127"/>
      <c r="E98" s="127"/>
      <c r="F98" s="127"/>
      <c r="G98" s="127"/>
      <c r="H98" s="127"/>
      <c r="I98" s="127"/>
      <c r="J98" s="127"/>
      <c r="K98" s="127"/>
      <c r="L98" s="129"/>
      <c r="S98" s="127"/>
      <c r="T98" s="127"/>
      <c r="U98" s="127"/>
      <c r="V98" s="127"/>
      <c r="W98" s="127"/>
      <c r="X98" s="127"/>
      <c r="Y98" s="127"/>
      <c r="Z98" s="127"/>
      <c r="AA98" s="127"/>
      <c r="AB98" s="127"/>
      <c r="AC98" s="127"/>
      <c r="AD98" s="127"/>
      <c r="AE98" s="127"/>
    </row>
    <row r="99" spans="1:65" s="174" customFormat="1" ht="29.25" customHeight="1">
      <c r="A99" s="165"/>
      <c r="B99" s="166"/>
      <c r="C99" s="167" t="s">
        <v>131</v>
      </c>
      <c r="D99" s="168" t="s">
        <v>57</v>
      </c>
      <c r="E99" s="168" t="s">
        <v>53</v>
      </c>
      <c r="F99" s="168" t="s">
        <v>54</v>
      </c>
      <c r="G99" s="168" t="s">
        <v>132</v>
      </c>
      <c r="H99" s="168" t="s">
        <v>133</v>
      </c>
      <c r="I99" s="168" t="s">
        <v>134</v>
      </c>
      <c r="J99" s="168" t="s">
        <v>118</v>
      </c>
      <c r="K99" s="169" t="s">
        <v>135</v>
      </c>
      <c r="L99" s="170"/>
      <c r="M99" s="171" t="s">
        <v>3</v>
      </c>
      <c r="N99" s="172" t="s">
        <v>42</v>
      </c>
      <c r="O99" s="172" t="s">
        <v>136</v>
      </c>
      <c r="P99" s="172" t="s">
        <v>137</v>
      </c>
      <c r="Q99" s="172" t="s">
        <v>138</v>
      </c>
      <c r="R99" s="172" t="s">
        <v>139</v>
      </c>
      <c r="S99" s="172" t="s">
        <v>140</v>
      </c>
      <c r="T99" s="173" t="s">
        <v>141</v>
      </c>
      <c r="U99" s="165"/>
      <c r="V99" s="165"/>
      <c r="W99" s="165"/>
      <c r="X99" s="165"/>
      <c r="Y99" s="165"/>
      <c r="Z99" s="165"/>
      <c r="AA99" s="165"/>
      <c r="AB99" s="165"/>
      <c r="AC99" s="165"/>
      <c r="AD99" s="165"/>
      <c r="AE99" s="165"/>
    </row>
    <row r="100" spans="1:65" s="130" customFormat="1" ht="22.9" customHeight="1">
      <c r="A100" s="127"/>
      <c r="B100" s="128"/>
      <c r="C100" s="175" t="s">
        <v>142</v>
      </c>
      <c r="D100" s="127"/>
      <c r="E100" s="127"/>
      <c r="F100" s="127"/>
      <c r="G100" s="127"/>
      <c r="H100" s="127"/>
      <c r="I100" s="127"/>
      <c r="J100" s="176">
        <f>J59</f>
        <v>0</v>
      </c>
      <c r="K100" s="127"/>
      <c r="L100" s="128"/>
      <c r="M100" s="177"/>
      <c r="N100" s="178"/>
      <c r="O100" s="138"/>
      <c r="P100" s="179">
        <f>P101+P290</f>
        <v>0</v>
      </c>
      <c r="Q100" s="138"/>
      <c r="R100" s="179">
        <f>R101+R290</f>
        <v>115.05582140999999</v>
      </c>
      <c r="S100" s="138"/>
      <c r="T100" s="180">
        <f>T101+T290</f>
        <v>9.1124999999999998E-2</v>
      </c>
      <c r="U100" s="127"/>
      <c r="V100" s="127"/>
      <c r="W100" s="127"/>
      <c r="X100" s="127"/>
      <c r="Y100" s="127"/>
      <c r="Z100" s="127"/>
      <c r="AA100" s="127"/>
      <c r="AB100" s="127"/>
      <c r="AC100" s="127"/>
      <c r="AD100" s="127"/>
      <c r="AE100" s="127"/>
      <c r="AT100" s="120" t="s">
        <v>71</v>
      </c>
      <c r="AU100" s="120" t="s">
        <v>119</v>
      </c>
      <c r="BK100" s="181">
        <f>BK101+BK290</f>
        <v>0</v>
      </c>
    </row>
    <row r="101" spans="1:65" s="182" customFormat="1" ht="25.9" customHeight="1">
      <c r="B101" s="183"/>
      <c r="D101" s="184" t="s">
        <v>71</v>
      </c>
      <c r="E101" s="185" t="s">
        <v>143</v>
      </c>
      <c r="F101" s="185" t="s">
        <v>144</v>
      </c>
      <c r="J101" s="186">
        <f>J60</f>
        <v>0</v>
      </c>
      <c r="L101" s="183"/>
      <c r="M101" s="187"/>
      <c r="N101" s="188"/>
      <c r="O101" s="188"/>
      <c r="P101" s="189">
        <f>P102+P122+P163+P178+P197+P257+P288</f>
        <v>0</v>
      </c>
      <c r="Q101" s="188"/>
      <c r="R101" s="189">
        <f>R102+R122+R163+R178+R197+R257+R288</f>
        <v>97.611881600000004</v>
      </c>
      <c r="S101" s="188"/>
      <c r="T101" s="190">
        <f>T102+T122+T163+T178+T197+T257+T288</f>
        <v>0</v>
      </c>
      <c r="AR101" s="184" t="s">
        <v>80</v>
      </c>
      <c r="AT101" s="191" t="s">
        <v>71</v>
      </c>
      <c r="AU101" s="191" t="s">
        <v>72</v>
      </c>
      <c r="AY101" s="184" t="s">
        <v>145</v>
      </c>
      <c r="BK101" s="192">
        <f>BK102+BK122+BK163+BK178+BK197+BK257+BK288</f>
        <v>0</v>
      </c>
    </row>
    <row r="102" spans="1:65" s="182" customFormat="1" ht="22.9" customHeight="1">
      <c r="B102" s="183"/>
      <c r="D102" s="184" t="s">
        <v>71</v>
      </c>
      <c r="E102" s="217" t="s">
        <v>82</v>
      </c>
      <c r="F102" s="217" t="s">
        <v>508</v>
      </c>
      <c r="J102" s="218">
        <f>BK102</f>
        <v>0</v>
      </c>
      <c r="L102" s="183"/>
      <c r="M102" s="187"/>
      <c r="N102" s="188"/>
      <c r="O102" s="188"/>
      <c r="P102" s="189">
        <f>SUM(P103:P121)</f>
        <v>0</v>
      </c>
      <c r="Q102" s="188"/>
      <c r="R102" s="189">
        <f>SUM(R103:R121)</f>
        <v>20.312389420000002</v>
      </c>
      <c r="S102" s="188"/>
      <c r="T102" s="190">
        <f>SUM(T103:T121)</f>
        <v>0</v>
      </c>
      <c r="AR102" s="184" t="s">
        <v>80</v>
      </c>
      <c r="AT102" s="191" t="s">
        <v>71</v>
      </c>
      <c r="AU102" s="191" t="s">
        <v>80</v>
      </c>
      <c r="AY102" s="184" t="s">
        <v>145</v>
      </c>
      <c r="BK102" s="192">
        <f>SUM(BK103:BK121)</f>
        <v>0</v>
      </c>
    </row>
    <row r="103" spans="1:65" s="130" customFormat="1" ht="44.25" customHeight="1">
      <c r="A103" s="127"/>
      <c r="B103" s="128"/>
      <c r="C103" s="193" t="s">
        <v>80</v>
      </c>
      <c r="D103" s="193" t="s">
        <v>147</v>
      </c>
      <c r="E103" s="194" t="s">
        <v>509</v>
      </c>
      <c r="F103" s="195" t="s">
        <v>510</v>
      </c>
      <c r="G103" s="196" t="s">
        <v>104</v>
      </c>
      <c r="H103" s="197">
        <v>76.185000000000002</v>
      </c>
      <c r="I103" s="24"/>
      <c r="J103" s="198">
        <f>ROUND(I103*H103,2)</f>
        <v>0</v>
      </c>
      <c r="K103" s="195" t="s">
        <v>150</v>
      </c>
      <c r="L103" s="128"/>
      <c r="M103" s="199" t="s">
        <v>3</v>
      </c>
      <c r="N103" s="200" t="s">
        <v>43</v>
      </c>
      <c r="O103" s="201"/>
      <c r="P103" s="202">
        <f>O103*H103</f>
        <v>0</v>
      </c>
      <c r="Q103" s="202">
        <v>2.2000000000000001E-4</v>
      </c>
      <c r="R103" s="202">
        <f>Q103*H103</f>
        <v>1.67607E-2</v>
      </c>
      <c r="S103" s="202">
        <v>0</v>
      </c>
      <c r="T103" s="203">
        <f>S103*H103</f>
        <v>0</v>
      </c>
      <c r="U103" s="127"/>
      <c r="V103" s="127"/>
      <c r="W103" s="127"/>
      <c r="X103" s="127"/>
      <c r="Y103" s="127"/>
      <c r="Z103" s="127"/>
      <c r="AA103" s="127"/>
      <c r="AB103" s="127"/>
      <c r="AC103" s="127"/>
      <c r="AD103" s="127"/>
      <c r="AE103" s="127"/>
      <c r="AR103" s="204" t="s">
        <v>151</v>
      </c>
      <c r="AT103" s="204" t="s">
        <v>147</v>
      </c>
      <c r="AU103" s="204" t="s">
        <v>82</v>
      </c>
      <c r="AY103" s="120" t="s">
        <v>145</v>
      </c>
      <c r="BE103" s="205">
        <f>IF(N103="základní",J103,0)</f>
        <v>0</v>
      </c>
      <c r="BF103" s="205">
        <f>IF(N103="snížená",J103,0)</f>
        <v>0</v>
      </c>
      <c r="BG103" s="205">
        <f>IF(N103="zákl. přenesená",J103,0)</f>
        <v>0</v>
      </c>
      <c r="BH103" s="205">
        <f>IF(N103="sníž. přenesená",J103,0)</f>
        <v>0</v>
      </c>
      <c r="BI103" s="205">
        <f>IF(N103="nulová",J103,0)</f>
        <v>0</v>
      </c>
      <c r="BJ103" s="120" t="s">
        <v>80</v>
      </c>
      <c r="BK103" s="205">
        <f>ROUND(I103*H103,2)</f>
        <v>0</v>
      </c>
      <c r="BL103" s="120" t="s">
        <v>151</v>
      </c>
      <c r="BM103" s="204" t="s">
        <v>511</v>
      </c>
    </row>
    <row r="104" spans="1:65" s="219" customFormat="1">
      <c r="B104" s="220"/>
      <c r="D104" s="221" t="s">
        <v>153</v>
      </c>
      <c r="E104" s="222" t="s">
        <v>483</v>
      </c>
      <c r="F104" s="223" t="s">
        <v>512</v>
      </c>
      <c r="H104" s="224">
        <v>50.25</v>
      </c>
      <c r="I104" s="25"/>
      <c r="L104" s="220"/>
      <c r="M104" s="225"/>
      <c r="N104" s="226"/>
      <c r="O104" s="226"/>
      <c r="P104" s="226"/>
      <c r="Q104" s="226"/>
      <c r="R104" s="226"/>
      <c r="S104" s="226"/>
      <c r="T104" s="227"/>
      <c r="AT104" s="222" t="s">
        <v>153</v>
      </c>
      <c r="AU104" s="222" t="s">
        <v>82</v>
      </c>
      <c r="AV104" s="219" t="s">
        <v>82</v>
      </c>
      <c r="AW104" s="219" t="s">
        <v>33</v>
      </c>
      <c r="AX104" s="219" t="s">
        <v>72</v>
      </c>
      <c r="AY104" s="222" t="s">
        <v>145</v>
      </c>
    </row>
    <row r="105" spans="1:65" s="219" customFormat="1">
      <c r="B105" s="220"/>
      <c r="D105" s="221" t="s">
        <v>153</v>
      </c>
      <c r="E105" s="222" t="s">
        <v>487</v>
      </c>
      <c r="F105" s="223" t="s">
        <v>513</v>
      </c>
      <c r="H105" s="224">
        <v>25.934999999999999</v>
      </c>
      <c r="I105" s="25"/>
      <c r="L105" s="220"/>
      <c r="M105" s="225"/>
      <c r="N105" s="226"/>
      <c r="O105" s="226"/>
      <c r="P105" s="226"/>
      <c r="Q105" s="226"/>
      <c r="R105" s="226"/>
      <c r="S105" s="226"/>
      <c r="T105" s="227"/>
      <c r="AT105" s="222" t="s">
        <v>153</v>
      </c>
      <c r="AU105" s="222" t="s">
        <v>82</v>
      </c>
      <c r="AV105" s="219" t="s">
        <v>82</v>
      </c>
      <c r="AW105" s="219" t="s">
        <v>33</v>
      </c>
      <c r="AX105" s="219" t="s">
        <v>72</v>
      </c>
      <c r="AY105" s="222" t="s">
        <v>145</v>
      </c>
    </row>
    <row r="106" spans="1:65" s="228" customFormat="1">
      <c r="B106" s="229"/>
      <c r="D106" s="221" t="s">
        <v>153</v>
      </c>
      <c r="E106" s="230" t="s">
        <v>3</v>
      </c>
      <c r="F106" s="231" t="s">
        <v>176</v>
      </c>
      <c r="H106" s="232">
        <v>76.185000000000002</v>
      </c>
      <c r="I106" s="26"/>
      <c r="L106" s="229"/>
      <c r="M106" s="233"/>
      <c r="N106" s="234"/>
      <c r="O106" s="234"/>
      <c r="P106" s="234"/>
      <c r="Q106" s="234"/>
      <c r="R106" s="234"/>
      <c r="S106" s="234"/>
      <c r="T106" s="235"/>
      <c r="AT106" s="230" t="s">
        <v>153</v>
      </c>
      <c r="AU106" s="230" t="s">
        <v>82</v>
      </c>
      <c r="AV106" s="228" t="s">
        <v>151</v>
      </c>
      <c r="AW106" s="228" t="s">
        <v>33</v>
      </c>
      <c r="AX106" s="228" t="s">
        <v>80</v>
      </c>
      <c r="AY106" s="230" t="s">
        <v>145</v>
      </c>
    </row>
    <row r="107" spans="1:65" s="130" customFormat="1" ht="24">
      <c r="A107" s="127"/>
      <c r="B107" s="128"/>
      <c r="C107" s="236" t="s">
        <v>82</v>
      </c>
      <c r="D107" s="236" t="s">
        <v>514</v>
      </c>
      <c r="E107" s="237" t="s">
        <v>515</v>
      </c>
      <c r="F107" s="238" t="s">
        <v>516</v>
      </c>
      <c r="G107" s="239" t="s">
        <v>104</v>
      </c>
      <c r="H107" s="240">
        <v>89.897999999999996</v>
      </c>
      <c r="I107" s="29"/>
      <c r="J107" s="241">
        <f>ROUND(I107*H107,2)</f>
        <v>0</v>
      </c>
      <c r="K107" s="238" t="s">
        <v>150</v>
      </c>
      <c r="L107" s="242"/>
      <c r="M107" s="243" t="s">
        <v>3</v>
      </c>
      <c r="N107" s="244" t="s">
        <v>43</v>
      </c>
      <c r="O107" s="201"/>
      <c r="P107" s="202">
        <f>O107*H107</f>
        <v>0</v>
      </c>
      <c r="Q107" s="202">
        <v>2.9999999999999997E-4</v>
      </c>
      <c r="R107" s="202">
        <f>Q107*H107</f>
        <v>2.6969399999999998E-2</v>
      </c>
      <c r="S107" s="202">
        <v>0</v>
      </c>
      <c r="T107" s="203">
        <f>S107*H107</f>
        <v>0</v>
      </c>
      <c r="U107" s="127"/>
      <c r="V107" s="127"/>
      <c r="W107" s="127"/>
      <c r="X107" s="127"/>
      <c r="Y107" s="127"/>
      <c r="Z107" s="127"/>
      <c r="AA107" s="127"/>
      <c r="AB107" s="127"/>
      <c r="AC107" s="127"/>
      <c r="AD107" s="127"/>
      <c r="AE107" s="127"/>
      <c r="AR107" s="204" t="s">
        <v>169</v>
      </c>
      <c r="AT107" s="204" t="s">
        <v>514</v>
      </c>
      <c r="AU107" s="204" t="s">
        <v>82</v>
      </c>
      <c r="AY107" s="120" t="s">
        <v>145</v>
      </c>
      <c r="BE107" s="205">
        <f>IF(N107="základní",J107,0)</f>
        <v>0</v>
      </c>
      <c r="BF107" s="205">
        <f>IF(N107="snížená",J107,0)</f>
        <v>0</v>
      </c>
      <c r="BG107" s="205">
        <f>IF(N107="zákl. přenesená",J107,0)</f>
        <v>0</v>
      </c>
      <c r="BH107" s="205">
        <f>IF(N107="sníž. přenesená",J107,0)</f>
        <v>0</v>
      </c>
      <c r="BI107" s="205">
        <f>IF(N107="nulová",J107,0)</f>
        <v>0</v>
      </c>
      <c r="BJ107" s="120" t="s">
        <v>80</v>
      </c>
      <c r="BK107" s="205">
        <f>ROUND(I107*H107,2)</f>
        <v>0</v>
      </c>
      <c r="BL107" s="120" t="s">
        <v>151</v>
      </c>
      <c r="BM107" s="204" t="s">
        <v>517</v>
      </c>
    </row>
    <row r="108" spans="1:65" s="219" customFormat="1">
      <c r="B108" s="220"/>
      <c r="D108" s="221" t="s">
        <v>153</v>
      </c>
      <c r="F108" s="223" t="s">
        <v>518</v>
      </c>
      <c r="H108" s="224">
        <v>89.897999999999996</v>
      </c>
      <c r="I108" s="25"/>
      <c r="L108" s="220"/>
      <c r="M108" s="225"/>
      <c r="N108" s="226"/>
      <c r="O108" s="226"/>
      <c r="P108" s="226"/>
      <c r="Q108" s="226"/>
      <c r="R108" s="226"/>
      <c r="S108" s="226"/>
      <c r="T108" s="227"/>
      <c r="AT108" s="222" t="s">
        <v>153</v>
      </c>
      <c r="AU108" s="222" t="s">
        <v>82</v>
      </c>
      <c r="AV108" s="219" t="s">
        <v>82</v>
      </c>
      <c r="AW108" s="219" t="s">
        <v>4</v>
      </c>
      <c r="AX108" s="219" t="s">
        <v>80</v>
      </c>
      <c r="AY108" s="222" t="s">
        <v>145</v>
      </c>
    </row>
    <row r="109" spans="1:65" s="130" customFormat="1" ht="36">
      <c r="A109" s="127"/>
      <c r="B109" s="128"/>
      <c r="C109" s="193" t="s">
        <v>156</v>
      </c>
      <c r="D109" s="193" t="s">
        <v>147</v>
      </c>
      <c r="E109" s="194" t="s">
        <v>519</v>
      </c>
      <c r="F109" s="195" t="s">
        <v>520</v>
      </c>
      <c r="G109" s="196" t="s">
        <v>104</v>
      </c>
      <c r="H109" s="197">
        <v>50.25</v>
      </c>
      <c r="I109" s="24"/>
      <c r="J109" s="198">
        <f>ROUND(I109*H109,2)</f>
        <v>0</v>
      </c>
      <c r="K109" s="195" t="s">
        <v>150</v>
      </c>
      <c r="L109" s="128"/>
      <c r="M109" s="199" t="s">
        <v>3</v>
      </c>
      <c r="N109" s="200" t="s">
        <v>43</v>
      </c>
      <c r="O109" s="201"/>
      <c r="P109" s="202">
        <f>O109*H109</f>
        <v>0</v>
      </c>
      <c r="Q109" s="202">
        <v>0</v>
      </c>
      <c r="R109" s="202">
        <f>Q109*H109</f>
        <v>0</v>
      </c>
      <c r="S109" s="202">
        <v>0</v>
      </c>
      <c r="T109" s="203">
        <f>S109*H109</f>
        <v>0</v>
      </c>
      <c r="U109" s="127"/>
      <c r="V109" s="127"/>
      <c r="W109" s="127"/>
      <c r="X109" s="127"/>
      <c r="Y109" s="127"/>
      <c r="Z109" s="127"/>
      <c r="AA109" s="127"/>
      <c r="AB109" s="127"/>
      <c r="AC109" s="127"/>
      <c r="AD109" s="127"/>
      <c r="AE109" s="127"/>
      <c r="AR109" s="204" t="s">
        <v>151</v>
      </c>
      <c r="AT109" s="204" t="s">
        <v>147</v>
      </c>
      <c r="AU109" s="204" t="s">
        <v>82</v>
      </c>
      <c r="AY109" s="120" t="s">
        <v>145</v>
      </c>
      <c r="BE109" s="205">
        <f>IF(N109="základní",J109,0)</f>
        <v>0</v>
      </c>
      <c r="BF109" s="205">
        <f>IF(N109="snížená",J109,0)</f>
        <v>0</v>
      </c>
      <c r="BG109" s="205">
        <f>IF(N109="zákl. přenesená",J109,0)</f>
        <v>0</v>
      </c>
      <c r="BH109" s="205">
        <f>IF(N109="sníž. přenesená",J109,0)</f>
        <v>0</v>
      </c>
      <c r="BI109" s="205">
        <f>IF(N109="nulová",J109,0)</f>
        <v>0</v>
      </c>
      <c r="BJ109" s="120" t="s">
        <v>80</v>
      </c>
      <c r="BK109" s="205">
        <f>ROUND(I109*H109,2)</f>
        <v>0</v>
      </c>
      <c r="BL109" s="120" t="s">
        <v>151</v>
      </c>
      <c r="BM109" s="204" t="s">
        <v>521</v>
      </c>
    </row>
    <row r="110" spans="1:65" s="219" customFormat="1">
      <c r="B110" s="220"/>
      <c r="D110" s="221" t="s">
        <v>153</v>
      </c>
      <c r="E110" s="222" t="s">
        <v>3</v>
      </c>
      <c r="F110" s="223" t="s">
        <v>522</v>
      </c>
      <c r="H110" s="224">
        <v>50.25</v>
      </c>
      <c r="I110" s="25"/>
      <c r="L110" s="220"/>
      <c r="M110" s="225"/>
      <c r="N110" s="226"/>
      <c r="O110" s="226"/>
      <c r="P110" s="226"/>
      <c r="Q110" s="226"/>
      <c r="R110" s="226"/>
      <c r="S110" s="226"/>
      <c r="T110" s="227"/>
      <c r="AT110" s="222" t="s">
        <v>153</v>
      </c>
      <c r="AU110" s="222" t="s">
        <v>82</v>
      </c>
      <c r="AV110" s="219" t="s">
        <v>82</v>
      </c>
      <c r="AW110" s="219" t="s">
        <v>33</v>
      </c>
      <c r="AX110" s="219" t="s">
        <v>80</v>
      </c>
      <c r="AY110" s="222" t="s">
        <v>145</v>
      </c>
    </row>
    <row r="111" spans="1:65" s="130" customFormat="1" ht="44.25" customHeight="1">
      <c r="A111" s="127"/>
      <c r="B111" s="128"/>
      <c r="C111" s="193" t="s">
        <v>151</v>
      </c>
      <c r="D111" s="193" t="s">
        <v>147</v>
      </c>
      <c r="E111" s="194" t="s">
        <v>523</v>
      </c>
      <c r="F111" s="195" t="s">
        <v>524</v>
      </c>
      <c r="G111" s="196" t="s">
        <v>104</v>
      </c>
      <c r="H111" s="197">
        <v>3</v>
      </c>
      <c r="I111" s="24"/>
      <c r="J111" s="198">
        <f>ROUND(I111*H111,2)</f>
        <v>0</v>
      </c>
      <c r="K111" s="195" t="s">
        <v>150</v>
      </c>
      <c r="L111" s="128"/>
      <c r="M111" s="199" t="s">
        <v>3</v>
      </c>
      <c r="N111" s="200" t="s">
        <v>43</v>
      </c>
      <c r="O111" s="201"/>
      <c r="P111" s="202">
        <f>O111*H111</f>
        <v>0</v>
      </c>
      <c r="Q111" s="202">
        <v>0.45195000000000002</v>
      </c>
      <c r="R111" s="202">
        <f>Q111*H111</f>
        <v>1.35585</v>
      </c>
      <c r="S111" s="202">
        <v>0</v>
      </c>
      <c r="T111" s="203">
        <f>S111*H111</f>
        <v>0</v>
      </c>
      <c r="U111" s="127"/>
      <c r="V111" s="127"/>
      <c r="W111" s="127"/>
      <c r="X111" s="127"/>
      <c r="Y111" s="127"/>
      <c r="Z111" s="127"/>
      <c r="AA111" s="127"/>
      <c r="AB111" s="127"/>
      <c r="AC111" s="127"/>
      <c r="AD111" s="127"/>
      <c r="AE111" s="127"/>
      <c r="AR111" s="204" t="s">
        <v>151</v>
      </c>
      <c r="AT111" s="204" t="s">
        <v>147</v>
      </c>
      <c r="AU111" s="204" t="s">
        <v>82</v>
      </c>
      <c r="AY111" s="120" t="s">
        <v>145</v>
      </c>
      <c r="BE111" s="205">
        <f>IF(N111="základní",J111,0)</f>
        <v>0</v>
      </c>
      <c r="BF111" s="205">
        <f>IF(N111="snížená",J111,0)</f>
        <v>0</v>
      </c>
      <c r="BG111" s="205">
        <f>IF(N111="zákl. přenesená",J111,0)</f>
        <v>0</v>
      </c>
      <c r="BH111" s="205">
        <f>IF(N111="sníž. přenesená",J111,0)</f>
        <v>0</v>
      </c>
      <c r="BI111" s="205">
        <f>IF(N111="nulová",J111,0)</f>
        <v>0</v>
      </c>
      <c r="BJ111" s="120" t="s">
        <v>80</v>
      </c>
      <c r="BK111" s="205">
        <f>ROUND(I111*H111,2)</f>
        <v>0</v>
      </c>
      <c r="BL111" s="120" t="s">
        <v>151</v>
      </c>
      <c r="BM111" s="204" t="s">
        <v>525</v>
      </c>
    </row>
    <row r="112" spans="1:65" s="219" customFormat="1" ht="22.5">
      <c r="B112" s="220"/>
      <c r="D112" s="221" t="s">
        <v>153</v>
      </c>
      <c r="E112" s="222" t="s">
        <v>3</v>
      </c>
      <c r="F112" s="223" t="s">
        <v>526</v>
      </c>
      <c r="H112" s="224">
        <v>3</v>
      </c>
      <c r="I112" s="25"/>
      <c r="L112" s="220"/>
      <c r="M112" s="225"/>
      <c r="N112" s="226"/>
      <c r="O112" s="226"/>
      <c r="P112" s="226"/>
      <c r="Q112" s="226"/>
      <c r="R112" s="226"/>
      <c r="S112" s="226"/>
      <c r="T112" s="227"/>
      <c r="AT112" s="222" t="s">
        <v>153</v>
      </c>
      <c r="AU112" s="222" t="s">
        <v>82</v>
      </c>
      <c r="AV112" s="219" t="s">
        <v>82</v>
      </c>
      <c r="AW112" s="219" t="s">
        <v>33</v>
      </c>
      <c r="AX112" s="219" t="s">
        <v>80</v>
      </c>
      <c r="AY112" s="222" t="s">
        <v>145</v>
      </c>
    </row>
    <row r="113" spans="1:65" s="130" customFormat="1" ht="44.25" customHeight="1">
      <c r="A113" s="127"/>
      <c r="B113" s="128"/>
      <c r="C113" s="193" t="s">
        <v>164</v>
      </c>
      <c r="D113" s="193" t="s">
        <v>147</v>
      </c>
      <c r="E113" s="194" t="s">
        <v>527</v>
      </c>
      <c r="F113" s="195" t="s">
        <v>528</v>
      </c>
      <c r="G113" s="196" t="s">
        <v>104</v>
      </c>
      <c r="H113" s="197">
        <v>18</v>
      </c>
      <c r="I113" s="24"/>
      <c r="J113" s="198">
        <f>ROUND(I113*H113,2)</f>
        <v>0</v>
      </c>
      <c r="K113" s="195" t="s">
        <v>150</v>
      </c>
      <c r="L113" s="128"/>
      <c r="M113" s="199" t="s">
        <v>3</v>
      </c>
      <c r="N113" s="200" t="s">
        <v>43</v>
      </c>
      <c r="O113" s="201"/>
      <c r="P113" s="202">
        <f>O113*H113</f>
        <v>0</v>
      </c>
      <c r="Q113" s="202">
        <v>0.71545999999999998</v>
      </c>
      <c r="R113" s="202">
        <f>Q113*H113</f>
        <v>12.87828</v>
      </c>
      <c r="S113" s="202">
        <v>0</v>
      </c>
      <c r="T113" s="203">
        <f>S113*H113</f>
        <v>0</v>
      </c>
      <c r="U113" s="127"/>
      <c r="V113" s="127"/>
      <c r="W113" s="127"/>
      <c r="X113" s="127"/>
      <c r="Y113" s="127"/>
      <c r="Z113" s="127"/>
      <c r="AA113" s="127"/>
      <c r="AB113" s="127"/>
      <c r="AC113" s="127"/>
      <c r="AD113" s="127"/>
      <c r="AE113" s="127"/>
      <c r="AR113" s="204" t="s">
        <v>151</v>
      </c>
      <c r="AT113" s="204" t="s">
        <v>147</v>
      </c>
      <c r="AU113" s="204" t="s">
        <v>82</v>
      </c>
      <c r="AY113" s="120" t="s">
        <v>145</v>
      </c>
      <c r="BE113" s="205">
        <f>IF(N113="základní",J113,0)</f>
        <v>0</v>
      </c>
      <c r="BF113" s="205">
        <f>IF(N113="snížená",J113,0)</f>
        <v>0</v>
      </c>
      <c r="BG113" s="205">
        <f>IF(N113="zákl. přenesená",J113,0)</f>
        <v>0</v>
      </c>
      <c r="BH113" s="205">
        <f>IF(N113="sníž. přenesená",J113,0)</f>
        <v>0</v>
      </c>
      <c r="BI113" s="205">
        <f>IF(N113="nulová",J113,0)</f>
        <v>0</v>
      </c>
      <c r="BJ113" s="120" t="s">
        <v>80</v>
      </c>
      <c r="BK113" s="205">
        <f>ROUND(I113*H113,2)</f>
        <v>0</v>
      </c>
      <c r="BL113" s="120" t="s">
        <v>151</v>
      </c>
      <c r="BM113" s="204" t="s">
        <v>529</v>
      </c>
    </row>
    <row r="114" spans="1:65" s="219" customFormat="1" ht="22.5">
      <c r="B114" s="220"/>
      <c r="D114" s="221" t="s">
        <v>153</v>
      </c>
      <c r="E114" s="222" t="s">
        <v>3</v>
      </c>
      <c r="F114" s="223" t="s">
        <v>530</v>
      </c>
      <c r="H114" s="224">
        <v>18</v>
      </c>
      <c r="I114" s="25"/>
      <c r="L114" s="220"/>
      <c r="M114" s="225"/>
      <c r="N114" s="226"/>
      <c r="O114" s="226"/>
      <c r="P114" s="226"/>
      <c r="Q114" s="226"/>
      <c r="R114" s="226"/>
      <c r="S114" s="226"/>
      <c r="T114" s="227"/>
      <c r="AT114" s="222" t="s">
        <v>153</v>
      </c>
      <c r="AU114" s="222" t="s">
        <v>82</v>
      </c>
      <c r="AV114" s="219" t="s">
        <v>82</v>
      </c>
      <c r="AW114" s="219" t="s">
        <v>33</v>
      </c>
      <c r="AX114" s="219" t="s">
        <v>80</v>
      </c>
      <c r="AY114" s="222" t="s">
        <v>145</v>
      </c>
    </row>
    <row r="115" spans="1:65" s="130" customFormat="1" ht="55.5" customHeight="1">
      <c r="A115" s="127"/>
      <c r="B115" s="128"/>
      <c r="C115" s="193" t="s">
        <v>167</v>
      </c>
      <c r="D115" s="193" t="s">
        <v>147</v>
      </c>
      <c r="E115" s="194" t="s">
        <v>531</v>
      </c>
      <c r="F115" s="195" t="s">
        <v>532</v>
      </c>
      <c r="G115" s="196" t="s">
        <v>314</v>
      </c>
      <c r="H115" s="197">
        <v>0.189</v>
      </c>
      <c r="I115" s="24"/>
      <c r="J115" s="198">
        <f>ROUND(I115*H115,2)</f>
        <v>0</v>
      </c>
      <c r="K115" s="195" t="s">
        <v>150</v>
      </c>
      <c r="L115" s="128"/>
      <c r="M115" s="199" t="s">
        <v>3</v>
      </c>
      <c r="N115" s="200" t="s">
        <v>43</v>
      </c>
      <c r="O115" s="201"/>
      <c r="P115" s="202">
        <f>O115*H115</f>
        <v>0</v>
      </c>
      <c r="Q115" s="202">
        <v>1.0593999999999999</v>
      </c>
      <c r="R115" s="202">
        <f>Q115*H115</f>
        <v>0.20022659999999998</v>
      </c>
      <c r="S115" s="202">
        <v>0</v>
      </c>
      <c r="T115" s="203">
        <f>S115*H115</f>
        <v>0</v>
      </c>
      <c r="U115" s="127"/>
      <c r="V115" s="127"/>
      <c r="W115" s="127"/>
      <c r="X115" s="127"/>
      <c r="Y115" s="127"/>
      <c r="Z115" s="127"/>
      <c r="AA115" s="127"/>
      <c r="AB115" s="127"/>
      <c r="AC115" s="127"/>
      <c r="AD115" s="127"/>
      <c r="AE115" s="127"/>
      <c r="AR115" s="204" t="s">
        <v>151</v>
      </c>
      <c r="AT115" s="204" t="s">
        <v>147</v>
      </c>
      <c r="AU115" s="204" t="s">
        <v>82</v>
      </c>
      <c r="AY115" s="120" t="s">
        <v>145</v>
      </c>
      <c r="BE115" s="205">
        <f>IF(N115="základní",J115,0)</f>
        <v>0</v>
      </c>
      <c r="BF115" s="205">
        <f>IF(N115="snížená",J115,0)</f>
        <v>0</v>
      </c>
      <c r="BG115" s="205">
        <f>IF(N115="zákl. přenesená",J115,0)</f>
        <v>0</v>
      </c>
      <c r="BH115" s="205">
        <f>IF(N115="sníž. přenesená",J115,0)</f>
        <v>0</v>
      </c>
      <c r="BI115" s="205">
        <f>IF(N115="nulová",J115,0)</f>
        <v>0</v>
      </c>
      <c r="BJ115" s="120" t="s">
        <v>80</v>
      </c>
      <c r="BK115" s="205">
        <f>ROUND(I115*H115,2)</f>
        <v>0</v>
      </c>
      <c r="BL115" s="120" t="s">
        <v>151</v>
      </c>
      <c r="BM115" s="204" t="s">
        <v>533</v>
      </c>
    </row>
    <row r="116" spans="1:65" s="219" customFormat="1">
      <c r="B116" s="220"/>
      <c r="D116" s="221" t="s">
        <v>153</v>
      </c>
      <c r="E116" s="222" t="s">
        <v>3</v>
      </c>
      <c r="F116" s="223" t="s">
        <v>534</v>
      </c>
      <c r="H116" s="224">
        <v>0.189</v>
      </c>
      <c r="I116" s="25"/>
      <c r="L116" s="220"/>
      <c r="M116" s="225"/>
      <c r="N116" s="226"/>
      <c r="O116" s="226"/>
      <c r="P116" s="226"/>
      <c r="Q116" s="226"/>
      <c r="R116" s="226"/>
      <c r="S116" s="226"/>
      <c r="T116" s="227"/>
      <c r="AT116" s="222" t="s">
        <v>153</v>
      </c>
      <c r="AU116" s="222" t="s">
        <v>82</v>
      </c>
      <c r="AV116" s="219" t="s">
        <v>82</v>
      </c>
      <c r="AW116" s="219" t="s">
        <v>33</v>
      </c>
      <c r="AX116" s="219" t="s">
        <v>80</v>
      </c>
      <c r="AY116" s="222" t="s">
        <v>145</v>
      </c>
    </row>
    <row r="117" spans="1:65" s="130" customFormat="1" ht="24">
      <c r="A117" s="127"/>
      <c r="B117" s="128"/>
      <c r="C117" s="193" t="s">
        <v>168</v>
      </c>
      <c r="D117" s="193" t="s">
        <v>147</v>
      </c>
      <c r="E117" s="194" t="s">
        <v>535</v>
      </c>
      <c r="F117" s="195" t="s">
        <v>536</v>
      </c>
      <c r="G117" s="196" t="s">
        <v>111</v>
      </c>
      <c r="H117" s="197">
        <v>2.3679999999999999</v>
      </c>
      <c r="I117" s="24"/>
      <c r="J117" s="198">
        <f>ROUND(I117*H117,2)</f>
        <v>0</v>
      </c>
      <c r="K117" s="195" t="s">
        <v>150</v>
      </c>
      <c r="L117" s="128"/>
      <c r="M117" s="199" t="s">
        <v>3</v>
      </c>
      <c r="N117" s="200" t="s">
        <v>43</v>
      </c>
      <c r="O117" s="201"/>
      <c r="P117" s="202">
        <f>O117*H117</f>
        <v>0</v>
      </c>
      <c r="Q117" s="202">
        <v>2.45329</v>
      </c>
      <c r="R117" s="202">
        <f>Q117*H117</f>
        <v>5.8093907199999997</v>
      </c>
      <c r="S117" s="202">
        <v>0</v>
      </c>
      <c r="T117" s="203">
        <f>S117*H117</f>
        <v>0</v>
      </c>
      <c r="U117" s="127"/>
      <c r="V117" s="127"/>
      <c r="W117" s="127"/>
      <c r="X117" s="127"/>
      <c r="Y117" s="127"/>
      <c r="Z117" s="127"/>
      <c r="AA117" s="127"/>
      <c r="AB117" s="127"/>
      <c r="AC117" s="127"/>
      <c r="AD117" s="127"/>
      <c r="AE117" s="127"/>
      <c r="AR117" s="204" t="s">
        <v>151</v>
      </c>
      <c r="AT117" s="204" t="s">
        <v>147</v>
      </c>
      <c r="AU117" s="204" t="s">
        <v>82</v>
      </c>
      <c r="AY117" s="120" t="s">
        <v>145</v>
      </c>
      <c r="BE117" s="205">
        <f>IF(N117="základní",J117,0)</f>
        <v>0</v>
      </c>
      <c r="BF117" s="205">
        <f>IF(N117="snížená",J117,0)</f>
        <v>0</v>
      </c>
      <c r="BG117" s="205">
        <f>IF(N117="zákl. přenesená",J117,0)</f>
        <v>0</v>
      </c>
      <c r="BH117" s="205">
        <f>IF(N117="sníž. přenesená",J117,0)</f>
        <v>0</v>
      </c>
      <c r="BI117" s="205">
        <f>IF(N117="nulová",J117,0)</f>
        <v>0</v>
      </c>
      <c r="BJ117" s="120" t="s">
        <v>80</v>
      </c>
      <c r="BK117" s="205">
        <f>ROUND(I117*H117,2)</f>
        <v>0</v>
      </c>
      <c r="BL117" s="120" t="s">
        <v>151</v>
      </c>
      <c r="BM117" s="204" t="s">
        <v>537</v>
      </c>
    </row>
    <row r="118" spans="1:65" s="219" customFormat="1">
      <c r="B118" s="220"/>
      <c r="D118" s="221" t="s">
        <v>153</v>
      </c>
      <c r="E118" s="222" t="s">
        <v>3</v>
      </c>
      <c r="F118" s="223" t="s">
        <v>538</v>
      </c>
      <c r="H118" s="224">
        <v>2.3679999999999999</v>
      </c>
      <c r="I118" s="25"/>
      <c r="L118" s="220"/>
      <c r="M118" s="225"/>
      <c r="N118" s="226"/>
      <c r="O118" s="226"/>
      <c r="P118" s="226"/>
      <c r="Q118" s="226"/>
      <c r="R118" s="226"/>
      <c r="S118" s="226"/>
      <c r="T118" s="227"/>
      <c r="AT118" s="222" t="s">
        <v>153</v>
      </c>
      <c r="AU118" s="222" t="s">
        <v>82</v>
      </c>
      <c r="AV118" s="219" t="s">
        <v>82</v>
      </c>
      <c r="AW118" s="219" t="s">
        <v>33</v>
      </c>
      <c r="AX118" s="219" t="s">
        <v>80</v>
      </c>
      <c r="AY118" s="222" t="s">
        <v>145</v>
      </c>
    </row>
    <row r="119" spans="1:65" s="130" customFormat="1" ht="21.75" customHeight="1">
      <c r="A119" s="127"/>
      <c r="B119" s="128"/>
      <c r="C119" s="193" t="s">
        <v>169</v>
      </c>
      <c r="D119" s="193" t="s">
        <v>147</v>
      </c>
      <c r="E119" s="194" t="s">
        <v>539</v>
      </c>
      <c r="F119" s="195" t="s">
        <v>540</v>
      </c>
      <c r="G119" s="196" t="s">
        <v>104</v>
      </c>
      <c r="H119" s="197">
        <v>7.2</v>
      </c>
      <c r="I119" s="24"/>
      <c r="J119" s="198">
        <f>ROUND(I119*H119,2)</f>
        <v>0</v>
      </c>
      <c r="K119" s="195" t="s">
        <v>150</v>
      </c>
      <c r="L119" s="128"/>
      <c r="M119" s="199" t="s">
        <v>3</v>
      </c>
      <c r="N119" s="200" t="s">
        <v>43</v>
      </c>
      <c r="O119" s="201"/>
      <c r="P119" s="202">
        <f>O119*H119</f>
        <v>0</v>
      </c>
      <c r="Q119" s="202">
        <v>3.46E-3</v>
      </c>
      <c r="R119" s="202">
        <f>Q119*H119</f>
        <v>2.4912E-2</v>
      </c>
      <c r="S119" s="202">
        <v>0</v>
      </c>
      <c r="T119" s="203">
        <f>S119*H119</f>
        <v>0</v>
      </c>
      <c r="U119" s="127"/>
      <c r="V119" s="127"/>
      <c r="W119" s="127"/>
      <c r="X119" s="127"/>
      <c r="Y119" s="127"/>
      <c r="Z119" s="127"/>
      <c r="AA119" s="127"/>
      <c r="AB119" s="127"/>
      <c r="AC119" s="127"/>
      <c r="AD119" s="127"/>
      <c r="AE119" s="127"/>
      <c r="AR119" s="204" t="s">
        <v>151</v>
      </c>
      <c r="AT119" s="204" t="s">
        <v>147</v>
      </c>
      <c r="AU119" s="204" t="s">
        <v>82</v>
      </c>
      <c r="AY119" s="120" t="s">
        <v>145</v>
      </c>
      <c r="BE119" s="205">
        <f>IF(N119="základní",J119,0)</f>
        <v>0</v>
      </c>
      <c r="BF119" s="205">
        <f>IF(N119="snížená",J119,0)</f>
        <v>0</v>
      </c>
      <c r="BG119" s="205">
        <f>IF(N119="zákl. přenesená",J119,0)</f>
        <v>0</v>
      </c>
      <c r="BH119" s="205">
        <f>IF(N119="sníž. přenesená",J119,0)</f>
        <v>0</v>
      </c>
      <c r="BI119" s="205">
        <f>IF(N119="nulová",J119,0)</f>
        <v>0</v>
      </c>
      <c r="BJ119" s="120" t="s">
        <v>80</v>
      </c>
      <c r="BK119" s="205">
        <f>ROUND(I119*H119,2)</f>
        <v>0</v>
      </c>
      <c r="BL119" s="120" t="s">
        <v>151</v>
      </c>
      <c r="BM119" s="204" t="s">
        <v>541</v>
      </c>
    </row>
    <row r="120" spans="1:65" s="219" customFormat="1">
      <c r="B120" s="220"/>
      <c r="D120" s="221" t="s">
        <v>153</v>
      </c>
      <c r="E120" s="222" t="s">
        <v>3</v>
      </c>
      <c r="F120" s="223" t="s">
        <v>542</v>
      </c>
      <c r="H120" s="224">
        <v>7.2</v>
      </c>
      <c r="I120" s="25"/>
      <c r="L120" s="220"/>
      <c r="M120" s="225"/>
      <c r="N120" s="226"/>
      <c r="O120" s="226"/>
      <c r="P120" s="226"/>
      <c r="Q120" s="226"/>
      <c r="R120" s="226"/>
      <c r="S120" s="226"/>
      <c r="T120" s="227"/>
      <c r="AT120" s="222" t="s">
        <v>153</v>
      </c>
      <c r="AU120" s="222" t="s">
        <v>82</v>
      </c>
      <c r="AV120" s="219" t="s">
        <v>82</v>
      </c>
      <c r="AW120" s="219" t="s">
        <v>33</v>
      </c>
      <c r="AX120" s="219" t="s">
        <v>80</v>
      </c>
      <c r="AY120" s="222" t="s">
        <v>145</v>
      </c>
    </row>
    <row r="121" spans="1:65" s="130" customFormat="1" ht="24">
      <c r="A121" s="127"/>
      <c r="B121" s="128"/>
      <c r="C121" s="193" t="s">
        <v>177</v>
      </c>
      <c r="D121" s="193" t="s">
        <v>147</v>
      </c>
      <c r="E121" s="194" t="s">
        <v>543</v>
      </c>
      <c r="F121" s="195" t="s">
        <v>544</v>
      </c>
      <c r="G121" s="196" t="s">
        <v>104</v>
      </c>
      <c r="H121" s="197">
        <v>7.2</v>
      </c>
      <c r="I121" s="24"/>
      <c r="J121" s="198">
        <f>ROUND(I121*H121,2)</f>
        <v>0</v>
      </c>
      <c r="K121" s="195" t="s">
        <v>150</v>
      </c>
      <c r="L121" s="128"/>
      <c r="M121" s="199" t="s">
        <v>3</v>
      </c>
      <c r="N121" s="200" t="s">
        <v>43</v>
      </c>
      <c r="O121" s="201"/>
      <c r="P121" s="202">
        <f>O121*H121</f>
        <v>0</v>
      </c>
      <c r="Q121" s="202">
        <v>0</v>
      </c>
      <c r="R121" s="202">
        <f>Q121*H121</f>
        <v>0</v>
      </c>
      <c r="S121" s="202">
        <v>0</v>
      </c>
      <c r="T121" s="203">
        <f>S121*H121</f>
        <v>0</v>
      </c>
      <c r="U121" s="127"/>
      <c r="V121" s="127"/>
      <c r="W121" s="127"/>
      <c r="X121" s="127"/>
      <c r="Y121" s="127"/>
      <c r="Z121" s="127"/>
      <c r="AA121" s="127"/>
      <c r="AB121" s="127"/>
      <c r="AC121" s="127"/>
      <c r="AD121" s="127"/>
      <c r="AE121" s="127"/>
      <c r="AR121" s="204" t="s">
        <v>151</v>
      </c>
      <c r="AT121" s="204" t="s">
        <v>147</v>
      </c>
      <c r="AU121" s="204" t="s">
        <v>82</v>
      </c>
      <c r="AY121" s="120" t="s">
        <v>145</v>
      </c>
      <c r="BE121" s="205">
        <f>IF(N121="základní",J121,0)</f>
        <v>0</v>
      </c>
      <c r="BF121" s="205">
        <f>IF(N121="snížená",J121,0)</f>
        <v>0</v>
      </c>
      <c r="BG121" s="205">
        <f>IF(N121="zákl. přenesená",J121,0)</f>
        <v>0</v>
      </c>
      <c r="BH121" s="205">
        <f>IF(N121="sníž. přenesená",J121,0)</f>
        <v>0</v>
      </c>
      <c r="BI121" s="205">
        <f>IF(N121="nulová",J121,0)</f>
        <v>0</v>
      </c>
      <c r="BJ121" s="120" t="s">
        <v>80</v>
      </c>
      <c r="BK121" s="205">
        <f>ROUND(I121*H121,2)</f>
        <v>0</v>
      </c>
      <c r="BL121" s="120" t="s">
        <v>151</v>
      </c>
      <c r="BM121" s="204" t="s">
        <v>545</v>
      </c>
    </row>
    <row r="122" spans="1:65" s="182" customFormat="1" ht="22.9" customHeight="1">
      <c r="B122" s="183"/>
      <c r="D122" s="184" t="s">
        <v>71</v>
      </c>
      <c r="E122" s="217" t="s">
        <v>156</v>
      </c>
      <c r="F122" s="217" t="s">
        <v>546</v>
      </c>
      <c r="I122" s="23"/>
      <c r="J122" s="218">
        <f>BK122</f>
        <v>0</v>
      </c>
      <c r="L122" s="183"/>
      <c r="M122" s="187"/>
      <c r="N122" s="188"/>
      <c r="O122" s="188"/>
      <c r="P122" s="189">
        <f>SUM(P123:P162)</f>
        <v>0</v>
      </c>
      <c r="Q122" s="188"/>
      <c r="R122" s="189">
        <f>SUM(R123:R162)</f>
        <v>55.446106140000012</v>
      </c>
      <c r="S122" s="188"/>
      <c r="T122" s="190">
        <f>SUM(T123:T162)</f>
        <v>0</v>
      </c>
      <c r="AR122" s="184" t="s">
        <v>80</v>
      </c>
      <c r="AT122" s="191" t="s">
        <v>71</v>
      </c>
      <c r="AU122" s="191" t="s">
        <v>80</v>
      </c>
      <c r="AY122" s="184" t="s">
        <v>145</v>
      </c>
      <c r="BK122" s="192">
        <f>SUM(BK123:BK162)</f>
        <v>0</v>
      </c>
    </row>
    <row r="123" spans="1:65" s="130" customFormat="1" ht="44.25" customHeight="1">
      <c r="A123" s="127"/>
      <c r="B123" s="128"/>
      <c r="C123" s="193" t="s">
        <v>182</v>
      </c>
      <c r="D123" s="193" t="s">
        <v>147</v>
      </c>
      <c r="E123" s="194" t="s">
        <v>547</v>
      </c>
      <c r="F123" s="195" t="s">
        <v>548</v>
      </c>
      <c r="G123" s="196" t="s">
        <v>104</v>
      </c>
      <c r="H123" s="197">
        <v>72.144999999999996</v>
      </c>
      <c r="I123" s="24"/>
      <c r="J123" s="198">
        <f>ROUND(I123*H123,2)</f>
        <v>0</v>
      </c>
      <c r="K123" s="195" t="s">
        <v>150</v>
      </c>
      <c r="L123" s="128"/>
      <c r="M123" s="199" t="s">
        <v>3</v>
      </c>
      <c r="N123" s="200" t="s">
        <v>43</v>
      </c>
      <c r="O123" s="201"/>
      <c r="P123" s="202">
        <f>O123*H123</f>
        <v>0</v>
      </c>
      <c r="Q123" s="202">
        <v>0.28048000000000001</v>
      </c>
      <c r="R123" s="202">
        <f>Q123*H123</f>
        <v>20.2352296</v>
      </c>
      <c r="S123" s="202">
        <v>0</v>
      </c>
      <c r="T123" s="203">
        <f>S123*H123</f>
        <v>0</v>
      </c>
      <c r="U123" s="127"/>
      <c r="V123" s="127"/>
      <c r="W123" s="127"/>
      <c r="X123" s="127"/>
      <c r="Y123" s="127"/>
      <c r="Z123" s="127"/>
      <c r="AA123" s="127"/>
      <c r="AB123" s="127"/>
      <c r="AC123" s="127"/>
      <c r="AD123" s="127"/>
      <c r="AE123" s="127"/>
      <c r="AR123" s="204" t="s">
        <v>151</v>
      </c>
      <c r="AT123" s="204" t="s">
        <v>147</v>
      </c>
      <c r="AU123" s="204" t="s">
        <v>82</v>
      </c>
      <c r="AY123" s="120" t="s">
        <v>145</v>
      </c>
      <c r="BE123" s="205">
        <f>IF(N123="základní",J123,0)</f>
        <v>0</v>
      </c>
      <c r="BF123" s="205">
        <f>IF(N123="snížená",J123,0)</f>
        <v>0</v>
      </c>
      <c r="BG123" s="205">
        <f>IF(N123="zákl. přenesená",J123,0)</f>
        <v>0</v>
      </c>
      <c r="BH123" s="205">
        <f>IF(N123="sníž. přenesená",J123,0)</f>
        <v>0</v>
      </c>
      <c r="BI123" s="205">
        <f>IF(N123="nulová",J123,0)</f>
        <v>0</v>
      </c>
      <c r="BJ123" s="120" t="s">
        <v>80</v>
      </c>
      <c r="BK123" s="205">
        <f>ROUND(I123*H123,2)</f>
        <v>0</v>
      </c>
      <c r="BL123" s="120" t="s">
        <v>151</v>
      </c>
      <c r="BM123" s="204" t="s">
        <v>549</v>
      </c>
    </row>
    <row r="124" spans="1:65" s="219" customFormat="1">
      <c r="B124" s="220"/>
      <c r="D124" s="221" t="s">
        <v>153</v>
      </c>
      <c r="E124" s="222" t="s">
        <v>3</v>
      </c>
      <c r="F124" s="223" t="s">
        <v>550</v>
      </c>
      <c r="H124" s="224">
        <v>27</v>
      </c>
      <c r="I124" s="25"/>
      <c r="L124" s="220"/>
      <c r="M124" s="225"/>
      <c r="N124" s="226"/>
      <c r="O124" s="226"/>
      <c r="P124" s="226"/>
      <c r="Q124" s="226"/>
      <c r="R124" s="226"/>
      <c r="S124" s="226"/>
      <c r="T124" s="227"/>
      <c r="AT124" s="222" t="s">
        <v>153</v>
      </c>
      <c r="AU124" s="222" t="s">
        <v>82</v>
      </c>
      <c r="AV124" s="219" t="s">
        <v>82</v>
      </c>
      <c r="AW124" s="219" t="s">
        <v>33</v>
      </c>
      <c r="AX124" s="219" t="s">
        <v>72</v>
      </c>
      <c r="AY124" s="222" t="s">
        <v>145</v>
      </c>
    </row>
    <row r="125" spans="1:65" s="219" customFormat="1">
      <c r="B125" s="220"/>
      <c r="D125" s="221" t="s">
        <v>153</v>
      </c>
      <c r="E125" s="222" t="s">
        <v>3</v>
      </c>
      <c r="F125" s="223" t="s">
        <v>551</v>
      </c>
      <c r="H125" s="224">
        <v>47.145000000000003</v>
      </c>
      <c r="I125" s="25"/>
      <c r="L125" s="220"/>
      <c r="M125" s="225"/>
      <c r="N125" s="226"/>
      <c r="O125" s="226"/>
      <c r="P125" s="226"/>
      <c r="Q125" s="226"/>
      <c r="R125" s="226"/>
      <c r="S125" s="226"/>
      <c r="T125" s="227"/>
      <c r="AT125" s="222" t="s">
        <v>153</v>
      </c>
      <c r="AU125" s="222" t="s">
        <v>82</v>
      </c>
      <c r="AV125" s="219" t="s">
        <v>82</v>
      </c>
      <c r="AW125" s="219" t="s">
        <v>33</v>
      </c>
      <c r="AX125" s="219" t="s">
        <v>72</v>
      </c>
      <c r="AY125" s="222" t="s">
        <v>145</v>
      </c>
    </row>
    <row r="126" spans="1:65" s="219" customFormat="1">
      <c r="B126" s="220"/>
      <c r="D126" s="221" t="s">
        <v>153</v>
      </c>
      <c r="E126" s="222" t="s">
        <v>3</v>
      </c>
      <c r="F126" s="223" t="s">
        <v>552</v>
      </c>
      <c r="H126" s="224">
        <v>-2</v>
      </c>
      <c r="I126" s="25"/>
      <c r="L126" s="220"/>
      <c r="M126" s="225"/>
      <c r="N126" s="226"/>
      <c r="O126" s="226"/>
      <c r="P126" s="226"/>
      <c r="Q126" s="226"/>
      <c r="R126" s="226"/>
      <c r="S126" s="226"/>
      <c r="T126" s="227"/>
      <c r="AT126" s="222" t="s">
        <v>153</v>
      </c>
      <c r="AU126" s="222" t="s">
        <v>82</v>
      </c>
      <c r="AV126" s="219" t="s">
        <v>82</v>
      </c>
      <c r="AW126" s="219" t="s">
        <v>33</v>
      </c>
      <c r="AX126" s="219" t="s">
        <v>72</v>
      </c>
      <c r="AY126" s="222" t="s">
        <v>145</v>
      </c>
    </row>
    <row r="127" spans="1:65" s="228" customFormat="1">
      <c r="B127" s="229"/>
      <c r="D127" s="221" t="s">
        <v>153</v>
      </c>
      <c r="E127" s="230" t="s">
        <v>3</v>
      </c>
      <c r="F127" s="231" t="s">
        <v>176</v>
      </c>
      <c r="H127" s="232">
        <v>72.144999999999996</v>
      </c>
      <c r="I127" s="26"/>
      <c r="L127" s="229"/>
      <c r="M127" s="233"/>
      <c r="N127" s="234"/>
      <c r="O127" s="234"/>
      <c r="P127" s="234"/>
      <c r="Q127" s="234"/>
      <c r="R127" s="234"/>
      <c r="S127" s="234"/>
      <c r="T127" s="235"/>
      <c r="AT127" s="230" t="s">
        <v>153</v>
      </c>
      <c r="AU127" s="230" t="s">
        <v>82</v>
      </c>
      <c r="AV127" s="228" t="s">
        <v>151</v>
      </c>
      <c r="AW127" s="228" t="s">
        <v>33</v>
      </c>
      <c r="AX127" s="228" t="s">
        <v>80</v>
      </c>
      <c r="AY127" s="230" t="s">
        <v>145</v>
      </c>
    </row>
    <row r="128" spans="1:65" s="130" customFormat="1" ht="44.25" customHeight="1">
      <c r="A128" s="127"/>
      <c r="B128" s="128"/>
      <c r="C128" s="193" t="s">
        <v>187</v>
      </c>
      <c r="D128" s="193" t="s">
        <v>147</v>
      </c>
      <c r="E128" s="194" t="s">
        <v>553</v>
      </c>
      <c r="F128" s="195" t="s">
        <v>554</v>
      </c>
      <c r="G128" s="196" t="s">
        <v>104</v>
      </c>
      <c r="H128" s="197">
        <v>20.25</v>
      </c>
      <c r="I128" s="24"/>
      <c r="J128" s="198">
        <f>ROUND(I128*H128,2)</f>
        <v>0</v>
      </c>
      <c r="K128" s="195" t="s">
        <v>150</v>
      </c>
      <c r="L128" s="128"/>
      <c r="M128" s="199" t="s">
        <v>3</v>
      </c>
      <c r="N128" s="200" t="s">
        <v>43</v>
      </c>
      <c r="O128" s="201"/>
      <c r="P128" s="202">
        <f>O128*H128</f>
        <v>0</v>
      </c>
      <c r="Q128" s="202">
        <v>0.31833</v>
      </c>
      <c r="R128" s="202">
        <f>Q128*H128</f>
        <v>6.4461824999999999</v>
      </c>
      <c r="S128" s="202">
        <v>0</v>
      </c>
      <c r="T128" s="203">
        <f>S128*H128</f>
        <v>0</v>
      </c>
      <c r="U128" s="127"/>
      <c r="V128" s="127"/>
      <c r="W128" s="127"/>
      <c r="X128" s="127"/>
      <c r="Y128" s="127"/>
      <c r="Z128" s="127"/>
      <c r="AA128" s="127"/>
      <c r="AB128" s="127"/>
      <c r="AC128" s="127"/>
      <c r="AD128" s="127"/>
      <c r="AE128" s="127"/>
      <c r="AR128" s="204" t="s">
        <v>151</v>
      </c>
      <c r="AT128" s="204" t="s">
        <v>147</v>
      </c>
      <c r="AU128" s="204" t="s">
        <v>82</v>
      </c>
      <c r="AY128" s="120" t="s">
        <v>145</v>
      </c>
      <c r="BE128" s="205">
        <f>IF(N128="základní",J128,0)</f>
        <v>0</v>
      </c>
      <c r="BF128" s="205">
        <f>IF(N128="snížená",J128,0)</f>
        <v>0</v>
      </c>
      <c r="BG128" s="205">
        <f>IF(N128="zákl. přenesená",J128,0)</f>
        <v>0</v>
      </c>
      <c r="BH128" s="205">
        <f>IF(N128="sníž. přenesená",J128,0)</f>
        <v>0</v>
      </c>
      <c r="BI128" s="205">
        <f>IF(N128="nulová",J128,0)</f>
        <v>0</v>
      </c>
      <c r="BJ128" s="120" t="s">
        <v>80</v>
      </c>
      <c r="BK128" s="205">
        <f>ROUND(I128*H128,2)</f>
        <v>0</v>
      </c>
      <c r="BL128" s="120" t="s">
        <v>151</v>
      </c>
      <c r="BM128" s="204" t="s">
        <v>555</v>
      </c>
    </row>
    <row r="129" spans="1:65" s="219" customFormat="1">
      <c r="B129" s="220"/>
      <c r="D129" s="221" t="s">
        <v>153</v>
      </c>
      <c r="E129" s="222" t="s">
        <v>472</v>
      </c>
      <c r="F129" s="223" t="s">
        <v>556</v>
      </c>
      <c r="H129" s="224">
        <v>20.25</v>
      </c>
      <c r="I129" s="25"/>
      <c r="L129" s="220"/>
      <c r="M129" s="225"/>
      <c r="N129" s="226"/>
      <c r="O129" s="226"/>
      <c r="P129" s="226"/>
      <c r="Q129" s="226"/>
      <c r="R129" s="226"/>
      <c r="S129" s="226"/>
      <c r="T129" s="227"/>
      <c r="AT129" s="222" t="s">
        <v>153</v>
      </c>
      <c r="AU129" s="222" t="s">
        <v>82</v>
      </c>
      <c r="AV129" s="219" t="s">
        <v>82</v>
      </c>
      <c r="AW129" s="219" t="s">
        <v>33</v>
      </c>
      <c r="AX129" s="219" t="s">
        <v>80</v>
      </c>
      <c r="AY129" s="222" t="s">
        <v>145</v>
      </c>
    </row>
    <row r="130" spans="1:65" s="130" customFormat="1" ht="48.75" customHeight="1">
      <c r="A130" s="127"/>
      <c r="B130" s="128"/>
      <c r="C130" s="193" t="s">
        <v>195</v>
      </c>
      <c r="D130" s="193" t="s">
        <v>147</v>
      </c>
      <c r="E130" s="194" t="s">
        <v>557</v>
      </c>
      <c r="F130" s="195" t="s">
        <v>2410</v>
      </c>
      <c r="G130" s="196" t="s">
        <v>104</v>
      </c>
      <c r="H130" s="197">
        <v>68.08</v>
      </c>
      <c r="I130" s="24"/>
      <c r="J130" s="198">
        <f>ROUND(I130*H130,2)</f>
        <v>0</v>
      </c>
      <c r="K130" s="195" t="s">
        <v>150</v>
      </c>
      <c r="L130" s="128"/>
      <c r="M130" s="199" t="s">
        <v>3</v>
      </c>
      <c r="N130" s="200" t="s">
        <v>43</v>
      </c>
      <c r="O130" s="201"/>
      <c r="P130" s="202">
        <f>O130*H130</f>
        <v>0</v>
      </c>
      <c r="Q130" s="202">
        <v>0.20759</v>
      </c>
      <c r="R130" s="202">
        <f>Q130*H130</f>
        <v>14.1327272</v>
      </c>
      <c r="S130" s="202">
        <v>0</v>
      </c>
      <c r="T130" s="203">
        <f>S130*H130</f>
        <v>0</v>
      </c>
      <c r="U130" s="127"/>
      <c r="V130" s="127"/>
      <c r="W130" s="127"/>
      <c r="X130" s="127"/>
      <c r="Y130" s="127"/>
      <c r="Z130" s="127"/>
      <c r="AA130" s="127"/>
      <c r="AB130" s="127"/>
      <c r="AC130" s="127"/>
      <c r="AD130" s="127"/>
      <c r="AE130" s="127"/>
      <c r="AR130" s="204" t="s">
        <v>151</v>
      </c>
      <c r="AT130" s="204" t="s">
        <v>147</v>
      </c>
      <c r="AU130" s="204" t="s">
        <v>82</v>
      </c>
      <c r="AY130" s="120" t="s">
        <v>145</v>
      </c>
      <c r="BE130" s="205">
        <f>IF(N130="základní",J130,0)</f>
        <v>0</v>
      </c>
      <c r="BF130" s="205">
        <f>IF(N130="snížená",J130,0)</f>
        <v>0</v>
      </c>
      <c r="BG130" s="205">
        <f>IF(N130="zákl. přenesená",J130,0)</f>
        <v>0</v>
      </c>
      <c r="BH130" s="205">
        <f>IF(N130="sníž. přenesená",J130,0)</f>
        <v>0</v>
      </c>
      <c r="BI130" s="205">
        <f>IF(N130="nulová",J130,0)</f>
        <v>0</v>
      </c>
      <c r="BJ130" s="120" t="s">
        <v>80</v>
      </c>
      <c r="BK130" s="205">
        <f>ROUND(I130*H130,2)</f>
        <v>0</v>
      </c>
      <c r="BL130" s="120" t="s">
        <v>151</v>
      </c>
      <c r="BM130" s="204" t="s">
        <v>558</v>
      </c>
    </row>
    <row r="131" spans="1:65" s="245" customFormat="1" ht="22.5">
      <c r="B131" s="246"/>
      <c r="D131" s="221" t="s">
        <v>153</v>
      </c>
      <c r="E131" s="247" t="s">
        <v>3</v>
      </c>
      <c r="F131" s="248" t="s">
        <v>559</v>
      </c>
      <c r="H131" s="247" t="s">
        <v>3</v>
      </c>
      <c r="I131" s="27"/>
      <c r="L131" s="246"/>
      <c r="M131" s="249"/>
      <c r="N131" s="250"/>
      <c r="O131" s="250"/>
      <c r="P131" s="250"/>
      <c r="Q131" s="250"/>
      <c r="R131" s="250"/>
      <c r="S131" s="250"/>
      <c r="T131" s="251"/>
      <c r="AT131" s="247" t="s">
        <v>153</v>
      </c>
      <c r="AU131" s="247" t="s">
        <v>82</v>
      </c>
      <c r="AV131" s="245" t="s">
        <v>80</v>
      </c>
      <c r="AW131" s="245" t="s">
        <v>33</v>
      </c>
      <c r="AX131" s="245" t="s">
        <v>72</v>
      </c>
      <c r="AY131" s="247" t="s">
        <v>145</v>
      </c>
    </row>
    <row r="132" spans="1:65" s="219" customFormat="1">
      <c r="B132" s="220"/>
      <c r="D132" s="221" t="s">
        <v>153</v>
      </c>
      <c r="E132" s="222" t="s">
        <v>3</v>
      </c>
      <c r="F132" s="223" t="s">
        <v>560</v>
      </c>
      <c r="H132" s="224">
        <v>38.22</v>
      </c>
      <c r="I132" s="25"/>
      <c r="L132" s="220"/>
      <c r="M132" s="225"/>
      <c r="N132" s="226"/>
      <c r="O132" s="226"/>
      <c r="P132" s="226"/>
      <c r="Q132" s="226"/>
      <c r="R132" s="226"/>
      <c r="S132" s="226"/>
      <c r="T132" s="227"/>
      <c r="AT132" s="222" t="s">
        <v>153</v>
      </c>
      <c r="AU132" s="222" t="s">
        <v>82</v>
      </c>
      <c r="AV132" s="219" t="s">
        <v>82</v>
      </c>
      <c r="AW132" s="219" t="s">
        <v>33</v>
      </c>
      <c r="AX132" s="219" t="s">
        <v>72</v>
      </c>
      <c r="AY132" s="222" t="s">
        <v>145</v>
      </c>
    </row>
    <row r="133" spans="1:65" s="219" customFormat="1">
      <c r="B133" s="220"/>
      <c r="D133" s="221" t="s">
        <v>153</v>
      </c>
      <c r="E133" s="222" t="s">
        <v>3</v>
      </c>
      <c r="F133" s="223" t="s">
        <v>561</v>
      </c>
      <c r="H133" s="224">
        <v>31.86</v>
      </c>
      <c r="I133" s="25"/>
      <c r="L133" s="220"/>
      <c r="M133" s="225"/>
      <c r="N133" s="226"/>
      <c r="O133" s="226"/>
      <c r="P133" s="226"/>
      <c r="Q133" s="226"/>
      <c r="R133" s="226"/>
      <c r="S133" s="226"/>
      <c r="T133" s="227"/>
      <c r="AT133" s="222" t="s">
        <v>153</v>
      </c>
      <c r="AU133" s="222" t="s">
        <v>82</v>
      </c>
      <c r="AV133" s="219" t="s">
        <v>82</v>
      </c>
      <c r="AW133" s="219" t="s">
        <v>33</v>
      </c>
      <c r="AX133" s="219" t="s">
        <v>72</v>
      </c>
      <c r="AY133" s="222" t="s">
        <v>145</v>
      </c>
    </row>
    <row r="134" spans="1:65" s="219" customFormat="1">
      <c r="B134" s="220"/>
      <c r="D134" s="221" t="s">
        <v>153</v>
      </c>
      <c r="E134" s="222" t="s">
        <v>3</v>
      </c>
      <c r="F134" s="223" t="s">
        <v>552</v>
      </c>
      <c r="H134" s="224">
        <v>-2</v>
      </c>
      <c r="I134" s="25"/>
      <c r="L134" s="220"/>
      <c r="M134" s="225"/>
      <c r="N134" s="226"/>
      <c r="O134" s="226"/>
      <c r="P134" s="226"/>
      <c r="Q134" s="226"/>
      <c r="R134" s="226"/>
      <c r="S134" s="226"/>
      <c r="T134" s="227"/>
      <c r="AT134" s="222" t="s">
        <v>153</v>
      </c>
      <c r="AU134" s="222" t="s">
        <v>82</v>
      </c>
      <c r="AV134" s="219" t="s">
        <v>82</v>
      </c>
      <c r="AW134" s="219" t="s">
        <v>33</v>
      </c>
      <c r="AX134" s="219" t="s">
        <v>72</v>
      </c>
      <c r="AY134" s="222" t="s">
        <v>145</v>
      </c>
    </row>
    <row r="135" spans="1:65" s="228" customFormat="1">
      <c r="B135" s="229"/>
      <c r="D135" s="221" t="s">
        <v>153</v>
      </c>
      <c r="E135" s="230" t="s">
        <v>475</v>
      </c>
      <c r="F135" s="231" t="s">
        <v>176</v>
      </c>
      <c r="H135" s="232">
        <v>68.08</v>
      </c>
      <c r="I135" s="26"/>
      <c r="L135" s="229"/>
      <c r="M135" s="233"/>
      <c r="N135" s="234"/>
      <c r="O135" s="234"/>
      <c r="P135" s="234"/>
      <c r="Q135" s="234"/>
      <c r="R135" s="234"/>
      <c r="S135" s="234"/>
      <c r="T135" s="235"/>
      <c r="AT135" s="230" t="s">
        <v>153</v>
      </c>
      <c r="AU135" s="230" t="s">
        <v>82</v>
      </c>
      <c r="AV135" s="228" t="s">
        <v>151</v>
      </c>
      <c r="AW135" s="228" t="s">
        <v>33</v>
      </c>
      <c r="AX135" s="228" t="s">
        <v>80</v>
      </c>
      <c r="AY135" s="230" t="s">
        <v>145</v>
      </c>
    </row>
    <row r="136" spans="1:65" s="130" customFormat="1" ht="33" customHeight="1">
      <c r="A136" s="127"/>
      <c r="B136" s="128"/>
      <c r="C136" s="236" t="s">
        <v>201</v>
      </c>
      <c r="D136" s="236" t="s">
        <v>514</v>
      </c>
      <c r="E136" s="237" t="s">
        <v>562</v>
      </c>
      <c r="F136" s="238" t="s">
        <v>563</v>
      </c>
      <c r="G136" s="239" t="s">
        <v>104</v>
      </c>
      <c r="H136" s="240">
        <v>71.483999999999995</v>
      </c>
      <c r="I136" s="29"/>
      <c r="J136" s="241">
        <f>ROUND(I136*H136,2)</f>
        <v>0</v>
      </c>
      <c r="K136" s="238" t="s">
        <v>3</v>
      </c>
      <c r="L136" s="242"/>
      <c r="M136" s="243" t="s">
        <v>3</v>
      </c>
      <c r="N136" s="244" t="s">
        <v>43</v>
      </c>
      <c r="O136" s="201"/>
      <c r="P136" s="202">
        <f>O136*H136</f>
        <v>0</v>
      </c>
      <c r="Q136" s="202">
        <v>0</v>
      </c>
      <c r="R136" s="202">
        <f>Q136*H136</f>
        <v>0</v>
      </c>
      <c r="S136" s="202">
        <v>0</v>
      </c>
      <c r="T136" s="203">
        <f>S136*H136</f>
        <v>0</v>
      </c>
      <c r="U136" s="127"/>
      <c r="V136" s="127"/>
      <c r="W136" s="127"/>
      <c r="X136" s="127"/>
      <c r="Y136" s="127"/>
      <c r="Z136" s="127"/>
      <c r="AA136" s="127"/>
      <c r="AB136" s="127"/>
      <c r="AC136" s="127"/>
      <c r="AD136" s="127"/>
      <c r="AE136" s="127"/>
      <c r="AR136" s="204" t="s">
        <v>169</v>
      </c>
      <c r="AT136" s="204" t="s">
        <v>514</v>
      </c>
      <c r="AU136" s="204" t="s">
        <v>82</v>
      </c>
      <c r="AY136" s="120" t="s">
        <v>145</v>
      </c>
      <c r="BE136" s="205">
        <f>IF(N136="základní",J136,0)</f>
        <v>0</v>
      </c>
      <c r="BF136" s="205">
        <f>IF(N136="snížená",J136,0)</f>
        <v>0</v>
      </c>
      <c r="BG136" s="205">
        <f>IF(N136="zákl. přenesená",J136,0)</f>
        <v>0</v>
      </c>
      <c r="BH136" s="205">
        <f>IF(N136="sníž. přenesená",J136,0)</f>
        <v>0</v>
      </c>
      <c r="BI136" s="205">
        <f>IF(N136="nulová",J136,0)</f>
        <v>0</v>
      </c>
      <c r="BJ136" s="120" t="s">
        <v>80</v>
      </c>
      <c r="BK136" s="205">
        <f>ROUND(I136*H136,2)</f>
        <v>0</v>
      </c>
      <c r="BL136" s="120" t="s">
        <v>151</v>
      </c>
      <c r="BM136" s="204" t="s">
        <v>564</v>
      </c>
    </row>
    <row r="137" spans="1:65" s="219" customFormat="1">
      <c r="B137" s="220"/>
      <c r="D137" s="221" t="s">
        <v>153</v>
      </c>
      <c r="F137" s="223" t="s">
        <v>565</v>
      </c>
      <c r="H137" s="224">
        <v>71.483999999999995</v>
      </c>
      <c r="I137" s="25"/>
      <c r="L137" s="220"/>
      <c r="M137" s="225"/>
      <c r="N137" s="226"/>
      <c r="O137" s="226"/>
      <c r="P137" s="226"/>
      <c r="Q137" s="226"/>
      <c r="R137" s="226"/>
      <c r="S137" s="226"/>
      <c r="T137" s="227"/>
      <c r="AT137" s="222" t="s">
        <v>153</v>
      </c>
      <c r="AU137" s="222" t="s">
        <v>82</v>
      </c>
      <c r="AV137" s="219" t="s">
        <v>82</v>
      </c>
      <c r="AW137" s="219" t="s">
        <v>4</v>
      </c>
      <c r="AX137" s="219" t="s">
        <v>80</v>
      </c>
      <c r="AY137" s="222" t="s">
        <v>145</v>
      </c>
    </row>
    <row r="138" spans="1:65" s="130" customFormat="1" ht="24">
      <c r="A138" s="127"/>
      <c r="B138" s="128"/>
      <c r="C138" s="193" t="s">
        <v>206</v>
      </c>
      <c r="D138" s="193" t="s">
        <v>147</v>
      </c>
      <c r="E138" s="194" t="s">
        <v>566</v>
      </c>
      <c r="F138" s="195" t="s">
        <v>567</v>
      </c>
      <c r="G138" s="196" t="s">
        <v>240</v>
      </c>
      <c r="H138" s="197">
        <v>1.2</v>
      </c>
      <c r="I138" s="24"/>
      <c r="J138" s="198">
        <f>ROUND(I138*H138,2)</f>
        <v>0</v>
      </c>
      <c r="K138" s="195" t="s">
        <v>150</v>
      </c>
      <c r="L138" s="128"/>
      <c r="M138" s="199" t="s">
        <v>3</v>
      </c>
      <c r="N138" s="200" t="s">
        <v>43</v>
      </c>
      <c r="O138" s="201"/>
      <c r="P138" s="202">
        <f>O138*H138</f>
        <v>0</v>
      </c>
      <c r="Q138" s="202">
        <v>7.0299999999999998E-3</v>
      </c>
      <c r="R138" s="202">
        <f>Q138*H138</f>
        <v>8.4359999999999991E-3</v>
      </c>
      <c r="S138" s="202">
        <v>0</v>
      </c>
      <c r="T138" s="203">
        <f>S138*H138</f>
        <v>0</v>
      </c>
      <c r="U138" s="127"/>
      <c r="V138" s="127"/>
      <c r="W138" s="127"/>
      <c r="X138" s="127"/>
      <c r="Y138" s="127"/>
      <c r="Z138" s="127"/>
      <c r="AA138" s="127"/>
      <c r="AB138" s="127"/>
      <c r="AC138" s="127"/>
      <c r="AD138" s="127"/>
      <c r="AE138" s="127"/>
      <c r="AR138" s="204" t="s">
        <v>151</v>
      </c>
      <c r="AT138" s="204" t="s">
        <v>147</v>
      </c>
      <c r="AU138" s="204" t="s">
        <v>82</v>
      </c>
      <c r="AY138" s="120" t="s">
        <v>145</v>
      </c>
      <c r="BE138" s="205">
        <f>IF(N138="základní",J138,0)</f>
        <v>0</v>
      </c>
      <c r="BF138" s="205">
        <f>IF(N138="snížená",J138,0)</f>
        <v>0</v>
      </c>
      <c r="BG138" s="205">
        <f>IF(N138="zákl. přenesená",J138,0)</f>
        <v>0</v>
      </c>
      <c r="BH138" s="205">
        <f>IF(N138="sníž. přenesená",J138,0)</f>
        <v>0</v>
      </c>
      <c r="BI138" s="205">
        <f>IF(N138="nulová",J138,0)</f>
        <v>0</v>
      </c>
      <c r="BJ138" s="120" t="s">
        <v>80</v>
      </c>
      <c r="BK138" s="205">
        <f>ROUND(I138*H138,2)</f>
        <v>0</v>
      </c>
      <c r="BL138" s="120" t="s">
        <v>151</v>
      </c>
      <c r="BM138" s="204" t="s">
        <v>568</v>
      </c>
    </row>
    <row r="139" spans="1:65" s="219" customFormat="1">
      <c r="B139" s="220"/>
      <c r="D139" s="221" t="s">
        <v>153</v>
      </c>
      <c r="E139" s="222" t="s">
        <v>3</v>
      </c>
      <c r="F139" s="223" t="s">
        <v>569</v>
      </c>
      <c r="H139" s="224">
        <v>1.2</v>
      </c>
      <c r="I139" s="25"/>
      <c r="L139" s="220"/>
      <c r="M139" s="225"/>
      <c r="N139" s="226"/>
      <c r="O139" s="226"/>
      <c r="P139" s="226"/>
      <c r="Q139" s="226"/>
      <c r="R139" s="226"/>
      <c r="S139" s="226"/>
      <c r="T139" s="227"/>
      <c r="AT139" s="222" t="s">
        <v>153</v>
      </c>
      <c r="AU139" s="222" t="s">
        <v>82</v>
      </c>
      <c r="AV139" s="219" t="s">
        <v>82</v>
      </c>
      <c r="AW139" s="219" t="s">
        <v>33</v>
      </c>
      <c r="AX139" s="219" t="s">
        <v>80</v>
      </c>
      <c r="AY139" s="222" t="s">
        <v>145</v>
      </c>
    </row>
    <row r="140" spans="1:65" s="130" customFormat="1" ht="24">
      <c r="A140" s="127"/>
      <c r="B140" s="128"/>
      <c r="C140" s="193" t="s">
        <v>9</v>
      </c>
      <c r="D140" s="193" t="s">
        <v>147</v>
      </c>
      <c r="E140" s="194" t="s">
        <v>570</v>
      </c>
      <c r="F140" s="195" t="s">
        <v>571</v>
      </c>
      <c r="G140" s="196" t="s">
        <v>159</v>
      </c>
      <c r="H140" s="197">
        <v>1</v>
      </c>
      <c r="I140" s="24"/>
      <c r="J140" s="198">
        <f>ROUND(I140*H140,2)</f>
        <v>0</v>
      </c>
      <c r="K140" s="195" t="s">
        <v>3</v>
      </c>
      <c r="L140" s="128"/>
      <c r="M140" s="199" t="s">
        <v>3</v>
      </c>
      <c r="N140" s="200" t="s">
        <v>43</v>
      </c>
      <c r="O140" s="201"/>
      <c r="P140" s="202">
        <f>O140*H140</f>
        <v>0</v>
      </c>
      <c r="Q140" s="202">
        <v>0</v>
      </c>
      <c r="R140" s="202">
        <f>Q140*H140</f>
        <v>0</v>
      </c>
      <c r="S140" s="202">
        <v>0</v>
      </c>
      <c r="T140" s="203">
        <f>S140*H140</f>
        <v>0</v>
      </c>
      <c r="U140" s="127"/>
      <c r="V140" s="127"/>
      <c r="W140" s="127"/>
      <c r="X140" s="127"/>
      <c r="Y140" s="127"/>
      <c r="Z140" s="127"/>
      <c r="AA140" s="127"/>
      <c r="AB140" s="127"/>
      <c r="AC140" s="127"/>
      <c r="AD140" s="127"/>
      <c r="AE140" s="127"/>
      <c r="AR140" s="204" t="s">
        <v>151</v>
      </c>
      <c r="AT140" s="204" t="s">
        <v>147</v>
      </c>
      <c r="AU140" s="204" t="s">
        <v>82</v>
      </c>
      <c r="AY140" s="120" t="s">
        <v>145</v>
      </c>
      <c r="BE140" s="205">
        <f>IF(N140="základní",J140,0)</f>
        <v>0</v>
      </c>
      <c r="BF140" s="205">
        <f>IF(N140="snížená",J140,0)</f>
        <v>0</v>
      </c>
      <c r="BG140" s="205">
        <f>IF(N140="zákl. přenesená",J140,0)</f>
        <v>0</v>
      </c>
      <c r="BH140" s="205">
        <f>IF(N140="sníž. přenesená",J140,0)</f>
        <v>0</v>
      </c>
      <c r="BI140" s="205">
        <f>IF(N140="nulová",J140,0)</f>
        <v>0</v>
      </c>
      <c r="BJ140" s="120" t="s">
        <v>80</v>
      </c>
      <c r="BK140" s="205">
        <f>ROUND(I140*H140,2)</f>
        <v>0</v>
      </c>
      <c r="BL140" s="120" t="s">
        <v>151</v>
      </c>
      <c r="BM140" s="204" t="s">
        <v>572</v>
      </c>
    </row>
    <row r="141" spans="1:65" s="219" customFormat="1">
      <c r="B141" s="220"/>
      <c r="D141" s="221" t="s">
        <v>153</v>
      </c>
      <c r="E141" s="222" t="s">
        <v>3</v>
      </c>
      <c r="F141" s="223" t="s">
        <v>573</v>
      </c>
      <c r="H141" s="224">
        <v>1</v>
      </c>
      <c r="I141" s="25"/>
      <c r="L141" s="220"/>
      <c r="M141" s="225"/>
      <c r="N141" s="226"/>
      <c r="O141" s="226"/>
      <c r="P141" s="226"/>
      <c r="Q141" s="226"/>
      <c r="R141" s="226"/>
      <c r="S141" s="226"/>
      <c r="T141" s="227"/>
      <c r="AT141" s="222" t="s">
        <v>153</v>
      </c>
      <c r="AU141" s="222" t="s">
        <v>82</v>
      </c>
      <c r="AV141" s="219" t="s">
        <v>82</v>
      </c>
      <c r="AW141" s="219" t="s">
        <v>33</v>
      </c>
      <c r="AX141" s="219" t="s">
        <v>80</v>
      </c>
      <c r="AY141" s="222" t="s">
        <v>145</v>
      </c>
    </row>
    <row r="142" spans="1:65" s="130" customFormat="1" ht="60">
      <c r="A142" s="127"/>
      <c r="B142" s="128"/>
      <c r="C142" s="193" t="s">
        <v>216</v>
      </c>
      <c r="D142" s="193" t="s">
        <v>147</v>
      </c>
      <c r="E142" s="194" t="s">
        <v>574</v>
      </c>
      <c r="F142" s="195" t="s">
        <v>575</v>
      </c>
      <c r="G142" s="196" t="s">
        <v>104</v>
      </c>
      <c r="H142" s="197">
        <v>1.008</v>
      </c>
      <c r="I142" s="24"/>
      <c r="J142" s="198">
        <f>ROUND(I142*H142,2)</f>
        <v>0</v>
      </c>
      <c r="K142" s="195" t="s">
        <v>150</v>
      </c>
      <c r="L142" s="128"/>
      <c r="M142" s="199" t="s">
        <v>3</v>
      </c>
      <c r="N142" s="200" t="s">
        <v>43</v>
      </c>
      <c r="O142" s="201"/>
      <c r="P142" s="202">
        <f>O142*H142</f>
        <v>0</v>
      </c>
      <c r="Q142" s="202">
        <v>0.23377000000000001</v>
      </c>
      <c r="R142" s="202">
        <f>Q142*H142</f>
        <v>0.23564016000000002</v>
      </c>
      <c r="S142" s="202">
        <v>0</v>
      </c>
      <c r="T142" s="203">
        <f>S142*H142</f>
        <v>0</v>
      </c>
      <c r="U142" s="127"/>
      <c r="V142" s="127"/>
      <c r="W142" s="127"/>
      <c r="X142" s="127"/>
      <c r="Y142" s="127"/>
      <c r="Z142" s="127"/>
      <c r="AA142" s="127"/>
      <c r="AB142" s="127"/>
      <c r="AC142" s="127"/>
      <c r="AD142" s="127"/>
      <c r="AE142" s="127"/>
      <c r="AR142" s="204" t="s">
        <v>151</v>
      </c>
      <c r="AT142" s="204" t="s">
        <v>147</v>
      </c>
      <c r="AU142" s="204" t="s">
        <v>82</v>
      </c>
      <c r="AY142" s="120" t="s">
        <v>145</v>
      </c>
      <c r="BE142" s="205">
        <f>IF(N142="základní",J142,0)</f>
        <v>0</v>
      </c>
      <c r="BF142" s="205">
        <f>IF(N142="snížená",J142,0)</f>
        <v>0</v>
      </c>
      <c r="BG142" s="205">
        <f>IF(N142="zákl. přenesená",J142,0)</f>
        <v>0</v>
      </c>
      <c r="BH142" s="205">
        <f>IF(N142="sníž. přenesená",J142,0)</f>
        <v>0</v>
      </c>
      <c r="BI142" s="205">
        <f>IF(N142="nulová",J142,0)</f>
        <v>0</v>
      </c>
      <c r="BJ142" s="120" t="s">
        <v>80</v>
      </c>
      <c r="BK142" s="205">
        <f>ROUND(I142*H142,2)</f>
        <v>0</v>
      </c>
      <c r="BL142" s="120" t="s">
        <v>151</v>
      </c>
      <c r="BM142" s="204" t="s">
        <v>576</v>
      </c>
    </row>
    <row r="143" spans="1:65" s="219" customFormat="1">
      <c r="B143" s="220"/>
      <c r="D143" s="221" t="s">
        <v>153</v>
      </c>
      <c r="E143" s="222" t="s">
        <v>3</v>
      </c>
      <c r="F143" s="223" t="s">
        <v>577</v>
      </c>
      <c r="H143" s="224">
        <v>1.008</v>
      </c>
      <c r="I143" s="25"/>
      <c r="L143" s="220"/>
      <c r="M143" s="225"/>
      <c r="N143" s="226"/>
      <c r="O143" s="226"/>
      <c r="P143" s="226"/>
      <c r="Q143" s="226"/>
      <c r="R143" s="226"/>
      <c r="S143" s="226"/>
      <c r="T143" s="227"/>
      <c r="AT143" s="222" t="s">
        <v>153</v>
      </c>
      <c r="AU143" s="222" t="s">
        <v>82</v>
      </c>
      <c r="AV143" s="219" t="s">
        <v>82</v>
      </c>
      <c r="AW143" s="219" t="s">
        <v>33</v>
      </c>
      <c r="AX143" s="219" t="s">
        <v>80</v>
      </c>
      <c r="AY143" s="222" t="s">
        <v>145</v>
      </c>
    </row>
    <row r="144" spans="1:65" s="130" customFormat="1" ht="21.75" customHeight="1">
      <c r="A144" s="127"/>
      <c r="B144" s="128"/>
      <c r="C144" s="236" t="s">
        <v>222</v>
      </c>
      <c r="D144" s="236" t="s">
        <v>514</v>
      </c>
      <c r="E144" s="237" t="s">
        <v>578</v>
      </c>
      <c r="F144" s="238" t="s">
        <v>579</v>
      </c>
      <c r="G144" s="239" t="s">
        <v>104</v>
      </c>
      <c r="H144" s="240">
        <v>1.0580000000000001</v>
      </c>
      <c r="I144" s="29"/>
      <c r="J144" s="241">
        <f>ROUND(I144*H144,2)</f>
        <v>0</v>
      </c>
      <c r="K144" s="238" t="s">
        <v>3</v>
      </c>
      <c r="L144" s="242"/>
      <c r="M144" s="243" t="s">
        <v>3</v>
      </c>
      <c r="N144" s="244" t="s">
        <v>43</v>
      </c>
      <c r="O144" s="201"/>
      <c r="P144" s="202">
        <f>O144*H144</f>
        <v>0</v>
      </c>
      <c r="Q144" s="202">
        <v>0</v>
      </c>
      <c r="R144" s="202">
        <f>Q144*H144</f>
        <v>0</v>
      </c>
      <c r="S144" s="202">
        <v>0</v>
      </c>
      <c r="T144" s="203">
        <f>S144*H144</f>
        <v>0</v>
      </c>
      <c r="U144" s="127"/>
      <c r="V144" s="127"/>
      <c r="W144" s="127"/>
      <c r="X144" s="127"/>
      <c r="Y144" s="127"/>
      <c r="Z144" s="127"/>
      <c r="AA144" s="127"/>
      <c r="AB144" s="127"/>
      <c r="AC144" s="127"/>
      <c r="AD144" s="127"/>
      <c r="AE144" s="127"/>
      <c r="AR144" s="204" t="s">
        <v>169</v>
      </c>
      <c r="AT144" s="204" t="s">
        <v>514</v>
      </c>
      <c r="AU144" s="204" t="s">
        <v>82</v>
      </c>
      <c r="AY144" s="120" t="s">
        <v>145</v>
      </c>
      <c r="BE144" s="205">
        <f>IF(N144="základní",J144,0)</f>
        <v>0</v>
      </c>
      <c r="BF144" s="205">
        <f>IF(N144="snížená",J144,0)</f>
        <v>0</v>
      </c>
      <c r="BG144" s="205">
        <f>IF(N144="zákl. přenesená",J144,0)</f>
        <v>0</v>
      </c>
      <c r="BH144" s="205">
        <f>IF(N144="sníž. přenesená",J144,0)</f>
        <v>0</v>
      </c>
      <c r="BI144" s="205">
        <f>IF(N144="nulová",J144,0)</f>
        <v>0</v>
      </c>
      <c r="BJ144" s="120" t="s">
        <v>80</v>
      </c>
      <c r="BK144" s="205">
        <f>ROUND(I144*H144,2)</f>
        <v>0</v>
      </c>
      <c r="BL144" s="120" t="s">
        <v>151</v>
      </c>
      <c r="BM144" s="204" t="s">
        <v>580</v>
      </c>
    </row>
    <row r="145" spans="1:65" s="219" customFormat="1">
      <c r="B145" s="220"/>
      <c r="D145" s="221" t="s">
        <v>153</v>
      </c>
      <c r="F145" s="223" t="s">
        <v>581</v>
      </c>
      <c r="H145" s="224">
        <v>1.0580000000000001</v>
      </c>
      <c r="I145" s="25"/>
      <c r="L145" s="220"/>
      <c r="M145" s="225"/>
      <c r="N145" s="226"/>
      <c r="O145" s="226"/>
      <c r="P145" s="226"/>
      <c r="Q145" s="226"/>
      <c r="R145" s="226"/>
      <c r="S145" s="226"/>
      <c r="T145" s="227"/>
      <c r="AT145" s="222" t="s">
        <v>153</v>
      </c>
      <c r="AU145" s="222" t="s">
        <v>82</v>
      </c>
      <c r="AV145" s="219" t="s">
        <v>82</v>
      </c>
      <c r="AW145" s="219" t="s">
        <v>4</v>
      </c>
      <c r="AX145" s="219" t="s">
        <v>80</v>
      </c>
      <c r="AY145" s="222" t="s">
        <v>145</v>
      </c>
    </row>
    <row r="146" spans="1:65" s="130" customFormat="1" ht="16.5" customHeight="1">
      <c r="A146" s="127"/>
      <c r="B146" s="128"/>
      <c r="C146" s="193" t="s">
        <v>228</v>
      </c>
      <c r="D146" s="193" t="s">
        <v>147</v>
      </c>
      <c r="E146" s="194" t="s">
        <v>582</v>
      </c>
      <c r="F146" s="195" t="s">
        <v>583</v>
      </c>
      <c r="G146" s="196" t="s">
        <v>159</v>
      </c>
      <c r="H146" s="197">
        <v>25</v>
      </c>
      <c r="I146" s="24"/>
      <c r="J146" s="198">
        <f>ROUND(I146*H146,2)</f>
        <v>0</v>
      </c>
      <c r="K146" s="195" t="s">
        <v>3</v>
      </c>
      <c r="L146" s="128"/>
      <c r="M146" s="199" t="s">
        <v>3</v>
      </c>
      <c r="N146" s="200" t="s">
        <v>43</v>
      </c>
      <c r="O146" s="201"/>
      <c r="P146" s="202">
        <f>O146*H146</f>
        <v>0</v>
      </c>
      <c r="Q146" s="202">
        <v>0</v>
      </c>
      <c r="R146" s="202">
        <f>Q146*H146</f>
        <v>0</v>
      </c>
      <c r="S146" s="202">
        <v>0</v>
      </c>
      <c r="T146" s="203">
        <f>S146*H146</f>
        <v>0</v>
      </c>
      <c r="U146" s="127"/>
      <c r="V146" s="127"/>
      <c r="W146" s="127"/>
      <c r="X146" s="127"/>
      <c r="Y146" s="127"/>
      <c r="Z146" s="127"/>
      <c r="AA146" s="127"/>
      <c r="AB146" s="127"/>
      <c r="AC146" s="127"/>
      <c r="AD146" s="127"/>
      <c r="AE146" s="127"/>
      <c r="AR146" s="204" t="s">
        <v>151</v>
      </c>
      <c r="AT146" s="204" t="s">
        <v>147</v>
      </c>
      <c r="AU146" s="204" t="s">
        <v>82</v>
      </c>
      <c r="AY146" s="120" t="s">
        <v>145</v>
      </c>
      <c r="BE146" s="205">
        <f>IF(N146="základní",J146,0)</f>
        <v>0</v>
      </c>
      <c r="BF146" s="205">
        <f>IF(N146="snížená",J146,0)</f>
        <v>0</v>
      </c>
      <c r="BG146" s="205">
        <f>IF(N146="zákl. přenesená",J146,0)</f>
        <v>0</v>
      </c>
      <c r="BH146" s="205">
        <f>IF(N146="sníž. přenesená",J146,0)</f>
        <v>0</v>
      </c>
      <c r="BI146" s="205">
        <f>IF(N146="nulová",J146,0)</f>
        <v>0</v>
      </c>
      <c r="BJ146" s="120" t="s">
        <v>80</v>
      </c>
      <c r="BK146" s="205">
        <f>ROUND(I146*H146,2)</f>
        <v>0</v>
      </c>
      <c r="BL146" s="120" t="s">
        <v>151</v>
      </c>
      <c r="BM146" s="204" t="s">
        <v>584</v>
      </c>
    </row>
    <row r="147" spans="1:65" s="219" customFormat="1" ht="33.75">
      <c r="B147" s="220"/>
      <c r="D147" s="221" t="s">
        <v>153</v>
      </c>
      <c r="E147" s="222" t="s">
        <v>3</v>
      </c>
      <c r="F147" s="223" t="s">
        <v>585</v>
      </c>
      <c r="H147" s="224">
        <v>25</v>
      </c>
      <c r="I147" s="25"/>
      <c r="L147" s="220"/>
      <c r="M147" s="225"/>
      <c r="N147" s="226"/>
      <c r="O147" s="226"/>
      <c r="P147" s="226"/>
      <c r="Q147" s="226"/>
      <c r="R147" s="226"/>
      <c r="S147" s="226"/>
      <c r="T147" s="227"/>
      <c r="AT147" s="222" t="s">
        <v>153</v>
      </c>
      <c r="AU147" s="222" t="s">
        <v>82</v>
      </c>
      <c r="AV147" s="219" t="s">
        <v>82</v>
      </c>
      <c r="AW147" s="219" t="s">
        <v>33</v>
      </c>
      <c r="AX147" s="219" t="s">
        <v>80</v>
      </c>
      <c r="AY147" s="222" t="s">
        <v>145</v>
      </c>
    </row>
    <row r="148" spans="1:65" s="130" customFormat="1" ht="16.5" customHeight="1">
      <c r="A148" s="127"/>
      <c r="B148" s="128"/>
      <c r="C148" s="236" t="s">
        <v>237</v>
      </c>
      <c r="D148" s="236" t="s">
        <v>514</v>
      </c>
      <c r="E148" s="237" t="s">
        <v>586</v>
      </c>
      <c r="F148" s="238" t="s">
        <v>587</v>
      </c>
      <c r="G148" s="239" t="s">
        <v>159</v>
      </c>
      <c r="H148" s="240">
        <v>25</v>
      </c>
      <c r="I148" s="29"/>
      <c r="J148" s="241">
        <f>ROUND(I148*H148,2)</f>
        <v>0</v>
      </c>
      <c r="K148" s="238" t="s">
        <v>3</v>
      </c>
      <c r="L148" s="242"/>
      <c r="M148" s="243" t="s">
        <v>3</v>
      </c>
      <c r="N148" s="244" t="s">
        <v>43</v>
      </c>
      <c r="O148" s="201"/>
      <c r="P148" s="202">
        <f>O148*H148</f>
        <v>0</v>
      </c>
      <c r="Q148" s="202">
        <v>2.0000000000000001E-4</v>
      </c>
      <c r="R148" s="202">
        <f>Q148*H148</f>
        <v>5.0000000000000001E-3</v>
      </c>
      <c r="S148" s="202">
        <v>0</v>
      </c>
      <c r="T148" s="203">
        <f>S148*H148</f>
        <v>0</v>
      </c>
      <c r="U148" s="127"/>
      <c r="V148" s="127"/>
      <c r="W148" s="127"/>
      <c r="X148" s="127"/>
      <c r="Y148" s="127"/>
      <c r="Z148" s="127"/>
      <c r="AA148" s="127"/>
      <c r="AB148" s="127"/>
      <c r="AC148" s="127"/>
      <c r="AD148" s="127"/>
      <c r="AE148" s="127"/>
      <c r="AR148" s="204" t="s">
        <v>169</v>
      </c>
      <c r="AT148" s="204" t="s">
        <v>514</v>
      </c>
      <c r="AU148" s="204" t="s">
        <v>82</v>
      </c>
      <c r="AY148" s="120" t="s">
        <v>145</v>
      </c>
      <c r="BE148" s="205">
        <f>IF(N148="základní",J148,0)</f>
        <v>0</v>
      </c>
      <c r="BF148" s="205">
        <f>IF(N148="snížená",J148,0)</f>
        <v>0</v>
      </c>
      <c r="BG148" s="205">
        <f>IF(N148="zákl. přenesená",J148,0)</f>
        <v>0</v>
      </c>
      <c r="BH148" s="205">
        <f>IF(N148="sníž. přenesená",J148,0)</f>
        <v>0</v>
      </c>
      <c r="BI148" s="205">
        <f>IF(N148="nulová",J148,0)</f>
        <v>0</v>
      </c>
      <c r="BJ148" s="120" t="s">
        <v>80</v>
      </c>
      <c r="BK148" s="205">
        <f>ROUND(I148*H148,2)</f>
        <v>0</v>
      </c>
      <c r="BL148" s="120" t="s">
        <v>151</v>
      </c>
      <c r="BM148" s="204" t="s">
        <v>588</v>
      </c>
    </row>
    <row r="149" spans="1:65" s="130" customFormat="1" ht="36">
      <c r="A149" s="127"/>
      <c r="B149" s="128"/>
      <c r="C149" s="193" t="s">
        <v>243</v>
      </c>
      <c r="D149" s="193" t="s">
        <v>147</v>
      </c>
      <c r="E149" s="194" t="s">
        <v>589</v>
      </c>
      <c r="F149" s="195" t="s">
        <v>590</v>
      </c>
      <c r="G149" s="196" t="s">
        <v>159</v>
      </c>
      <c r="H149" s="197">
        <v>3</v>
      </c>
      <c r="I149" s="24"/>
      <c r="J149" s="198">
        <f>ROUND(I149*H149,2)</f>
        <v>0</v>
      </c>
      <c r="K149" s="195" t="s">
        <v>150</v>
      </c>
      <c r="L149" s="128"/>
      <c r="M149" s="199" t="s">
        <v>3</v>
      </c>
      <c r="N149" s="200" t="s">
        <v>43</v>
      </c>
      <c r="O149" s="201"/>
      <c r="P149" s="202">
        <f>O149*H149</f>
        <v>0</v>
      </c>
      <c r="Q149" s="202">
        <v>4.555E-2</v>
      </c>
      <c r="R149" s="202">
        <f>Q149*H149</f>
        <v>0.13664999999999999</v>
      </c>
      <c r="S149" s="202">
        <v>0</v>
      </c>
      <c r="T149" s="203">
        <f>S149*H149</f>
        <v>0</v>
      </c>
      <c r="U149" s="127"/>
      <c r="V149" s="127"/>
      <c r="W149" s="127"/>
      <c r="X149" s="127"/>
      <c r="Y149" s="127"/>
      <c r="Z149" s="127"/>
      <c r="AA149" s="127"/>
      <c r="AB149" s="127"/>
      <c r="AC149" s="127"/>
      <c r="AD149" s="127"/>
      <c r="AE149" s="127"/>
      <c r="AR149" s="204" t="s">
        <v>151</v>
      </c>
      <c r="AT149" s="204" t="s">
        <v>147</v>
      </c>
      <c r="AU149" s="204" t="s">
        <v>82</v>
      </c>
      <c r="AY149" s="120" t="s">
        <v>145</v>
      </c>
      <c r="BE149" s="205">
        <f>IF(N149="základní",J149,0)</f>
        <v>0</v>
      </c>
      <c r="BF149" s="205">
        <f>IF(N149="snížená",J149,0)</f>
        <v>0</v>
      </c>
      <c r="BG149" s="205">
        <f>IF(N149="zákl. přenesená",J149,0)</f>
        <v>0</v>
      </c>
      <c r="BH149" s="205">
        <f>IF(N149="sníž. přenesená",J149,0)</f>
        <v>0</v>
      </c>
      <c r="BI149" s="205">
        <f>IF(N149="nulová",J149,0)</f>
        <v>0</v>
      </c>
      <c r="BJ149" s="120" t="s">
        <v>80</v>
      </c>
      <c r="BK149" s="205">
        <f>ROUND(I149*H149,2)</f>
        <v>0</v>
      </c>
      <c r="BL149" s="120" t="s">
        <v>151</v>
      </c>
      <c r="BM149" s="204" t="s">
        <v>591</v>
      </c>
    </row>
    <row r="150" spans="1:65" s="219" customFormat="1">
      <c r="B150" s="220"/>
      <c r="D150" s="221" t="s">
        <v>153</v>
      </c>
      <c r="E150" s="222" t="s">
        <v>3</v>
      </c>
      <c r="F150" s="223" t="s">
        <v>592</v>
      </c>
      <c r="H150" s="224">
        <v>3</v>
      </c>
      <c r="I150" s="25"/>
      <c r="L150" s="220"/>
      <c r="M150" s="225"/>
      <c r="N150" s="226"/>
      <c r="O150" s="226"/>
      <c r="P150" s="226"/>
      <c r="Q150" s="226"/>
      <c r="R150" s="226"/>
      <c r="S150" s="226"/>
      <c r="T150" s="227"/>
      <c r="AT150" s="222" t="s">
        <v>153</v>
      </c>
      <c r="AU150" s="222" t="s">
        <v>82</v>
      </c>
      <c r="AV150" s="219" t="s">
        <v>82</v>
      </c>
      <c r="AW150" s="219" t="s">
        <v>33</v>
      </c>
      <c r="AX150" s="219" t="s">
        <v>80</v>
      </c>
      <c r="AY150" s="222" t="s">
        <v>145</v>
      </c>
    </row>
    <row r="151" spans="1:65" s="130" customFormat="1" ht="24">
      <c r="A151" s="127"/>
      <c r="B151" s="128"/>
      <c r="C151" s="193" t="s">
        <v>8</v>
      </c>
      <c r="D151" s="193" t="s">
        <v>147</v>
      </c>
      <c r="E151" s="194" t="s">
        <v>593</v>
      </c>
      <c r="F151" s="195" t="s">
        <v>594</v>
      </c>
      <c r="G151" s="196" t="s">
        <v>240</v>
      </c>
      <c r="H151" s="197">
        <v>1.25</v>
      </c>
      <c r="I151" s="24"/>
      <c r="J151" s="198">
        <f>ROUND(I151*H151,2)</f>
        <v>0</v>
      </c>
      <c r="K151" s="195" t="s">
        <v>150</v>
      </c>
      <c r="L151" s="128"/>
      <c r="M151" s="199" t="s">
        <v>3</v>
      </c>
      <c r="N151" s="200" t="s">
        <v>43</v>
      </c>
      <c r="O151" s="201"/>
      <c r="P151" s="202">
        <f>O151*H151</f>
        <v>0</v>
      </c>
      <c r="Q151" s="202">
        <v>5.9999999999999995E-4</v>
      </c>
      <c r="R151" s="202">
        <f>Q151*H151</f>
        <v>7.4999999999999991E-4</v>
      </c>
      <c r="S151" s="202">
        <v>0</v>
      </c>
      <c r="T151" s="203">
        <f>S151*H151</f>
        <v>0</v>
      </c>
      <c r="U151" s="127"/>
      <c r="V151" s="127"/>
      <c r="W151" s="127"/>
      <c r="X151" s="127"/>
      <c r="Y151" s="127"/>
      <c r="Z151" s="127"/>
      <c r="AA151" s="127"/>
      <c r="AB151" s="127"/>
      <c r="AC151" s="127"/>
      <c r="AD151" s="127"/>
      <c r="AE151" s="127"/>
      <c r="AR151" s="204" t="s">
        <v>151</v>
      </c>
      <c r="AT151" s="204" t="s">
        <v>147</v>
      </c>
      <c r="AU151" s="204" t="s">
        <v>82</v>
      </c>
      <c r="AY151" s="120" t="s">
        <v>145</v>
      </c>
      <c r="BE151" s="205">
        <f>IF(N151="základní",J151,0)</f>
        <v>0</v>
      </c>
      <c r="BF151" s="205">
        <f>IF(N151="snížená",J151,0)</f>
        <v>0</v>
      </c>
      <c r="BG151" s="205">
        <f>IF(N151="zákl. přenesená",J151,0)</f>
        <v>0</v>
      </c>
      <c r="BH151" s="205">
        <f>IF(N151="sníž. přenesená",J151,0)</f>
        <v>0</v>
      </c>
      <c r="BI151" s="205">
        <f>IF(N151="nulová",J151,0)</f>
        <v>0</v>
      </c>
      <c r="BJ151" s="120" t="s">
        <v>80</v>
      </c>
      <c r="BK151" s="205">
        <f>ROUND(I151*H151,2)</f>
        <v>0</v>
      </c>
      <c r="BL151" s="120" t="s">
        <v>151</v>
      </c>
      <c r="BM151" s="204" t="s">
        <v>595</v>
      </c>
    </row>
    <row r="152" spans="1:65" s="130" customFormat="1" ht="48">
      <c r="A152" s="127"/>
      <c r="B152" s="128"/>
      <c r="C152" s="193" t="s">
        <v>252</v>
      </c>
      <c r="D152" s="193" t="s">
        <v>147</v>
      </c>
      <c r="E152" s="194" t="s">
        <v>596</v>
      </c>
      <c r="F152" s="195" t="s">
        <v>597</v>
      </c>
      <c r="G152" s="196" t="s">
        <v>111</v>
      </c>
      <c r="H152" s="197">
        <v>5.4610000000000003</v>
      </c>
      <c r="I152" s="24"/>
      <c r="J152" s="198">
        <f>ROUND(I152*H152,2)</f>
        <v>0</v>
      </c>
      <c r="K152" s="195" t="s">
        <v>150</v>
      </c>
      <c r="L152" s="128"/>
      <c r="M152" s="199" t="s">
        <v>3</v>
      </c>
      <c r="N152" s="200" t="s">
        <v>43</v>
      </c>
      <c r="O152" s="201"/>
      <c r="P152" s="202">
        <f>O152*H152</f>
        <v>0</v>
      </c>
      <c r="Q152" s="202">
        <v>2.5143</v>
      </c>
      <c r="R152" s="202">
        <f>Q152*H152</f>
        <v>13.730592300000001</v>
      </c>
      <c r="S152" s="202">
        <v>0</v>
      </c>
      <c r="T152" s="203">
        <f>S152*H152</f>
        <v>0</v>
      </c>
      <c r="U152" s="127"/>
      <c r="V152" s="127"/>
      <c r="W152" s="127"/>
      <c r="X152" s="127"/>
      <c r="Y152" s="127"/>
      <c r="Z152" s="127"/>
      <c r="AA152" s="127"/>
      <c r="AB152" s="127"/>
      <c r="AC152" s="127"/>
      <c r="AD152" s="127"/>
      <c r="AE152" s="127"/>
      <c r="AR152" s="204" t="s">
        <v>151</v>
      </c>
      <c r="AT152" s="204" t="s">
        <v>147</v>
      </c>
      <c r="AU152" s="204" t="s">
        <v>82</v>
      </c>
      <c r="AY152" s="120" t="s">
        <v>145</v>
      </c>
      <c r="BE152" s="205">
        <f>IF(N152="základní",J152,0)</f>
        <v>0</v>
      </c>
      <c r="BF152" s="205">
        <f>IF(N152="snížená",J152,0)</f>
        <v>0</v>
      </c>
      <c r="BG152" s="205">
        <f>IF(N152="zákl. přenesená",J152,0)</f>
        <v>0</v>
      </c>
      <c r="BH152" s="205">
        <f>IF(N152="sníž. přenesená",J152,0)</f>
        <v>0</v>
      </c>
      <c r="BI152" s="205">
        <f>IF(N152="nulová",J152,0)</f>
        <v>0</v>
      </c>
      <c r="BJ152" s="120" t="s">
        <v>80</v>
      </c>
      <c r="BK152" s="205">
        <f>ROUND(I152*H152,2)</f>
        <v>0</v>
      </c>
      <c r="BL152" s="120" t="s">
        <v>151</v>
      </c>
      <c r="BM152" s="204" t="s">
        <v>598</v>
      </c>
    </row>
    <row r="153" spans="1:65" s="219" customFormat="1">
      <c r="B153" s="220"/>
      <c r="D153" s="221" t="s">
        <v>153</v>
      </c>
      <c r="E153" s="222" t="s">
        <v>3</v>
      </c>
      <c r="F153" s="223" t="s">
        <v>599</v>
      </c>
      <c r="H153" s="224">
        <v>5.5810000000000004</v>
      </c>
      <c r="I153" s="25"/>
      <c r="L153" s="220"/>
      <c r="M153" s="225"/>
      <c r="N153" s="226"/>
      <c r="O153" s="226"/>
      <c r="P153" s="226"/>
      <c r="Q153" s="226"/>
      <c r="R153" s="226"/>
      <c r="S153" s="226"/>
      <c r="T153" s="227"/>
      <c r="AT153" s="222" t="s">
        <v>153</v>
      </c>
      <c r="AU153" s="222" t="s">
        <v>82</v>
      </c>
      <c r="AV153" s="219" t="s">
        <v>82</v>
      </c>
      <c r="AW153" s="219" t="s">
        <v>33</v>
      </c>
      <c r="AX153" s="219" t="s">
        <v>72</v>
      </c>
      <c r="AY153" s="222" t="s">
        <v>145</v>
      </c>
    </row>
    <row r="154" spans="1:65" s="219" customFormat="1">
      <c r="B154" s="220"/>
      <c r="D154" s="221" t="s">
        <v>153</v>
      </c>
      <c r="E154" s="222" t="s">
        <v>3</v>
      </c>
      <c r="F154" s="223" t="s">
        <v>600</v>
      </c>
      <c r="H154" s="224">
        <v>-0.12</v>
      </c>
      <c r="I154" s="25"/>
      <c r="L154" s="220"/>
      <c r="M154" s="225"/>
      <c r="N154" s="226"/>
      <c r="O154" s="226"/>
      <c r="P154" s="226"/>
      <c r="Q154" s="226"/>
      <c r="R154" s="226"/>
      <c r="S154" s="226"/>
      <c r="T154" s="227"/>
      <c r="AT154" s="222" t="s">
        <v>153</v>
      </c>
      <c r="AU154" s="222" t="s">
        <v>82</v>
      </c>
      <c r="AV154" s="219" t="s">
        <v>82</v>
      </c>
      <c r="AW154" s="219" t="s">
        <v>33</v>
      </c>
      <c r="AX154" s="219" t="s">
        <v>72</v>
      </c>
      <c r="AY154" s="222" t="s">
        <v>145</v>
      </c>
    </row>
    <row r="155" spans="1:65" s="228" customFormat="1">
      <c r="B155" s="229"/>
      <c r="D155" s="221" t="s">
        <v>153</v>
      </c>
      <c r="E155" s="230" t="s">
        <v>3</v>
      </c>
      <c r="F155" s="231" t="s">
        <v>176</v>
      </c>
      <c r="H155" s="232">
        <v>5.4610000000000003</v>
      </c>
      <c r="I155" s="26"/>
      <c r="L155" s="229"/>
      <c r="M155" s="233"/>
      <c r="N155" s="234"/>
      <c r="O155" s="234"/>
      <c r="P155" s="234"/>
      <c r="Q155" s="234"/>
      <c r="R155" s="234"/>
      <c r="S155" s="234"/>
      <c r="T155" s="235"/>
      <c r="AT155" s="230" t="s">
        <v>153</v>
      </c>
      <c r="AU155" s="230" t="s">
        <v>82</v>
      </c>
      <c r="AV155" s="228" t="s">
        <v>151</v>
      </c>
      <c r="AW155" s="228" t="s">
        <v>33</v>
      </c>
      <c r="AX155" s="228" t="s">
        <v>80</v>
      </c>
      <c r="AY155" s="230" t="s">
        <v>145</v>
      </c>
    </row>
    <row r="156" spans="1:65" s="130" customFormat="1" ht="48">
      <c r="A156" s="127"/>
      <c r="B156" s="128"/>
      <c r="C156" s="193" t="s">
        <v>258</v>
      </c>
      <c r="D156" s="193" t="s">
        <v>147</v>
      </c>
      <c r="E156" s="194" t="s">
        <v>601</v>
      </c>
      <c r="F156" s="195" t="s">
        <v>602</v>
      </c>
      <c r="G156" s="196" t="s">
        <v>104</v>
      </c>
      <c r="H156" s="197">
        <v>17.629000000000001</v>
      </c>
      <c r="I156" s="24"/>
      <c r="J156" s="198">
        <f>ROUND(I156*H156,2)</f>
        <v>0</v>
      </c>
      <c r="K156" s="195" t="s">
        <v>150</v>
      </c>
      <c r="L156" s="128"/>
      <c r="M156" s="199" t="s">
        <v>3</v>
      </c>
      <c r="N156" s="200" t="s">
        <v>43</v>
      </c>
      <c r="O156" s="201"/>
      <c r="P156" s="202">
        <f>O156*H156</f>
        <v>0</v>
      </c>
      <c r="Q156" s="202">
        <v>2.47E-3</v>
      </c>
      <c r="R156" s="202">
        <f>Q156*H156</f>
        <v>4.354363E-2</v>
      </c>
      <c r="S156" s="202">
        <v>0</v>
      </c>
      <c r="T156" s="203">
        <f>S156*H156</f>
        <v>0</v>
      </c>
      <c r="U156" s="127"/>
      <c r="V156" s="127"/>
      <c r="W156" s="127"/>
      <c r="X156" s="127"/>
      <c r="Y156" s="127"/>
      <c r="Z156" s="127"/>
      <c r="AA156" s="127"/>
      <c r="AB156" s="127"/>
      <c r="AC156" s="127"/>
      <c r="AD156" s="127"/>
      <c r="AE156" s="127"/>
      <c r="AR156" s="204" t="s">
        <v>151</v>
      </c>
      <c r="AT156" s="204" t="s">
        <v>147</v>
      </c>
      <c r="AU156" s="204" t="s">
        <v>82</v>
      </c>
      <c r="AY156" s="120" t="s">
        <v>145</v>
      </c>
      <c r="BE156" s="205">
        <f>IF(N156="základní",J156,0)</f>
        <v>0</v>
      </c>
      <c r="BF156" s="205">
        <f>IF(N156="snížená",J156,0)</f>
        <v>0</v>
      </c>
      <c r="BG156" s="205">
        <f>IF(N156="zákl. přenesená",J156,0)</f>
        <v>0</v>
      </c>
      <c r="BH156" s="205">
        <f>IF(N156="sníž. přenesená",J156,0)</f>
        <v>0</v>
      </c>
      <c r="BI156" s="205">
        <f>IF(N156="nulová",J156,0)</f>
        <v>0</v>
      </c>
      <c r="BJ156" s="120" t="s">
        <v>80</v>
      </c>
      <c r="BK156" s="205">
        <f>ROUND(I156*H156,2)</f>
        <v>0</v>
      </c>
      <c r="BL156" s="120" t="s">
        <v>151</v>
      </c>
      <c r="BM156" s="204" t="s">
        <v>603</v>
      </c>
    </row>
    <row r="157" spans="1:65" s="219" customFormat="1" ht="22.5">
      <c r="B157" s="220"/>
      <c r="D157" s="221" t="s">
        <v>153</v>
      </c>
      <c r="E157" s="222" t="s">
        <v>3</v>
      </c>
      <c r="F157" s="223" t="s">
        <v>604</v>
      </c>
      <c r="H157" s="224">
        <v>9.2140000000000004</v>
      </c>
      <c r="I157" s="25"/>
      <c r="L157" s="220"/>
      <c r="M157" s="225"/>
      <c r="N157" s="226"/>
      <c r="O157" s="226"/>
      <c r="P157" s="226"/>
      <c r="Q157" s="226"/>
      <c r="R157" s="226"/>
      <c r="S157" s="226"/>
      <c r="T157" s="227"/>
      <c r="AT157" s="222" t="s">
        <v>153</v>
      </c>
      <c r="AU157" s="222" t="s">
        <v>82</v>
      </c>
      <c r="AV157" s="219" t="s">
        <v>82</v>
      </c>
      <c r="AW157" s="219" t="s">
        <v>33</v>
      </c>
      <c r="AX157" s="219" t="s">
        <v>72</v>
      </c>
      <c r="AY157" s="222" t="s">
        <v>145</v>
      </c>
    </row>
    <row r="158" spans="1:65" s="219" customFormat="1">
      <c r="B158" s="220"/>
      <c r="D158" s="221" t="s">
        <v>153</v>
      </c>
      <c r="E158" s="222" t="s">
        <v>3</v>
      </c>
      <c r="F158" s="223" t="s">
        <v>605</v>
      </c>
      <c r="H158" s="224">
        <v>8.4149999999999991</v>
      </c>
      <c r="I158" s="25"/>
      <c r="L158" s="220"/>
      <c r="M158" s="225"/>
      <c r="N158" s="226"/>
      <c r="O158" s="226"/>
      <c r="P158" s="226"/>
      <c r="Q158" s="226"/>
      <c r="R158" s="226"/>
      <c r="S158" s="226"/>
      <c r="T158" s="227"/>
      <c r="AT158" s="222" t="s">
        <v>153</v>
      </c>
      <c r="AU158" s="222" t="s">
        <v>82</v>
      </c>
      <c r="AV158" s="219" t="s">
        <v>82</v>
      </c>
      <c r="AW158" s="219" t="s">
        <v>33</v>
      </c>
      <c r="AX158" s="219" t="s">
        <v>72</v>
      </c>
      <c r="AY158" s="222" t="s">
        <v>145</v>
      </c>
    </row>
    <row r="159" spans="1:65" s="228" customFormat="1">
      <c r="B159" s="229"/>
      <c r="D159" s="221" t="s">
        <v>153</v>
      </c>
      <c r="E159" s="230" t="s">
        <v>3</v>
      </c>
      <c r="F159" s="231" t="s">
        <v>176</v>
      </c>
      <c r="H159" s="232">
        <v>17.629000000000001</v>
      </c>
      <c r="I159" s="26"/>
      <c r="L159" s="229"/>
      <c r="M159" s="233"/>
      <c r="N159" s="234"/>
      <c r="O159" s="234"/>
      <c r="P159" s="234"/>
      <c r="Q159" s="234"/>
      <c r="R159" s="234"/>
      <c r="S159" s="234"/>
      <c r="T159" s="235"/>
      <c r="AT159" s="230" t="s">
        <v>153</v>
      </c>
      <c r="AU159" s="230" t="s">
        <v>82</v>
      </c>
      <c r="AV159" s="228" t="s">
        <v>151</v>
      </c>
      <c r="AW159" s="228" t="s">
        <v>33</v>
      </c>
      <c r="AX159" s="228" t="s">
        <v>80</v>
      </c>
      <c r="AY159" s="230" t="s">
        <v>145</v>
      </c>
    </row>
    <row r="160" spans="1:65" s="130" customFormat="1" ht="48">
      <c r="A160" s="127"/>
      <c r="B160" s="128"/>
      <c r="C160" s="193" t="s">
        <v>263</v>
      </c>
      <c r="D160" s="193" t="s">
        <v>147</v>
      </c>
      <c r="E160" s="194" t="s">
        <v>606</v>
      </c>
      <c r="F160" s="195" t="s">
        <v>607</v>
      </c>
      <c r="G160" s="196" t="s">
        <v>104</v>
      </c>
      <c r="H160" s="197">
        <v>17.629000000000001</v>
      </c>
      <c r="I160" s="24"/>
      <c r="J160" s="198">
        <f>ROUND(I160*H160,2)</f>
        <v>0</v>
      </c>
      <c r="K160" s="195" t="s">
        <v>150</v>
      </c>
      <c r="L160" s="128"/>
      <c r="M160" s="199" t="s">
        <v>3</v>
      </c>
      <c r="N160" s="200" t="s">
        <v>43</v>
      </c>
      <c r="O160" s="201"/>
      <c r="P160" s="202">
        <f>O160*H160</f>
        <v>0</v>
      </c>
      <c r="Q160" s="202">
        <v>0</v>
      </c>
      <c r="R160" s="202">
        <f>Q160*H160</f>
        <v>0</v>
      </c>
      <c r="S160" s="202">
        <v>0</v>
      </c>
      <c r="T160" s="203">
        <f>S160*H160</f>
        <v>0</v>
      </c>
      <c r="U160" s="127"/>
      <c r="V160" s="127"/>
      <c r="W160" s="127"/>
      <c r="X160" s="127"/>
      <c r="Y160" s="127"/>
      <c r="Z160" s="127"/>
      <c r="AA160" s="127"/>
      <c r="AB160" s="127"/>
      <c r="AC160" s="127"/>
      <c r="AD160" s="127"/>
      <c r="AE160" s="127"/>
      <c r="AR160" s="204" t="s">
        <v>151</v>
      </c>
      <c r="AT160" s="204" t="s">
        <v>147</v>
      </c>
      <c r="AU160" s="204" t="s">
        <v>82</v>
      </c>
      <c r="AY160" s="120" t="s">
        <v>145</v>
      </c>
      <c r="BE160" s="205">
        <f>IF(N160="základní",J160,0)</f>
        <v>0</v>
      </c>
      <c r="BF160" s="205">
        <f>IF(N160="snížená",J160,0)</f>
        <v>0</v>
      </c>
      <c r="BG160" s="205">
        <f>IF(N160="zákl. přenesená",J160,0)</f>
        <v>0</v>
      </c>
      <c r="BH160" s="205">
        <f>IF(N160="sníž. přenesená",J160,0)</f>
        <v>0</v>
      </c>
      <c r="BI160" s="205">
        <f>IF(N160="nulová",J160,0)</f>
        <v>0</v>
      </c>
      <c r="BJ160" s="120" t="s">
        <v>80</v>
      </c>
      <c r="BK160" s="205">
        <f>ROUND(I160*H160,2)</f>
        <v>0</v>
      </c>
      <c r="BL160" s="120" t="s">
        <v>151</v>
      </c>
      <c r="BM160" s="204" t="s">
        <v>608</v>
      </c>
    </row>
    <row r="161" spans="1:65" s="130" customFormat="1" ht="36">
      <c r="A161" s="127"/>
      <c r="B161" s="128"/>
      <c r="C161" s="193" t="s">
        <v>274</v>
      </c>
      <c r="D161" s="193" t="s">
        <v>147</v>
      </c>
      <c r="E161" s="194" t="s">
        <v>609</v>
      </c>
      <c r="F161" s="195" t="s">
        <v>610</v>
      </c>
      <c r="G161" s="196" t="s">
        <v>314</v>
      </c>
      <c r="H161" s="197">
        <v>0.42499999999999999</v>
      </c>
      <c r="I161" s="24"/>
      <c r="J161" s="198">
        <f>ROUND(I161*H161,2)</f>
        <v>0</v>
      </c>
      <c r="K161" s="195" t="s">
        <v>150</v>
      </c>
      <c r="L161" s="128"/>
      <c r="M161" s="199" t="s">
        <v>3</v>
      </c>
      <c r="N161" s="200" t="s">
        <v>43</v>
      </c>
      <c r="O161" s="201"/>
      <c r="P161" s="202">
        <f>O161*H161</f>
        <v>0</v>
      </c>
      <c r="Q161" s="202">
        <v>1.10907</v>
      </c>
      <c r="R161" s="202">
        <f>Q161*H161</f>
        <v>0.47135474999999999</v>
      </c>
      <c r="S161" s="202">
        <v>0</v>
      </c>
      <c r="T161" s="203">
        <f>S161*H161</f>
        <v>0</v>
      </c>
      <c r="U161" s="127"/>
      <c r="V161" s="127"/>
      <c r="W161" s="127"/>
      <c r="X161" s="127"/>
      <c r="Y161" s="127"/>
      <c r="Z161" s="127"/>
      <c r="AA161" s="127"/>
      <c r="AB161" s="127"/>
      <c r="AC161" s="127"/>
      <c r="AD161" s="127"/>
      <c r="AE161" s="127"/>
      <c r="AR161" s="204" t="s">
        <v>151</v>
      </c>
      <c r="AT161" s="204" t="s">
        <v>147</v>
      </c>
      <c r="AU161" s="204" t="s">
        <v>82</v>
      </c>
      <c r="AY161" s="120" t="s">
        <v>145</v>
      </c>
      <c r="BE161" s="205">
        <f>IF(N161="základní",J161,0)</f>
        <v>0</v>
      </c>
      <c r="BF161" s="205">
        <f>IF(N161="snížená",J161,0)</f>
        <v>0</v>
      </c>
      <c r="BG161" s="205">
        <f>IF(N161="zákl. přenesená",J161,0)</f>
        <v>0</v>
      </c>
      <c r="BH161" s="205">
        <f>IF(N161="sníž. přenesená",J161,0)</f>
        <v>0</v>
      </c>
      <c r="BI161" s="205">
        <f>IF(N161="nulová",J161,0)</f>
        <v>0</v>
      </c>
      <c r="BJ161" s="120" t="s">
        <v>80</v>
      </c>
      <c r="BK161" s="205">
        <f>ROUND(I161*H161,2)</f>
        <v>0</v>
      </c>
      <c r="BL161" s="120" t="s">
        <v>151</v>
      </c>
      <c r="BM161" s="204" t="s">
        <v>611</v>
      </c>
    </row>
    <row r="162" spans="1:65" s="219" customFormat="1">
      <c r="B162" s="220"/>
      <c r="D162" s="221" t="s">
        <v>153</v>
      </c>
      <c r="E162" s="222" t="s">
        <v>3</v>
      </c>
      <c r="F162" s="223" t="s">
        <v>612</v>
      </c>
      <c r="H162" s="224">
        <v>0.42499999999999999</v>
      </c>
      <c r="I162" s="25"/>
      <c r="L162" s="220"/>
      <c r="M162" s="225"/>
      <c r="N162" s="226"/>
      <c r="O162" s="226"/>
      <c r="P162" s="226"/>
      <c r="Q162" s="226"/>
      <c r="R162" s="226"/>
      <c r="S162" s="226"/>
      <c r="T162" s="227"/>
      <c r="AT162" s="222" t="s">
        <v>153</v>
      </c>
      <c r="AU162" s="222" t="s">
        <v>82</v>
      </c>
      <c r="AV162" s="219" t="s">
        <v>82</v>
      </c>
      <c r="AW162" s="219" t="s">
        <v>33</v>
      </c>
      <c r="AX162" s="219" t="s">
        <v>80</v>
      </c>
      <c r="AY162" s="222" t="s">
        <v>145</v>
      </c>
    </row>
    <row r="163" spans="1:65" s="182" customFormat="1" ht="22.9" customHeight="1">
      <c r="B163" s="183"/>
      <c r="D163" s="184" t="s">
        <v>71</v>
      </c>
      <c r="E163" s="217" t="s">
        <v>151</v>
      </c>
      <c r="F163" s="217" t="s">
        <v>613</v>
      </c>
      <c r="I163" s="23"/>
      <c r="J163" s="218">
        <f>BK163</f>
        <v>0</v>
      </c>
      <c r="L163" s="183"/>
      <c r="M163" s="187"/>
      <c r="N163" s="188"/>
      <c r="O163" s="188"/>
      <c r="P163" s="189">
        <f>SUM(P164:P177)</f>
        <v>0</v>
      </c>
      <c r="Q163" s="188"/>
      <c r="R163" s="189">
        <f>SUM(R164:R177)</f>
        <v>4.9589124199999999</v>
      </c>
      <c r="S163" s="188"/>
      <c r="T163" s="190">
        <f>SUM(T164:T177)</f>
        <v>0</v>
      </c>
      <c r="AR163" s="184" t="s">
        <v>80</v>
      </c>
      <c r="AT163" s="191" t="s">
        <v>71</v>
      </c>
      <c r="AU163" s="191" t="s">
        <v>80</v>
      </c>
      <c r="AY163" s="184" t="s">
        <v>145</v>
      </c>
      <c r="BK163" s="192">
        <f>SUM(BK164:BK177)</f>
        <v>0</v>
      </c>
    </row>
    <row r="164" spans="1:65" s="130" customFormat="1" ht="24">
      <c r="A164" s="127"/>
      <c r="B164" s="128"/>
      <c r="C164" s="193" t="s">
        <v>281</v>
      </c>
      <c r="D164" s="193" t="s">
        <v>147</v>
      </c>
      <c r="E164" s="194" t="s">
        <v>614</v>
      </c>
      <c r="F164" s="195" t="s">
        <v>615</v>
      </c>
      <c r="G164" s="196" t="s">
        <v>111</v>
      </c>
      <c r="H164" s="197">
        <v>1.8480000000000001</v>
      </c>
      <c r="I164" s="24"/>
      <c r="J164" s="198">
        <f>ROUND(I164*H164,2)</f>
        <v>0</v>
      </c>
      <c r="K164" s="195" t="s">
        <v>150</v>
      </c>
      <c r="L164" s="128"/>
      <c r="M164" s="199" t="s">
        <v>3</v>
      </c>
      <c r="N164" s="200" t="s">
        <v>43</v>
      </c>
      <c r="O164" s="201"/>
      <c r="P164" s="202">
        <f>O164*H164</f>
        <v>0</v>
      </c>
      <c r="Q164" s="202">
        <v>2.4533999999999998</v>
      </c>
      <c r="R164" s="202">
        <f>Q164*H164</f>
        <v>4.5338832</v>
      </c>
      <c r="S164" s="202">
        <v>0</v>
      </c>
      <c r="T164" s="203">
        <f>S164*H164</f>
        <v>0</v>
      </c>
      <c r="U164" s="127"/>
      <c r="V164" s="127"/>
      <c r="W164" s="127"/>
      <c r="X164" s="127"/>
      <c r="Y164" s="127"/>
      <c r="Z164" s="127"/>
      <c r="AA164" s="127"/>
      <c r="AB164" s="127"/>
      <c r="AC164" s="127"/>
      <c r="AD164" s="127"/>
      <c r="AE164" s="127"/>
      <c r="AR164" s="204" t="s">
        <v>151</v>
      </c>
      <c r="AT164" s="204" t="s">
        <v>147</v>
      </c>
      <c r="AU164" s="204" t="s">
        <v>82</v>
      </c>
      <c r="AY164" s="120" t="s">
        <v>145</v>
      </c>
      <c r="BE164" s="205">
        <f>IF(N164="základní",J164,0)</f>
        <v>0</v>
      </c>
      <c r="BF164" s="205">
        <f>IF(N164="snížená",J164,0)</f>
        <v>0</v>
      </c>
      <c r="BG164" s="205">
        <f>IF(N164="zákl. přenesená",J164,0)</f>
        <v>0</v>
      </c>
      <c r="BH164" s="205">
        <f>IF(N164="sníž. přenesená",J164,0)</f>
        <v>0</v>
      </c>
      <c r="BI164" s="205">
        <f>IF(N164="nulová",J164,0)</f>
        <v>0</v>
      </c>
      <c r="BJ164" s="120" t="s">
        <v>80</v>
      </c>
      <c r="BK164" s="205">
        <f>ROUND(I164*H164,2)</f>
        <v>0</v>
      </c>
      <c r="BL164" s="120" t="s">
        <v>151</v>
      </c>
      <c r="BM164" s="204" t="s">
        <v>616</v>
      </c>
    </row>
    <row r="165" spans="1:65" s="219" customFormat="1">
      <c r="B165" s="220"/>
      <c r="D165" s="221" t="s">
        <v>153</v>
      </c>
      <c r="E165" s="222" t="s">
        <v>3</v>
      </c>
      <c r="F165" s="223" t="s">
        <v>617</v>
      </c>
      <c r="H165" s="224">
        <v>1.3680000000000001</v>
      </c>
      <c r="I165" s="25"/>
      <c r="L165" s="220"/>
      <c r="M165" s="225"/>
      <c r="N165" s="226"/>
      <c r="O165" s="226"/>
      <c r="P165" s="226"/>
      <c r="Q165" s="226"/>
      <c r="R165" s="226"/>
      <c r="S165" s="226"/>
      <c r="T165" s="227"/>
      <c r="AT165" s="222" t="s">
        <v>153</v>
      </c>
      <c r="AU165" s="222" t="s">
        <v>82</v>
      </c>
      <c r="AV165" s="219" t="s">
        <v>82</v>
      </c>
      <c r="AW165" s="219" t="s">
        <v>33</v>
      </c>
      <c r="AX165" s="219" t="s">
        <v>72</v>
      </c>
      <c r="AY165" s="222" t="s">
        <v>145</v>
      </c>
    </row>
    <row r="166" spans="1:65" s="219" customFormat="1">
      <c r="B166" s="220"/>
      <c r="D166" s="221" t="s">
        <v>153</v>
      </c>
      <c r="E166" s="222" t="s">
        <v>3</v>
      </c>
      <c r="F166" s="223" t="s">
        <v>618</v>
      </c>
      <c r="H166" s="224">
        <v>0.48</v>
      </c>
      <c r="I166" s="25"/>
      <c r="L166" s="220"/>
      <c r="M166" s="225"/>
      <c r="N166" s="226"/>
      <c r="O166" s="226"/>
      <c r="P166" s="226"/>
      <c r="Q166" s="226"/>
      <c r="R166" s="226"/>
      <c r="S166" s="226"/>
      <c r="T166" s="227"/>
      <c r="AT166" s="222" t="s">
        <v>153</v>
      </c>
      <c r="AU166" s="222" t="s">
        <v>82</v>
      </c>
      <c r="AV166" s="219" t="s">
        <v>82</v>
      </c>
      <c r="AW166" s="219" t="s">
        <v>33</v>
      </c>
      <c r="AX166" s="219" t="s">
        <v>72</v>
      </c>
      <c r="AY166" s="222" t="s">
        <v>145</v>
      </c>
    </row>
    <row r="167" spans="1:65" s="228" customFormat="1">
      <c r="B167" s="229"/>
      <c r="D167" s="221" t="s">
        <v>153</v>
      </c>
      <c r="E167" s="230" t="s">
        <v>3</v>
      </c>
      <c r="F167" s="231" t="s">
        <v>176</v>
      </c>
      <c r="H167" s="232">
        <v>1.8480000000000001</v>
      </c>
      <c r="I167" s="26"/>
      <c r="L167" s="229"/>
      <c r="M167" s="233"/>
      <c r="N167" s="234"/>
      <c r="O167" s="234"/>
      <c r="P167" s="234"/>
      <c r="Q167" s="234"/>
      <c r="R167" s="234"/>
      <c r="S167" s="234"/>
      <c r="T167" s="235"/>
      <c r="AT167" s="230" t="s">
        <v>153</v>
      </c>
      <c r="AU167" s="230" t="s">
        <v>82</v>
      </c>
      <c r="AV167" s="228" t="s">
        <v>151</v>
      </c>
      <c r="AW167" s="228" t="s">
        <v>33</v>
      </c>
      <c r="AX167" s="228" t="s">
        <v>80</v>
      </c>
      <c r="AY167" s="230" t="s">
        <v>145</v>
      </c>
    </row>
    <row r="168" spans="1:65" s="130" customFormat="1" ht="24">
      <c r="A168" s="127"/>
      <c r="B168" s="128"/>
      <c r="C168" s="193" t="s">
        <v>286</v>
      </c>
      <c r="D168" s="193" t="s">
        <v>147</v>
      </c>
      <c r="E168" s="194" t="s">
        <v>619</v>
      </c>
      <c r="F168" s="195" t="s">
        <v>620</v>
      </c>
      <c r="G168" s="196" t="s">
        <v>104</v>
      </c>
      <c r="H168" s="197">
        <v>12.32</v>
      </c>
      <c r="I168" s="24"/>
      <c r="J168" s="198">
        <f>ROUND(I168*H168,2)</f>
        <v>0</v>
      </c>
      <c r="K168" s="195" t="s">
        <v>150</v>
      </c>
      <c r="L168" s="128"/>
      <c r="M168" s="199" t="s">
        <v>3</v>
      </c>
      <c r="N168" s="200" t="s">
        <v>43</v>
      </c>
      <c r="O168" s="201"/>
      <c r="P168" s="202">
        <f>O168*H168</f>
        <v>0</v>
      </c>
      <c r="Q168" s="202">
        <v>5.7600000000000004E-3</v>
      </c>
      <c r="R168" s="202">
        <f>Q168*H168</f>
        <v>7.0963200000000004E-2</v>
      </c>
      <c r="S168" s="202">
        <v>0</v>
      </c>
      <c r="T168" s="203">
        <f>S168*H168</f>
        <v>0</v>
      </c>
      <c r="U168" s="127"/>
      <c r="V168" s="127"/>
      <c r="W168" s="127"/>
      <c r="X168" s="127"/>
      <c r="Y168" s="127"/>
      <c r="Z168" s="127"/>
      <c r="AA168" s="127"/>
      <c r="AB168" s="127"/>
      <c r="AC168" s="127"/>
      <c r="AD168" s="127"/>
      <c r="AE168" s="127"/>
      <c r="AR168" s="204" t="s">
        <v>151</v>
      </c>
      <c r="AT168" s="204" t="s">
        <v>147</v>
      </c>
      <c r="AU168" s="204" t="s">
        <v>82</v>
      </c>
      <c r="AY168" s="120" t="s">
        <v>145</v>
      </c>
      <c r="BE168" s="205">
        <f>IF(N168="základní",J168,0)</f>
        <v>0</v>
      </c>
      <c r="BF168" s="205">
        <f>IF(N168="snížená",J168,0)</f>
        <v>0</v>
      </c>
      <c r="BG168" s="205">
        <f>IF(N168="zákl. přenesená",J168,0)</f>
        <v>0</v>
      </c>
      <c r="BH168" s="205">
        <f>IF(N168="sníž. přenesená",J168,0)</f>
        <v>0</v>
      </c>
      <c r="BI168" s="205">
        <f>IF(N168="nulová",J168,0)</f>
        <v>0</v>
      </c>
      <c r="BJ168" s="120" t="s">
        <v>80</v>
      </c>
      <c r="BK168" s="205">
        <f>ROUND(I168*H168,2)</f>
        <v>0</v>
      </c>
      <c r="BL168" s="120" t="s">
        <v>151</v>
      </c>
      <c r="BM168" s="204" t="s">
        <v>621</v>
      </c>
    </row>
    <row r="169" spans="1:65" s="219" customFormat="1">
      <c r="B169" s="220"/>
      <c r="D169" s="221" t="s">
        <v>153</v>
      </c>
      <c r="E169" s="222" t="s">
        <v>3</v>
      </c>
      <c r="F169" s="223" t="s">
        <v>622</v>
      </c>
      <c r="H169" s="224">
        <v>9.1199999999999992</v>
      </c>
      <c r="I169" s="25"/>
      <c r="L169" s="220"/>
      <c r="M169" s="225"/>
      <c r="N169" s="226"/>
      <c r="O169" s="226"/>
      <c r="P169" s="226"/>
      <c r="Q169" s="226"/>
      <c r="R169" s="226"/>
      <c r="S169" s="226"/>
      <c r="T169" s="227"/>
      <c r="AT169" s="222" t="s">
        <v>153</v>
      </c>
      <c r="AU169" s="222" t="s">
        <v>82</v>
      </c>
      <c r="AV169" s="219" t="s">
        <v>82</v>
      </c>
      <c r="AW169" s="219" t="s">
        <v>33</v>
      </c>
      <c r="AX169" s="219" t="s">
        <v>72</v>
      </c>
      <c r="AY169" s="222" t="s">
        <v>145</v>
      </c>
    </row>
    <row r="170" spans="1:65" s="219" customFormat="1">
      <c r="B170" s="220"/>
      <c r="D170" s="221" t="s">
        <v>153</v>
      </c>
      <c r="E170" s="222" t="s">
        <v>3</v>
      </c>
      <c r="F170" s="223" t="s">
        <v>623</v>
      </c>
      <c r="H170" s="224">
        <v>3.2</v>
      </c>
      <c r="I170" s="25"/>
      <c r="L170" s="220"/>
      <c r="M170" s="225"/>
      <c r="N170" s="226"/>
      <c r="O170" s="226"/>
      <c r="P170" s="226"/>
      <c r="Q170" s="226"/>
      <c r="R170" s="226"/>
      <c r="S170" s="226"/>
      <c r="T170" s="227"/>
      <c r="AT170" s="222" t="s">
        <v>153</v>
      </c>
      <c r="AU170" s="222" t="s">
        <v>82</v>
      </c>
      <c r="AV170" s="219" t="s">
        <v>82</v>
      </c>
      <c r="AW170" s="219" t="s">
        <v>33</v>
      </c>
      <c r="AX170" s="219" t="s">
        <v>72</v>
      </c>
      <c r="AY170" s="222" t="s">
        <v>145</v>
      </c>
    </row>
    <row r="171" spans="1:65" s="228" customFormat="1">
      <c r="B171" s="229"/>
      <c r="D171" s="221" t="s">
        <v>153</v>
      </c>
      <c r="E171" s="230" t="s">
        <v>3</v>
      </c>
      <c r="F171" s="231" t="s">
        <v>176</v>
      </c>
      <c r="H171" s="232">
        <v>12.32</v>
      </c>
      <c r="I171" s="26"/>
      <c r="L171" s="229"/>
      <c r="M171" s="233"/>
      <c r="N171" s="234"/>
      <c r="O171" s="234"/>
      <c r="P171" s="234"/>
      <c r="Q171" s="234"/>
      <c r="R171" s="234"/>
      <c r="S171" s="234"/>
      <c r="T171" s="235"/>
      <c r="AT171" s="230" t="s">
        <v>153</v>
      </c>
      <c r="AU171" s="230" t="s">
        <v>82</v>
      </c>
      <c r="AV171" s="228" t="s">
        <v>151</v>
      </c>
      <c r="AW171" s="228" t="s">
        <v>33</v>
      </c>
      <c r="AX171" s="228" t="s">
        <v>80</v>
      </c>
      <c r="AY171" s="230" t="s">
        <v>145</v>
      </c>
    </row>
    <row r="172" spans="1:65" s="130" customFormat="1" ht="24">
      <c r="A172" s="127"/>
      <c r="B172" s="128"/>
      <c r="C172" s="193" t="s">
        <v>292</v>
      </c>
      <c r="D172" s="193" t="s">
        <v>147</v>
      </c>
      <c r="E172" s="194" t="s">
        <v>624</v>
      </c>
      <c r="F172" s="195" t="s">
        <v>625</v>
      </c>
      <c r="G172" s="196" t="s">
        <v>104</v>
      </c>
      <c r="H172" s="197">
        <v>12.32</v>
      </c>
      <c r="I172" s="24"/>
      <c r="J172" s="198">
        <f>ROUND(I172*H172,2)</f>
        <v>0</v>
      </c>
      <c r="K172" s="195" t="s">
        <v>150</v>
      </c>
      <c r="L172" s="128"/>
      <c r="M172" s="199" t="s">
        <v>3</v>
      </c>
      <c r="N172" s="200" t="s">
        <v>43</v>
      </c>
      <c r="O172" s="201"/>
      <c r="P172" s="202">
        <f>O172*H172</f>
        <v>0</v>
      </c>
      <c r="Q172" s="202">
        <v>0</v>
      </c>
      <c r="R172" s="202">
        <f>Q172*H172</f>
        <v>0</v>
      </c>
      <c r="S172" s="202">
        <v>0</v>
      </c>
      <c r="T172" s="203">
        <f>S172*H172</f>
        <v>0</v>
      </c>
      <c r="U172" s="127"/>
      <c r="V172" s="127"/>
      <c r="W172" s="127"/>
      <c r="X172" s="127"/>
      <c r="Y172" s="127"/>
      <c r="Z172" s="127"/>
      <c r="AA172" s="127"/>
      <c r="AB172" s="127"/>
      <c r="AC172" s="127"/>
      <c r="AD172" s="127"/>
      <c r="AE172" s="127"/>
      <c r="AR172" s="204" t="s">
        <v>151</v>
      </c>
      <c r="AT172" s="204" t="s">
        <v>147</v>
      </c>
      <c r="AU172" s="204" t="s">
        <v>82</v>
      </c>
      <c r="AY172" s="120" t="s">
        <v>145</v>
      </c>
      <c r="BE172" s="205">
        <f>IF(N172="základní",J172,0)</f>
        <v>0</v>
      </c>
      <c r="BF172" s="205">
        <f>IF(N172="snížená",J172,0)</f>
        <v>0</v>
      </c>
      <c r="BG172" s="205">
        <f>IF(N172="zákl. přenesená",J172,0)</f>
        <v>0</v>
      </c>
      <c r="BH172" s="205">
        <f>IF(N172="sníž. přenesená",J172,0)</f>
        <v>0</v>
      </c>
      <c r="BI172" s="205">
        <f>IF(N172="nulová",J172,0)</f>
        <v>0</v>
      </c>
      <c r="BJ172" s="120" t="s">
        <v>80</v>
      </c>
      <c r="BK172" s="205">
        <f>ROUND(I172*H172,2)</f>
        <v>0</v>
      </c>
      <c r="BL172" s="120" t="s">
        <v>151</v>
      </c>
      <c r="BM172" s="204" t="s">
        <v>626</v>
      </c>
    </row>
    <row r="173" spans="1:65" s="130" customFormat="1" ht="24">
      <c r="A173" s="127"/>
      <c r="B173" s="128"/>
      <c r="C173" s="193" t="s">
        <v>301</v>
      </c>
      <c r="D173" s="193" t="s">
        <v>147</v>
      </c>
      <c r="E173" s="194" t="s">
        <v>627</v>
      </c>
      <c r="F173" s="195" t="s">
        <v>628</v>
      </c>
      <c r="G173" s="196" t="s">
        <v>314</v>
      </c>
      <c r="H173" s="197">
        <v>0.222</v>
      </c>
      <c r="I173" s="24"/>
      <c r="J173" s="198">
        <f>ROUND(I173*H173,2)</f>
        <v>0</v>
      </c>
      <c r="K173" s="195" t="s">
        <v>150</v>
      </c>
      <c r="L173" s="128"/>
      <c r="M173" s="199" t="s">
        <v>3</v>
      </c>
      <c r="N173" s="200" t="s">
        <v>43</v>
      </c>
      <c r="O173" s="201"/>
      <c r="P173" s="202">
        <f>O173*H173</f>
        <v>0</v>
      </c>
      <c r="Q173" s="202">
        <v>1.05291</v>
      </c>
      <c r="R173" s="202">
        <f>Q173*H173</f>
        <v>0.23374602</v>
      </c>
      <c r="S173" s="202">
        <v>0</v>
      </c>
      <c r="T173" s="203">
        <f>S173*H173</f>
        <v>0</v>
      </c>
      <c r="U173" s="127"/>
      <c r="V173" s="127"/>
      <c r="W173" s="127"/>
      <c r="X173" s="127"/>
      <c r="Y173" s="127"/>
      <c r="Z173" s="127"/>
      <c r="AA173" s="127"/>
      <c r="AB173" s="127"/>
      <c r="AC173" s="127"/>
      <c r="AD173" s="127"/>
      <c r="AE173" s="127"/>
      <c r="AR173" s="204" t="s">
        <v>151</v>
      </c>
      <c r="AT173" s="204" t="s">
        <v>147</v>
      </c>
      <c r="AU173" s="204" t="s">
        <v>82</v>
      </c>
      <c r="AY173" s="120" t="s">
        <v>145</v>
      </c>
      <c r="BE173" s="205">
        <f>IF(N173="základní",J173,0)</f>
        <v>0</v>
      </c>
      <c r="BF173" s="205">
        <f>IF(N173="snížená",J173,0)</f>
        <v>0</v>
      </c>
      <c r="BG173" s="205">
        <f>IF(N173="zákl. přenesená",J173,0)</f>
        <v>0</v>
      </c>
      <c r="BH173" s="205">
        <f>IF(N173="sníž. přenesená",J173,0)</f>
        <v>0</v>
      </c>
      <c r="BI173" s="205">
        <f>IF(N173="nulová",J173,0)</f>
        <v>0</v>
      </c>
      <c r="BJ173" s="120" t="s">
        <v>80</v>
      </c>
      <c r="BK173" s="205">
        <f>ROUND(I173*H173,2)</f>
        <v>0</v>
      </c>
      <c r="BL173" s="120" t="s">
        <v>151</v>
      </c>
      <c r="BM173" s="204" t="s">
        <v>629</v>
      </c>
    </row>
    <row r="174" spans="1:65" s="219" customFormat="1">
      <c r="B174" s="220"/>
      <c r="D174" s="221" t="s">
        <v>153</v>
      </c>
      <c r="E174" s="222" t="s">
        <v>3</v>
      </c>
      <c r="F174" s="223" t="s">
        <v>630</v>
      </c>
      <c r="H174" s="224">
        <v>0.222</v>
      </c>
      <c r="I174" s="25"/>
      <c r="L174" s="220"/>
      <c r="M174" s="225"/>
      <c r="N174" s="226"/>
      <c r="O174" s="226"/>
      <c r="P174" s="226"/>
      <c r="Q174" s="226"/>
      <c r="R174" s="226"/>
      <c r="S174" s="226"/>
      <c r="T174" s="227"/>
      <c r="AT174" s="222" t="s">
        <v>153</v>
      </c>
      <c r="AU174" s="222" t="s">
        <v>82</v>
      </c>
      <c r="AV174" s="219" t="s">
        <v>82</v>
      </c>
      <c r="AW174" s="219" t="s">
        <v>33</v>
      </c>
      <c r="AX174" s="219" t="s">
        <v>80</v>
      </c>
      <c r="AY174" s="222" t="s">
        <v>145</v>
      </c>
    </row>
    <row r="175" spans="1:65" s="130" customFormat="1" ht="36">
      <c r="A175" s="127"/>
      <c r="B175" s="128"/>
      <c r="C175" s="193" t="s">
        <v>313</v>
      </c>
      <c r="D175" s="193" t="s">
        <v>147</v>
      </c>
      <c r="E175" s="194" t="s">
        <v>631</v>
      </c>
      <c r="F175" s="195" t="s">
        <v>632</v>
      </c>
      <c r="G175" s="196" t="s">
        <v>159</v>
      </c>
      <c r="H175" s="197">
        <v>1</v>
      </c>
      <c r="I175" s="24"/>
      <c r="J175" s="198">
        <f>ROUND(I175*H175,2)</f>
        <v>0</v>
      </c>
      <c r="K175" s="195" t="s">
        <v>150</v>
      </c>
      <c r="L175" s="128"/>
      <c r="M175" s="199" t="s">
        <v>3</v>
      </c>
      <c r="N175" s="200" t="s">
        <v>43</v>
      </c>
      <c r="O175" s="201"/>
      <c r="P175" s="202">
        <f>O175*H175</f>
        <v>0</v>
      </c>
      <c r="Q175" s="202">
        <v>8.8319999999999996E-2</v>
      </c>
      <c r="R175" s="202">
        <f>Q175*H175</f>
        <v>8.8319999999999996E-2</v>
      </c>
      <c r="S175" s="202">
        <v>0</v>
      </c>
      <c r="T175" s="203">
        <f>S175*H175</f>
        <v>0</v>
      </c>
      <c r="U175" s="127"/>
      <c r="V175" s="127"/>
      <c r="W175" s="127"/>
      <c r="X175" s="127"/>
      <c r="Y175" s="127"/>
      <c r="Z175" s="127"/>
      <c r="AA175" s="127"/>
      <c r="AB175" s="127"/>
      <c r="AC175" s="127"/>
      <c r="AD175" s="127"/>
      <c r="AE175" s="127"/>
      <c r="AR175" s="204" t="s">
        <v>151</v>
      </c>
      <c r="AT175" s="204" t="s">
        <v>147</v>
      </c>
      <c r="AU175" s="204" t="s">
        <v>82</v>
      </c>
      <c r="AY175" s="120" t="s">
        <v>145</v>
      </c>
      <c r="BE175" s="205">
        <f>IF(N175="základní",J175,0)</f>
        <v>0</v>
      </c>
      <c r="BF175" s="205">
        <f>IF(N175="snížená",J175,0)</f>
        <v>0</v>
      </c>
      <c r="BG175" s="205">
        <f>IF(N175="zákl. přenesená",J175,0)</f>
        <v>0</v>
      </c>
      <c r="BH175" s="205">
        <f>IF(N175="sníž. přenesená",J175,0)</f>
        <v>0</v>
      </c>
      <c r="BI175" s="205">
        <f>IF(N175="nulová",J175,0)</f>
        <v>0</v>
      </c>
      <c r="BJ175" s="120" t="s">
        <v>80</v>
      </c>
      <c r="BK175" s="205">
        <f>ROUND(I175*H175,2)</f>
        <v>0</v>
      </c>
      <c r="BL175" s="120" t="s">
        <v>151</v>
      </c>
      <c r="BM175" s="204" t="s">
        <v>633</v>
      </c>
    </row>
    <row r="176" spans="1:65" s="219" customFormat="1">
      <c r="B176" s="220"/>
      <c r="D176" s="221" t="s">
        <v>153</v>
      </c>
      <c r="E176" s="222" t="s">
        <v>3</v>
      </c>
      <c r="F176" s="223" t="s">
        <v>634</v>
      </c>
      <c r="H176" s="224">
        <v>1</v>
      </c>
      <c r="I176" s="25"/>
      <c r="L176" s="220"/>
      <c r="M176" s="225"/>
      <c r="N176" s="226"/>
      <c r="O176" s="226"/>
      <c r="P176" s="226"/>
      <c r="Q176" s="226"/>
      <c r="R176" s="226"/>
      <c r="S176" s="226"/>
      <c r="T176" s="227"/>
      <c r="AT176" s="222" t="s">
        <v>153</v>
      </c>
      <c r="AU176" s="222" t="s">
        <v>82</v>
      </c>
      <c r="AV176" s="219" t="s">
        <v>82</v>
      </c>
      <c r="AW176" s="219" t="s">
        <v>33</v>
      </c>
      <c r="AX176" s="219" t="s">
        <v>80</v>
      </c>
      <c r="AY176" s="222" t="s">
        <v>145</v>
      </c>
    </row>
    <row r="177" spans="1:65" s="130" customFormat="1" ht="24">
      <c r="A177" s="127"/>
      <c r="B177" s="128"/>
      <c r="C177" s="236" t="s">
        <v>318</v>
      </c>
      <c r="D177" s="236" t="s">
        <v>514</v>
      </c>
      <c r="E177" s="237" t="s">
        <v>635</v>
      </c>
      <c r="F177" s="238" t="s">
        <v>636</v>
      </c>
      <c r="G177" s="239" t="s">
        <v>159</v>
      </c>
      <c r="H177" s="240">
        <v>1</v>
      </c>
      <c r="I177" s="29"/>
      <c r="J177" s="241">
        <f>ROUND(I177*H177,2)</f>
        <v>0</v>
      </c>
      <c r="K177" s="238" t="s">
        <v>150</v>
      </c>
      <c r="L177" s="242"/>
      <c r="M177" s="243" t="s">
        <v>3</v>
      </c>
      <c r="N177" s="244" t="s">
        <v>43</v>
      </c>
      <c r="O177" s="201"/>
      <c r="P177" s="202">
        <f>O177*H177</f>
        <v>0</v>
      </c>
      <c r="Q177" s="202">
        <v>3.2000000000000001E-2</v>
      </c>
      <c r="R177" s="202">
        <f>Q177*H177</f>
        <v>3.2000000000000001E-2</v>
      </c>
      <c r="S177" s="202">
        <v>0</v>
      </c>
      <c r="T177" s="203">
        <f>S177*H177</f>
        <v>0</v>
      </c>
      <c r="U177" s="127"/>
      <c r="V177" s="127"/>
      <c r="W177" s="127"/>
      <c r="X177" s="127"/>
      <c r="Y177" s="127"/>
      <c r="Z177" s="127"/>
      <c r="AA177" s="127"/>
      <c r="AB177" s="127"/>
      <c r="AC177" s="127"/>
      <c r="AD177" s="127"/>
      <c r="AE177" s="127"/>
      <c r="AR177" s="204" t="s">
        <v>169</v>
      </c>
      <c r="AT177" s="204" t="s">
        <v>514</v>
      </c>
      <c r="AU177" s="204" t="s">
        <v>82</v>
      </c>
      <c r="AY177" s="120" t="s">
        <v>145</v>
      </c>
      <c r="BE177" s="205">
        <f>IF(N177="základní",J177,0)</f>
        <v>0</v>
      </c>
      <c r="BF177" s="205">
        <f>IF(N177="snížená",J177,0)</f>
        <v>0</v>
      </c>
      <c r="BG177" s="205">
        <f>IF(N177="zákl. přenesená",J177,0)</f>
        <v>0</v>
      </c>
      <c r="BH177" s="205">
        <f>IF(N177="sníž. přenesená",J177,0)</f>
        <v>0</v>
      </c>
      <c r="BI177" s="205">
        <f>IF(N177="nulová",J177,0)</f>
        <v>0</v>
      </c>
      <c r="BJ177" s="120" t="s">
        <v>80</v>
      </c>
      <c r="BK177" s="205">
        <f>ROUND(I177*H177,2)</f>
        <v>0</v>
      </c>
      <c r="BL177" s="120" t="s">
        <v>151</v>
      </c>
      <c r="BM177" s="204" t="s">
        <v>637</v>
      </c>
    </row>
    <row r="178" spans="1:65" s="182" customFormat="1" ht="22.9" customHeight="1">
      <c r="B178" s="183"/>
      <c r="D178" s="184" t="s">
        <v>71</v>
      </c>
      <c r="E178" s="217" t="s">
        <v>167</v>
      </c>
      <c r="F178" s="217" t="s">
        <v>638</v>
      </c>
      <c r="I178" s="23"/>
      <c r="J178" s="218">
        <f>BK178</f>
        <v>0</v>
      </c>
      <c r="L178" s="183"/>
      <c r="M178" s="187"/>
      <c r="N178" s="188"/>
      <c r="O178" s="188"/>
      <c r="P178" s="189">
        <f>SUM(P179:P196)</f>
        <v>0</v>
      </c>
      <c r="Q178" s="188"/>
      <c r="R178" s="189">
        <f>SUM(R179:R196)</f>
        <v>14.428059170000001</v>
      </c>
      <c r="S178" s="188"/>
      <c r="T178" s="190">
        <f>SUM(T179:T196)</f>
        <v>0</v>
      </c>
      <c r="AR178" s="184" t="s">
        <v>80</v>
      </c>
      <c r="AT178" s="191" t="s">
        <v>71</v>
      </c>
      <c r="AU178" s="191" t="s">
        <v>80</v>
      </c>
      <c r="AY178" s="184" t="s">
        <v>145</v>
      </c>
      <c r="BK178" s="192">
        <f>SUM(BK179:BK196)</f>
        <v>0</v>
      </c>
    </row>
    <row r="179" spans="1:65" s="130" customFormat="1" ht="36">
      <c r="A179" s="127"/>
      <c r="B179" s="128"/>
      <c r="C179" s="193" t="s">
        <v>323</v>
      </c>
      <c r="D179" s="193" t="s">
        <v>147</v>
      </c>
      <c r="E179" s="194" t="s">
        <v>639</v>
      </c>
      <c r="F179" s="195" t="s">
        <v>640</v>
      </c>
      <c r="G179" s="196" t="s">
        <v>104</v>
      </c>
      <c r="H179" s="197">
        <v>33.804000000000002</v>
      </c>
      <c r="I179" s="24"/>
      <c r="J179" s="198">
        <f>ROUND(I179*H179,2)</f>
        <v>0</v>
      </c>
      <c r="K179" s="195" t="s">
        <v>150</v>
      </c>
      <c r="L179" s="128"/>
      <c r="M179" s="199" t="s">
        <v>3</v>
      </c>
      <c r="N179" s="200" t="s">
        <v>43</v>
      </c>
      <c r="O179" s="201"/>
      <c r="P179" s="202">
        <f>O179*H179</f>
        <v>0</v>
      </c>
      <c r="Q179" s="202">
        <v>9.3999999999999997E-4</v>
      </c>
      <c r="R179" s="202">
        <f>Q179*H179</f>
        <v>3.177576E-2</v>
      </c>
      <c r="S179" s="202">
        <v>0</v>
      </c>
      <c r="T179" s="203">
        <f>S179*H179</f>
        <v>0</v>
      </c>
      <c r="U179" s="127"/>
      <c r="V179" s="127"/>
      <c r="W179" s="127"/>
      <c r="X179" s="127"/>
      <c r="Y179" s="127"/>
      <c r="Z179" s="127"/>
      <c r="AA179" s="127"/>
      <c r="AB179" s="127"/>
      <c r="AC179" s="127"/>
      <c r="AD179" s="127"/>
      <c r="AE179" s="127"/>
      <c r="AR179" s="204" t="s">
        <v>151</v>
      </c>
      <c r="AT179" s="204" t="s">
        <v>147</v>
      </c>
      <c r="AU179" s="204" t="s">
        <v>82</v>
      </c>
      <c r="AY179" s="120" t="s">
        <v>145</v>
      </c>
      <c r="BE179" s="205">
        <f>IF(N179="základní",J179,0)</f>
        <v>0</v>
      </c>
      <c r="BF179" s="205">
        <f>IF(N179="snížená",J179,0)</f>
        <v>0</v>
      </c>
      <c r="BG179" s="205">
        <f>IF(N179="zákl. přenesená",J179,0)</f>
        <v>0</v>
      </c>
      <c r="BH179" s="205">
        <f>IF(N179="sníž. přenesená",J179,0)</f>
        <v>0</v>
      </c>
      <c r="BI179" s="205">
        <f>IF(N179="nulová",J179,0)</f>
        <v>0</v>
      </c>
      <c r="BJ179" s="120" t="s">
        <v>80</v>
      </c>
      <c r="BK179" s="205">
        <f>ROUND(I179*H179,2)</f>
        <v>0</v>
      </c>
      <c r="BL179" s="120" t="s">
        <v>151</v>
      </c>
      <c r="BM179" s="204" t="s">
        <v>641</v>
      </c>
    </row>
    <row r="180" spans="1:65" s="219" customFormat="1">
      <c r="B180" s="220"/>
      <c r="D180" s="221" t="s">
        <v>153</v>
      </c>
      <c r="E180" s="222" t="s">
        <v>3</v>
      </c>
      <c r="F180" s="223" t="s">
        <v>642</v>
      </c>
      <c r="H180" s="224">
        <v>33.804000000000002</v>
      </c>
      <c r="I180" s="25"/>
      <c r="L180" s="220"/>
      <c r="M180" s="225"/>
      <c r="N180" s="226"/>
      <c r="O180" s="226"/>
      <c r="P180" s="226"/>
      <c r="Q180" s="226"/>
      <c r="R180" s="226"/>
      <c r="S180" s="226"/>
      <c r="T180" s="227"/>
      <c r="AT180" s="222" t="s">
        <v>153</v>
      </c>
      <c r="AU180" s="222" t="s">
        <v>82</v>
      </c>
      <c r="AV180" s="219" t="s">
        <v>82</v>
      </c>
      <c r="AW180" s="219" t="s">
        <v>33</v>
      </c>
      <c r="AX180" s="219" t="s">
        <v>80</v>
      </c>
      <c r="AY180" s="222" t="s">
        <v>145</v>
      </c>
    </row>
    <row r="181" spans="1:65" s="130" customFormat="1" ht="33" customHeight="1">
      <c r="A181" s="127"/>
      <c r="B181" s="128"/>
      <c r="C181" s="193" t="s">
        <v>328</v>
      </c>
      <c r="D181" s="193" t="s">
        <v>147</v>
      </c>
      <c r="E181" s="194" t="s">
        <v>643</v>
      </c>
      <c r="F181" s="195" t="s">
        <v>644</v>
      </c>
      <c r="G181" s="196" t="s">
        <v>104</v>
      </c>
      <c r="H181" s="197">
        <v>33.804000000000002</v>
      </c>
      <c r="I181" s="24"/>
      <c r="J181" s="198">
        <f>ROUND(I181*H181,2)</f>
        <v>0</v>
      </c>
      <c r="K181" s="195" t="s">
        <v>150</v>
      </c>
      <c r="L181" s="128"/>
      <c r="M181" s="199" t="s">
        <v>3</v>
      </c>
      <c r="N181" s="200" t="s">
        <v>43</v>
      </c>
      <c r="O181" s="201"/>
      <c r="P181" s="202">
        <f>O181*H181</f>
        <v>0</v>
      </c>
      <c r="Q181" s="202">
        <v>7.3499999999999998E-3</v>
      </c>
      <c r="R181" s="202">
        <f>Q181*H181</f>
        <v>0.2484594</v>
      </c>
      <c r="S181" s="202">
        <v>0</v>
      </c>
      <c r="T181" s="203">
        <f>S181*H181</f>
        <v>0</v>
      </c>
      <c r="U181" s="127"/>
      <c r="V181" s="127"/>
      <c r="W181" s="127"/>
      <c r="X181" s="127"/>
      <c r="Y181" s="127"/>
      <c r="Z181" s="127"/>
      <c r="AA181" s="127"/>
      <c r="AB181" s="127"/>
      <c r="AC181" s="127"/>
      <c r="AD181" s="127"/>
      <c r="AE181" s="127"/>
      <c r="AR181" s="204" t="s">
        <v>151</v>
      </c>
      <c r="AT181" s="204" t="s">
        <v>147</v>
      </c>
      <c r="AU181" s="204" t="s">
        <v>82</v>
      </c>
      <c r="AY181" s="120" t="s">
        <v>145</v>
      </c>
      <c r="BE181" s="205">
        <f>IF(N181="základní",J181,0)</f>
        <v>0</v>
      </c>
      <c r="BF181" s="205">
        <f>IF(N181="snížená",J181,0)</f>
        <v>0</v>
      </c>
      <c r="BG181" s="205">
        <f>IF(N181="zákl. přenesená",J181,0)</f>
        <v>0</v>
      </c>
      <c r="BH181" s="205">
        <f>IF(N181="sníž. přenesená",J181,0)</f>
        <v>0</v>
      </c>
      <c r="BI181" s="205">
        <f>IF(N181="nulová",J181,0)</f>
        <v>0</v>
      </c>
      <c r="BJ181" s="120" t="s">
        <v>80</v>
      </c>
      <c r="BK181" s="205">
        <f>ROUND(I181*H181,2)</f>
        <v>0</v>
      </c>
      <c r="BL181" s="120" t="s">
        <v>151</v>
      </c>
      <c r="BM181" s="204" t="s">
        <v>645</v>
      </c>
    </row>
    <row r="182" spans="1:65" s="130" customFormat="1" ht="48">
      <c r="A182" s="127"/>
      <c r="B182" s="128"/>
      <c r="C182" s="193" t="s">
        <v>333</v>
      </c>
      <c r="D182" s="193" t="s">
        <v>147</v>
      </c>
      <c r="E182" s="194" t="s">
        <v>646</v>
      </c>
      <c r="F182" s="195" t="s">
        <v>647</v>
      </c>
      <c r="G182" s="196" t="s">
        <v>104</v>
      </c>
      <c r="H182" s="197">
        <v>33.804000000000002</v>
      </c>
      <c r="I182" s="24"/>
      <c r="J182" s="198">
        <f>ROUND(I182*H182,2)</f>
        <v>0</v>
      </c>
      <c r="K182" s="195" t="s">
        <v>150</v>
      </c>
      <c r="L182" s="128"/>
      <c r="M182" s="199" t="s">
        <v>3</v>
      </c>
      <c r="N182" s="200" t="s">
        <v>43</v>
      </c>
      <c r="O182" s="201"/>
      <c r="P182" s="202">
        <f>O182*H182</f>
        <v>0</v>
      </c>
      <c r="Q182" s="202">
        <v>1.8380000000000001E-2</v>
      </c>
      <c r="R182" s="202">
        <f>Q182*H182</f>
        <v>0.62131752000000007</v>
      </c>
      <c r="S182" s="202">
        <v>0</v>
      </c>
      <c r="T182" s="203">
        <f>S182*H182</f>
        <v>0</v>
      </c>
      <c r="U182" s="127"/>
      <c r="V182" s="127"/>
      <c r="W182" s="127"/>
      <c r="X182" s="127"/>
      <c r="Y182" s="127"/>
      <c r="Z182" s="127"/>
      <c r="AA182" s="127"/>
      <c r="AB182" s="127"/>
      <c r="AC182" s="127"/>
      <c r="AD182" s="127"/>
      <c r="AE182" s="127"/>
      <c r="AR182" s="204" t="s">
        <v>151</v>
      </c>
      <c r="AT182" s="204" t="s">
        <v>147</v>
      </c>
      <c r="AU182" s="204" t="s">
        <v>82</v>
      </c>
      <c r="AY182" s="120" t="s">
        <v>145</v>
      </c>
      <c r="BE182" s="205">
        <f>IF(N182="základní",J182,0)</f>
        <v>0</v>
      </c>
      <c r="BF182" s="205">
        <f>IF(N182="snížená",J182,0)</f>
        <v>0</v>
      </c>
      <c r="BG182" s="205">
        <f>IF(N182="zákl. přenesená",J182,0)</f>
        <v>0</v>
      </c>
      <c r="BH182" s="205">
        <f>IF(N182="sníž. přenesená",J182,0)</f>
        <v>0</v>
      </c>
      <c r="BI182" s="205">
        <f>IF(N182="nulová",J182,0)</f>
        <v>0</v>
      </c>
      <c r="BJ182" s="120" t="s">
        <v>80</v>
      </c>
      <c r="BK182" s="205">
        <f>ROUND(I182*H182,2)</f>
        <v>0</v>
      </c>
      <c r="BL182" s="120" t="s">
        <v>151</v>
      </c>
      <c r="BM182" s="204" t="s">
        <v>648</v>
      </c>
    </row>
    <row r="183" spans="1:65" s="130" customFormat="1" ht="36">
      <c r="A183" s="127"/>
      <c r="B183" s="128"/>
      <c r="C183" s="193" t="s">
        <v>337</v>
      </c>
      <c r="D183" s="193" t="s">
        <v>147</v>
      </c>
      <c r="E183" s="194" t="s">
        <v>649</v>
      </c>
      <c r="F183" s="195" t="s">
        <v>650</v>
      </c>
      <c r="G183" s="196" t="s">
        <v>104</v>
      </c>
      <c r="H183" s="197">
        <v>16.2</v>
      </c>
      <c r="I183" s="24"/>
      <c r="J183" s="198">
        <f>ROUND(I183*H183,2)</f>
        <v>0</v>
      </c>
      <c r="K183" s="195" t="s">
        <v>150</v>
      </c>
      <c r="L183" s="128"/>
      <c r="M183" s="199" t="s">
        <v>3</v>
      </c>
      <c r="N183" s="200" t="s">
        <v>43</v>
      </c>
      <c r="O183" s="201"/>
      <c r="P183" s="202">
        <f>O183*H183</f>
        <v>0</v>
      </c>
      <c r="Q183" s="202">
        <v>1.47E-2</v>
      </c>
      <c r="R183" s="202">
        <f>Q183*H183</f>
        <v>0.23813999999999999</v>
      </c>
      <c r="S183" s="202">
        <v>0</v>
      </c>
      <c r="T183" s="203">
        <f>S183*H183</f>
        <v>0</v>
      </c>
      <c r="U183" s="127"/>
      <c r="V183" s="127"/>
      <c r="W183" s="127"/>
      <c r="X183" s="127"/>
      <c r="Y183" s="127"/>
      <c r="Z183" s="127"/>
      <c r="AA183" s="127"/>
      <c r="AB183" s="127"/>
      <c r="AC183" s="127"/>
      <c r="AD183" s="127"/>
      <c r="AE183" s="127"/>
      <c r="AR183" s="204" t="s">
        <v>151</v>
      </c>
      <c r="AT183" s="204" t="s">
        <v>147</v>
      </c>
      <c r="AU183" s="204" t="s">
        <v>82</v>
      </c>
      <c r="AY183" s="120" t="s">
        <v>145</v>
      </c>
      <c r="BE183" s="205">
        <f>IF(N183="základní",J183,0)</f>
        <v>0</v>
      </c>
      <c r="BF183" s="205">
        <f>IF(N183="snížená",J183,0)</f>
        <v>0</v>
      </c>
      <c r="BG183" s="205">
        <f>IF(N183="zákl. přenesená",J183,0)</f>
        <v>0</v>
      </c>
      <c r="BH183" s="205">
        <f>IF(N183="sníž. přenesená",J183,0)</f>
        <v>0</v>
      </c>
      <c r="BI183" s="205">
        <f>IF(N183="nulová",J183,0)</f>
        <v>0</v>
      </c>
      <c r="BJ183" s="120" t="s">
        <v>80</v>
      </c>
      <c r="BK183" s="205">
        <f>ROUND(I183*H183,2)</f>
        <v>0</v>
      </c>
      <c r="BL183" s="120" t="s">
        <v>151</v>
      </c>
      <c r="BM183" s="204" t="s">
        <v>651</v>
      </c>
    </row>
    <row r="184" spans="1:65" s="219" customFormat="1">
      <c r="B184" s="220"/>
      <c r="D184" s="221" t="s">
        <v>153</v>
      </c>
      <c r="E184" s="222" t="s">
        <v>480</v>
      </c>
      <c r="F184" s="223" t="s">
        <v>652</v>
      </c>
      <c r="H184" s="224">
        <v>16.2</v>
      </c>
      <c r="I184" s="25"/>
      <c r="L184" s="220"/>
      <c r="M184" s="225"/>
      <c r="N184" s="226"/>
      <c r="O184" s="226"/>
      <c r="P184" s="226"/>
      <c r="Q184" s="226"/>
      <c r="R184" s="226"/>
      <c r="S184" s="226"/>
      <c r="T184" s="227"/>
      <c r="AT184" s="222" t="s">
        <v>153</v>
      </c>
      <c r="AU184" s="222" t="s">
        <v>82</v>
      </c>
      <c r="AV184" s="219" t="s">
        <v>82</v>
      </c>
      <c r="AW184" s="219" t="s">
        <v>33</v>
      </c>
      <c r="AX184" s="219" t="s">
        <v>80</v>
      </c>
      <c r="AY184" s="222" t="s">
        <v>145</v>
      </c>
    </row>
    <row r="185" spans="1:65" s="130" customFormat="1" ht="36">
      <c r="A185" s="127"/>
      <c r="B185" s="128"/>
      <c r="C185" s="193" t="s">
        <v>346</v>
      </c>
      <c r="D185" s="193" t="s">
        <v>147</v>
      </c>
      <c r="E185" s="194"/>
      <c r="F185" s="195" t="s">
        <v>2411</v>
      </c>
      <c r="G185" s="196" t="s">
        <v>104</v>
      </c>
      <c r="H185" s="197">
        <v>157.42599999999999</v>
      </c>
      <c r="I185" s="24"/>
      <c r="J185" s="198">
        <f>ROUND(I185*H185,2)</f>
        <v>0</v>
      </c>
      <c r="K185" s="195" t="s">
        <v>150</v>
      </c>
      <c r="L185" s="128"/>
      <c r="M185" s="199" t="s">
        <v>3</v>
      </c>
      <c r="N185" s="200" t="s">
        <v>43</v>
      </c>
      <c r="O185" s="201"/>
      <c r="P185" s="202">
        <f>O185*H185</f>
        <v>0</v>
      </c>
      <c r="Q185" s="202">
        <v>1.3650000000000001E-2</v>
      </c>
      <c r="R185" s="202">
        <f>Q185*H185</f>
        <v>2.1488649</v>
      </c>
      <c r="S185" s="202">
        <v>0</v>
      </c>
      <c r="T185" s="203">
        <f>S185*H185</f>
        <v>0</v>
      </c>
      <c r="U185" s="127"/>
      <c r="V185" s="127"/>
      <c r="W185" s="127"/>
      <c r="X185" s="127"/>
      <c r="Y185" s="127"/>
      <c r="Z185" s="127"/>
      <c r="AA185" s="127"/>
      <c r="AB185" s="127"/>
      <c r="AC185" s="127"/>
      <c r="AD185" s="127"/>
      <c r="AE185" s="127"/>
      <c r="AR185" s="204" t="s">
        <v>151</v>
      </c>
      <c r="AT185" s="204" t="s">
        <v>147</v>
      </c>
      <c r="AU185" s="204" t="s">
        <v>82</v>
      </c>
      <c r="AY185" s="120" t="s">
        <v>145</v>
      </c>
      <c r="BE185" s="205">
        <f>IF(N185="základní",J185,0)</f>
        <v>0</v>
      </c>
      <c r="BF185" s="205">
        <f>IF(N185="snížená",J185,0)</f>
        <v>0</v>
      </c>
      <c r="BG185" s="205">
        <f>IF(N185="zákl. přenesená",J185,0)</f>
        <v>0</v>
      </c>
      <c r="BH185" s="205">
        <f>IF(N185="sníž. přenesená",J185,0)</f>
        <v>0</v>
      </c>
      <c r="BI185" s="205">
        <f>IF(N185="nulová",J185,0)</f>
        <v>0</v>
      </c>
      <c r="BJ185" s="120" t="s">
        <v>80</v>
      </c>
      <c r="BK185" s="205">
        <f>ROUND(I185*H185,2)</f>
        <v>0</v>
      </c>
      <c r="BL185" s="120" t="s">
        <v>151</v>
      </c>
      <c r="BM185" s="204" t="s">
        <v>654</v>
      </c>
    </row>
    <row r="186" spans="1:65" s="219" customFormat="1">
      <c r="B186" s="220"/>
      <c r="D186" s="221" t="s">
        <v>153</v>
      </c>
      <c r="E186" s="222" t="s">
        <v>3</v>
      </c>
      <c r="F186" s="223" t="s">
        <v>655</v>
      </c>
      <c r="H186" s="224">
        <v>20.25</v>
      </c>
      <c r="I186" s="25"/>
      <c r="L186" s="220"/>
      <c r="M186" s="225"/>
      <c r="N186" s="226"/>
      <c r="O186" s="226"/>
      <c r="P186" s="226"/>
      <c r="Q186" s="226"/>
      <c r="R186" s="226"/>
      <c r="S186" s="226"/>
      <c r="T186" s="227"/>
      <c r="AT186" s="222" t="s">
        <v>153</v>
      </c>
      <c r="AU186" s="222" t="s">
        <v>82</v>
      </c>
      <c r="AV186" s="219" t="s">
        <v>82</v>
      </c>
      <c r="AW186" s="219" t="s">
        <v>33</v>
      </c>
      <c r="AX186" s="219" t="s">
        <v>72</v>
      </c>
      <c r="AY186" s="222" t="s">
        <v>145</v>
      </c>
    </row>
    <row r="187" spans="1:65" s="219" customFormat="1">
      <c r="B187" s="220"/>
      <c r="D187" s="221" t="s">
        <v>153</v>
      </c>
      <c r="E187" s="222" t="s">
        <v>3</v>
      </c>
      <c r="F187" s="223" t="s">
        <v>561</v>
      </c>
      <c r="H187" s="224">
        <v>31.86</v>
      </c>
      <c r="I187" s="25"/>
      <c r="L187" s="220"/>
      <c r="M187" s="225"/>
      <c r="N187" s="226"/>
      <c r="O187" s="226"/>
      <c r="P187" s="226"/>
      <c r="Q187" s="226"/>
      <c r="R187" s="226"/>
      <c r="S187" s="226"/>
      <c r="T187" s="227"/>
      <c r="AT187" s="222" t="s">
        <v>153</v>
      </c>
      <c r="AU187" s="222" t="s">
        <v>82</v>
      </c>
      <c r="AV187" s="219" t="s">
        <v>82</v>
      </c>
      <c r="AW187" s="219" t="s">
        <v>33</v>
      </c>
      <c r="AX187" s="219" t="s">
        <v>72</v>
      </c>
      <c r="AY187" s="222" t="s">
        <v>145</v>
      </c>
    </row>
    <row r="188" spans="1:65" s="219" customFormat="1">
      <c r="B188" s="220"/>
      <c r="D188" s="221" t="s">
        <v>153</v>
      </c>
      <c r="E188" s="222" t="s">
        <v>3</v>
      </c>
      <c r="F188" s="223" t="s">
        <v>656</v>
      </c>
      <c r="H188" s="224">
        <v>52.043999999999997</v>
      </c>
      <c r="I188" s="25"/>
      <c r="L188" s="220"/>
      <c r="M188" s="225"/>
      <c r="N188" s="226"/>
      <c r="O188" s="226"/>
      <c r="P188" s="226"/>
      <c r="Q188" s="226"/>
      <c r="R188" s="226"/>
      <c r="S188" s="226"/>
      <c r="T188" s="227"/>
      <c r="AT188" s="222" t="s">
        <v>153</v>
      </c>
      <c r="AU188" s="222" t="s">
        <v>82</v>
      </c>
      <c r="AV188" s="219" t="s">
        <v>82</v>
      </c>
      <c r="AW188" s="219" t="s">
        <v>33</v>
      </c>
      <c r="AX188" s="219" t="s">
        <v>72</v>
      </c>
      <c r="AY188" s="222" t="s">
        <v>145</v>
      </c>
    </row>
    <row r="189" spans="1:65" s="219" customFormat="1">
      <c r="B189" s="220"/>
      <c r="D189" s="221" t="s">
        <v>153</v>
      </c>
      <c r="E189" s="222" t="s">
        <v>3</v>
      </c>
      <c r="F189" s="223" t="s">
        <v>552</v>
      </c>
      <c r="H189" s="224">
        <v>-2</v>
      </c>
      <c r="I189" s="25"/>
      <c r="L189" s="220"/>
      <c r="M189" s="225"/>
      <c r="N189" s="226"/>
      <c r="O189" s="226"/>
      <c r="P189" s="226"/>
      <c r="Q189" s="226"/>
      <c r="R189" s="226"/>
      <c r="S189" s="226"/>
      <c r="T189" s="227"/>
      <c r="AT189" s="222" t="s">
        <v>153</v>
      </c>
      <c r="AU189" s="222" t="s">
        <v>82</v>
      </c>
      <c r="AV189" s="219" t="s">
        <v>82</v>
      </c>
      <c r="AW189" s="219" t="s">
        <v>33</v>
      </c>
      <c r="AX189" s="219" t="s">
        <v>72</v>
      </c>
      <c r="AY189" s="222" t="s">
        <v>145</v>
      </c>
    </row>
    <row r="190" spans="1:65" s="219" customFormat="1">
      <c r="B190" s="220"/>
      <c r="D190" s="221" t="s">
        <v>153</v>
      </c>
      <c r="E190" s="222" t="s">
        <v>490</v>
      </c>
      <c r="F190" s="223" t="s">
        <v>657</v>
      </c>
      <c r="H190" s="224">
        <v>55.271999999999998</v>
      </c>
      <c r="I190" s="25"/>
      <c r="L190" s="220"/>
      <c r="M190" s="225"/>
      <c r="N190" s="226"/>
      <c r="O190" s="226"/>
      <c r="P190" s="226"/>
      <c r="Q190" s="226"/>
      <c r="R190" s="226"/>
      <c r="S190" s="226"/>
      <c r="T190" s="227"/>
      <c r="AT190" s="222" t="s">
        <v>153</v>
      </c>
      <c r="AU190" s="222" t="s">
        <v>82</v>
      </c>
      <c r="AV190" s="219" t="s">
        <v>82</v>
      </c>
      <c r="AW190" s="219" t="s">
        <v>33</v>
      </c>
      <c r="AX190" s="219" t="s">
        <v>72</v>
      </c>
      <c r="AY190" s="222" t="s">
        <v>145</v>
      </c>
    </row>
    <row r="191" spans="1:65" s="228" customFormat="1">
      <c r="B191" s="229"/>
      <c r="D191" s="221" t="s">
        <v>153</v>
      </c>
      <c r="E191" s="230" t="s">
        <v>3</v>
      </c>
      <c r="F191" s="231" t="s">
        <v>176</v>
      </c>
      <c r="H191" s="232">
        <v>157.42599999999999</v>
      </c>
      <c r="I191" s="26"/>
      <c r="L191" s="229"/>
      <c r="M191" s="233"/>
      <c r="N191" s="234"/>
      <c r="O191" s="234"/>
      <c r="P191" s="234"/>
      <c r="Q191" s="234"/>
      <c r="R191" s="234"/>
      <c r="S191" s="234"/>
      <c r="T191" s="235"/>
      <c r="AT191" s="230" t="s">
        <v>153</v>
      </c>
      <c r="AU191" s="230" t="s">
        <v>82</v>
      </c>
      <c r="AV191" s="228" t="s">
        <v>151</v>
      </c>
      <c r="AW191" s="228" t="s">
        <v>33</v>
      </c>
      <c r="AX191" s="228" t="s">
        <v>80</v>
      </c>
      <c r="AY191" s="230" t="s">
        <v>145</v>
      </c>
    </row>
    <row r="192" spans="1:65" s="130" customFormat="1" ht="33" customHeight="1">
      <c r="A192" s="127"/>
      <c r="B192" s="128"/>
      <c r="C192" s="193" t="s">
        <v>356</v>
      </c>
      <c r="D192" s="193" t="s">
        <v>147</v>
      </c>
      <c r="E192" s="194" t="s">
        <v>658</v>
      </c>
      <c r="F192" s="195" t="s">
        <v>659</v>
      </c>
      <c r="G192" s="196" t="s">
        <v>104</v>
      </c>
      <c r="H192" s="197">
        <v>21</v>
      </c>
      <c r="I192" s="24"/>
      <c r="J192" s="198">
        <f>ROUND(I192*H192,2)</f>
        <v>0</v>
      </c>
      <c r="K192" s="195" t="s">
        <v>150</v>
      </c>
      <c r="L192" s="128"/>
      <c r="M192" s="199" t="s">
        <v>3</v>
      </c>
      <c r="N192" s="200" t="s">
        <v>43</v>
      </c>
      <c r="O192" s="201"/>
      <c r="P192" s="202">
        <f>O192*H192</f>
        <v>0</v>
      </c>
      <c r="Q192" s="202">
        <v>3.15E-2</v>
      </c>
      <c r="R192" s="202">
        <f>Q192*H192</f>
        <v>0.66149999999999998</v>
      </c>
      <c r="S192" s="202">
        <v>0</v>
      </c>
      <c r="T192" s="203">
        <f>S192*H192</f>
        <v>0</v>
      </c>
      <c r="U192" s="127"/>
      <c r="V192" s="127"/>
      <c r="W192" s="127"/>
      <c r="X192" s="127"/>
      <c r="Y192" s="127"/>
      <c r="Z192" s="127"/>
      <c r="AA192" s="127"/>
      <c r="AB192" s="127"/>
      <c r="AC192" s="127"/>
      <c r="AD192" s="127"/>
      <c r="AE192" s="127"/>
      <c r="AR192" s="204" t="s">
        <v>151</v>
      </c>
      <c r="AT192" s="204" t="s">
        <v>147</v>
      </c>
      <c r="AU192" s="204" t="s">
        <v>82</v>
      </c>
      <c r="AY192" s="120" t="s">
        <v>145</v>
      </c>
      <c r="BE192" s="205">
        <f>IF(N192="základní",J192,0)</f>
        <v>0</v>
      </c>
      <c r="BF192" s="205">
        <f>IF(N192="snížená",J192,0)</f>
        <v>0</v>
      </c>
      <c r="BG192" s="205">
        <f>IF(N192="zákl. přenesená",J192,0)</f>
        <v>0</v>
      </c>
      <c r="BH192" s="205">
        <f>IF(N192="sníž. přenesená",J192,0)</f>
        <v>0</v>
      </c>
      <c r="BI192" s="205">
        <f>IF(N192="nulová",J192,0)</f>
        <v>0</v>
      </c>
      <c r="BJ192" s="120" t="s">
        <v>80</v>
      </c>
      <c r="BK192" s="205">
        <f>ROUND(I192*H192,2)</f>
        <v>0</v>
      </c>
      <c r="BL192" s="120" t="s">
        <v>151</v>
      </c>
      <c r="BM192" s="204" t="s">
        <v>660</v>
      </c>
    </row>
    <row r="193" spans="1:65" s="219" customFormat="1">
      <c r="B193" s="220"/>
      <c r="D193" s="221" t="s">
        <v>153</v>
      </c>
      <c r="E193" s="222" t="s">
        <v>3</v>
      </c>
      <c r="F193" s="223" t="s">
        <v>661</v>
      </c>
      <c r="H193" s="224">
        <v>21</v>
      </c>
      <c r="I193" s="25"/>
      <c r="L193" s="220"/>
      <c r="M193" s="225"/>
      <c r="N193" s="226"/>
      <c r="O193" s="226"/>
      <c r="P193" s="226"/>
      <c r="Q193" s="226"/>
      <c r="R193" s="226"/>
      <c r="S193" s="226"/>
      <c r="T193" s="227"/>
      <c r="AT193" s="222" t="s">
        <v>153</v>
      </c>
      <c r="AU193" s="222" t="s">
        <v>82</v>
      </c>
      <c r="AV193" s="219" t="s">
        <v>82</v>
      </c>
      <c r="AW193" s="219" t="s">
        <v>33</v>
      </c>
      <c r="AX193" s="219" t="s">
        <v>80</v>
      </c>
      <c r="AY193" s="222" t="s">
        <v>145</v>
      </c>
    </row>
    <row r="194" spans="1:65" s="130" customFormat="1" ht="33" customHeight="1">
      <c r="A194" s="127"/>
      <c r="B194" s="128"/>
      <c r="C194" s="193" t="s">
        <v>363</v>
      </c>
      <c r="D194" s="193" t="s">
        <v>147</v>
      </c>
      <c r="E194" s="194" t="s">
        <v>662</v>
      </c>
      <c r="F194" s="195" t="s">
        <v>663</v>
      </c>
      <c r="G194" s="196" t="s">
        <v>111</v>
      </c>
      <c r="H194" s="197">
        <v>4.2709999999999999</v>
      </c>
      <c r="I194" s="24"/>
      <c r="J194" s="198">
        <f>ROUND(I194*H194,2)</f>
        <v>0</v>
      </c>
      <c r="K194" s="195" t="s">
        <v>150</v>
      </c>
      <c r="L194" s="128"/>
      <c r="M194" s="199" t="s">
        <v>3</v>
      </c>
      <c r="N194" s="200" t="s">
        <v>43</v>
      </c>
      <c r="O194" s="201"/>
      <c r="P194" s="202">
        <f>O194*H194</f>
        <v>0</v>
      </c>
      <c r="Q194" s="202">
        <v>2.45329</v>
      </c>
      <c r="R194" s="202">
        <f>Q194*H194</f>
        <v>10.47800159</v>
      </c>
      <c r="S194" s="202">
        <v>0</v>
      </c>
      <c r="T194" s="203">
        <f>S194*H194</f>
        <v>0</v>
      </c>
      <c r="U194" s="127"/>
      <c r="V194" s="127"/>
      <c r="W194" s="127"/>
      <c r="X194" s="127"/>
      <c r="Y194" s="127"/>
      <c r="Z194" s="127"/>
      <c r="AA194" s="127"/>
      <c r="AB194" s="127"/>
      <c r="AC194" s="127"/>
      <c r="AD194" s="127"/>
      <c r="AE194" s="127"/>
      <c r="AR194" s="204" t="s">
        <v>151</v>
      </c>
      <c r="AT194" s="204" t="s">
        <v>147</v>
      </c>
      <c r="AU194" s="204" t="s">
        <v>82</v>
      </c>
      <c r="AY194" s="120" t="s">
        <v>145</v>
      </c>
      <c r="BE194" s="205">
        <f>IF(N194="základní",J194,0)</f>
        <v>0</v>
      </c>
      <c r="BF194" s="205">
        <f>IF(N194="snížená",J194,0)</f>
        <v>0</v>
      </c>
      <c r="BG194" s="205">
        <f>IF(N194="zákl. přenesená",J194,0)</f>
        <v>0</v>
      </c>
      <c r="BH194" s="205">
        <f>IF(N194="sníž. přenesená",J194,0)</f>
        <v>0</v>
      </c>
      <c r="BI194" s="205">
        <f>IF(N194="nulová",J194,0)</f>
        <v>0</v>
      </c>
      <c r="BJ194" s="120" t="s">
        <v>80</v>
      </c>
      <c r="BK194" s="205">
        <f>ROUND(I194*H194,2)</f>
        <v>0</v>
      </c>
      <c r="BL194" s="120" t="s">
        <v>151</v>
      </c>
      <c r="BM194" s="204" t="s">
        <v>664</v>
      </c>
    </row>
    <row r="195" spans="1:65" s="130" customFormat="1" ht="19.5">
      <c r="A195" s="127"/>
      <c r="B195" s="128"/>
      <c r="C195" s="127"/>
      <c r="D195" s="221" t="s">
        <v>316</v>
      </c>
      <c r="E195" s="127"/>
      <c r="F195" s="252" t="s">
        <v>665</v>
      </c>
      <c r="G195" s="127"/>
      <c r="H195" s="127"/>
      <c r="I195" s="28"/>
      <c r="J195" s="127"/>
      <c r="K195" s="127"/>
      <c r="L195" s="128"/>
      <c r="M195" s="253"/>
      <c r="N195" s="254"/>
      <c r="O195" s="201"/>
      <c r="P195" s="201"/>
      <c r="Q195" s="201"/>
      <c r="R195" s="201"/>
      <c r="S195" s="201"/>
      <c r="T195" s="255"/>
      <c r="U195" s="127"/>
      <c r="V195" s="127"/>
      <c r="W195" s="127"/>
      <c r="X195" s="127"/>
      <c r="Y195" s="127"/>
      <c r="Z195" s="127"/>
      <c r="AA195" s="127"/>
      <c r="AB195" s="127"/>
      <c r="AC195" s="127"/>
      <c r="AD195" s="127"/>
      <c r="AE195" s="127"/>
      <c r="AT195" s="120" t="s">
        <v>316</v>
      </c>
      <c r="AU195" s="120" t="s">
        <v>82</v>
      </c>
    </row>
    <row r="196" spans="1:65" s="219" customFormat="1" ht="22.5">
      <c r="B196" s="220"/>
      <c r="D196" s="221" t="s">
        <v>153</v>
      </c>
      <c r="E196" s="222" t="s">
        <v>3</v>
      </c>
      <c r="F196" s="223" t="s">
        <v>666</v>
      </c>
      <c r="H196" s="224">
        <v>4.2709999999999999</v>
      </c>
      <c r="I196" s="25"/>
      <c r="L196" s="220"/>
      <c r="M196" s="225"/>
      <c r="N196" s="226"/>
      <c r="O196" s="226"/>
      <c r="P196" s="226"/>
      <c r="Q196" s="226"/>
      <c r="R196" s="226"/>
      <c r="S196" s="226"/>
      <c r="T196" s="227"/>
      <c r="AT196" s="222" t="s">
        <v>153</v>
      </c>
      <c r="AU196" s="222" t="s">
        <v>82</v>
      </c>
      <c r="AV196" s="219" t="s">
        <v>82</v>
      </c>
      <c r="AW196" s="219" t="s">
        <v>33</v>
      </c>
      <c r="AX196" s="219" t="s">
        <v>80</v>
      </c>
      <c r="AY196" s="222" t="s">
        <v>145</v>
      </c>
    </row>
    <row r="197" spans="1:65" s="182" customFormat="1" ht="22.9" customHeight="1">
      <c r="B197" s="183"/>
      <c r="D197" s="184" t="s">
        <v>71</v>
      </c>
      <c r="E197" s="217" t="s">
        <v>169</v>
      </c>
      <c r="F197" s="217" t="s">
        <v>667</v>
      </c>
      <c r="I197" s="23"/>
      <c r="J197" s="218">
        <f>BK197</f>
        <v>0</v>
      </c>
      <c r="L197" s="183"/>
      <c r="M197" s="187"/>
      <c r="N197" s="188"/>
      <c r="O197" s="188"/>
      <c r="P197" s="189">
        <f>SUM(P198:P256)</f>
        <v>0</v>
      </c>
      <c r="Q197" s="188"/>
      <c r="R197" s="189">
        <f>SUM(R198:R256)</f>
        <v>2.42094275</v>
      </c>
      <c r="S197" s="188"/>
      <c r="T197" s="190">
        <f>SUM(T198:T256)</f>
        <v>0</v>
      </c>
      <c r="AR197" s="184" t="s">
        <v>80</v>
      </c>
      <c r="AT197" s="191" t="s">
        <v>71</v>
      </c>
      <c r="AU197" s="191" t="s">
        <v>80</v>
      </c>
      <c r="AY197" s="184" t="s">
        <v>145</v>
      </c>
      <c r="BK197" s="192">
        <f>SUM(BK198:BK256)</f>
        <v>0</v>
      </c>
    </row>
    <row r="198" spans="1:65" s="130" customFormat="1" ht="44.25" customHeight="1">
      <c r="A198" s="127"/>
      <c r="B198" s="128"/>
      <c r="C198" s="193" t="s">
        <v>368</v>
      </c>
      <c r="D198" s="193" t="s">
        <v>147</v>
      </c>
      <c r="E198" s="194" t="s">
        <v>668</v>
      </c>
      <c r="F198" s="195" t="s">
        <v>669</v>
      </c>
      <c r="G198" s="196" t="s">
        <v>159</v>
      </c>
      <c r="H198" s="197">
        <v>1</v>
      </c>
      <c r="I198" s="24"/>
      <c r="J198" s="198">
        <f>ROUND(I198*H198,2)</f>
        <v>0</v>
      </c>
      <c r="K198" s="195" t="s">
        <v>150</v>
      </c>
      <c r="L198" s="128"/>
      <c r="M198" s="199" t="s">
        <v>3</v>
      </c>
      <c r="N198" s="200" t="s">
        <v>43</v>
      </c>
      <c r="O198" s="201"/>
      <c r="P198" s="202">
        <f>O198*H198</f>
        <v>0</v>
      </c>
      <c r="Q198" s="202">
        <v>1.67E-3</v>
      </c>
      <c r="R198" s="202">
        <f>Q198*H198</f>
        <v>1.67E-3</v>
      </c>
      <c r="S198" s="202">
        <v>0</v>
      </c>
      <c r="T198" s="203">
        <f>S198*H198</f>
        <v>0</v>
      </c>
      <c r="U198" s="127"/>
      <c r="V198" s="127"/>
      <c r="W198" s="127"/>
      <c r="X198" s="127"/>
      <c r="Y198" s="127"/>
      <c r="Z198" s="127"/>
      <c r="AA198" s="127"/>
      <c r="AB198" s="127"/>
      <c r="AC198" s="127"/>
      <c r="AD198" s="127"/>
      <c r="AE198" s="127"/>
      <c r="AR198" s="204" t="s">
        <v>151</v>
      </c>
      <c r="AT198" s="204" t="s">
        <v>147</v>
      </c>
      <c r="AU198" s="204" t="s">
        <v>82</v>
      </c>
      <c r="AY198" s="120" t="s">
        <v>145</v>
      </c>
      <c r="BE198" s="205">
        <f>IF(N198="základní",J198,0)</f>
        <v>0</v>
      </c>
      <c r="BF198" s="205">
        <f>IF(N198="snížená",J198,0)</f>
        <v>0</v>
      </c>
      <c r="BG198" s="205">
        <f>IF(N198="zákl. přenesená",J198,0)</f>
        <v>0</v>
      </c>
      <c r="BH198" s="205">
        <f>IF(N198="sníž. přenesená",J198,0)</f>
        <v>0</v>
      </c>
      <c r="BI198" s="205">
        <f>IF(N198="nulová",J198,0)</f>
        <v>0</v>
      </c>
      <c r="BJ198" s="120" t="s">
        <v>80</v>
      </c>
      <c r="BK198" s="205">
        <f>ROUND(I198*H198,2)</f>
        <v>0</v>
      </c>
      <c r="BL198" s="120" t="s">
        <v>151</v>
      </c>
      <c r="BM198" s="204" t="s">
        <v>670</v>
      </c>
    </row>
    <row r="199" spans="1:65" s="130" customFormat="1" ht="24">
      <c r="A199" s="127"/>
      <c r="B199" s="128"/>
      <c r="C199" s="236" t="s">
        <v>374</v>
      </c>
      <c r="D199" s="236" t="s">
        <v>514</v>
      </c>
      <c r="E199" s="237" t="s">
        <v>671</v>
      </c>
      <c r="F199" s="238" t="s">
        <v>672</v>
      </c>
      <c r="G199" s="239" t="s">
        <v>159</v>
      </c>
      <c r="H199" s="240">
        <v>1</v>
      </c>
      <c r="I199" s="29"/>
      <c r="J199" s="241">
        <f>ROUND(I199*H199,2)</f>
        <v>0</v>
      </c>
      <c r="K199" s="238" t="s">
        <v>3</v>
      </c>
      <c r="L199" s="242"/>
      <c r="M199" s="243" t="s">
        <v>3</v>
      </c>
      <c r="N199" s="244" t="s">
        <v>43</v>
      </c>
      <c r="O199" s="201"/>
      <c r="P199" s="202">
        <f>O199*H199</f>
        <v>0</v>
      </c>
      <c r="Q199" s="202">
        <v>4.4000000000000003E-3</v>
      </c>
      <c r="R199" s="202">
        <f>Q199*H199</f>
        <v>4.4000000000000003E-3</v>
      </c>
      <c r="S199" s="202">
        <v>0</v>
      </c>
      <c r="T199" s="203">
        <f>S199*H199</f>
        <v>0</v>
      </c>
      <c r="U199" s="127"/>
      <c r="V199" s="127"/>
      <c r="W199" s="127"/>
      <c r="X199" s="127"/>
      <c r="Y199" s="127"/>
      <c r="Z199" s="127"/>
      <c r="AA199" s="127"/>
      <c r="AB199" s="127"/>
      <c r="AC199" s="127"/>
      <c r="AD199" s="127"/>
      <c r="AE199" s="127"/>
      <c r="AR199" s="204" t="s">
        <v>169</v>
      </c>
      <c r="AT199" s="204" t="s">
        <v>514</v>
      </c>
      <c r="AU199" s="204" t="s">
        <v>82</v>
      </c>
      <c r="AY199" s="120" t="s">
        <v>145</v>
      </c>
      <c r="BE199" s="205">
        <f>IF(N199="základní",J199,0)</f>
        <v>0</v>
      </c>
      <c r="BF199" s="205">
        <f>IF(N199="snížená",J199,0)</f>
        <v>0</v>
      </c>
      <c r="BG199" s="205">
        <f>IF(N199="zákl. přenesená",J199,0)</f>
        <v>0</v>
      </c>
      <c r="BH199" s="205">
        <f>IF(N199="sníž. přenesená",J199,0)</f>
        <v>0</v>
      </c>
      <c r="BI199" s="205">
        <f>IF(N199="nulová",J199,0)</f>
        <v>0</v>
      </c>
      <c r="BJ199" s="120" t="s">
        <v>80</v>
      </c>
      <c r="BK199" s="205">
        <f>ROUND(I199*H199,2)</f>
        <v>0</v>
      </c>
      <c r="BL199" s="120" t="s">
        <v>151</v>
      </c>
      <c r="BM199" s="204" t="s">
        <v>673</v>
      </c>
    </row>
    <row r="200" spans="1:65" s="130" customFormat="1" ht="44.25" customHeight="1">
      <c r="A200" s="127"/>
      <c r="B200" s="128"/>
      <c r="C200" s="193" t="s">
        <v>378</v>
      </c>
      <c r="D200" s="193" t="s">
        <v>147</v>
      </c>
      <c r="E200" s="194" t="s">
        <v>674</v>
      </c>
      <c r="F200" s="195" t="s">
        <v>675</v>
      </c>
      <c r="G200" s="196" t="s">
        <v>159</v>
      </c>
      <c r="H200" s="197">
        <v>1</v>
      </c>
      <c r="I200" s="24"/>
      <c r="J200" s="198">
        <f>ROUND(I200*H200,2)</f>
        <v>0</v>
      </c>
      <c r="K200" s="195" t="s">
        <v>150</v>
      </c>
      <c r="L200" s="128"/>
      <c r="M200" s="199" t="s">
        <v>3</v>
      </c>
      <c r="N200" s="200" t="s">
        <v>43</v>
      </c>
      <c r="O200" s="201"/>
      <c r="P200" s="202">
        <f>O200*H200</f>
        <v>0</v>
      </c>
      <c r="Q200" s="202">
        <v>2.96E-3</v>
      </c>
      <c r="R200" s="202">
        <f>Q200*H200</f>
        <v>2.96E-3</v>
      </c>
      <c r="S200" s="202">
        <v>0</v>
      </c>
      <c r="T200" s="203">
        <f>S200*H200</f>
        <v>0</v>
      </c>
      <c r="U200" s="127"/>
      <c r="V200" s="127"/>
      <c r="W200" s="127"/>
      <c r="X200" s="127"/>
      <c r="Y200" s="127"/>
      <c r="Z200" s="127"/>
      <c r="AA200" s="127"/>
      <c r="AB200" s="127"/>
      <c r="AC200" s="127"/>
      <c r="AD200" s="127"/>
      <c r="AE200" s="127"/>
      <c r="AR200" s="204" t="s">
        <v>151</v>
      </c>
      <c r="AT200" s="204" t="s">
        <v>147</v>
      </c>
      <c r="AU200" s="204" t="s">
        <v>82</v>
      </c>
      <c r="AY200" s="120" t="s">
        <v>145</v>
      </c>
      <c r="BE200" s="205">
        <f>IF(N200="základní",J200,0)</f>
        <v>0</v>
      </c>
      <c r="BF200" s="205">
        <f>IF(N200="snížená",J200,0)</f>
        <v>0</v>
      </c>
      <c r="BG200" s="205">
        <f>IF(N200="zákl. přenesená",J200,0)</f>
        <v>0</v>
      </c>
      <c r="BH200" s="205">
        <f>IF(N200="sníž. přenesená",J200,0)</f>
        <v>0</v>
      </c>
      <c r="BI200" s="205">
        <f>IF(N200="nulová",J200,0)</f>
        <v>0</v>
      </c>
      <c r="BJ200" s="120" t="s">
        <v>80</v>
      </c>
      <c r="BK200" s="205">
        <f>ROUND(I200*H200,2)</f>
        <v>0</v>
      </c>
      <c r="BL200" s="120" t="s">
        <v>151</v>
      </c>
      <c r="BM200" s="204" t="s">
        <v>676</v>
      </c>
    </row>
    <row r="201" spans="1:65" s="130" customFormat="1" ht="24">
      <c r="A201" s="127"/>
      <c r="B201" s="128"/>
      <c r="C201" s="236" t="s">
        <v>383</v>
      </c>
      <c r="D201" s="236" t="s">
        <v>514</v>
      </c>
      <c r="E201" s="237" t="s">
        <v>677</v>
      </c>
      <c r="F201" s="238" t="s">
        <v>678</v>
      </c>
      <c r="G201" s="239" t="s">
        <v>159</v>
      </c>
      <c r="H201" s="240">
        <v>1</v>
      </c>
      <c r="I201" s="29"/>
      <c r="J201" s="241">
        <f>ROUND(I201*H201,2)</f>
        <v>0</v>
      </c>
      <c r="K201" s="238" t="s">
        <v>3</v>
      </c>
      <c r="L201" s="242"/>
      <c r="M201" s="243" t="s">
        <v>3</v>
      </c>
      <c r="N201" s="244" t="s">
        <v>43</v>
      </c>
      <c r="O201" s="201"/>
      <c r="P201" s="202">
        <f>O201*H201</f>
        <v>0</v>
      </c>
      <c r="Q201" s="202">
        <v>7.4999999999999997E-3</v>
      </c>
      <c r="R201" s="202">
        <f>Q201*H201</f>
        <v>7.4999999999999997E-3</v>
      </c>
      <c r="S201" s="202">
        <v>0</v>
      </c>
      <c r="T201" s="203">
        <f>S201*H201</f>
        <v>0</v>
      </c>
      <c r="U201" s="127"/>
      <c r="V201" s="127"/>
      <c r="W201" s="127"/>
      <c r="X201" s="127"/>
      <c r="Y201" s="127"/>
      <c r="Z201" s="127"/>
      <c r="AA201" s="127"/>
      <c r="AB201" s="127"/>
      <c r="AC201" s="127"/>
      <c r="AD201" s="127"/>
      <c r="AE201" s="127"/>
      <c r="AR201" s="204" t="s">
        <v>169</v>
      </c>
      <c r="AT201" s="204" t="s">
        <v>514</v>
      </c>
      <c r="AU201" s="204" t="s">
        <v>82</v>
      </c>
      <c r="AY201" s="120" t="s">
        <v>145</v>
      </c>
      <c r="BE201" s="205">
        <f>IF(N201="základní",J201,0)</f>
        <v>0</v>
      </c>
      <c r="BF201" s="205">
        <f>IF(N201="snížená",J201,0)</f>
        <v>0</v>
      </c>
      <c r="BG201" s="205">
        <f>IF(N201="zákl. přenesená",J201,0)</f>
        <v>0</v>
      </c>
      <c r="BH201" s="205">
        <f>IF(N201="sníž. přenesená",J201,0)</f>
        <v>0</v>
      </c>
      <c r="BI201" s="205">
        <f>IF(N201="nulová",J201,0)</f>
        <v>0</v>
      </c>
      <c r="BJ201" s="120" t="s">
        <v>80</v>
      </c>
      <c r="BK201" s="205">
        <f>ROUND(I201*H201,2)</f>
        <v>0</v>
      </c>
      <c r="BL201" s="120" t="s">
        <v>151</v>
      </c>
      <c r="BM201" s="204" t="s">
        <v>679</v>
      </c>
    </row>
    <row r="202" spans="1:65" s="130" customFormat="1" ht="16.5" customHeight="1">
      <c r="A202" s="127"/>
      <c r="B202" s="128"/>
      <c r="C202" s="193" t="s">
        <v>388</v>
      </c>
      <c r="D202" s="193" t="s">
        <v>147</v>
      </c>
      <c r="E202" s="194" t="s">
        <v>680</v>
      </c>
      <c r="F202" s="195" t="s">
        <v>681</v>
      </c>
      <c r="G202" s="196" t="s">
        <v>240</v>
      </c>
      <c r="H202" s="197">
        <v>1.19</v>
      </c>
      <c r="I202" s="24"/>
      <c r="J202" s="198">
        <f>ROUND(I202*H202,2)</f>
        <v>0</v>
      </c>
      <c r="K202" s="195" t="s">
        <v>3</v>
      </c>
      <c r="L202" s="128"/>
      <c r="M202" s="199" t="s">
        <v>3</v>
      </c>
      <c r="N202" s="200" t="s">
        <v>43</v>
      </c>
      <c r="O202" s="201"/>
      <c r="P202" s="202">
        <f>O202*H202</f>
        <v>0</v>
      </c>
      <c r="Q202" s="202">
        <v>7.3999999999999999E-4</v>
      </c>
      <c r="R202" s="202">
        <f>Q202*H202</f>
        <v>8.8059999999999994E-4</v>
      </c>
      <c r="S202" s="202">
        <v>0</v>
      </c>
      <c r="T202" s="203">
        <f>S202*H202</f>
        <v>0</v>
      </c>
      <c r="U202" s="127"/>
      <c r="V202" s="127"/>
      <c r="W202" s="127"/>
      <c r="X202" s="127"/>
      <c r="Y202" s="127"/>
      <c r="Z202" s="127"/>
      <c r="AA202" s="127"/>
      <c r="AB202" s="127"/>
      <c r="AC202" s="127"/>
      <c r="AD202" s="127"/>
      <c r="AE202" s="127"/>
      <c r="AR202" s="204" t="s">
        <v>151</v>
      </c>
      <c r="AT202" s="204" t="s">
        <v>147</v>
      </c>
      <c r="AU202" s="204" t="s">
        <v>82</v>
      </c>
      <c r="AY202" s="120" t="s">
        <v>145</v>
      </c>
      <c r="BE202" s="205">
        <f>IF(N202="základní",J202,0)</f>
        <v>0</v>
      </c>
      <c r="BF202" s="205">
        <f>IF(N202="snížená",J202,0)</f>
        <v>0</v>
      </c>
      <c r="BG202" s="205">
        <f>IF(N202="zákl. přenesená",J202,0)</f>
        <v>0</v>
      </c>
      <c r="BH202" s="205">
        <f>IF(N202="sníž. přenesená",J202,0)</f>
        <v>0</v>
      </c>
      <c r="BI202" s="205">
        <f>IF(N202="nulová",J202,0)</f>
        <v>0</v>
      </c>
      <c r="BJ202" s="120" t="s">
        <v>80</v>
      </c>
      <c r="BK202" s="205">
        <f>ROUND(I202*H202,2)</f>
        <v>0</v>
      </c>
      <c r="BL202" s="120" t="s">
        <v>151</v>
      </c>
      <c r="BM202" s="204" t="s">
        <v>682</v>
      </c>
    </row>
    <row r="203" spans="1:65" s="219" customFormat="1">
      <c r="B203" s="220"/>
      <c r="D203" s="221" t="s">
        <v>153</v>
      </c>
      <c r="E203" s="222" t="s">
        <v>3</v>
      </c>
      <c r="F203" s="223" t="s">
        <v>683</v>
      </c>
      <c r="H203" s="224">
        <v>1.19</v>
      </c>
      <c r="I203" s="25"/>
      <c r="L203" s="220"/>
      <c r="M203" s="225"/>
      <c r="N203" s="226"/>
      <c r="O203" s="226"/>
      <c r="P203" s="226"/>
      <c r="Q203" s="226"/>
      <c r="R203" s="226"/>
      <c r="S203" s="226"/>
      <c r="T203" s="227"/>
      <c r="AT203" s="222" t="s">
        <v>153</v>
      </c>
      <c r="AU203" s="222" t="s">
        <v>82</v>
      </c>
      <c r="AV203" s="219" t="s">
        <v>82</v>
      </c>
      <c r="AW203" s="219" t="s">
        <v>33</v>
      </c>
      <c r="AX203" s="219" t="s">
        <v>80</v>
      </c>
      <c r="AY203" s="222" t="s">
        <v>145</v>
      </c>
    </row>
    <row r="204" spans="1:65" s="130" customFormat="1" ht="24">
      <c r="A204" s="127"/>
      <c r="B204" s="128"/>
      <c r="C204" s="236" t="s">
        <v>394</v>
      </c>
      <c r="D204" s="236" t="s">
        <v>514</v>
      </c>
      <c r="E204" s="237" t="s">
        <v>684</v>
      </c>
      <c r="F204" s="238" t="s">
        <v>2412</v>
      </c>
      <c r="G204" s="239" t="s">
        <v>159</v>
      </c>
      <c r="H204" s="240">
        <v>1</v>
      </c>
      <c r="I204" s="29"/>
      <c r="J204" s="241">
        <f>ROUND(I204*H204,2)</f>
        <v>0</v>
      </c>
      <c r="K204" s="238" t="s">
        <v>3</v>
      </c>
      <c r="L204" s="242"/>
      <c r="M204" s="243" t="s">
        <v>3</v>
      </c>
      <c r="N204" s="244" t="s">
        <v>43</v>
      </c>
      <c r="O204" s="201"/>
      <c r="P204" s="202">
        <f>O204*H204</f>
        <v>0</v>
      </c>
      <c r="Q204" s="202">
        <v>4.7000000000000002E-3</v>
      </c>
      <c r="R204" s="202">
        <f>Q204*H204</f>
        <v>4.7000000000000002E-3</v>
      </c>
      <c r="S204" s="202">
        <v>0</v>
      </c>
      <c r="T204" s="203">
        <f>S204*H204</f>
        <v>0</v>
      </c>
      <c r="U204" s="127"/>
      <c r="V204" s="127"/>
      <c r="W204" s="127"/>
      <c r="X204" s="127"/>
      <c r="Y204" s="127"/>
      <c r="Z204" s="127"/>
      <c r="AA204" s="127"/>
      <c r="AB204" s="127"/>
      <c r="AC204" s="127"/>
      <c r="AD204" s="127"/>
      <c r="AE204" s="127"/>
      <c r="AR204" s="204" t="s">
        <v>169</v>
      </c>
      <c r="AT204" s="204" t="s">
        <v>514</v>
      </c>
      <c r="AU204" s="204" t="s">
        <v>82</v>
      </c>
      <c r="AY204" s="120" t="s">
        <v>145</v>
      </c>
      <c r="BE204" s="205">
        <f>IF(N204="základní",J204,0)</f>
        <v>0</v>
      </c>
      <c r="BF204" s="205">
        <f>IF(N204="snížená",J204,0)</f>
        <v>0</v>
      </c>
      <c r="BG204" s="205">
        <f>IF(N204="zákl. přenesená",J204,0)</f>
        <v>0</v>
      </c>
      <c r="BH204" s="205">
        <f>IF(N204="sníž. přenesená",J204,0)</f>
        <v>0</v>
      </c>
      <c r="BI204" s="205">
        <f>IF(N204="nulová",J204,0)</f>
        <v>0</v>
      </c>
      <c r="BJ204" s="120" t="s">
        <v>80</v>
      </c>
      <c r="BK204" s="205">
        <f>ROUND(I204*H204,2)</f>
        <v>0</v>
      </c>
      <c r="BL204" s="120" t="s">
        <v>151</v>
      </c>
      <c r="BM204" s="204" t="s">
        <v>685</v>
      </c>
    </row>
    <row r="205" spans="1:65" s="130" customFormat="1" ht="19.5">
      <c r="A205" s="127"/>
      <c r="B205" s="128"/>
      <c r="C205" s="127"/>
      <c r="D205" s="221" t="s">
        <v>316</v>
      </c>
      <c r="E205" s="127"/>
      <c r="F205" s="252" t="s">
        <v>686</v>
      </c>
      <c r="G205" s="127"/>
      <c r="H205" s="127"/>
      <c r="I205" s="28"/>
      <c r="J205" s="127"/>
      <c r="K205" s="127"/>
      <c r="L205" s="128"/>
      <c r="M205" s="253"/>
      <c r="N205" s="254"/>
      <c r="O205" s="201"/>
      <c r="P205" s="201"/>
      <c r="Q205" s="201"/>
      <c r="R205" s="201"/>
      <c r="S205" s="201"/>
      <c r="T205" s="255"/>
      <c r="U205" s="127"/>
      <c r="V205" s="127"/>
      <c r="W205" s="127"/>
      <c r="X205" s="127"/>
      <c r="Y205" s="127"/>
      <c r="Z205" s="127"/>
      <c r="AA205" s="127"/>
      <c r="AB205" s="127"/>
      <c r="AC205" s="127"/>
      <c r="AD205" s="127"/>
      <c r="AE205" s="127"/>
      <c r="AT205" s="120" t="s">
        <v>316</v>
      </c>
      <c r="AU205" s="120" t="s">
        <v>82</v>
      </c>
    </row>
    <row r="206" spans="1:65" s="219" customFormat="1">
      <c r="B206" s="220"/>
      <c r="D206" s="221" t="s">
        <v>153</v>
      </c>
      <c r="E206" s="222" t="s">
        <v>3</v>
      </c>
      <c r="F206" s="223" t="s">
        <v>687</v>
      </c>
      <c r="H206" s="224">
        <v>1</v>
      </c>
      <c r="I206" s="25"/>
      <c r="L206" s="220"/>
      <c r="M206" s="225"/>
      <c r="N206" s="226"/>
      <c r="O206" s="226"/>
      <c r="P206" s="226"/>
      <c r="Q206" s="226"/>
      <c r="R206" s="226"/>
      <c r="S206" s="226"/>
      <c r="T206" s="227"/>
      <c r="AT206" s="222" t="s">
        <v>153</v>
      </c>
      <c r="AU206" s="222" t="s">
        <v>82</v>
      </c>
      <c r="AV206" s="219" t="s">
        <v>82</v>
      </c>
      <c r="AW206" s="219" t="s">
        <v>33</v>
      </c>
      <c r="AX206" s="219" t="s">
        <v>80</v>
      </c>
      <c r="AY206" s="222" t="s">
        <v>145</v>
      </c>
    </row>
    <row r="207" spans="1:65" s="130" customFormat="1" ht="16.5" customHeight="1">
      <c r="A207" s="127"/>
      <c r="B207" s="128"/>
      <c r="C207" s="193" t="s">
        <v>398</v>
      </c>
      <c r="D207" s="193" t="s">
        <v>147</v>
      </c>
      <c r="E207" s="194" t="s">
        <v>688</v>
      </c>
      <c r="F207" s="195" t="s">
        <v>689</v>
      </c>
      <c r="G207" s="196" t="s">
        <v>240</v>
      </c>
      <c r="H207" s="197">
        <v>7.58</v>
      </c>
      <c r="I207" s="24"/>
      <c r="J207" s="198">
        <f>ROUND(I207*H207,2)</f>
        <v>0</v>
      </c>
      <c r="K207" s="195" t="s">
        <v>3</v>
      </c>
      <c r="L207" s="128"/>
      <c r="M207" s="199" t="s">
        <v>3</v>
      </c>
      <c r="N207" s="200" t="s">
        <v>43</v>
      </c>
      <c r="O207" s="201"/>
      <c r="P207" s="202">
        <f>O207*H207</f>
        <v>0</v>
      </c>
      <c r="Q207" s="202">
        <v>1.0300000000000001E-3</v>
      </c>
      <c r="R207" s="202">
        <f>Q207*H207</f>
        <v>7.8074000000000008E-3</v>
      </c>
      <c r="S207" s="202">
        <v>0</v>
      </c>
      <c r="T207" s="203">
        <f>S207*H207</f>
        <v>0</v>
      </c>
      <c r="U207" s="127"/>
      <c r="V207" s="127"/>
      <c r="W207" s="127"/>
      <c r="X207" s="127"/>
      <c r="Y207" s="127"/>
      <c r="Z207" s="127"/>
      <c r="AA207" s="127"/>
      <c r="AB207" s="127"/>
      <c r="AC207" s="127"/>
      <c r="AD207" s="127"/>
      <c r="AE207" s="127"/>
      <c r="AR207" s="204" t="s">
        <v>151</v>
      </c>
      <c r="AT207" s="204" t="s">
        <v>147</v>
      </c>
      <c r="AU207" s="204" t="s">
        <v>82</v>
      </c>
      <c r="AY207" s="120" t="s">
        <v>145</v>
      </c>
      <c r="BE207" s="205">
        <f>IF(N207="základní",J207,0)</f>
        <v>0</v>
      </c>
      <c r="BF207" s="205">
        <f>IF(N207="snížená",J207,0)</f>
        <v>0</v>
      </c>
      <c r="BG207" s="205">
        <f>IF(N207="zákl. přenesená",J207,0)</f>
        <v>0</v>
      </c>
      <c r="BH207" s="205">
        <f>IF(N207="sníž. přenesená",J207,0)</f>
        <v>0</v>
      </c>
      <c r="BI207" s="205">
        <f>IF(N207="nulová",J207,0)</f>
        <v>0</v>
      </c>
      <c r="BJ207" s="120" t="s">
        <v>80</v>
      </c>
      <c r="BK207" s="205">
        <f>ROUND(I207*H207,2)</f>
        <v>0</v>
      </c>
      <c r="BL207" s="120" t="s">
        <v>151</v>
      </c>
      <c r="BM207" s="204" t="s">
        <v>690</v>
      </c>
    </row>
    <row r="208" spans="1:65" s="219" customFormat="1">
      <c r="B208" s="220"/>
      <c r="D208" s="221" t="s">
        <v>153</v>
      </c>
      <c r="E208" s="222" t="s">
        <v>3</v>
      </c>
      <c r="F208" s="223" t="s">
        <v>691</v>
      </c>
      <c r="H208" s="224">
        <v>3.25</v>
      </c>
      <c r="I208" s="25"/>
      <c r="L208" s="220"/>
      <c r="M208" s="225"/>
      <c r="N208" s="226"/>
      <c r="O208" s="226"/>
      <c r="P208" s="226"/>
      <c r="Q208" s="226"/>
      <c r="R208" s="226"/>
      <c r="S208" s="226"/>
      <c r="T208" s="227"/>
      <c r="AT208" s="222" t="s">
        <v>153</v>
      </c>
      <c r="AU208" s="222" t="s">
        <v>82</v>
      </c>
      <c r="AV208" s="219" t="s">
        <v>82</v>
      </c>
      <c r="AW208" s="219" t="s">
        <v>33</v>
      </c>
      <c r="AX208" s="219" t="s">
        <v>72</v>
      </c>
      <c r="AY208" s="222" t="s">
        <v>145</v>
      </c>
    </row>
    <row r="209" spans="1:65" s="219" customFormat="1">
      <c r="B209" s="220"/>
      <c r="D209" s="221" t="s">
        <v>153</v>
      </c>
      <c r="E209" s="222" t="s">
        <v>3</v>
      </c>
      <c r="F209" s="223" t="s">
        <v>692</v>
      </c>
      <c r="H209" s="224">
        <v>1.54</v>
      </c>
      <c r="I209" s="25"/>
      <c r="L209" s="220"/>
      <c r="M209" s="225"/>
      <c r="N209" s="226"/>
      <c r="O209" s="226"/>
      <c r="P209" s="226"/>
      <c r="Q209" s="226"/>
      <c r="R209" s="226"/>
      <c r="S209" s="226"/>
      <c r="T209" s="227"/>
      <c r="AT209" s="222" t="s">
        <v>153</v>
      </c>
      <c r="AU209" s="222" t="s">
        <v>82</v>
      </c>
      <c r="AV209" s="219" t="s">
        <v>82</v>
      </c>
      <c r="AW209" s="219" t="s">
        <v>33</v>
      </c>
      <c r="AX209" s="219" t="s">
        <v>72</v>
      </c>
      <c r="AY209" s="222" t="s">
        <v>145</v>
      </c>
    </row>
    <row r="210" spans="1:65" s="219" customFormat="1">
      <c r="B210" s="220"/>
      <c r="D210" s="221" t="s">
        <v>153</v>
      </c>
      <c r="E210" s="222" t="s">
        <v>3</v>
      </c>
      <c r="F210" s="223" t="s">
        <v>693</v>
      </c>
      <c r="H210" s="224">
        <v>1.47</v>
      </c>
      <c r="I210" s="25"/>
      <c r="L210" s="220"/>
      <c r="M210" s="225"/>
      <c r="N210" s="226"/>
      <c r="O210" s="226"/>
      <c r="P210" s="226"/>
      <c r="Q210" s="226"/>
      <c r="R210" s="226"/>
      <c r="S210" s="226"/>
      <c r="T210" s="227"/>
      <c r="AT210" s="222" t="s">
        <v>153</v>
      </c>
      <c r="AU210" s="222" t="s">
        <v>82</v>
      </c>
      <c r="AV210" s="219" t="s">
        <v>82</v>
      </c>
      <c r="AW210" s="219" t="s">
        <v>33</v>
      </c>
      <c r="AX210" s="219" t="s">
        <v>72</v>
      </c>
      <c r="AY210" s="222" t="s">
        <v>145</v>
      </c>
    </row>
    <row r="211" spans="1:65" s="219" customFormat="1">
      <c r="B211" s="220"/>
      <c r="D211" s="221" t="s">
        <v>153</v>
      </c>
      <c r="E211" s="222" t="s">
        <v>3</v>
      </c>
      <c r="F211" s="223" t="s">
        <v>694</v>
      </c>
      <c r="H211" s="224">
        <v>1.32</v>
      </c>
      <c r="I211" s="25"/>
      <c r="L211" s="220"/>
      <c r="M211" s="225"/>
      <c r="N211" s="226"/>
      <c r="O211" s="226"/>
      <c r="P211" s="226"/>
      <c r="Q211" s="226"/>
      <c r="R211" s="226"/>
      <c r="S211" s="226"/>
      <c r="T211" s="227"/>
      <c r="AT211" s="222" t="s">
        <v>153</v>
      </c>
      <c r="AU211" s="222" t="s">
        <v>82</v>
      </c>
      <c r="AV211" s="219" t="s">
        <v>82</v>
      </c>
      <c r="AW211" s="219" t="s">
        <v>33</v>
      </c>
      <c r="AX211" s="219" t="s">
        <v>72</v>
      </c>
      <c r="AY211" s="222" t="s">
        <v>145</v>
      </c>
    </row>
    <row r="212" spans="1:65" s="228" customFormat="1">
      <c r="B212" s="229"/>
      <c r="D212" s="221" t="s">
        <v>153</v>
      </c>
      <c r="E212" s="230" t="s">
        <v>3</v>
      </c>
      <c r="F212" s="231" t="s">
        <v>176</v>
      </c>
      <c r="H212" s="232">
        <v>7.58</v>
      </c>
      <c r="I212" s="26"/>
      <c r="L212" s="229"/>
      <c r="M212" s="233"/>
      <c r="N212" s="234"/>
      <c r="O212" s="234"/>
      <c r="P212" s="234"/>
      <c r="Q212" s="234"/>
      <c r="R212" s="234"/>
      <c r="S212" s="234"/>
      <c r="T212" s="235"/>
      <c r="AT212" s="230" t="s">
        <v>153</v>
      </c>
      <c r="AU212" s="230" t="s">
        <v>82</v>
      </c>
      <c r="AV212" s="228" t="s">
        <v>151</v>
      </c>
      <c r="AW212" s="228" t="s">
        <v>33</v>
      </c>
      <c r="AX212" s="228" t="s">
        <v>80</v>
      </c>
      <c r="AY212" s="230" t="s">
        <v>145</v>
      </c>
    </row>
    <row r="213" spans="1:65" s="130" customFormat="1" ht="24">
      <c r="A213" s="127"/>
      <c r="B213" s="128"/>
      <c r="C213" s="236" t="s">
        <v>403</v>
      </c>
      <c r="D213" s="236" t="s">
        <v>514</v>
      </c>
      <c r="E213" s="237" t="s">
        <v>695</v>
      </c>
      <c r="F213" s="238" t="s">
        <v>2413</v>
      </c>
      <c r="G213" s="239" t="s">
        <v>240</v>
      </c>
      <c r="H213" s="240">
        <v>4</v>
      </c>
      <c r="I213" s="29"/>
      <c r="J213" s="241">
        <f>ROUND(I213*H213,2)</f>
        <v>0</v>
      </c>
      <c r="K213" s="238" t="s">
        <v>3</v>
      </c>
      <c r="L213" s="242"/>
      <c r="M213" s="243" t="s">
        <v>3</v>
      </c>
      <c r="N213" s="244" t="s">
        <v>43</v>
      </c>
      <c r="O213" s="201"/>
      <c r="P213" s="202">
        <f>O213*H213</f>
        <v>0</v>
      </c>
      <c r="Q213" s="202">
        <v>6.0000000000000001E-3</v>
      </c>
      <c r="R213" s="202">
        <f>Q213*H213</f>
        <v>2.4E-2</v>
      </c>
      <c r="S213" s="202">
        <v>0</v>
      </c>
      <c r="T213" s="203">
        <f>S213*H213</f>
        <v>0</v>
      </c>
      <c r="U213" s="127"/>
      <c r="V213" s="127"/>
      <c r="W213" s="127"/>
      <c r="X213" s="127"/>
      <c r="Y213" s="127"/>
      <c r="Z213" s="127"/>
      <c r="AA213" s="127"/>
      <c r="AB213" s="127"/>
      <c r="AC213" s="127"/>
      <c r="AD213" s="127"/>
      <c r="AE213" s="127"/>
      <c r="AR213" s="204" t="s">
        <v>169</v>
      </c>
      <c r="AT213" s="204" t="s">
        <v>514</v>
      </c>
      <c r="AU213" s="204" t="s">
        <v>82</v>
      </c>
      <c r="AY213" s="120" t="s">
        <v>145</v>
      </c>
      <c r="BE213" s="205">
        <f>IF(N213="základní",J213,0)</f>
        <v>0</v>
      </c>
      <c r="BF213" s="205">
        <f>IF(N213="snížená",J213,0)</f>
        <v>0</v>
      </c>
      <c r="BG213" s="205">
        <f>IF(N213="zákl. přenesená",J213,0)</f>
        <v>0</v>
      </c>
      <c r="BH213" s="205">
        <f>IF(N213="sníž. přenesená",J213,0)</f>
        <v>0</v>
      </c>
      <c r="BI213" s="205">
        <f>IF(N213="nulová",J213,0)</f>
        <v>0</v>
      </c>
      <c r="BJ213" s="120" t="s">
        <v>80</v>
      </c>
      <c r="BK213" s="205">
        <f>ROUND(I213*H213,2)</f>
        <v>0</v>
      </c>
      <c r="BL213" s="120" t="s">
        <v>151</v>
      </c>
      <c r="BM213" s="204" t="s">
        <v>696</v>
      </c>
    </row>
    <row r="214" spans="1:65" s="130" customFormat="1" ht="29.25">
      <c r="A214" s="127"/>
      <c r="B214" s="128"/>
      <c r="C214" s="127"/>
      <c r="D214" s="221" t="s">
        <v>316</v>
      </c>
      <c r="E214" s="127"/>
      <c r="F214" s="252" t="s">
        <v>697</v>
      </c>
      <c r="G214" s="127"/>
      <c r="H214" s="127"/>
      <c r="I214" s="28"/>
      <c r="J214" s="127"/>
      <c r="K214" s="127"/>
      <c r="L214" s="128"/>
      <c r="M214" s="253"/>
      <c r="N214" s="254"/>
      <c r="O214" s="201"/>
      <c r="P214" s="201"/>
      <c r="Q214" s="201"/>
      <c r="R214" s="201"/>
      <c r="S214" s="201"/>
      <c r="T214" s="255"/>
      <c r="U214" s="127"/>
      <c r="V214" s="127"/>
      <c r="W214" s="127"/>
      <c r="X214" s="127"/>
      <c r="Y214" s="127"/>
      <c r="Z214" s="127"/>
      <c r="AA214" s="127"/>
      <c r="AB214" s="127"/>
      <c r="AC214" s="127"/>
      <c r="AD214" s="127"/>
      <c r="AE214" s="127"/>
      <c r="AT214" s="120" t="s">
        <v>316</v>
      </c>
      <c r="AU214" s="120" t="s">
        <v>82</v>
      </c>
    </row>
    <row r="215" spans="1:65" s="219" customFormat="1">
      <c r="B215" s="220"/>
      <c r="D215" s="221" t="s">
        <v>153</v>
      </c>
      <c r="E215" s="222" t="s">
        <v>3</v>
      </c>
      <c r="F215" s="223" t="s">
        <v>698</v>
      </c>
      <c r="H215" s="224">
        <v>1</v>
      </c>
      <c r="I215" s="25"/>
      <c r="L215" s="220"/>
      <c r="M215" s="225"/>
      <c r="N215" s="226"/>
      <c r="O215" s="226"/>
      <c r="P215" s="226"/>
      <c r="Q215" s="226"/>
      <c r="R215" s="226"/>
      <c r="S215" s="226"/>
      <c r="T215" s="227"/>
      <c r="AT215" s="222" t="s">
        <v>153</v>
      </c>
      <c r="AU215" s="222" t="s">
        <v>82</v>
      </c>
      <c r="AV215" s="219" t="s">
        <v>82</v>
      </c>
      <c r="AW215" s="219" t="s">
        <v>33</v>
      </c>
      <c r="AX215" s="219" t="s">
        <v>72</v>
      </c>
      <c r="AY215" s="222" t="s">
        <v>145</v>
      </c>
    </row>
    <row r="216" spans="1:65" s="219" customFormat="1">
      <c r="B216" s="220"/>
      <c r="D216" s="221" t="s">
        <v>153</v>
      </c>
      <c r="E216" s="222" t="s">
        <v>3</v>
      </c>
      <c r="F216" s="223" t="s">
        <v>699</v>
      </c>
      <c r="H216" s="224">
        <v>1</v>
      </c>
      <c r="I216" s="25"/>
      <c r="L216" s="220"/>
      <c r="M216" s="225"/>
      <c r="N216" s="226"/>
      <c r="O216" s="226"/>
      <c r="P216" s="226"/>
      <c r="Q216" s="226"/>
      <c r="R216" s="226"/>
      <c r="S216" s="226"/>
      <c r="T216" s="227"/>
      <c r="AT216" s="222" t="s">
        <v>153</v>
      </c>
      <c r="AU216" s="222" t="s">
        <v>82</v>
      </c>
      <c r="AV216" s="219" t="s">
        <v>82</v>
      </c>
      <c r="AW216" s="219" t="s">
        <v>33</v>
      </c>
      <c r="AX216" s="219" t="s">
        <v>72</v>
      </c>
      <c r="AY216" s="222" t="s">
        <v>145</v>
      </c>
    </row>
    <row r="217" spans="1:65" s="219" customFormat="1">
      <c r="B217" s="220"/>
      <c r="D217" s="221" t="s">
        <v>153</v>
      </c>
      <c r="E217" s="222" t="s">
        <v>3</v>
      </c>
      <c r="F217" s="223" t="s">
        <v>700</v>
      </c>
      <c r="H217" s="224">
        <v>1</v>
      </c>
      <c r="I217" s="25"/>
      <c r="L217" s="220"/>
      <c r="M217" s="225"/>
      <c r="N217" s="226"/>
      <c r="O217" s="226"/>
      <c r="P217" s="226"/>
      <c r="Q217" s="226"/>
      <c r="R217" s="226"/>
      <c r="S217" s="226"/>
      <c r="T217" s="227"/>
      <c r="AT217" s="222" t="s">
        <v>153</v>
      </c>
      <c r="AU217" s="222" t="s">
        <v>82</v>
      </c>
      <c r="AV217" s="219" t="s">
        <v>82</v>
      </c>
      <c r="AW217" s="219" t="s">
        <v>33</v>
      </c>
      <c r="AX217" s="219" t="s">
        <v>72</v>
      </c>
      <c r="AY217" s="222" t="s">
        <v>145</v>
      </c>
    </row>
    <row r="218" spans="1:65" s="219" customFormat="1">
      <c r="B218" s="220"/>
      <c r="D218" s="221" t="s">
        <v>153</v>
      </c>
      <c r="E218" s="222" t="s">
        <v>3</v>
      </c>
      <c r="F218" s="223" t="s">
        <v>701</v>
      </c>
      <c r="H218" s="224">
        <v>1</v>
      </c>
      <c r="I218" s="25"/>
      <c r="L218" s="220"/>
      <c r="M218" s="225"/>
      <c r="N218" s="226"/>
      <c r="O218" s="226"/>
      <c r="P218" s="226"/>
      <c r="Q218" s="226"/>
      <c r="R218" s="226"/>
      <c r="S218" s="226"/>
      <c r="T218" s="227"/>
      <c r="AT218" s="222" t="s">
        <v>153</v>
      </c>
      <c r="AU218" s="222" t="s">
        <v>82</v>
      </c>
      <c r="AV218" s="219" t="s">
        <v>82</v>
      </c>
      <c r="AW218" s="219" t="s">
        <v>33</v>
      </c>
      <c r="AX218" s="219" t="s">
        <v>72</v>
      </c>
      <c r="AY218" s="222" t="s">
        <v>145</v>
      </c>
    </row>
    <row r="219" spans="1:65" s="228" customFormat="1">
      <c r="B219" s="229"/>
      <c r="D219" s="221" t="s">
        <v>153</v>
      </c>
      <c r="E219" s="230" t="s">
        <v>3</v>
      </c>
      <c r="F219" s="231" t="s">
        <v>176</v>
      </c>
      <c r="H219" s="232">
        <v>4</v>
      </c>
      <c r="I219" s="26"/>
      <c r="L219" s="229"/>
      <c r="M219" s="233"/>
      <c r="N219" s="234"/>
      <c r="O219" s="234"/>
      <c r="P219" s="234"/>
      <c r="Q219" s="234"/>
      <c r="R219" s="234"/>
      <c r="S219" s="234"/>
      <c r="T219" s="235"/>
      <c r="AT219" s="230" t="s">
        <v>153</v>
      </c>
      <c r="AU219" s="230" t="s">
        <v>82</v>
      </c>
      <c r="AV219" s="228" t="s">
        <v>151</v>
      </c>
      <c r="AW219" s="228" t="s">
        <v>33</v>
      </c>
      <c r="AX219" s="228" t="s">
        <v>80</v>
      </c>
      <c r="AY219" s="230" t="s">
        <v>145</v>
      </c>
    </row>
    <row r="220" spans="1:65" s="130" customFormat="1" ht="16.5" customHeight="1">
      <c r="A220" s="127"/>
      <c r="B220" s="128"/>
      <c r="C220" s="193" t="s">
        <v>408</v>
      </c>
      <c r="D220" s="193" t="s">
        <v>147</v>
      </c>
      <c r="E220" s="194" t="s">
        <v>702</v>
      </c>
      <c r="F220" s="195" t="s">
        <v>703</v>
      </c>
      <c r="G220" s="196" t="s">
        <v>240</v>
      </c>
      <c r="H220" s="197">
        <v>3.25</v>
      </c>
      <c r="I220" s="24"/>
      <c r="J220" s="198">
        <f>ROUND(I220*H220,2)</f>
        <v>0</v>
      </c>
      <c r="K220" s="195" t="s">
        <v>3</v>
      </c>
      <c r="L220" s="128"/>
      <c r="M220" s="199" t="s">
        <v>3</v>
      </c>
      <c r="N220" s="200" t="s">
        <v>43</v>
      </c>
      <c r="O220" s="201"/>
      <c r="P220" s="202">
        <f>O220*H220</f>
        <v>0</v>
      </c>
      <c r="Q220" s="202">
        <v>1.3699999999999999E-3</v>
      </c>
      <c r="R220" s="202">
        <f>Q220*H220</f>
        <v>4.4524999999999999E-3</v>
      </c>
      <c r="S220" s="202">
        <v>0</v>
      </c>
      <c r="T220" s="203">
        <f>S220*H220</f>
        <v>0</v>
      </c>
      <c r="U220" s="127"/>
      <c r="V220" s="127"/>
      <c r="W220" s="127"/>
      <c r="X220" s="127"/>
      <c r="Y220" s="127"/>
      <c r="Z220" s="127"/>
      <c r="AA220" s="127"/>
      <c r="AB220" s="127"/>
      <c r="AC220" s="127"/>
      <c r="AD220" s="127"/>
      <c r="AE220" s="127"/>
      <c r="AR220" s="204" t="s">
        <v>151</v>
      </c>
      <c r="AT220" s="204" t="s">
        <v>147</v>
      </c>
      <c r="AU220" s="204" t="s">
        <v>82</v>
      </c>
      <c r="AY220" s="120" t="s">
        <v>145</v>
      </c>
      <c r="BE220" s="205">
        <f>IF(N220="základní",J220,0)</f>
        <v>0</v>
      </c>
      <c r="BF220" s="205">
        <f>IF(N220="snížená",J220,0)</f>
        <v>0</v>
      </c>
      <c r="BG220" s="205">
        <f>IF(N220="zákl. přenesená",J220,0)</f>
        <v>0</v>
      </c>
      <c r="BH220" s="205">
        <f>IF(N220="sníž. přenesená",J220,0)</f>
        <v>0</v>
      </c>
      <c r="BI220" s="205">
        <f>IF(N220="nulová",J220,0)</f>
        <v>0</v>
      </c>
      <c r="BJ220" s="120" t="s">
        <v>80</v>
      </c>
      <c r="BK220" s="205">
        <f>ROUND(I220*H220,2)</f>
        <v>0</v>
      </c>
      <c r="BL220" s="120" t="s">
        <v>151</v>
      </c>
      <c r="BM220" s="204" t="s">
        <v>704</v>
      </c>
    </row>
    <row r="221" spans="1:65" s="219" customFormat="1">
      <c r="B221" s="220"/>
      <c r="D221" s="221" t="s">
        <v>153</v>
      </c>
      <c r="E221" s="222" t="s">
        <v>3</v>
      </c>
      <c r="F221" s="223" t="s">
        <v>705</v>
      </c>
      <c r="H221" s="224">
        <v>3.25</v>
      </c>
      <c r="I221" s="25"/>
      <c r="L221" s="220"/>
      <c r="M221" s="225"/>
      <c r="N221" s="226"/>
      <c r="O221" s="226"/>
      <c r="P221" s="226"/>
      <c r="Q221" s="226"/>
      <c r="R221" s="226"/>
      <c r="S221" s="226"/>
      <c r="T221" s="227"/>
      <c r="AT221" s="222" t="s">
        <v>153</v>
      </c>
      <c r="AU221" s="222" t="s">
        <v>82</v>
      </c>
      <c r="AV221" s="219" t="s">
        <v>82</v>
      </c>
      <c r="AW221" s="219" t="s">
        <v>33</v>
      </c>
      <c r="AX221" s="219" t="s">
        <v>80</v>
      </c>
      <c r="AY221" s="222" t="s">
        <v>145</v>
      </c>
    </row>
    <row r="222" spans="1:65" s="130" customFormat="1" ht="24">
      <c r="A222" s="127"/>
      <c r="B222" s="128"/>
      <c r="C222" s="236" t="s">
        <v>412</v>
      </c>
      <c r="D222" s="236" t="s">
        <v>514</v>
      </c>
      <c r="E222" s="237" t="s">
        <v>706</v>
      </c>
      <c r="F222" s="238" t="s">
        <v>2414</v>
      </c>
      <c r="G222" s="239" t="s">
        <v>240</v>
      </c>
      <c r="H222" s="240">
        <v>1</v>
      </c>
      <c r="I222" s="29"/>
      <c r="J222" s="241">
        <f>ROUND(I222*H222,2)</f>
        <v>0</v>
      </c>
      <c r="K222" s="238" t="s">
        <v>3</v>
      </c>
      <c r="L222" s="242"/>
      <c r="M222" s="243" t="s">
        <v>3</v>
      </c>
      <c r="N222" s="244" t="s">
        <v>43</v>
      </c>
      <c r="O222" s="201"/>
      <c r="P222" s="202">
        <f>O222*H222</f>
        <v>0</v>
      </c>
      <c r="Q222" s="202">
        <v>1.21E-2</v>
      </c>
      <c r="R222" s="202">
        <f>Q222*H222</f>
        <v>1.21E-2</v>
      </c>
      <c r="S222" s="202">
        <v>0</v>
      </c>
      <c r="T222" s="203">
        <f>S222*H222</f>
        <v>0</v>
      </c>
      <c r="U222" s="127"/>
      <c r="V222" s="127"/>
      <c r="W222" s="127"/>
      <c r="X222" s="127"/>
      <c r="Y222" s="127"/>
      <c r="Z222" s="127"/>
      <c r="AA222" s="127"/>
      <c r="AB222" s="127"/>
      <c r="AC222" s="127"/>
      <c r="AD222" s="127"/>
      <c r="AE222" s="127"/>
      <c r="AR222" s="204" t="s">
        <v>169</v>
      </c>
      <c r="AT222" s="204" t="s">
        <v>514</v>
      </c>
      <c r="AU222" s="204" t="s">
        <v>82</v>
      </c>
      <c r="AY222" s="120" t="s">
        <v>145</v>
      </c>
      <c r="BE222" s="205">
        <f>IF(N222="základní",J222,0)</f>
        <v>0</v>
      </c>
      <c r="BF222" s="205">
        <f>IF(N222="snížená",J222,0)</f>
        <v>0</v>
      </c>
      <c r="BG222" s="205">
        <f>IF(N222="zákl. přenesená",J222,0)</f>
        <v>0</v>
      </c>
      <c r="BH222" s="205">
        <f>IF(N222="sníž. přenesená",J222,0)</f>
        <v>0</v>
      </c>
      <c r="BI222" s="205">
        <f>IF(N222="nulová",J222,0)</f>
        <v>0</v>
      </c>
      <c r="BJ222" s="120" t="s">
        <v>80</v>
      </c>
      <c r="BK222" s="205">
        <f>ROUND(I222*H222,2)</f>
        <v>0</v>
      </c>
      <c r="BL222" s="120" t="s">
        <v>151</v>
      </c>
      <c r="BM222" s="204" t="s">
        <v>707</v>
      </c>
    </row>
    <row r="223" spans="1:65" s="130" customFormat="1" ht="29.25">
      <c r="A223" s="127"/>
      <c r="B223" s="128"/>
      <c r="C223" s="127"/>
      <c r="D223" s="221" t="s">
        <v>316</v>
      </c>
      <c r="E223" s="127"/>
      <c r="F223" s="252" t="s">
        <v>697</v>
      </c>
      <c r="G223" s="127"/>
      <c r="H223" s="127"/>
      <c r="I223" s="28"/>
      <c r="J223" s="127"/>
      <c r="K223" s="127"/>
      <c r="L223" s="128"/>
      <c r="M223" s="253"/>
      <c r="N223" s="254"/>
      <c r="O223" s="201"/>
      <c r="P223" s="201"/>
      <c r="Q223" s="201"/>
      <c r="R223" s="201"/>
      <c r="S223" s="201"/>
      <c r="T223" s="255"/>
      <c r="U223" s="127"/>
      <c r="V223" s="127"/>
      <c r="W223" s="127"/>
      <c r="X223" s="127"/>
      <c r="Y223" s="127"/>
      <c r="Z223" s="127"/>
      <c r="AA223" s="127"/>
      <c r="AB223" s="127"/>
      <c r="AC223" s="127"/>
      <c r="AD223" s="127"/>
      <c r="AE223" s="127"/>
      <c r="AT223" s="120" t="s">
        <v>316</v>
      </c>
      <c r="AU223" s="120" t="s">
        <v>82</v>
      </c>
    </row>
    <row r="224" spans="1:65" s="219" customFormat="1">
      <c r="B224" s="220"/>
      <c r="D224" s="221" t="s">
        <v>153</v>
      </c>
      <c r="E224" s="222" t="s">
        <v>3</v>
      </c>
      <c r="F224" s="223" t="s">
        <v>708</v>
      </c>
      <c r="H224" s="224">
        <v>1</v>
      </c>
      <c r="I224" s="25"/>
      <c r="L224" s="220"/>
      <c r="M224" s="225"/>
      <c r="N224" s="226"/>
      <c r="O224" s="226"/>
      <c r="P224" s="226"/>
      <c r="Q224" s="226"/>
      <c r="R224" s="226"/>
      <c r="S224" s="226"/>
      <c r="T224" s="227"/>
      <c r="AT224" s="222" t="s">
        <v>153</v>
      </c>
      <c r="AU224" s="222" t="s">
        <v>82</v>
      </c>
      <c r="AV224" s="219" t="s">
        <v>82</v>
      </c>
      <c r="AW224" s="219" t="s">
        <v>33</v>
      </c>
      <c r="AX224" s="219" t="s">
        <v>80</v>
      </c>
      <c r="AY224" s="222" t="s">
        <v>145</v>
      </c>
    </row>
    <row r="225" spans="1:65" s="130" customFormat="1" ht="36">
      <c r="A225" s="127"/>
      <c r="B225" s="128"/>
      <c r="C225" s="193" t="s">
        <v>416</v>
      </c>
      <c r="D225" s="193" t="s">
        <v>147</v>
      </c>
      <c r="E225" s="194" t="s">
        <v>709</v>
      </c>
      <c r="F225" s="195" t="s">
        <v>710</v>
      </c>
      <c r="G225" s="196" t="s">
        <v>240</v>
      </c>
      <c r="H225" s="197">
        <v>3</v>
      </c>
      <c r="I225" s="24"/>
      <c r="J225" s="198">
        <f>ROUND(I225*H225,2)</f>
        <v>0</v>
      </c>
      <c r="K225" s="195" t="s">
        <v>150</v>
      </c>
      <c r="L225" s="128"/>
      <c r="M225" s="199" t="s">
        <v>3</v>
      </c>
      <c r="N225" s="200" t="s">
        <v>43</v>
      </c>
      <c r="O225" s="201"/>
      <c r="P225" s="202">
        <f>O225*H225</f>
        <v>0</v>
      </c>
      <c r="Q225" s="202">
        <v>0</v>
      </c>
      <c r="R225" s="202">
        <f>Q225*H225</f>
        <v>0</v>
      </c>
      <c r="S225" s="202">
        <v>0</v>
      </c>
      <c r="T225" s="203">
        <f>S225*H225</f>
        <v>0</v>
      </c>
      <c r="U225" s="127"/>
      <c r="V225" s="127"/>
      <c r="W225" s="127"/>
      <c r="X225" s="127"/>
      <c r="Y225" s="127"/>
      <c r="Z225" s="127"/>
      <c r="AA225" s="127"/>
      <c r="AB225" s="127"/>
      <c r="AC225" s="127"/>
      <c r="AD225" s="127"/>
      <c r="AE225" s="127"/>
      <c r="AR225" s="204" t="s">
        <v>151</v>
      </c>
      <c r="AT225" s="204" t="s">
        <v>147</v>
      </c>
      <c r="AU225" s="204" t="s">
        <v>82</v>
      </c>
      <c r="AY225" s="120" t="s">
        <v>145</v>
      </c>
      <c r="BE225" s="205">
        <f>IF(N225="základní",J225,0)</f>
        <v>0</v>
      </c>
      <c r="BF225" s="205">
        <f>IF(N225="snížená",J225,0)</f>
        <v>0</v>
      </c>
      <c r="BG225" s="205">
        <f>IF(N225="zákl. přenesená",J225,0)</f>
        <v>0</v>
      </c>
      <c r="BH225" s="205">
        <f>IF(N225="sníž. přenesená",J225,0)</f>
        <v>0</v>
      </c>
      <c r="BI225" s="205">
        <f>IF(N225="nulová",J225,0)</f>
        <v>0</v>
      </c>
      <c r="BJ225" s="120" t="s">
        <v>80</v>
      </c>
      <c r="BK225" s="205">
        <f>ROUND(I225*H225,2)</f>
        <v>0</v>
      </c>
      <c r="BL225" s="120" t="s">
        <v>151</v>
      </c>
      <c r="BM225" s="204" t="s">
        <v>711</v>
      </c>
    </row>
    <row r="226" spans="1:65" s="219" customFormat="1">
      <c r="B226" s="220"/>
      <c r="D226" s="221" t="s">
        <v>153</v>
      </c>
      <c r="E226" s="222" t="s">
        <v>3</v>
      </c>
      <c r="F226" s="223" t="s">
        <v>712</v>
      </c>
      <c r="H226" s="224">
        <v>3</v>
      </c>
      <c r="I226" s="25"/>
      <c r="L226" s="220"/>
      <c r="M226" s="225"/>
      <c r="N226" s="226"/>
      <c r="O226" s="226"/>
      <c r="P226" s="226"/>
      <c r="Q226" s="226"/>
      <c r="R226" s="226"/>
      <c r="S226" s="226"/>
      <c r="T226" s="227"/>
      <c r="AT226" s="222" t="s">
        <v>153</v>
      </c>
      <c r="AU226" s="222" t="s">
        <v>82</v>
      </c>
      <c r="AV226" s="219" t="s">
        <v>82</v>
      </c>
      <c r="AW226" s="219" t="s">
        <v>33</v>
      </c>
      <c r="AX226" s="219" t="s">
        <v>80</v>
      </c>
      <c r="AY226" s="222" t="s">
        <v>145</v>
      </c>
    </row>
    <row r="227" spans="1:65" s="130" customFormat="1" ht="21.75" customHeight="1">
      <c r="A227" s="127"/>
      <c r="B227" s="128"/>
      <c r="C227" s="236" t="s">
        <v>422</v>
      </c>
      <c r="D227" s="236" t="s">
        <v>514</v>
      </c>
      <c r="E227" s="237" t="s">
        <v>713</v>
      </c>
      <c r="F227" s="238" t="s">
        <v>714</v>
      </c>
      <c r="G227" s="239" t="s">
        <v>240</v>
      </c>
      <c r="H227" s="240">
        <v>3.0449999999999999</v>
      </c>
      <c r="I227" s="29"/>
      <c r="J227" s="241">
        <f>ROUND(I227*H227,2)</f>
        <v>0</v>
      </c>
      <c r="K227" s="238" t="s">
        <v>150</v>
      </c>
      <c r="L227" s="242"/>
      <c r="M227" s="243" t="s">
        <v>3</v>
      </c>
      <c r="N227" s="244" t="s">
        <v>43</v>
      </c>
      <c r="O227" s="201"/>
      <c r="P227" s="202">
        <f>O227*H227</f>
        <v>0</v>
      </c>
      <c r="Q227" s="202">
        <v>7.0499999999999998E-3</v>
      </c>
      <c r="R227" s="202">
        <f>Q227*H227</f>
        <v>2.146725E-2</v>
      </c>
      <c r="S227" s="202">
        <v>0</v>
      </c>
      <c r="T227" s="203">
        <f>S227*H227</f>
        <v>0</v>
      </c>
      <c r="U227" s="127"/>
      <c r="V227" s="127"/>
      <c r="W227" s="127"/>
      <c r="X227" s="127"/>
      <c r="Y227" s="127"/>
      <c r="Z227" s="127"/>
      <c r="AA227" s="127"/>
      <c r="AB227" s="127"/>
      <c r="AC227" s="127"/>
      <c r="AD227" s="127"/>
      <c r="AE227" s="127"/>
      <c r="AR227" s="204" t="s">
        <v>169</v>
      </c>
      <c r="AT227" s="204" t="s">
        <v>514</v>
      </c>
      <c r="AU227" s="204" t="s">
        <v>82</v>
      </c>
      <c r="AY227" s="120" t="s">
        <v>145</v>
      </c>
      <c r="BE227" s="205">
        <f>IF(N227="základní",J227,0)</f>
        <v>0</v>
      </c>
      <c r="BF227" s="205">
        <f>IF(N227="snížená",J227,0)</f>
        <v>0</v>
      </c>
      <c r="BG227" s="205">
        <f>IF(N227="zákl. přenesená",J227,0)</f>
        <v>0</v>
      </c>
      <c r="BH227" s="205">
        <f>IF(N227="sníž. přenesená",J227,0)</f>
        <v>0</v>
      </c>
      <c r="BI227" s="205">
        <f>IF(N227="nulová",J227,0)</f>
        <v>0</v>
      </c>
      <c r="BJ227" s="120" t="s">
        <v>80</v>
      </c>
      <c r="BK227" s="205">
        <f>ROUND(I227*H227,2)</f>
        <v>0</v>
      </c>
      <c r="BL227" s="120" t="s">
        <v>151</v>
      </c>
      <c r="BM227" s="204" t="s">
        <v>715</v>
      </c>
    </row>
    <row r="228" spans="1:65" s="219" customFormat="1">
      <c r="B228" s="220"/>
      <c r="D228" s="221" t="s">
        <v>153</v>
      </c>
      <c r="F228" s="223" t="s">
        <v>716</v>
      </c>
      <c r="H228" s="224">
        <v>3.0449999999999999</v>
      </c>
      <c r="I228" s="25"/>
      <c r="L228" s="220"/>
      <c r="M228" s="225"/>
      <c r="N228" s="226"/>
      <c r="O228" s="226"/>
      <c r="P228" s="226"/>
      <c r="Q228" s="226"/>
      <c r="R228" s="226"/>
      <c r="S228" s="226"/>
      <c r="T228" s="227"/>
      <c r="AT228" s="222" t="s">
        <v>153</v>
      </c>
      <c r="AU228" s="222" t="s">
        <v>82</v>
      </c>
      <c r="AV228" s="219" t="s">
        <v>82</v>
      </c>
      <c r="AW228" s="219" t="s">
        <v>4</v>
      </c>
      <c r="AX228" s="219" t="s">
        <v>80</v>
      </c>
      <c r="AY228" s="222" t="s">
        <v>145</v>
      </c>
    </row>
    <row r="229" spans="1:65" s="130" customFormat="1" ht="36">
      <c r="A229" s="127"/>
      <c r="B229" s="128"/>
      <c r="C229" s="193" t="s">
        <v>427</v>
      </c>
      <c r="D229" s="193" t="s">
        <v>147</v>
      </c>
      <c r="E229" s="194" t="s">
        <v>717</v>
      </c>
      <c r="F229" s="195" t="s">
        <v>718</v>
      </c>
      <c r="G229" s="196" t="s">
        <v>240</v>
      </c>
      <c r="H229" s="197">
        <v>3</v>
      </c>
      <c r="I229" s="24"/>
      <c r="J229" s="198">
        <f>ROUND(I229*H229,2)</f>
        <v>0</v>
      </c>
      <c r="K229" s="195" t="s">
        <v>150</v>
      </c>
      <c r="L229" s="128"/>
      <c r="M229" s="199" t="s">
        <v>3</v>
      </c>
      <c r="N229" s="200" t="s">
        <v>43</v>
      </c>
      <c r="O229" s="201"/>
      <c r="P229" s="202">
        <f>O229*H229</f>
        <v>0</v>
      </c>
      <c r="Q229" s="202">
        <v>0</v>
      </c>
      <c r="R229" s="202">
        <f>Q229*H229</f>
        <v>0</v>
      </c>
      <c r="S229" s="202">
        <v>0</v>
      </c>
      <c r="T229" s="203">
        <f>S229*H229</f>
        <v>0</v>
      </c>
      <c r="U229" s="127"/>
      <c r="V229" s="127"/>
      <c r="W229" s="127"/>
      <c r="X229" s="127"/>
      <c r="Y229" s="127"/>
      <c r="Z229" s="127"/>
      <c r="AA229" s="127"/>
      <c r="AB229" s="127"/>
      <c r="AC229" s="127"/>
      <c r="AD229" s="127"/>
      <c r="AE229" s="127"/>
      <c r="AR229" s="204" t="s">
        <v>151</v>
      </c>
      <c r="AT229" s="204" t="s">
        <v>147</v>
      </c>
      <c r="AU229" s="204" t="s">
        <v>82</v>
      </c>
      <c r="AY229" s="120" t="s">
        <v>145</v>
      </c>
      <c r="BE229" s="205">
        <f>IF(N229="základní",J229,0)</f>
        <v>0</v>
      </c>
      <c r="BF229" s="205">
        <f>IF(N229="snížená",J229,0)</f>
        <v>0</v>
      </c>
      <c r="BG229" s="205">
        <f>IF(N229="zákl. přenesená",J229,0)</f>
        <v>0</v>
      </c>
      <c r="BH229" s="205">
        <f>IF(N229="sníž. přenesená",J229,0)</f>
        <v>0</v>
      </c>
      <c r="BI229" s="205">
        <f>IF(N229="nulová",J229,0)</f>
        <v>0</v>
      </c>
      <c r="BJ229" s="120" t="s">
        <v>80</v>
      </c>
      <c r="BK229" s="205">
        <f>ROUND(I229*H229,2)</f>
        <v>0</v>
      </c>
      <c r="BL229" s="120" t="s">
        <v>151</v>
      </c>
      <c r="BM229" s="204" t="s">
        <v>719</v>
      </c>
    </row>
    <row r="230" spans="1:65" s="219" customFormat="1">
      <c r="B230" s="220"/>
      <c r="D230" s="221" t="s">
        <v>153</v>
      </c>
      <c r="E230" s="222" t="s">
        <v>3</v>
      </c>
      <c r="F230" s="223" t="s">
        <v>712</v>
      </c>
      <c r="H230" s="224">
        <v>3</v>
      </c>
      <c r="I230" s="25"/>
      <c r="L230" s="220"/>
      <c r="M230" s="225"/>
      <c r="N230" s="226"/>
      <c r="O230" s="226"/>
      <c r="P230" s="226"/>
      <c r="Q230" s="226"/>
      <c r="R230" s="226"/>
      <c r="S230" s="226"/>
      <c r="T230" s="227"/>
      <c r="AT230" s="222" t="s">
        <v>153</v>
      </c>
      <c r="AU230" s="222" t="s">
        <v>82</v>
      </c>
      <c r="AV230" s="219" t="s">
        <v>82</v>
      </c>
      <c r="AW230" s="219" t="s">
        <v>33</v>
      </c>
      <c r="AX230" s="219" t="s">
        <v>80</v>
      </c>
      <c r="AY230" s="222" t="s">
        <v>145</v>
      </c>
    </row>
    <row r="231" spans="1:65" s="130" customFormat="1" ht="21.75" customHeight="1">
      <c r="A231" s="127"/>
      <c r="B231" s="128"/>
      <c r="C231" s="236" t="s">
        <v>432</v>
      </c>
      <c r="D231" s="236" t="s">
        <v>514</v>
      </c>
      <c r="E231" s="237" t="s">
        <v>720</v>
      </c>
      <c r="F231" s="238" t="s">
        <v>721</v>
      </c>
      <c r="G231" s="239" t="s">
        <v>240</v>
      </c>
      <c r="H231" s="240">
        <v>3.0449999999999999</v>
      </c>
      <c r="I231" s="29"/>
      <c r="J231" s="241">
        <f>ROUND(I231*H231,2)</f>
        <v>0</v>
      </c>
      <c r="K231" s="238" t="s">
        <v>150</v>
      </c>
      <c r="L231" s="242"/>
      <c r="M231" s="243" t="s">
        <v>3</v>
      </c>
      <c r="N231" s="244" t="s">
        <v>43</v>
      </c>
      <c r="O231" s="201"/>
      <c r="P231" s="202">
        <f>O231*H231</f>
        <v>0</v>
      </c>
      <c r="Q231" s="202">
        <v>1.0999999999999999E-2</v>
      </c>
      <c r="R231" s="202">
        <f>Q231*H231</f>
        <v>3.3494999999999997E-2</v>
      </c>
      <c r="S231" s="202">
        <v>0</v>
      </c>
      <c r="T231" s="203">
        <f>S231*H231</f>
        <v>0</v>
      </c>
      <c r="U231" s="127"/>
      <c r="V231" s="127"/>
      <c r="W231" s="127"/>
      <c r="X231" s="127"/>
      <c r="Y231" s="127"/>
      <c r="Z231" s="127"/>
      <c r="AA231" s="127"/>
      <c r="AB231" s="127"/>
      <c r="AC231" s="127"/>
      <c r="AD231" s="127"/>
      <c r="AE231" s="127"/>
      <c r="AR231" s="204" t="s">
        <v>169</v>
      </c>
      <c r="AT231" s="204" t="s">
        <v>514</v>
      </c>
      <c r="AU231" s="204" t="s">
        <v>82</v>
      </c>
      <c r="AY231" s="120" t="s">
        <v>145</v>
      </c>
      <c r="BE231" s="205">
        <f>IF(N231="základní",J231,0)</f>
        <v>0</v>
      </c>
      <c r="BF231" s="205">
        <f>IF(N231="snížená",J231,0)</f>
        <v>0</v>
      </c>
      <c r="BG231" s="205">
        <f>IF(N231="zákl. přenesená",J231,0)</f>
        <v>0</v>
      </c>
      <c r="BH231" s="205">
        <f>IF(N231="sníž. přenesená",J231,0)</f>
        <v>0</v>
      </c>
      <c r="BI231" s="205">
        <f>IF(N231="nulová",J231,0)</f>
        <v>0</v>
      </c>
      <c r="BJ231" s="120" t="s">
        <v>80</v>
      </c>
      <c r="BK231" s="205">
        <f>ROUND(I231*H231,2)</f>
        <v>0</v>
      </c>
      <c r="BL231" s="120" t="s">
        <v>151</v>
      </c>
      <c r="BM231" s="204" t="s">
        <v>722</v>
      </c>
    </row>
    <row r="232" spans="1:65" s="219" customFormat="1">
      <c r="B232" s="220"/>
      <c r="D232" s="221" t="s">
        <v>153</v>
      </c>
      <c r="F232" s="223" t="s">
        <v>716</v>
      </c>
      <c r="H232" s="224">
        <v>3.0449999999999999</v>
      </c>
      <c r="I232" s="25"/>
      <c r="L232" s="220"/>
      <c r="M232" s="225"/>
      <c r="N232" s="226"/>
      <c r="O232" s="226"/>
      <c r="P232" s="226"/>
      <c r="Q232" s="226"/>
      <c r="R232" s="226"/>
      <c r="S232" s="226"/>
      <c r="T232" s="227"/>
      <c r="AT232" s="222" t="s">
        <v>153</v>
      </c>
      <c r="AU232" s="222" t="s">
        <v>82</v>
      </c>
      <c r="AV232" s="219" t="s">
        <v>82</v>
      </c>
      <c r="AW232" s="219" t="s">
        <v>4</v>
      </c>
      <c r="AX232" s="219" t="s">
        <v>80</v>
      </c>
      <c r="AY232" s="222" t="s">
        <v>145</v>
      </c>
    </row>
    <row r="233" spans="1:65" s="130" customFormat="1" ht="24">
      <c r="A233" s="127"/>
      <c r="B233" s="128"/>
      <c r="C233" s="193" t="s">
        <v>437</v>
      </c>
      <c r="D233" s="193" t="s">
        <v>147</v>
      </c>
      <c r="E233" s="194" t="s">
        <v>723</v>
      </c>
      <c r="F233" s="195" t="s">
        <v>724</v>
      </c>
      <c r="G233" s="196" t="s">
        <v>159</v>
      </c>
      <c r="H233" s="197">
        <v>2</v>
      </c>
      <c r="I233" s="24"/>
      <c r="J233" s="198">
        <f t="shared" ref="J233:J240" si="0">ROUND(I233*H233,2)</f>
        <v>0</v>
      </c>
      <c r="K233" s="195" t="s">
        <v>150</v>
      </c>
      <c r="L233" s="128"/>
      <c r="M233" s="199" t="s">
        <v>3</v>
      </c>
      <c r="N233" s="200" t="s">
        <v>43</v>
      </c>
      <c r="O233" s="201"/>
      <c r="P233" s="202">
        <f t="shared" ref="P233:P240" si="1">O233*H233</f>
        <v>0</v>
      </c>
      <c r="Q233" s="202">
        <v>1.0189999999999999E-2</v>
      </c>
      <c r="R233" s="202">
        <f t="shared" ref="R233:R240" si="2">Q233*H233</f>
        <v>2.0379999999999999E-2</v>
      </c>
      <c r="S233" s="202">
        <v>0</v>
      </c>
      <c r="T233" s="203">
        <f t="shared" ref="T233:T240" si="3">S233*H233</f>
        <v>0</v>
      </c>
      <c r="U233" s="127"/>
      <c r="V233" s="127"/>
      <c r="W233" s="127"/>
      <c r="X233" s="127"/>
      <c r="Y233" s="127"/>
      <c r="Z233" s="127"/>
      <c r="AA233" s="127"/>
      <c r="AB233" s="127"/>
      <c r="AC233" s="127"/>
      <c r="AD233" s="127"/>
      <c r="AE233" s="127"/>
      <c r="AR233" s="204" t="s">
        <v>151</v>
      </c>
      <c r="AT233" s="204" t="s">
        <v>147</v>
      </c>
      <c r="AU233" s="204" t="s">
        <v>82</v>
      </c>
      <c r="AY233" s="120" t="s">
        <v>145</v>
      </c>
      <c r="BE233" s="205">
        <f t="shared" ref="BE233:BE240" si="4">IF(N233="základní",J233,0)</f>
        <v>0</v>
      </c>
      <c r="BF233" s="205">
        <f t="shared" ref="BF233:BF240" si="5">IF(N233="snížená",J233,0)</f>
        <v>0</v>
      </c>
      <c r="BG233" s="205">
        <f t="shared" ref="BG233:BG240" si="6">IF(N233="zákl. přenesená",J233,0)</f>
        <v>0</v>
      </c>
      <c r="BH233" s="205">
        <f t="shared" ref="BH233:BH240" si="7">IF(N233="sníž. přenesená",J233,0)</f>
        <v>0</v>
      </c>
      <c r="BI233" s="205">
        <f t="shared" ref="BI233:BI240" si="8">IF(N233="nulová",J233,0)</f>
        <v>0</v>
      </c>
      <c r="BJ233" s="120" t="s">
        <v>80</v>
      </c>
      <c r="BK233" s="205">
        <f t="shared" ref="BK233:BK240" si="9">ROUND(I233*H233,2)</f>
        <v>0</v>
      </c>
      <c r="BL233" s="120" t="s">
        <v>151</v>
      </c>
      <c r="BM233" s="204" t="s">
        <v>725</v>
      </c>
    </row>
    <row r="234" spans="1:65" s="130" customFormat="1" ht="21.75" customHeight="1">
      <c r="A234" s="127"/>
      <c r="B234" s="128"/>
      <c r="C234" s="236" t="s">
        <v>441</v>
      </c>
      <c r="D234" s="236" t="s">
        <v>514</v>
      </c>
      <c r="E234" s="237" t="s">
        <v>726</v>
      </c>
      <c r="F234" s="238" t="s">
        <v>727</v>
      </c>
      <c r="G234" s="239" t="s">
        <v>159</v>
      </c>
      <c r="H234" s="240">
        <v>1</v>
      </c>
      <c r="I234" s="29"/>
      <c r="J234" s="241">
        <f t="shared" si="0"/>
        <v>0</v>
      </c>
      <c r="K234" s="238" t="s">
        <v>150</v>
      </c>
      <c r="L234" s="242"/>
      <c r="M234" s="243" t="s">
        <v>3</v>
      </c>
      <c r="N234" s="244" t="s">
        <v>43</v>
      </c>
      <c r="O234" s="201"/>
      <c r="P234" s="202">
        <f t="shared" si="1"/>
        <v>0</v>
      </c>
      <c r="Q234" s="202">
        <v>0.50600000000000001</v>
      </c>
      <c r="R234" s="202">
        <f t="shared" si="2"/>
        <v>0.50600000000000001</v>
      </c>
      <c r="S234" s="202">
        <v>0</v>
      </c>
      <c r="T234" s="203">
        <f t="shared" si="3"/>
        <v>0</v>
      </c>
      <c r="U234" s="127"/>
      <c r="V234" s="127"/>
      <c r="W234" s="127"/>
      <c r="X234" s="127"/>
      <c r="Y234" s="127"/>
      <c r="Z234" s="127"/>
      <c r="AA234" s="127"/>
      <c r="AB234" s="127"/>
      <c r="AC234" s="127"/>
      <c r="AD234" s="127"/>
      <c r="AE234" s="127"/>
      <c r="AR234" s="204" t="s">
        <v>169</v>
      </c>
      <c r="AT234" s="204" t="s">
        <v>514</v>
      </c>
      <c r="AU234" s="204" t="s">
        <v>82</v>
      </c>
      <c r="AY234" s="120" t="s">
        <v>145</v>
      </c>
      <c r="BE234" s="205">
        <f t="shared" si="4"/>
        <v>0</v>
      </c>
      <c r="BF234" s="205">
        <f t="shared" si="5"/>
        <v>0</v>
      </c>
      <c r="BG234" s="205">
        <f t="shared" si="6"/>
        <v>0</v>
      </c>
      <c r="BH234" s="205">
        <f t="shared" si="7"/>
        <v>0</v>
      </c>
      <c r="BI234" s="205">
        <f t="shared" si="8"/>
        <v>0</v>
      </c>
      <c r="BJ234" s="120" t="s">
        <v>80</v>
      </c>
      <c r="BK234" s="205">
        <f t="shared" si="9"/>
        <v>0</v>
      </c>
      <c r="BL234" s="120" t="s">
        <v>151</v>
      </c>
      <c r="BM234" s="204" t="s">
        <v>728</v>
      </c>
    </row>
    <row r="235" spans="1:65" s="130" customFormat="1" ht="21.75" customHeight="1">
      <c r="A235" s="127"/>
      <c r="B235" s="128"/>
      <c r="C235" s="236" t="s">
        <v>445</v>
      </c>
      <c r="D235" s="236" t="s">
        <v>514</v>
      </c>
      <c r="E235" s="237" t="s">
        <v>729</v>
      </c>
      <c r="F235" s="238" t="s">
        <v>730</v>
      </c>
      <c r="G235" s="239" t="s">
        <v>159</v>
      </c>
      <c r="H235" s="240">
        <v>1</v>
      </c>
      <c r="I235" s="29"/>
      <c r="J235" s="241">
        <f t="shared" si="0"/>
        <v>0</v>
      </c>
      <c r="K235" s="238" t="s">
        <v>150</v>
      </c>
      <c r="L235" s="242"/>
      <c r="M235" s="243" t="s">
        <v>3</v>
      </c>
      <c r="N235" s="244" t="s">
        <v>43</v>
      </c>
      <c r="O235" s="201"/>
      <c r="P235" s="202">
        <f t="shared" si="1"/>
        <v>0</v>
      </c>
      <c r="Q235" s="202">
        <v>0.254</v>
      </c>
      <c r="R235" s="202">
        <f t="shared" si="2"/>
        <v>0.254</v>
      </c>
      <c r="S235" s="202">
        <v>0</v>
      </c>
      <c r="T235" s="203">
        <f t="shared" si="3"/>
        <v>0</v>
      </c>
      <c r="U235" s="127"/>
      <c r="V235" s="127"/>
      <c r="W235" s="127"/>
      <c r="X235" s="127"/>
      <c r="Y235" s="127"/>
      <c r="Z235" s="127"/>
      <c r="AA235" s="127"/>
      <c r="AB235" s="127"/>
      <c r="AC235" s="127"/>
      <c r="AD235" s="127"/>
      <c r="AE235" s="127"/>
      <c r="AR235" s="204" t="s">
        <v>169</v>
      </c>
      <c r="AT235" s="204" t="s">
        <v>514</v>
      </c>
      <c r="AU235" s="204" t="s">
        <v>82</v>
      </c>
      <c r="AY235" s="120" t="s">
        <v>145</v>
      </c>
      <c r="BE235" s="205">
        <f t="shared" si="4"/>
        <v>0</v>
      </c>
      <c r="BF235" s="205">
        <f t="shared" si="5"/>
        <v>0</v>
      </c>
      <c r="BG235" s="205">
        <f t="shared" si="6"/>
        <v>0</v>
      </c>
      <c r="BH235" s="205">
        <f t="shared" si="7"/>
        <v>0</v>
      </c>
      <c r="BI235" s="205">
        <f t="shared" si="8"/>
        <v>0</v>
      </c>
      <c r="BJ235" s="120" t="s">
        <v>80</v>
      </c>
      <c r="BK235" s="205">
        <f t="shared" si="9"/>
        <v>0</v>
      </c>
      <c r="BL235" s="120" t="s">
        <v>151</v>
      </c>
      <c r="BM235" s="204" t="s">
        <v>731</v>
      </c>
    </row>
    <row r="236" spans="1:65" s="130" customFormat="1" ht="24">
      <c r="A236" s="127"/>
      <c r="B236" s="128"/>
      <c r="C236" s="193" t="s">
        <v>450</v>
      </c>
      <c r="D236" s="193" t="s">
        <v>147</v>
      </c>
      <c r="E236" s="194" t="s">
        <v>732</v>
      </c>
      <c r="F236" s="195" t="s">
        <v>733</v>
      </c>
      <c r="G236" s="196" t="s">
        <v>159</v>
      </c>
      <c r="H236" s="197">
        <v>1</v>
      </c>
      <c r="I236" s="24"/>
      <c r="J236" s="198">
        <f t="shared" si="0"/>
        <v>0</v>
      </c>
      <c r="K236" s="195" t="s">
        <v>150</v>
      </c>
      <c r="L236" s="128"/>
      <c r="M236" s="199" t="s">
        <v>3</v>
      </c>
      <c r="N236" s="200" t="s">
        <v>43</v>
      </c>
      <c r="O236" s="201"/>
      <c r="P236" s="202">
        <f t="shared" si="1"/>
        <v>0</v>
      </c>
      <c r="Q236" s="202">
        <v>1.248E-2</v>
      </c>
      <c r="R236" s="202">
        <f t="shared" si="2"/>
        <v>1.248E-2</v>
      </c>
      <c r="S236" s="202">
        <v>0</v>
      </c>
      <c r="T236" s="203">
        <f t="shared" si="3"/>
        <v>0</v>
      </c>
      <c r="U236" s="127"/>
      <c r="V236" s="127"/>
      <c r="W236" s="127"/>
      <c r="X236" s="127"/>
      <c r="Y236" s="127"/>
      <c r="Z236" s="127"/>
      <c r="AA236" s="127"/>
      <c r="AB236" s="127"/>
      <c r="AC236" s="127"/>
      <c r="AD236" s="127"/>
      <c r="AE236" s="127"/>
      <c r="AR236" s="204" t="s">
        <v>151</v>
      </c>
      <c r="AT236" s="204" t="s">
        <v>147</v>
      </c>
      <c r="AU236" s="204" t="s">
        <v>82</v>
      </c>
      <c r="AY236" s="120" t="s">
        <v>145</v>
      </c>
      <c r="BE236" s="205">
        <f t="shared" si="4"/>
        <v>0</v>
      </c>
      <c r="BF236" s="205">
        <f t="shared" si="5"/>
        <v>0</v>
      </c>
      <c r="BG236" s="205">
        <f t="shared" si="6"/>
        <v>0</v>
      </c>
      <c r="BH236" s="205">
        <f t="shared" si="7"/>
        <v>0</v>
      </c>
      <c r="BI236" s="205">
        <f t="shared" si="8"/>
        <v>0</v>
      </c>
      <c r="BJ236" s="120" t="s">
        <v>80</v>
      </c>
      <c r="BK236" s="205">
        <f t="shared" si="9"/>
        <v>0</v>
      </c>
      <c r="BL236" s="120" t="s">
        <v>151</v>
      </c>
      <c r="BM236" s="204" t="s">
        <v>734</v>
      </c>
    </row>
    <row r="237" spans="1:65" s="130" customFormat="1" ht="24">
      <c r="A237" s="127"/>
      <c r="B237" s="128"/>
      <c r="C237" s="236" t="s">
        <v>454</v>
      </c>
      <c r="D237" s="236" t="s">
        <v>514</v>
      </c>
      <c r="E237" s="237" t="s">
        <v>735</v>
      </c>
      <c r="F237" s="238" t="s">
        <v>736</v>
      </c>
      <c r="G237" s="239" t="s">
        <v>159</v>
      </c>
      <c r="H237" s="240">
        <v>1</v>
      </c>
      <c r="I237" s="29"/>
      <c r="J237" s="241">
        <f t="shared" si="0"/>
        <v>0</v>
      </c>
      <c r="K237" s="238" t="s">
        <v>150</v>
      </c>
      <c r="L237" s="242"/>
      <c r="M237" s="243" t="s">
        <v>3</v>
      </c>
      <c r="N237" s="244" t="s">
        <v>43</v>
      </c>
      <c r="O237" s="201"/>
      <c r="P237" s="202">
        <f t="shared" si="1"/>
        <v>0</v>
      </c>
      <c r="Q237" s="202">
        <v>0.39600000000000002</v>
      </c>
      <c r="R237" s="202">
        <f t="shared" si="2"/>
        <v>0.39600000000000002</v>
      </c>
      <c r="S237" s="202">
        <v>0</v>
      </c>
      <c r="T237" s="203">
        <f t="shared" si="3"/>
        <v>0</v>
      </c>
      <c r="U237" s="127"/>
      <c r="V237" s="127"/>
      <c r="W237" s="127"/>
      <c r="X237" s="127"/>
      <c r="Y237" s="127"/>
      <c r="Z237" s="127"/>
      <c r="AA237" s="127"/>
      <c r="AB237" s="127"/>
      <c r="AC237" s="127"/>
      <c r="AD237" s="127"/>
      <c r="AE237" s="127"/>
      <c r="AR237" s="204" t="s">
        <v>169</v>
      </c>
      <c r="AT237" s="204" t="s">
        <v>514</v>
      </c>
      <c r="AU237" s="204" t="s">
        <v>82</v>
      </c>
      <c r="AY237" s="120" t="s">
        <v>145</v>
      </c>
      <c r="BE237" s="205">
        <f t="shared" si="4"/>
        <v>0</v>
      </c>
      <c r="BF237" s="205">
        <f t="shared" si="5"/>
        <v>0</v>
      </c>
      <c r="BG237" s="205">
        <f t="shared" si="6"/>
        <v>0</v>
      </c>
      <c r="BH237" s="205">
        <f t="shared" si="7"/>
        <v>0</v>
      </c>
      <c r="BI237" s="205">
        <f t="shared" si="8"/>
        <v>0</v>
      </c>
      <c r="BJ237" s="120" t="s">
        <v>80</v>
      </c>
      <c r="BK237" s="205">
        <f t="shared" si="9"/>
        <v>0</v>
      </c>
      <c r="BL237" s="120" t="s">
        <v>151</v>
      </c>
      <c r="BM237" s="204" t="s">
        <v>737</v>
      </c>
    </row>
    <row r="238" spans="1:65" s="130" customFormat="1" ht="24">
      <c r="A238" s="127"/>
      <c r="B238" s="128"/>
      <c r="C238" s="193" t="s">
        <v>462</v>
      </c>
      <c r="D238" s="193" t="s">
        <v>147</v>
      </c>
      <c r="E238" s="194" t="s">
        <v>738</v>
      </c>
      <c r="F238" s="195" t="s">
        <v>739</v>
      </c>
      <c r="G238" s="196" t="s">
        <v>159</v>
      </c>
      <c r="H238" s="197">
        <v>1</v>
      </c>
      <c r="I238" s="24"/>
      <c r="J238" s="198">
        <f t="shared" si="0"/>
        <v>0</v>
      </c>
      <c r="K238" s="195" t="s">
        <v>150</v>
      </c>
      <c r="L238" s="128"/>
      <c r="M238" s="199" t="s">
        <v>3</v>
      </c>
      <c r="N238" s="200" t="s">
        <v>43</v>
      </c>
      <c r="O238" s="201"/>
      <c r="P238" s="202">
        <f t="shared" si="1"/>
        <v>0</v>
      </c>
      <c r="Q238" s="202">
        <v>3.9269999999999999E-2</v>
      </c>
      <c r="R238" s="202">
        <f t="shared" si="2"/>
        <v>3.9269999999999999E-2</v>
      </c>
      <c r="S238" s="202">
        <v>0</v>
      </c>
      <c r="T238" s="203">
        <f t="shared" si="3"/>
        <v>0</v>
      </c>
      <c r="U238" s="127"/>
      <c r="V238" s="127"/>
      <c r="W238" s="127"/>
      <c r="X238" s="127"/>
      <c r="Y238" s="127"/>
      <c r="Z238" s="127"/>
      <c r="AA238" s="127"/>
      <c r="AB238" s="127"/>
      <c r="AC238" s="127"/>
      <c r="AD238" s="127"/>
      <c r="AE238" s="127"/>
      <c r="AR238" s="204" t="s">
        <v>151</v>
      </c>
      <c r="AT238" s="204" t="s">
        <v>147</v>
      </c>
      <c r="AU238" s="204" t="s">
        <v>82</v>
      </c>
      <c r="AY238" s="120" t="s">
        <v>145</v>
      </c>
      <c r="BE238" s="205">
        <f t="shared" si="4"/>
        <v>0</v>
      </c>
      <c r="BF238" s="205">
        <f t="shared" si="5"/>
        <v>0</v>
      </c>
      <c r="BG238" s="205">
        <f t="shared" si="6"/>
        <v>0</v>
      </c>
      <c r="BH238" s="205">
        <f t="shared" si="7"/>
        <v>0</v>
      </c>
      <c r="BI238" s="205">
        <f t="shared" si="8"/>
        <v>0</v>
      </c>
      <c r="BJ238" s="120" t="s">
        <v>80</v>
      </c>
      <c r="BK238" s="205">
        <f t="shared" si="9"/>
        <v>0</v>
      </c>
      <c r="BL238" s="120" t="s">
        <v>151</v>
      </c>
      <c r="BM238" s="204" t="s">
        <v>740</v>
      </c>
    </row>
    <row r="239" spans="1:65" s="130" customFormat="1" ht="24">
      <c r="A239" s="127"/>
      <c r="B239" s="128"/>
      <c r="C239" s="236" t="s">
        <v>741</v>
      </c>
      <c r="D239" s="236" t="s">
        <v>514</v>
      </c>
      <c r="E239" s="237" t="s">
        <v>742</v>
      </c>
      <c r="F239" s="238" t="s">
        <v>743</v>
      </c>
      <c r="G239" s="239" t="s">
        <v>159</v>
      </c>
      <c r="H239" s="240">
        <v>1</v>
      </c>
      <c r="I239" s="29"/>
      <c r="J239" s="241">
        <f t="shared" si="0"/>
        <v>0</v>
      </c>
      <c r="K239" s="238" t="s">
        <v>150</v>
      </c>
      <c r="L239" s="242"/>
      <c r="M239" s="243" t="s">
        <v>3</v>
      </c>
      <c r="N239" s="244" t="s">
        <v>43</v>
      </c>
      <c r="O239" s="201"/>
      <c r="P239" s="202">
        <f t="shared" si="1"/>
        <v>0</v>
      </c>
      <c r="Q239" s="202">
        <v>0.52100000000000002</v>
      </c>
      <c r="R239" s="202">
        <f t="shared" si="2"/>
        <v>0.52100000000000002</v>
      </c>
      <c r="S239" s="202">
        <v>0</v>
      </c>
      <c r="T239" s="203">
        <f t="shared" si="3"/>
        <v>0</v>
      </c>
      <c r="U239" s="127"/>
      <c r="V239" s="127"/>
      <c r="W239" s="127"/>
      <c r="X239" s="127"/>
      <c r="Y239" s="127"/>
      <c r="Z239" s="127"/>
      <c r="AA239" s="127"/>
      <c r="AB239" s="127"/>
      <c r="AC239" s="127"/>
      <c r="AD239" s="127"/>
      <c r="AE239" s="127"/>
      <c r="AR239" s="204" t="s">
        <v>169</v>
      </c>
      <c r="AT239" s="204" t="s">
        <v>514</v>
      </c>
      <c r="AU239" s="204" t="s">
        <v>82</v>
      </c>
      <c r="AY239" s="120" t="s">
        <v>145</v>
      </c>
      <c r="BE239" s="205">
        <f t="shared" si="4"/>
        <v>0</v>
      </c>
      <c r="BF239" s="205">
        <f t="shared" si="5"/>
        <v>0</v>
      </c>
      <c r="BG239" s="205">
        <f t="shared" si="6"/>
        <v>0</v>
      </c>
      <c r="BH239" s="205">
        <f t="shared" si="7"/>
        <v>0</v>
      </c>
      <c r="BI239" s="205">
        <f t="shared" si="8"/>
        <v>0</v>
      </c>
      <c r="BJ239" s="120" t="s">
        <v>80</v>
      </c>
      <c r="BK239" s="205">
        <f t="shared" si="9"/>
        <v>0</v>
      </c>
      <c r="BL239" s="120" t="s">
        <v>151</v>
      </c>
      <c r="BM239" s="204" t="s">
        <v>744</v>
      </c>
    </row>
    <row r="240" spans="1:65" s="130" customFormat="1" ht="24">
      <c r="A240" s="127"/>
      <c r="B240" s="128"/>
      <c r="C240" s="193" t="s">
        <v>745</v>
      </c>
      <c r="D240" s="193" t="s">
        <v>147</v>
      </c>
      <c r="E240" s="194" t="s">
        <v>746</v>
      </c>
      <c r="F240" s="195" t="s">
        <v>747</v>
      </c>
      <c r="G240" s="196" t="s">
        <v>159</v>
      </c>
      <c r="H240" s="197">
        <v>2</v>
      </c>
      <c r="I240" s="24"/>
      <c r="J240" s="198">
        <f t="shared" si="0"/>
        <v>0</v>
      </c>
      <c r="K240" s="195" t="s">
        <v>150</v>
      </c>
      <c r="L240" s="128"/>
      <c r="M240" s="199" t="s">
        <v>3</v>
      </c>
      <c r="N240" s="200" t="s">
        <v>43</v>
      </c>
      <c r="O240" s="201"/>
      <c r="P240" s="202">
        <f t="shared" si="1"/>
        <v>0</v>
      </c>
      <c r="Q240" s="202">
        <v>0.21734000000000001</v>
      </c>
      <c r="R240" s="202">
        <f t="shared" si="2"/>
        <v>0.43468000000000001</v>
      </c>
      <c r="S240" s="202">
        <v>0</v>
      </c>
      <c r="T240" s="203">
        <f t="shared" si="3"/>
        <v>0</v>
      </c>
      <c r="U240" s="127"/>
      <c r="V240" s="127"/>
      <c r="W240" s="127"/>
      <c r="X240" s="127"/>
      <c r="Y240" s="127"/>
      <c r="Z240" s="127"/>
      <c r="AA240" s="127"/>
      <c r="AB240" s="127"/>
      <c r="AC240" s="127"/>
      <c r="AD240" s="127"/>
      <c r="AE240" s="127"/>
      <c r="AR240" s="204" t="s">
        <v>151</v>
      </c>
      <c r="AT240" s="204" t="s">
        <v>147</v>
      </c>
      <c r="AU240" s="204" t="s">
        <v>82</v>
      </c>
      <c r="AY240" s="120" t="s">
        <v>145</v>
      </c>
      <c r="BE240" s="205">
        <f t="shared" si="4"/>
        <v>0</v>
      </c>
      <c r="BF240" s="205">
        <f t="shared" si="5"/>
        <v>0</v>
      </c>
      <c r="BG240" s="205">
        <f t="shared" si="6"/>
        <v>0</v>
      </c>
      <c r="BH240" s="205">
        <f t="shared" si="7"/>
        <v>0</v>
      </c>
      <c r="BI240" s="205">
        <f t="shared" si="8"/>
        <v>0</v>
      </c>
      <c r="BJ240" s="120" t="s">
        <v>80</v>
      </c>
      <c r="BK240" s="205">
        <f t="shared" si="9"/>
        <v>0</v>
      </c>
      <c r="BL240" s="120" t="s">
        <v>151</v>
      </c>
      <c r="BM240" s="204" t="s">
        <v>748</v>
      </c>
    </row>
    <row r="241" spans="1:65" s="219" customFormat="1">
      <c r="B241" s="220"/>
      <c r="D241" s="221" t="s">
        <v>153</v>
      </c>
      <c r="E241" s="222" t="s">
        <v>3</v>
      </c>
      <c r="F241" s="223" t="s">
        <v>749</v>
      </c>
      <c r="H241" s="224">
        <v>1</v>
      </c>
      <c r="I241" s="25"/>
      <c r="L241" s="220"/>
      <c r="M241" s="225"/>
      <c r="N241" s="226"/>
      <c r="O241" s="226"/>
      <c r="P241" s="226"/>
      <c r="Q241" s="226"/>
      <c r="R241" s="226"/>
      <c r="S241" s="226"/>
      <c r="T241" s="227"/>
      <c r="AT241" s="222" t="s">
        <v>153</v>
      </c>
      <c r="AU241" s="222" t="s">
        <v>82</v>
      </c>
      <c r="AV241" s="219" t="s">
        <v>82</v>
      </c>
      <c r="AW241" s="219" t="s">
        <v>33</v>
      </c>
      <c r="AX241" s="219" t="s">
        <v>72</v>
      </c>
      <c r="AY241" s="222" t="s">
        <v>145</v>
      </c>
    </row>
    <row r="242" spans="1:65" s="219" customFormat="1">
      <c r="B242" s="220"/>
      <c r="D242" s="221" t="s">
        <v>153</v>
      </c>
      <c r="E242" s="222" t="s">
        <v>3</v>
      </c>
      <c r="F242" s="223" t="s">
        <v>750</v>
      </c>
      <c r="H242" s="224">
        <v>1</v>
      </c>
      <c r="I242" s="25"/>
      <c r="L242" s="220"/>
      <c r="M242" s="225"/>
      <c r="N242" s="226"/>
      <c r="O242" s="226"/>
      <c r="P242" s="226"/>
      <c r="Q242" s="226"/>
      <c r="R242" s="226"/>
      <c r="S242" s="226"/>
      <c r="T242" s="227"/>
      <c r="AT242" s="222" t="s">
        <v>153</v>
      </c>
      <c r="AU242" s="222" t="s">
        <v>82</v>
      </c>
      <c r="AV242" s="219" t="s">
        <v>82</v>
      </c>
      <c r="AW242" s="219" t="s">
        <v>33</v>
      </c>
      <c r="AX242" s="219" t="s">
        <v>72</v>
      </c>
      <c r="AY242" s="222" t="s">
        <v>145</v>
      </c>
    </row>
    <row r="243" spans="1:65" s="228" customFormat="1">
      <c r="B243" s="229"/>
      <c r="D243" s="221" t="s">
        <v>153</v>
      </c>
      <c r="E243" s="230" t="s">
        <v>3</v>
      </c>
      <c r="F243" s="231" t="s">
        <v>176</v>
      </c>
      <c r="H243" s="232">
        <v>2</v>
      </c>
      <c r="I243" s="26"/>
      <c r="L243" s="229"/>
      <c r="M243" s="233"/>
      <c r="N243" s="234"/>
      <c r="O243" s="234"/>
      <c r="P243" s="234"/>
      <c r="Q243" s="234"/>
      <c r="R243" s="234"/>
      <c r="S243" s="234"/>
      <c r="T243" s="235"/>
      <c r="AT243" s="230" t="s">
        <v>153</v>
      </c>
      <c r="AU243" s="230" t="s">
        <v>82</v>
      </c>
      <c r="AV243" s="228" t="s">
        <v>151</v>
      </c>
      <c r="AW243" s="228" t="s">
        <v>33</v>
      </c>
      <c r="AX243" s="228" t="s">
        <v>80</v>
      </c>
      <c r="AY243" s="230" t="s">
        <v>145</v>
      </c>
    </row>
    <row r="244" spans="1:65" s="130" customFormat="1" ht="25.5" customHeight="1">
      <c r="A244" s="127"/>
      <c r="B244" s="128"/>
      <c r="C244" s="236" t="s">
        <v>751</v>
      </c>
      <c r="D244" s="236" t="s">
        <v>514</v>
      </c>
      <c r="E244" s="237" t="s">
        <v>752</v>
      </c>
      <c r="F244" s="238" t="s">
        <v>2415</v>
      </c>
      <c r="G244" s="239" t="s">
        <v>159</v>
      </c>
      <c r="H244" s="240">
        <v>1</v>
      </c>
      <c r="I244" s="29"/>
      <c r="J244" s="241">
        <f>ROUND(I244*H244,2)</f>
        <v>0</v>
      </c>
      <c r="K244" s="238" t="s">
        <v>3</v>
      </c>
      <c r="L244" s="242"/>
      <c r="M244" s="243" t="s">
        <v>3</v>
      </c>
      <c r="N244" s="244" t="s">
        <v>43</v>
      </c>
      <c r="O244" s="201"/>
      <c r="P244" s="202">
        <f>O244*H244</f>
        <v>0</v>
      </c>
      <c r="Q244" s="202">
        <v>4.5999999999999999E-2</v>
      </c>
      <c r="R244" s="202">
        <f>Q244*H244</f>
        <v>4.5999999999999999E-2</v>
      </c>
      <c r="S244" s="202">
        <v>0</v>
      </c>
      <c r="T244" s="203">
        <f>S244*H244</f>
        <v>0</v>
      </c>
      <c r="U244" s="127"/>
      <c r="V244" s="127"/>
      <c r="W244" s="127"/>
      <c r="X244" s="127"/>
      <c r="Y244" s="127"/>
      <c r="Z244" s="127"/>
      <c r="AA244" s="127"/>
      <c r="AB244" s="127"/>
      <c r="AC244" s="127"/>
      <c r="AD244" s="127"/>
      <c r="AE244" s="127"/>
      <c r="AR244" s="204" t="s">
        <v>169</v>
      </c>
      <c r="AT244" s="204" t="s">
        <v>514</v>
      </c>
      <c r="AU244" s="204" t="s">
        <v>82</v>
      </c>
      <c r="AY244" s="120" t="s">
        <v>145</v>
      </c>
      <c r="BE244" s="205">
        <f>IF(N244="základní",J244,0)</f>
        <v>0</v>
      </c>
      <c r="BF244" s="205">
        <f>IF(N244="snížená",J244,0)</f>
        <v>0</v>
      </c>
      <c r="BG244" s="205">
        <f>IF(N244="zákl. přenesená",J244,0)</f>
        <v>0</v>
      </c>
      <c r="BH244" s="205">
        <f>IF(N244="sníž. přenesená",J244,0)</f>
        <v>0</v>
      </c>
      <c r="BI244" s="205">
        <f>IF(N244="nulová",J244,0)</f>
        <v>0</v>
      </c>
      <c r="BJ244" s="120" t="s">
        <v>80</v>
      </c>
      <c r="BK244" s="205">
        <f>ROUND(I244*H244,2)</f>
        <v>0</v>
      </c>
      <c r="BL244" s="120" t="s">
        <v>151</v>
      </c>
      <c r="BM244" s="204" t="s">
        <v>753</v>
      </c>
    </row>
    <row r="245" spans="1:65" s="130" customFormat="1" ht="39">
      <c r="A245" s="127"/>
      <c r="B245" s="128"/>
      <c r="C245" s="127"/>
      <c r="D245" s="221" t="s">
        <v>316</v>
      </c>
      <c r="E245" s="127"/>
      <c r="F245" s="252" t="s">
        <v>754</v>
      </c>
      <c r="G245" s="127"/>
      <c r="H245" s="127"/>
      <c r="I245" s="28"/>
      <c r="J245" s="127"/>
      <c r="K245" s="127"/>
      <c r="L245" s="128"/>
      <c r="M245" s="253"/>
      <c r="N245" s="254"/>
      <c r="O245" s="201"/>
      <c r="P245" s="201"/>
      <c r="Q245" s="201"/>
      <c r="R245" s="201"/>
      <c r="S245" s="201"/>
      <c r="T245" s="255"/>
      <c r="U245" s="127"/>
      <c r="V245" s="127"/>
      <c r="W245" s="127"/>
      <c r="X245" s="127"/>
      <c r="Y245" s="127"/>
      <c r="Z245" s="127"/>
      <c r="AA245" s="127"/>
      <c r="AB245" s="127"/>
      <c r="AC245" s="127"/>
      <c r="AD245" s="127"/>
      <c r="AE245" s="127"/>
      <c r="AT245" s="120" t="s">
        <v>316</v>
      </c>
      <c r="AU245" s="120" t="s">
        <v>82</v>
      </c>
    </row>
    <row r="246" spans="1:65" s="219" customFormat="1">
      <c r="B246" s="220"/>
      <c r="D246" s="221" t="s">
        <v>153</v>
      </c>
      <c r="E246" s="222" t="s">
        <v>3</v>
      </c>
      <c r="F246" s="223" t="s">
        <v>750</v>
      </c>
      <c r="H246" s="224">
        <v>1</v>
      </c>
      <c r="I246" s="25"/>
      <c r="L246" s="220"/>
      <c r="M246" s="225"/>
      <c r="N246" s="226"/>
      <c r="O246" s="226"/>
      <c r="P246" s="226"/>
      <c r="Q246" s="226"/>
      <c r="R246" s="226"/>
      <c r="S246" s="226"/>
      <c r="T246" s="227"/>
      <c r="AT246" s="222" t="s">
        <v>153</v>
      </c>
      <c r="AU246" s="222" t="s">
        <v>82</v>
      </c>
      <c r="AV246" s="219" t="s">
        <v>82</v>
      </c>
      <c r="AW246" s="219" t="s">
        <v>33</v>
      </c>
      <c r="AX246" s="219" t="s">
        <v>80</v>
      </c>
      <c r="AY246" s="222" t="s">
        <v>145</v>
      </c>
    </row>
    <row r="247" spans="1:65" s="130" customFormat="1" ht="21.75" customHeight="1">
      <c r="A247" s="127"/>
      <c r="B247" s="128"/>
      <c r="C247" s="236" t="s">
        <v>755</v>
      </c>
      <c r="D247" s="236" t="s">
        <v>514</v>
      </c>
      <c r="E247" s="237" t="s">
        <v>756</v>
      </c>
      <c r="F247" s="238" t="s">
        <v>757</v>
      </c>
      <c r="G247" s="239" t="s">
        <v>159</v>
      </c>
      <c r="H247" s="240">
        <v>1</v>
      </c>
      <c r="I247" s="29"/>
      <c r="J247" s="241">
        <f>ROUND(I247*H247,2)</f>
        <v>0</v>
      </c>
      <c r="K247" s="238" t="s">
        <v>150</v>
      </c>
      <c r="L247" s="242"/>
      <c r="M247" s="243" t="s">
        <v>3</v>
      </c>
      <c r="N247" s="244" t="s">
        <v>43</v>
      </c>
      <c r="O247" s="201"/>
      <c r="P247" s="202">
        <f>O247*H247</f>
        <v>0</v>
      </c>
      <c r="Q247" s="202">
        <v>0.06</v>
      </c>
      <c r="R247" s="202">
        <f>Q247*H247</f>
        <v>0.06</v>
      </c>
      <c r="S247" s="202">
        <v>0</v>
      </c>
      <c r="T247" s="203">
        <f>S247*H247</f>
        <v>0</v>
      </c>
      <c r="U247" s="127"/>
      <c r="V247" s="127"/>
      <c r="W247" s="127"/>
      <c r="X247" s="127"/>
      <c r="Y247" s="127"/>
      <c r="Z247" s="127"/>
      <c r="AA247" s="127"/>
      <c r="AB247" s="127"/>
      <c r="AC247" s="127"/>
      <c r="AD247" s="127"/>
      <c r="AE247" s="127"/>
      <c r="AR247" s="204" t="s">
        <v>169</v>
      </c>
      <c r="AT247" s="204" t="s">
        <v>514</v>
      </c>
      <c r="AU247" s="204" t="s">
        <v>82</v>
      </c>
      <c r="AY247" s="120" t="s">
        <v>145</v>
      </c>
      <c r="BE247" s="205">
        <f>IF(N247="základní",J247,0)</f>
        <v>0</v>
      </c>
      <c r="BF247" s="205">
        <f>IF(N247="snížená",J247,0)</f>
        <v>0</v>
      </c>
      <c r="BG247" s="205">
        <f>IF(N247="zákl. přenesená",J247,0)</f>
        <v>0</v>
      </c>
      <c r="BH247" s="205">
        <f>IF(N247="sníž. přenesená",J247,0)</f>
        <v>0</v>
      </c>
      <c r="BI247" s="205">
        <f>IF(N247="nulová",J247,0)</f>
        <v>0</v>
      </c>
      <c r="BJ247" s="120" t="s">
        <v>80</v>
      </c>
      <c r="BK247" s="205">
        <f>ROUND(I247*H247,2)</f>
        <v>0</v>
      </c>
      <c r="BL247" s="120" t="s">
        <v>151</v>
      </c>
      <c r="BM247" s="204" t="s">
        <v>758</v>
      </c>
    </row>
    <row r="248" spans="1:65" s="219" customFormat="1">
      <c r="B248" s="220"/>
      <c r="D248" s="221" t="s">
        <v>153</v>
      </c>
      <c r="E248" s="222" t="s">
        <v>3</v>
      </c>
      <c r="F248" s="223" t="s">
        <v>749</v>
      </c>
      <c r="H248" s="224">
        <v>1</v>
      </c>
      <c r="I248" s="25"/>
      <c r="L248" s="220"/>
      <c r="M248" s="225"/>
      <c r="N248" s="226"/>
      <c r="O248" s="226"/>
      <c r="P248" s="226"/>
      <c r="Q248" s="226"/>
      <c r="R248" s="226"/>
      <c r="S248" s="226"/>
      <c r="T248" s="227"/>
      <c r="AT248" s="222" t="s">
        <v>153</v>
      </c>
      <c r="AU248" s="222" t="s">
        <v>82</v>
      </c>
      <c r="AV248" s="219" t="s">
        <v>82</v>
      </c>
      <c r="AW248" s="219" t="s">
        <v>33</v>
      </c>
      <c r="AX248" s="219" t="s">
        <v>80</v>
      </c>
      <c r="AY248" s="222" t="s">
        <v>145</v>
      </c>
    </row>
    <row r="249" spans="1:65" s="130" customFormat="1" ht="36">
      <c r="A249" s="127"/>
      <c r="B249" s="128"/>
      <c r="C249" s="193" t="s">
        <v>759</v>
      </c>
      <c r="D249" s="193" t="s">
        <v>147</v>
      </c>
      <c r="E249" s="194" t="s">
        <v>760</v>
      </c>
      <c r="F249" s="195" t="s">
        <v>761</v>
      </c>
      <c r="G249" s="196" t="s">
        <v>159</v>
      </c>
      <c r="H249" s="197">
        <v>2</v>
      </c>
      <c r="I249" s="24"/>
      <c r="J249" s="198">
        <f>ROUND(I249*H249,2)</f>
        <v>0</v>
      </c>
      <c r="K249" s="195" t="s">
        <v>150</v>
      </c>
      <c r="L249" s="128"/>
      <c r="M249" s="199" t="s">
        <v>3</v>
      </c>
      <c r="N249" s="200" t="s">
        <v>43</v>
      </c>
      <c r="O249" s="201"/>
      <c r="P249" s="202">
        <f>O249*H249</f>
        <v>0</v>
      </c>
      <c r="Q249" s="202">
        <v>1.1E-4</v>
      </c>
      <c r="R249" s="202">
        <f>Q249*H249</f>
        <v>2.2000000000000001E-4</v>
      </c>
      <c r="S249" s="202">
        <v>0</v>
      </c>
      <c r="T249" s="203">
        <f>S249*H249</f>
        <v>0</v>
      </c>
      <c r="U249" s="127"/>
      <c r="V249" s="127"/>
      <c r="W249" s="127"/>
      <c r="X249" s="127"/>
      <c r="Y249" s="127"/>
      <c r="Z249" s="127"/>
      <c r="AA249" s="127"/>
      <c r="AB249" s="127"/>
      <c r="AC249" s="127"/>
      <c r="AD249" s="127"/>
      <c r="AE249" s="127"/>
      <c r="AR249" s="204" t="s">
        <v>151</v>
      </c>
      <c r="AT249" s="204" t="s">
        <v>147</v>
      </c>
      <c r="AU249" s="204" t="s">
        <v>82</v>
      </c>
      <c r="AY249" s="120" t="s">
        <v>145</v>
      </c>
      <c r="BE249" s="205">
        <f>IF(N249="základní",J249,0)</f>
        <v>0</v>
      </c>
      <c r="BF249" s="205">
        <f>IF(N249="snížená",J249,0)</f>
        <v>0</v>
      </c>
      <c r="BG249" s="205">
        <f>IF(N249="zákl. přenesená",J249,0)</f>
        <v>0</v>
      </c>
      <c r="BH249" s="205">
        <f>IF(N249="sníž. přenesená",J249,0)</f>
        <v>0</v>
      </c>
      <c r="BI249" s="205">
        <f>IF(N249="nulová",J249,0)</f>
        <v>0</v>
      </c>
      <c r="BJ249" s="120" t="s">
        <v>80</v>
      </c>
      <c r="BK249" s="205">
        <f>ROUND(I249*H249,2)</f>
        <v>0</v>
      </c>
      <c r="BL249" s="120" t="s">
        <v>151</v>
      </c>
      <c r="BM249" s="204" t="s">
        <v>762</v>
      </c>
    </row>
    <row r="250" spans="1:65" s="130" customFormat="1" ht="36">
      <c r="A250" s="127"/>
      <c r="B250" s="128"/>
      <c r="C250" s="193" t="s">
        <v>763</v>
      </c>
      <c r="D250" s="193" t="s">
        <v>147</v>
      </c>
      <c r="E250" s="194" t="s">
        <v>764</v>
      </c>
      <c r="F250" s="195" t="s">
        <v>765</v>
      </c>
      <c r="G250" s="196" t="s">
        <v>159</v>
      </c>
      <c r="H250" s="197">
        <v>2</v>
      </c>
      <c r="I250" s="24"/>
      <c r="J250" s="198">
        <f>ROUND(I250*H250,2)</f>
        <v>0</v>
      </c>
      <c r="K250" s="195" t="s">
        <v>150</v>
      </c>
      <c r="L250" s="128"/>
      <c r="M250" s="199" t="s">
        <v>3</v>
      </c>
      <c r="N250" s="200" t="s">
        <v>43</v>
      </c>
      <c r="O250" s="201"/>
      <c r="P250" s="202">
        <f>O250*H250</f>
        <v>0</v>
      </c>
      <c r="Q250" s="202">
        <v>2.3000000000000001E-4</v>
      </c>
      <c r="R250" s="202">
        <f>Q250*H250</f>
        <v>4.6000000000000001E-4</v>
      </c>
      <c r="S250" s="202">
        <v>0</v>
      </c>
      <c r="T250" s="203">
        <f>S250*H250</f>
        <v>0</v>
      </c>
      <c r="U250" s="127"/>
      <c r="V250" s="127"/>
      <c r="W250" s="127"/>
      <c r="X250" s="127"/>
      <c r="Y250" s="127"/>
      <c r="Z250" s="127"/>
      <c r="AA250" s="127"/>
      <c r="AB250" s="127"/>
      <c r="AC250" s="127"/>
      <c r="AD250" s="127"/>
      <c r="AE250" s="127"/>
      <c r="AR250" s="204" t="s">
        <v>151</v>
      </c>
      <c r="AT250" s="204" t="s">
        <v>147</v>
      </c>
      <c r="AU250" s="204" t="s">
        <v>82</v>
      </c>
      <c r="AY250" s="120" t="s">
        <v>145</v>
      </c>
      <c r="BE250" s="205">
        <f>IF(N250="základní",J250,0)</f>
        <v>0</v>
      </c>
      <c r="BF250" s="205">
        <f>IF(N250="snížená",J250,0)</f>
        <v>0</v>
      </c>
      <c r="BG250" s="205">
        <f>IF(N250="zákl. přenesená",J250,0)</f>
        <v>0</v>
      </c>
      <c r="BH250" s="205">
        <f>IF(N250="sníž. přenesená",J250,0)</f>
        <v>0</v>
      </c>
      <c r="BI250" s="205">
        <f>IF(N250="nulová",J250,0)</f>
        <v>0</v>
      </c>
      <c r="BJ250" s="120" t="s">
        <v>80</v>
      </c>
      <c r="BK250" s="205">
        <f>ROUND(I250*H250,2)</f>
        <v>0</v>
      </c>
      <c r="BL250" s="120" t="s">
        <v>151</v>
      </c>
      <c r="BM250" s="204" t="s">
        <v>766</v>
      </c>
    </row>
    <row r="251" spans="1:65" s="130" customFormat="1" ht="24">
      <c r="A251" s="127"/>
      <c r="B251" s="128"/>
      <c r="C251" s="193" t="s">
        <v>767</v>
      </c>
      <c r="D251" s="193" t="s">
        <v>147</v>
      </c>
      <c r="E251" s="194" t="s">
        <v>768</v>
      </c>
      <c r="F251" s="195" t="s">
        <v>769</v>
      </c>
      <c r="G251" s="196" t="s">
        <v>159</v>
      </c>
      <c r="H251" s="197">
        <v>2</v>
      </c>
      <c r="I251" s="24"/>
      <c r="J251" s="198">
        <f>ROUND(I251*H251,2)</f>
        <v>0</v>
      </c>
      <c r="K251" s="195" t="s">
        <v>150</v>
      </c>
      <c r="L251" s="128"/>
      <c r="M251" s="199" t="s">
        <v>3</v>
      </c>
      <c r="N251" s="200" t="s">
        <v>43</v>
      </c>
      <c r="O251" s="201"/>
      <c r="P251" s="202">
        <f>O251*H251</f>
        <v>0</v>
      </c>
      <c r="Q251" s="202">
        <v>7.6000000000000004E-4</v>
      </c>
      <c r="R251" s="202">
        <f>Q251*H251</f>
        <v>1.5200000000000001E-3</v>
      </c>
      <c r="S251" s="202">
        <v>0</v>
      </c>
      <c r="T251" s="203">
        <f>S251*H251</f>
        <v>0</v>
      </c>
      <c r="U251" s="127"/>
      <c r="V251" s="127"/>
      <c r="W251" s="127"/>
      <c r="X251" s="127"/>
      <c r="Y251" s="127"/>
      <c r="Z251" s="127"/>
      <c r="AA251" s="127"/>
      <c r="AB251" s="127"/>
      <c r="AC251" s="127"/>
      <c r="AD251" s="127"/>
      <c r="AE251" s="127"/>
      <c r="AR251" s="204" t="s">
        <v>151</v>
      </c>
      <c r="AT251" s="204" t="s">
        <v>147</v>
      </c>
      <c r="AU251" s="204" t="s">
        <v>82</v>
      </c>
      <c r="AY251" s="120" t="s">
        <v>145</v>
      </c>
      <c r="BE251" s="205">
        <f>IF(N251="základní",J251,0)</f>
        <v>0</v>
      </c>
      <c r="BF251" s="205">
        <f>IF(N251="snížená",J251,0)</f>
        <v>0</v>
      </c>
      <c r="BG251" s="205">
        <f>IF(N251="zákl. přenesená",J251,0)</f>
        <v>0</v>
      </c>
      <c r="BH251" s="205">
        <f>IF(N251="sníž. přenesená",J251,0)</f>
        <v>0</v>
      </c>
      <c r="BI251" s="205">
        <f>IF(N251="nulová",J251,0)</f>
        <v>0</v>
      </c>
      <c r="BJ251" s="120" t="s">
        <v>80</v>
      </c>
      <c r="BK251" s="205">
        <f>ROUND(I251*H251,2)</f>
        <v>0</v>
      </c>
      <c r="BL251" s="120" t="s">
        <v>151</v>
      </c>
      <c r="BM251" s="204" t="s">
        <v>770</v>
      </c>
    </row>
    <row r="252" spans="1:65" s="130" customFormat="1" ht="19.5">
      <c r="A252" s="127"/>
      <c r="B252" s="128"/>
      <c r="C252" s="127"/>
      <c r="D252" s="221" t="s">
        <v>316</v>
      </c>
      <c r="E252" s="127"/>
      <c r="F252" s="252" t="s">
        <v>771</v>
      </c>
      <c r="G252" s="127"/>
      <c r="H252" s="127"/>
      <c r="I252" s="28"/>
      <c r="J252" s="127"/>
      <c r="K252" s="127"/>
      <c r="L252" s="128"/>
      <c r="M252" s="253"/>
      <c r="N252" s="254"/>
      <c r="O252" s="201"/>
      <c r="P252" s="201"/>
      <c r="Q252" s="201"/>
      <c r="R252" s="201"/>
      <c r="S252" s="201"/>
      <c r="T252" s="255"/>
      <c r="U252" s="127"/>
      <c r="V252" s="127"/>
      <c r="W252" s="127"/>
      <c r="X252" s="127"/>
      <c r="Y252" s="127"/>
      <c r="Z252" s="127"/>
      <c r="AA252" s="127"/>
      <c r="AB252" s="127"/>
      <c r="AC252" s="127"/>
      <c r="AD252" s="127"/>
      <c r="AE252" s="127"/>
      <c r="AT252" s="120" t="s">
        <v>316</v>
      </c>
      <c r="AU252" s="120" t="s">
        <v>82</v>
      </c>
    </row>
    <row r="253" spans="1:65" s="130" customFormat="1" ht="24">
      <c r="A253" s="127"/>
      <c r="B253" s="128"/>
      <c r="C253" s="193" t="s">
        <v>772</v>
      </c>
      <c r="D253" s="193" t="s">
        <v>147</v>
      </c>
      <c r="E253" s="194" t="s">
        <v>773</v>
      </c>
      <c r="F253" s="195" t="s">
        <v>774</v>
      </c>
      <c r="G253" s="196" t="s">
        <v>159</v>
      </c>
      <c r="H253" s="197">
        <v>2</v>
      </c>
      <c r="I253" s="24"/>
      <c r="J253" s="198">
        <f>ROUND(I253*H253,2)</f>
        <v>0</v>
      </c>
      <c r="K253" s="195" t="s">
        <v>150</v>
      </c>
      <c r="L253" s="128"/>
      <c r="M253" s="199" t="s">
        <v>3</v>
      </c>
      <c r="N253" s="200" t="s">
        <v>43</v>
      </c>
      <c r="O253" s="201"/>
      <c r="P253" s="202">
        <f>O253*H253</f>
        <v>0</v>
      </c>
      <c r="Q253" s="202">
        <v>1.01E-3</v>
      </c>
      <c r="R253" s="202">
        <f>Q253*H253</f>
        <v>2.0200000000000001E-3</v>
      </c>
      <c r="S253" s="202">
        <v>0</v>
      </c>
      <c r="T253" s="203">
        <f>S253*H253</f>
        <v>0</v>
      </c>
      <c r="U253" s="127"/>
      <c r="V253" s="127"/>
      <c r="W253" s="127"/>
      <c r="X253" s="127"/>
      <c r="Y253" s="127"/>
      <c r="Z253" s="127"/>
      <c r="AA253" s="127"/>
      <c r="AB253" s="127"/>
      <c r="AC253" s="127"/>
      <c r="AD253" s="127"/>
      <c r="AE253" s="127"/>
      <c r="AR253" s="204" t="s">
        <v>151</v>
      </c>
      <c r="AT253" s="204" t="s">
        <v>147</v>
      </c>
      <c r="AU253" s="204" t="s">
        <v>82</v>
      </c>
      <c r="AY253" s="120" t="s">
        <v>145</v>
      </c>
      <c r="BE253" s="205">
        <f>IF(N253="základní",J253,0)</f>
        <v>0</v>
      </c>
      <c r="BF253" s="205">
        <f>IF(N253="snížená",J253,0)</f>
        <v>0</v>
      </c>
      <c r="BG253" s="205">
        <f>IF(N253="zákl. přenesená",J253,0)</f>
        <v>0</v>
      </c>
      <c r="BH253" s="205">
        <f>IF(N253="sníž. přenesená",J253,0)</f>
        <v>0</v>
      </c>
      <c r="BI253" s="205">
        <f>IF(N253="nulová",J253,0)</f>
        <v>0</v>
      </c>
      <c r="BJ253" s="120" t="s">
        <v>80</v>
      </c>
      <c r="BK253" s="205">
        <f>ROUND(I253*H253,2)</f>
        <v>0</v>
      </c>
      <c r="BL253" s="120" t="s">
        <v>151</v>
      </c>
      <c r="BM253" s="204" t="s">
        <v>775</v>
      </c>
    </row>
    <row r="254" spans="1:65" s="130" customFormat="1" ht="19.5">
      <c r="A254" s="127"/>
      <c r="B254" s="128"/>
      <c r="C254" s="127"/>
      <c r="D254" s="221" t="s">
        <v>316</v>
      </c>
      <c r="E254" s="127"/>
      <c r="F254" s="252" t="s">
        <v>771</v>
      </c>
      <c r="G254" s="127"/>
      <c r="H254" s="127"/>
      <c r="I254" s="28"/>
      <c r="J254" s="127"/>
      <c r="K254" s="127"/>
      <c r="L254" s="128"/>
      <c r="M254" s="253"/>
      <c r="N254" s="254"/>
      <c r="O254" s="201"/>
      <c r="P254" s="201"/>
      <c r="Q254" s="201"/>
      <c r="R254" s="201"/>
      <c r="S254" s="201"/>
      <c r="T254" s="255"/>
      <c r="U254" s="127"/>
      <c r="V254" s="127"/>
      <c r="W254" s="127"/>
      <c r="X254" s="127"/>
      <c r="Y254" s="127"/>
      <c r="Z254" s="127"/>
      <c r="AA254" s="127"/>
      <c r="AB254" s="127"/>
      <c r="AC254" s="127"/>
      <c r="AD254" s="127"/>
      <c r="AE254" s="127"/>
      <c r="AT254" s="120" t="s">
        <v>316</v>
      </c>
      <c r="AU254" s="120" t="s">
        <v>82</v>
      </c>
    </row>
    <row r="255" spans="1:65" s="130" customFormat="1" ht="16.5" customHeight="1">
      <c r="A255" s="127"/>
      <c r="B255" s="128"/>
      <c r="C255" s="193" t="s">
        <v>776</v>
      </c>
      <c r="D255" s="193" t="s">
        <v>147</v>
      </c>
      <c r="E255" s="194" t="s">
        <v>777</v>
      </c>
      <c r="F255" s="195" t="s">
        <v>778</v>
      </c>
      <c r="G255" s="196" t="s">
        <v>159</v>
      </c>
      <c r="H255" s="197">
        <v>1</v>
      </c>
      <c r="I255" s="24"/>
      <c r="J255" s="198">
        <f>ROUND(I255*H255,2)</f>
        <v>0</v>
      </c>
      <c r="K255" s="195" t="s">
        <v>3</v>
      </c>
      <c r="L255" s="128"/>
      <c r="M255" s="199" t="s">
        <v>3</v>
      </c>
      <c r="N255" s="200" t="s">
        <v>43</v>
      </c>
      <c r="O255" s="201"/>
      <c r="P255" s="202">
        <f>O255*H255</f>
        <v>0</v>
      </c>
      <c r="Q255" s="202">
        <v>1.48E-3</v>
      </c>
      <c r="R255" s="202">
        <f>Q255*H255</f>
        <v>1.48E-3</v>
      </c>
      <c r="S255" s="202">
        <v>0</v>
      </c>
      <c r="T255" s="203">
        <f>S255*H255</f>
        <v>0</v>
      </c>
      <c r="U255" s="127"/>
      <c r="V255" s="127"/>
      <c r="W255" s="127"/>
      <c r="X255" s="127"/>
      <c r="Y255" s="127"/>
      <c r="Z255" s="127"/>
      <c r="AA255" s="127"/>
      <c r="AB255" s="127"/>
      <c r="AC255" s="127"/>
      <c r="AD255" s="127"/>
      <c r="AE255" s="127"/>
      <c r="AR255" s="204" t="s">
        <v>216</v>
      </c>
      <c r="AT255" s="204" t="s">
        <v>147</v>
      </c>
      <c r="AU255" s="204" t="s">
        <v>82</v>
      </c>
      <c r="AY255" s="120" t="s">
        <v>145</v>
      </c>
      <c r="BE255" s="205">
        <f>IF(N255="základní",J255,0)</f>
        <v>0</v>
      </c>
      <c r="BF255" s="205">
        <f>IF(N255="snížená",J255,0)</f>
        <v>0</v>
      </c>
      <c r="BG255" s="205">
        <f>IF(N255="zákl. přenesená",J255,0)</f>
        <v>0</v>
      </c>
      <c r="BH255" s="205">
        <f>IF(N255="sníž. přenesená",J255,0)</f>
        <v>0</v>
      </c>
      <c r="BI255" s="205">
        <f>IF(N255="nulová",J255,0)</f>
        <v>0</v>
      </c>
      <c r="BJ255" s="120" t="s">
        <v>80</v>
      </c>
      <c r="BK255" s="205">
        <f>ROUND(I255*H255,2)</f>
        <v>0</v>
      </c>
      <c r="BL255" s="120" t="s">
        <v>216</v>
      </c>
      <c r="BM255" s="204" t="s">
        <v>779</v>
      </c>
    </row>
    <row r="256" spans="1:65" s="219" customFormat="1" ht="22.5">
      <c r="B256" s="220"/>
      <c r="D256" s="221" t="s">
        <v>153</v>
      </c>
      <c r="E256" s="222" t="s">
        <v>3</v>
      </c>
      <c r="F256" s="223" t="s">
        <v>780</v>
      </c>
      <c r="H256" s="224">
        <v>1</v>
      </c>
      <c r="I256" s="25"/>
      <c r="L256" s="220"/>
      <c r="M256" s="225"/>
      <c r="N256" s="226"/>
      <c r="O256" s="226"/>
      <c r="P256" s="226"/>
      <c r="Q256" s="226"/>
      <c r="R256" s="226"/>
      <c r="S256" s="226"/>
      <c r="T256" s="227"/>
      <c r="AT256" s="222" t="s">
        <v>153</v>
      </c>
      <c r="AU256" s="222" t="s">
        <v>82</v>
      </c>
      <c r="AV256" s="219" t="s">
        <v>82</v>
      </c>
      <c r="AW256" s="219" t="s">
        <v>33</v>
      </c>
      <c r="AX256" s="219" t="s">
        <v>80</v>
      </c>
      <c r="AY256" s="222" t="s">
        <v>145</v>
      </c>
    </row>
    <row r="257" spans="1:65" s="182" customFormat="1" ht="22.9" customHeight="1">
      <c r="B257" s="183"/>
      <c r="D257" s="184" t="s">
        <v>71</v>
      </c>
      <c r="E257" s="217" t="s">
        <v>177</v>
      </c>
      <c r="F257" s="217" t="s">
        <v>200</v>
      </c>
      <c r="I257" s="23"/>
      <c r="J257" s="218">
        <f>BK257</f>
        <v>0</v>
      </c>
      <c r="L257" s="183"/>
      <c r="M257" s="187"/>
      <c r="N257" s="188"/>
      <c r="O257" s="188"/>
      <c r="P257" s="189">
        <f>SUM(P258:P287)</f>
        <v>0</v>
      </c>
      <c r="Q257" s="188"/>
      <c r="R257" s="189">
        <f>SUM(R258:R287)</f>
        <v>4.5471700000000004E-2</v>
      </c>
      <c r="S257" s="188"/>
      <c r="T257" s="190">
        <f>SUM(T258:T287)</f>
        <v>0</v>
      </c>
      <c r="AR257" s="184" t="s">
        <v>80</v>
      </c>
      <c r="AT257" s="191" t="s">
        <v>71</v>
      </c>
      <c r="AU257" s="191" t="s">
        <v>80</v>
      </c>
      <c r="AY257" s="184" t="s">
        <v>145</v>
      </c>
      <c r="BK257" s="192">
        <f>SUM(BK258:BK287)</f>
        <v>0</v>
      </c>
    </row>
    <row r="258" spans="1:65" s="130" customFormat="1" ht="48">
      <c r="A258" s="127"/>
      <c r="B258" s="128"/>
      <c r="C258" s="193" t="s">
        <v>781</v>
      </c>
      <c r="D258" s="193" t="s">
        <v>147</v>
      </c>
      <c r="E258" s="194" t="s">
        <v>782</v>
      </c>
      <c r="F258" s="195" t="s">
        <v>783</v>
      </c>
      <c r="G258" s="196" t="s">
        <v>104</v>
      </c>
      <c r="H258" s="197">
        <v>149</v>
      </c>
      <c r="I258" s="24"/>
      <c r="J258" s="198">
        <f>ROUND(I258*H258,2)</f>
        <v>0</v>
      </c>
      <c r="K258" s="195" t="s">
        <v>150</v>
      </c>
      <c r="L258" s="128"/>
      <c r="M258" s="199" t="s">
        <v>3</v>
      </c>
      <c r="N258" s="200" t="s">
        <v>43</v>
      </c>
      <c r="O258" s="201"/>
      <c r="P258" s="202">
        <f>O258*H258</f>
        <v>0</v>
      </c>
      <c r="Q258" s="202">
        <v>0</v>
      </c>
      <c r="R258" s="202">
        <f>Q258*H258</f>
        <v>0</v>
      </c>
      <c r="S258" s="202">
        <v>0</v>
      </c>
      <c r="T258" s="203">
        <f>S258*H258</f>
        <v>0</v>
      </c>
      <c r="U258" s="127"/>
      <c r="V258" s="127"/>
      <c r="W258" s="127"/>
      <c r="X258" s="127"/>
      <c r="Y258" s="127"/>
      <c r="Z258" s="127"/>
      <c r="AA258" s="127"/>
      <c r="AB258" s="127"/>
      <c r="AC258" s="127"/>
      <c r="AD258" s="127"/>
      <c r="AE258" s="127"/>
      <c r="AR258" s="204" t="s">
        <v>151</v>
      </c>
      <c r="AT258" s="204" t="s">
        <v>147</v>
      </c>
      <c r="AU258" s="204" t="s">
        <v>82</v>
      </c>
      <c r="AY258" s="120" t="s">
        <v>145</v>
      </c>
      <c r="BE258" s="205">
        <f>IF(N258="základní",J258,0)</f>
        <v>0</v>
      </c>
      <c r="BF258" s="205">
        <f>IF(N258="snížená",J258,0)</f>
        <v>0</v>
      </c>
      <c r="BG258" s="205">
        <f>IF(N258="zákl. přenesená",J258,0)</f>
        <v>0</v>
      </c>
      <c r="BH258" s="205">
        <f>IF(N258="sníž. přenesená",J258,0)</f>
        <v>0</v>
      </c>
      <c r="BI258" s="205">
        <f>IF(N258="nulová",J258,0)</f>
        <v>0</v>
      </c>
      <c r="BJ258" s="120" t="s">
        <v>80</v>
      </c>
      <c r="BK258" s="205">
        <f>ROUND(I258*H258,2)</f>
        <v>0</v>
      </c>
      <c r="BL258" s="120" t="s">
        <v>151</v>
      </c>
      <c r="BM258" s="204" t="s">
        <v>784</v>
      </c>
    </row>
    <row r="259" spans="1:65" s="219" customFormat="1" ht="22.5">
      <c r="B259" s="220"/>
      <c r="D259" s="221" t="s">
        <v>153</v>
      </c>
      <c r="E259" s="222" t="s">
        <v>3</v>
      </c>
      <c r="F259" s="223" t="s">
        <v>2416</v>
      </c>
      <c r="H259" s="224">
        <v>149</v>
      </c>
      <c r="I259" s="25"/>
      <c r="L259" s="220"/>
      <c r="M259" s="225"/>
      <c r="N259" s="226"/>
      <c r="O259" s="226"/>
      <c r="P259" s="226"/>
      <c r="Q259" s="226"/>
      <c r="R259" s="226"/>
      <c r="S259" s="226"/>
      <c r="T259" s="227"/>
      <c r="AT259" s="222" t="s">
        <v>153</v>
      </c>
      <c r="AU259" s="222" t="s">
        <v>82</v>
      </c>
      <c r="AV259" s="219" t="s">
        <v>82</v>
      </c>
      <c r="AW259" s="219" t="s">
        <v>33</v>
      </c>
      <c r="AX259" s="219" t="s">
        <v>80</v>
      </c>
      <c r="AY259" s="222" t="s">
        <v>145</v>
      </c>
    </row>
    <row r="260" spans="1:65" s="130" customFormat="1" ht="48">
      <c r="A260" s="127"/>
      <c r="B260" s="128"/>
      <c r="C260" s="193" t="s">
        <v>785</v>
      </c>
      <c r="D260" s="193" t="s">
        <v>147</v>
      </c>
      <c r="E260" s="194" t="s">
        <v>786</v>
      </c>
      <c r="F260" s="195" t="s">
        <v>787</v>
      </c>
      <c r="G260" s="196" t="s">
        <v>104</v>
      </c>
      <c r="H260" s="197">
        <v>2980</v>
      </c>
      <c r="I260" s="24"/>
      <c r="J260" s="198">
        <f>ROUND(I260*H260,2)</f>
        <v>0</v>
      </c>
      <c r="K260" s="195" t="s">
        <v>150</v>
      </c>
      <c r="L260" s="128"/>
      <c r="M260" s="199" t="s">
        <v>3</v>
      </c>
      <c r="N260" s="200" t="s">
        <v>43</v>
      </c>
      <c r="O260" s="201"/>
      <c r="P260" s="202">
        <f>O260*H260</f>
        <v>0</v>
      </c>
      <c r="Q260" s="202">
        <v>0</v>
      </c>
      <c r="R260" s="202">
        <f>Q260*H260</f>
        <v>0</v>
      </c>
      <c r="S260" s="202">
        <v>0</v>
      </c>
      <c r="T260" s="203">
        <f>S260*H260</f>
        <v>0</v>
      </c>
      <c r="U260" s="127"/>
      <c r="V260" s="127"/>
      <c r="W260" s="127"/>
      <c r="X260" s="127"/>
      <c r="Y260" s="127"/>
      <c r="Z260" s="127"/>
      <c r="AA260" s="127"/>
      <c r="AB260" s="127"/>
      <c r="AC260" s="127"/>
      <c r="AD260" s="127"/>
      <c r="AE260" s="127"/>
      <c r="AR260" s="204" t="s">
        <v>151</v>
      </c>
      <c r="AT260" s="204" t="s">
        <v>147</v>
      </c>
      <c r="AU260" s="204" t="s">
        <v>82</v>
      </c>
      <c r="AY260" s="120" t="s">
        <v>145</v>
      </c>
      <c r="BE260" s="205">
        <f>IF(N260="základní",J260,0)</f>
        <v>0</v>
      </c>
      <c r="BF260" s="205">
        <f>IF(N260="snížená",J260,0)</f>
        <v>0</v>
      </c>
      <c r="BG260" s="205">
        <f>IF(N260="zákl. přenesená",J260,0)</f>
        <v>0</v>
      </c>
      <c r="BH260" s="205">
        <f>IF(N260="sníž. přenesená",J260,0)</f>
        <v>0</v>
      </c>
      <c r="BI260" s="205">
        <f>IF(N260="nulová",J260,0)</f>
        <v>0</v>
      </c>
      <c r="BJ260" s="120" t="s">
        <v>80</v>
      </c>
      <c r="BK260" s="205">
        <f>ROUND(I260*H260,2)</f>
        <v>0</v>
      </c>
      <c r="BL260" s="120" t="s">
        <v>151</v>
      </c>
      <c r="BM260" s="204" t="s">
        <v>788</v>
      </c>
    </row>
    <row r="261" spans="1:65" s="219" customFormat="1">
      <c r="B261" s="220"/>
      <c r="D261" s="221" t="s">
        <v>153</v>
      </c>
      <c r="F261" s="223" t="s">
        <v>2417</v>
      </c>
      <c r="H261" s="224">
        <v>2980</v>
      </c>
      <c r="I261" s="25"/>
      <c r="L261" s="220"/>
      <c r="M261" s="225"/>
      <c r="N261" s="226"/>
      <c r="O261" s="226"/>
      <c r="P261" s="226"/>
      <c r="Q261" s="226"/>
      <c r="R261" s="226"/>
      <c r="S261" s="226"/>
      <c r="T261" s="227"/>
      <c r="AT261" s="222" t="s">
        <v>153</v>
      </c>
      <c r="AU261" s="222" t="s">
        <v>82</v>
      </c>
      <c r="AV261" s="219" t="s">
        <v>82</v>
      </c>
      <c r="AW261" s="219" t="s">
        <v>4</v>
      </c>
      <c r="AX261" s="219" t="s">
        <v>80</v>
      </c>
      <c r="AY261" s="222" t="s">
        <v>145</v>
      </c>
    </row>
    <row r="262" spans="1:65" s="130" customFormat="1" ht="48">
      <c r="A262" s="127"/>
      <c r="B262" s="128"/>
      <c r="C262" s="193" t="s">
        <v>789</v>
      </c>
      <c r="D262" s="193" t="s">
        <v>147</v>
      </c>
      <c r="E262" s="194" t="s">
        <v>790</v>
      </c>
      <c r="F262" s="195" t="s">
        <v>791</v>
      </c>
      <c r="G262" s="196" t="s">
        <v>104</v>
      </c>
      <c r="H262" s="197">
        <v>149</v>
      </c>
      <c r="I262" s="24"/>
      <c r="J262" s="198">
        <f>ROUND(I262*H262,2)</f>
        <v>0</v>
      </c>
      <c r="K262" s="195" t="s">
        <v>150</v>
      </c>
      <c r="L262" s="128"/>
      <c r="M262" s="199" t="s">
        <v>3</v>
      </c>
      <c r="N262" s="200" t="s">
        <v>43</v>
      </c>
      <c r="O262" s="201"/>
      <c r="P262" s="202">
        <f>O262*H262</f>
        <v>0</v>
      </c>
      <c r="Q262" s="202">
        <v>0</v>
      </c>
      <c r="R262" s="202">
        <f>Q262*H262</f>
        <v>0</v>
      </c>
      <c r="S262" s="202">
        <v>0</v>
      </c>
      <c r="T262" s="203">
        <f>S262*H262</f>
        <v>0</v>
      </c>
      <c r="U262" s="127"/>
      <c r="V262" s="127"/>
      <c r="W262" s="127"/>
      <c r="X262" s="127"/>
      <c r="Y262" s="127"/>
      <c r="Z262" s="127"/>
      <c r="AA262" s="127"/>
      <c r="AB262" s="127"/>
      <c r="AC262" s="127"/>
      <c r="AD262" s="127"/>
      <c r="AE262" s="127"/>
      <c r="AR262" s="204" t="s">
        <v>151</v>
      </c>
      <c r="AT262" s="204" t="s">
        <v>147</v>
      </c>
      <c r="AU262" s="204" t="s">
        <v>82</v>
      </c>
      <c r="AY262" s="120" t="s">
        <v>145</v>
      </c>
      <c r="BE262" s="205">
        <f>IF(N262="základní",J262,0)</f>
        <v>0</v>
      </c>
      <c r="BF262" s="205">
        <f>IF(N262="snížená",J262,0)</f>
        <v>0</v>
      </c>
      <c r="BG262" s="205">
        <f>IF(N262="zákl. přenesená",J262,0)</f>
        <v>0</v>
      </c>
      <c r="BH262" s="205">
        <f>IF(N262="sníž. přenesená",J262,0)</f>
        <v>0</v>
      </c>
      <c r="BI262" s="205">
        <f>IF(N262="nulová",J262,0)</f>
        <v>0</v>
      </c>
      <c r="BJ262" s="120" t="s">
        <v>80</v>
      </c>
      <c r="BK262" s="205">
        <f>ROUND(I262*H262,2)</f>
        <v>0</v>
      </c>
      <c r="BL262" s="120" t="s">
        <v>151</v>
      </c>
      <c r="BM262" s="204" t="s">
        <v>792</v>
      </c>
    </row>
    <row r="263" spans="1:65" s="130" customFormat="1" ht="33" customHeight="1">
      <c r="A263" s="127"/>
      <c r="B263" s="128"/>
      <c r="C263" s="193" t="s">
        <v>793</v>
      </c>
      <c r="D263" s="193" t="s">
        <v>147</v>
      </c>
      <c r="E263" s="194" t="s">
        <v>794</v>
      </c>
      <c r="F263" s="195" t="s">
        <v>795</v>
      </c>
      <c r="G263" s="196" t="s">
        <v>104</v>
      </c>
      <c r="H263" s="197">
        <v>98.37</v>
      </c>
      <c r="I263" s="24"/>
      <c r="J263" s="198">
        <f>ROUND(I263*H263,2)</f>
        <v>0</v>
      </c>
      <c r="K263" s="195" t="s">
        <v>150</v>
      </c>
      <c r="L263" s="128"/>
      <c r="M263" s="199" t="s">
        <v>3</v>
      </c>
      <c r="N263" s="200" t="s">
        <v>43</v>
      </c>
      <c r="O263" s="201"/>
      <c r="P263" s="202">
        <f>O263*H263</f>
        <v>0</v>
      </c>
      <c r="Q263" s="202">
        <v>1.0000000000000001E-5</v>
      </c>
      <c r="R263" s="202">
        <f>Q263*H263</f>
        <v>9.8370000000000011E-4</v>
      </c>
      <c r="S263" s="202">
        <v>0</v>
      </c>
      <c r="T263" s="203">
        <f>S263*H263</f>
        <v>0</v>
      </c>
      <c r="U263" s="127"/>
      <c r="V263" s="127"/>
      <c r="W263" s="127"/>
      <c r="X263" s="127"/>
      <c r="Y263" s="127"/>
      <c r="Z263" s="127"/>
      <c r="AA263" s="127"/>
      <c r="AB263" s="127"/>
      <c r="AC263" s="127"/>
      <c r="AD263" s="127"/>
      <c r="AE263" s="127"/>
      <c r="AR263" s="204" t="s">
        <v>151</v>
      </c>
      <c r="AT263" s="204" t="s">
        <v>147</v>
      </c>
      <c r="AU263" s="204" t="s">
        <v>82</v>
      </c>
      <c r="AY263" s="120" t="s">
        <v>145</v>
      </c>
      <c r="BE263" s="205">
        <f>IF(N263="základní",J263,0)</f>
        <v>0</v>
      </c>
      <c r="BF263" s="205">
        <f>IF(N263="snížená",J263,0)</f>
        <v>0</v>
      </c>
      <c r="BG263" s="205">
        <f>IF(N263="zákl. přenesená",J263,0)</f>
        <v>0</v>
      </c>
      <c r="BH263" s="205">
        <f>IF(N263="sníž. přenesená",J263,0)</f>
        <v>0</v>
      </c>
      <c r="BI263" s="205">
        <f>IF(N263="nulová",J263,0)</f>
        <v>0</v>
      </c>
      <c r="BJ263" s="120" t="s">
        <v>80</v>
      </c>
      <c r="BK263" s="205">
        <f>ROUND(I263*H263,2)</f>
        <v>0</v>
      </c>
      <c r="BL263" s="120" t="s">
        <v>151</v>
      </c>
      <c r="BM263" s="204" t="s">
        <v>796</v>
      </c>
    </row>
    <row r="264" spans="1:65" s="219" customFormat="1">
      <c r="B264" s="220"/>
      <c r="D264" s="221" t="s">
        <v>153</v>
      </c>
      <c r="E264" s="222" t="s">
        <v>3</v>
      </c>
      <c r="F264" s="223" t="s">
        <v>797</v>
      </c>
      <c r="H264" s="224">
        <v>53.01</v>
      </c>
      <c r="I264" s="25"/>
      <c r="L264" s="220"/>
      <c r="M264" s="225"/>
      <c r="N264" s="226"/>
      <c r="O264" s="226"/>
      <c r="P264" s="226"/>
      <c r="Q264" s="226"/>
      <c r="R264" s="226"/>
      <c r="S264" s="226"/>
      <c r="T264" s="227"/>
      <c r="AT264" s="222" t="s">
        <v>153</v>
      </c>
      <c r="AU264" s="222" t="s">
        <v>82</v>
      </c>
      <c r="AV264" s="219" t="s">
        <v>82</v>
      </c>
      <c r="AW264" s="219" t="s">
        <v>33</v>
      </c>
      <c r="AX264" s="219" t="s">
        <v>72</v>
      </c>
      <c r="AY264" s="222" t="s">
        <v>145</v>
      </c>
    </row>
    <row r="265" spans="1:65" s="219" customFormat="1">
      <c r="B265" s="220"/>
      <c r="D265" s="221" t="s">
        <v>153</v>
      </c>
      <c r="E265" s="222" t="s">
        <v>3</v>
      </c>
      <c r="F265" s="223" t="s">
        <v>798</v>
      </c>
      <c r="H265" s="224">
        <v>45.36</v>
      </c>
      <c r="I265" s="25"/>
      <c r="L265" s="220"/>
      <c r="M265" s="225"/>
      <c r="N265" s="226"/>
      <c r="O265" s="226"/>
      <c r="P265" s="226"/>
      <c r="Q265" s="226"/>
      <c r="R265" s="226"/>
      <c r="S265" s="226"/>
      <c r="T265" s="227"/>
      <c r="AT265" s="222" t="s">
        <v>153</v>
      </c>
      <c r="AU265" s="222" t="s">
        <v>82</v>
      </c>
      <c r="AV265" s="219" t="s">
        <v>82</v>
      </c>
      <c r="AW265" s="219" t="s">
        <v>33</v>
      </c>
      <c r="AX265" s="219" t="s">
        <v>72</v>
      </c>
      <c r="AY265" s="222" t="s">
        <v>145</v>
      </c>
    </row>
    <row r="266" spans="1:65" s="228" customFormat="1">
      <c r="B266" s="229"/>
      <c r="D266" s="221" t="s">
        <v>153</v>
      </c>
      <c r="E266" s="230" t="s">
        <v>3</v>
      </c>
      <c r="F266" s="231" t="s">
        <v>176</v>
      </c>
      <c r="H266" s="232">
        <v>98.37</v>
      </c>
      <c r="I266" s="26"/>
      <c r="L266" s="229"/>
      <c r="M266" s="233"/>
      <c r="N266" s="234"/>
      <c r="O266" s="234"/>
      <c r="P266" s="234"/>
      <c r="Q266" s="234"/>
      <c r="R266" s="234"/>
      <c r="S266" s="234"/>
      <c r="T266" s="235"/>
      <c r="AT266" s="230" t="s">
        <v>153</v>
      </c>
      <c r="AU266" s="230" t="s">
        <v>82</v>
      </c>
      <c r="AV266" s="228" t="s">
        <v>151</v>
      </c>
      <c r="AW266" s="228" t="s">
        <v>33</v>
      </c>
      <c r="AX266" s="228" t="s">
        <v>80</v>
      </c>
      <c r="AY266" s="230" t="s">
        <v>145</v>
      </c>
    </row>
    <row r="267" spans="1:65" s="130" customFormat="1" ht="36">
      <c r="A267" s="127"/>
      <c r="B267" s="128"/>
      <c r="C267" s="193" t="s">
        <v>799</v>
      </c>
      <c r="D267" s="193" t="s">
        <v>147</v>
      </c>
      <c r="E267" s="194" t="s">
        <v>800</v>
      </c>
      <c r="F267" s="195" t="s">
        <v>801</v>
      </c>
      <c r="G267" s="196" t="s">
        <v>104</v>
      </c>
      <c r="H267" s="197">
        <v>53.01</v>
      </c>
      <c r="I267" s="24"/>
      <c r="J267" s="198">
        <f>ROUND(I267*H267,2)</f>
        <v>0</v>
      </c>
      <c r="K267" s="195" t="s">
        <v>150</v>
      </c>
      <c r="L267" s="128"/>
      <c r="M267" s="199" t="s">
        <v>3</v>
      </c>
      <c r="N267" s="200" t="s">
        <v>43</v>
      </c>
      <c r="O267" s="201"/>
      <c r="P267" s="202">
        <f>O267*H267</f>
        <v>0</v>
      </c>
      <c r="Q267" s="202">
        <v>0</v>
      </c>
      <c r="R267" s="202">
        <f>Q267*H267</f>
        <v>0</v>
      </c>
      <c r="S267" s="202">
        <v>0</v>
      </c>
      <c r="T267" s="203">
        <f>S267*H267</f>
        <v>0</v>
      </c>
      <c r="U267" s="127"/>
      <c r="V267" s="127"/>
      <c r="W267" s="127"/>
      <c r="X267" s="127"/>
      <c r="Y267" s="127"/>
      <c r="Z267" s="127"/>
      <c r="AA267" s="127"/>
      <c r="AB267" s="127"/>
      <c r="AC267" s="127"/>
      <c r="AD267" s="127"/>
      <c r="AE267" s="127"/>
      <c r="AR267" s="204" t="s">
        <v>151</v>
      </c>
      <c r="AT267" s="204" t="s">
        <v>147</v>
      </c>
      <c r="AU267" s="204" t="s">
        <v>82</v>
      </c>
      <c r="AY267" s="120" t="s">
        <v>145</v>
      </c>
      <c r="BE267" s="205">
        <f>IF(N267="základní",J267,0)</f>
        <v>0</v>
      </c>
      <c r="BF267" s="205">
        <f>IF(N267="snížená",J267,0)</f>
        <v>0</v>
      </c>
      <c r="BG267" s="205">
        <f>IF(N267="zákl. přenesená",J267,0)</f>
        <v>0</v>
      </c>
      <c r="BH267" s="205">
        <f>IF(N267="sníž. přenesená",J267,0)</f>
        <v>0</v>
      </c>
      <c r="BI267" s="205">
        <f>IF(N267="nulová",J267,0)</f>
        <v>0</v>
      </c>
      <c r="BJ267" s="120" t="s">
        <v>80</v>
      </c>
      <c r="BK267" s="205">
        <f>ROUND(I267*H267,2)</f>
        <v>0</v>
      </c>
      <c r="BL267" s="120" t="s">
        <v>151</v>
      </c>
      <c r="BM267" s="204" t="s">
        <v>802</v>
      </c>
    </row>
    <row r="268" spans="1:65" s="219" customFormat="1">
      <c r="B268" s="220"/>
      <c r="D268" s="221" t="s">
        <v>153</v>
      </c>
      <c r="E268" s="222" t="s">
        <v>3</v>
      </c>
      <c r="F268" s="223" t="s">
        <v>797</v>
      </c>
      <c r="H268" s="224">
        <v>53.01</v>
      </c>
      <c r="I268" s="25"/>
      <c r="L268" s="220"/>
      <c r="M268" s="225"/>
      <c r="N268" s="226"/>
      <c r="O268" s="226"/>
      <c r="P268" s="226"/>
      <c r="Q268" s="226"/>
      <c r="R268" s="226"/>
      <c r="S268" s="226"/>
      <c r="T268" s="227"/>
      <c r="AT268" s="222" t="s">
        <v>153</v>
      </c>
      <c r="AU268" s="222" t="s">
        <v>82</v>
      </c>
      <c r="AV268" s="219" t="s">
        <v>82</v>
      </c>
      <c r="AW268" s="219" t="s">
        <v>33</v>
      </c>
      <c r="AX268" s="219" t="s">
        <v>80</v>
      </c>
      <c r="AY268" s="222" t="s">
        <v>145</v>
      </c>
    </row>
    <row r="269" spans="1:65" s="130" customFormat="1" ht="24">
      <c r="A269" s="127"/>
      <c r="B269" s="128"/>
      <c r="C269" s="193" t="s">
        <v>803</v>
      </c>
      <c r="D269" s="193" t="s">
        <v>147</v>
      </c>
      <c r="E269" s="194" t="s">
        <v>804</v>
      </c>
      <c r="F269" s="195" t="s">
        <v>805</v>
      </c>
      <c r="G269" s="196" t="s">
        <v>159</v>
      </c>
      <c r="H269" s="197">
        <v>8</v>
      </c>
      <c r="I269" s="24"/>
      <c r="J269" s="198">
        <f>ROUND(I269*H269,2)</f>
        <v>0</v>
      </c>
      <c r="K269" s="195" t="s">
        <v>150</v>
      </c>
      <c r="L269" s="128"/>
      <c r="M269" s="199" t="s">
        <v>3</v>
      </c>
      <c r="N269" s="200" t="s">
        <v>43</v>
      </c>
      <c r="O269" s="201"/>
      <c r="P269" s="202">
        <f>O269*H269</f>
        <v>0</v>
      </c>
      <c r="Q269" s="202">
        <v>1.81E-3</v>
      </c>
      <c r="R269" s="202">
        <f>Q269*H269</f>
        <v>1.448E-2</v>
      </c>
      <c r="S269" s="202">
        <v>0</v>
      </c>
      <c r="T269" s="203">
        <f>S269*H269</f>
        <v>0</v>
      </c>
      <c r="U269" s="127"/>
      <c r="V269" s="127"/>
      <c r="W269" s="127"/>
      <c r="X269" s="127"/>
      <c r="Y269" s="127"/>
      <c r="Z269" s="127"/>
      <c r="AA269" s="127"/>
      <c r="AB269" s="127"/>
      <c r="AC269" s="127"/>
      <c r="AD269" s="127"/>
      <c r="AE269" s="127"/>
      <c r="AR269" s="204" t="s">
        <v>151</v>
      </c>
      <c r="AT269" s="204" t="s">
        <v>147</v>
      </c>
      <c r="AU269" s="204" t="s">
        <v>82</v>
      </c>
      <c r="AY269" s="120" t="s">
        <v>145</v>
      </c>
      <c r="BE269" s="205">
        <f>IF(N269="základní",J269,0)</f>
        <v>0</v>
      </c>
      <c r="BF269" s="205">
        <f>IF(N269="snížená",J269,0)</f>
        <v>0</v>
      </c>
      <c r="BG269" s="205">
        <f>IF(N269="zákl. přenesená",J269,0)</f>
        <v>0</v>
      </c>
      <c r="BH269" s="205">
        <f>IF(N269="sníž. přenesená",J269,0)</f>
        <v>0</v>
      </c>
      <c r="BI269" s="205">
        <f>IF(N269="nulová",J269,0)</f>
        <v>0</v>
      </c>
      <c r="BJ269" s="120" t="s">
        <v>80</v>
      </c>
      <c r="BK269" s="205">
        <f>ROUND(I269*H269,2)</f>
        <v>0</v>
      </c>
      <c r="BL269" s="120" t="s">
        <v>151</v>
      </c>
      <c r="BM269" s="204" t="s">
        <v>806</v>
      </c>
    </row>
    <row r="270" spans="1:65" s="219" customFormat="1" ht="22.5">
      <c r="B270" s="220"/>
      <c r="D270" s="221" t="s">
        <v>153</v>
      </c>
      <c r="E270" s="222" t="s">
        <v>3</v>
      </c>
      <c r="F270" s="223" t="s">
        <v>807</v>
      </c>
      <c r="H270" s="224">
        <v>8</v>
      </c>
      <c r="I270" s="25"/>
      <c r="L270" s="220"/>
      <c r="M270" s="225"/>
      <c r="N270" s="226"/>
      <c r="O270" s="226"/>
      <c r="P270" s="226"/>
      <c r="Q270" s="226"/>
      <c r="R270" s="226"/>
      <c r="S270" s="226"/>
      <c r="T270" s="227"/>
      <c r="AT270" s="222" t="s">
        <v>153</v>
      </c>
      <c r="AU270" s="222" t="s">
        <v>82</v>
      </c>
      <c r="AV270" s="219" t="s">
        <v>82</v>
      </c>
      <c r="AW270" s="219" t="s">
        <v>33</v>
      </c>
      <c r="AX270" s="219" t="s">
        <v>80</v>
      </c>
      <c r="AY270" s="222" t="s">
        <v>145</v>
      </c>
    </row>
    <row r="271" spans="1:65" s="130" customFormat="1" ht="21.75" customHeight="1">
      <c r="A271" s="127"/>
      <c r="B271" s="128"/>
      <c r="C271" s="236" t="s">
        <v>808</v>
      </c>
      <c r="D271" s="236" t="s">
        <v>514</v>
      </c>
      <c r="E271" s="237" t="s">
        <v>809</v>
      </c>
      <c r="F271" s="238" t="s">
        <v>810</v>
      </c>
      <c r="G271" s="239" t="s">
        <v>159</v>
      </c>
      <c r="H271" s="240">
        <v>8</v>
      </c>
      <c r="I271" s="29"/>
      <c r="J271" s="241">
        <f>ROUND(I271*H271,2)</f>
        <v>0</v>
      </c>
      <c r="K271" s="238" t="s">
        <v>150</v>
      </c>
      <c r="L271" s="242"/>
      <c r="M271" s="243" t="s">
        <v>3</v>
      </c>
      <c r="N271" s="244" t="s">
        <v>43</v>
      </c>
      <c r="O271" s="201"/>
      <c r="P271" s="202">
        <f>O271*H271</f>
        <v>0</v>
      </c>
      <c r="Q271" s="202">
        <v>1.08E-3</v>
      </c>
      <c r="R271" s="202">
        <f>Q271*H271</f>
        <v>8.6400000000000001E-3</v>
      </c>
      <c r="S271" s="202">
        <v>0</v>
      </c>
      <c r="T271" s="203">
        <f>S271*H271</f>
        <v>0</v>
      </c>
      <c r="U271" s="127"/>
      <c r="V271" s="127"/>
      <c r="W271" s="127"/>
      <c r="X271" s="127"/>
      <c r="Y271" s="127"/>
      <c r="Z271" s="127"/>
      <c r="AA271" s="127"/>
      <c r="AB271" s="127"/>
      <c r="AC271" s="127"/>
      <c r="AD271" s="127"/>
      <c r="AE271" s="127"/>
      <c r="AR271" s="204" t="s">
        <v>169</v>
      </c>
      <c r="AT271" s="204" t="s">
        <v>514</v>
      </c>
      <c r="AU271" s="204" t="s">
        <v>82</v>
      </c>
      <c r="AY271" s="120" t="s">
        <v>145</v>
      </c>
      <c r="BE271" s="205">
        <f>IF(N271="základní",J271,0)</f>
        <v>0</v>
      </c>
      <c r="BF271" s="205">
        <f>IF(N271="snížená",J271,0)</f>
        <v>0</v>
      </c>
      <c r="BG271" s="205">
        <f>IF(N271="zákl. přenesená",J271,0)</f>
        <v>0</v>
      </c>
      <c r="BH271" s="205">
        <f>IF(N271="sníž. přenesená",J271,0)</f>
        <v>0</v>
      </c>
      <c r="BI271" s="205">
        <f>IF(N271="nulová",J271,0)</f>
        <v>0</v>
      </c>
      <c r="BJ271" s="120" t="s">
        <v>80</v>
      </c>
      <c r="BK271" s="205">
        <f>ROUND(I271*H271,2)</f>
        <v>0</v>
      </c>
      <c r="BL271" s="120" t="s">
        <v>151</v>
      </c>
      <c r="BM271" s="204" t="s">
        <v>811</v>
      </c>
    </row>
    <row r="272" spans="1:65" s="130" customFormat="1" ht="36">
      <c r="A272" s="127"/>
      <c r="B272" s="128"/>
      <c r="C272" s="193" t="s">
        <v>812</v>
      </c>
      <c r="D272" s="193" t="s">
        <v>147</v>
      </c>
      <c r="E272" s="194" t="s">
        <v>813</v>
      </c>
      <c r="F272" s="195" t="s">
        <v>814</v>
      </c>
      <c r="G272" s="196" t="s">
        <v>159</v>
      </c>
      <c r="H272" s="197">
        <v>32</v>
      </c>
      <c r="I272" s="24"/>
      <c r="J272" s="198">
        <f>ROUND(I272*H272,2)</f>
        <v>0</v>
      </c>
      <c r="K272" s="195" t="s">
        <v>150</v>
      </c>
      <c r="L272" s="128"/>
      <c r="M272" s="199" t="s">
        <v>3</v>
      </c>
      <c r="N272" s="200" t="s">
        <v>43</v>
      </c>
      <c r="O272" s="201"/>
      <c r="P272" s="202">
        <f>O272*H272</f>
        <v>0</v>
      </c>
      <c r="Q272" s="202">
        <v>1.0000000000000001E-5</v>
      </c>
      <c r="R272" s="202">
        <f>Q272*H272</f>
        <v>3.2000000000000003E-4</v>
      </c>
      <c r="S272" s="202">
        <v>0</v>
      </c>
      <c r="T272" s="203">
        <f>S272*H272</f>
        <v>0</v>
      </c>
      <c r="U272" s="127"/>
      <c r="V272" s="127"/>
      <c r="W272" s="127"/>
      <c r="X272" s="127"/>
      <c r="Y272" s="127"/>
      <c r="Z272" s="127"/>
      <c r="AA272" s="127"/>
      <c r="AB272" s="127"/>
      <c r="AC272" s="127"/>
      <c r="AD272" s="127"/>
      <c r="AE272" s="127"/>
      <c r="AR272" s="204" t="s">
        <v>151</v>
      </c>
      <c r="AT272" s="204" t="s">
        <v>147</v>
      </c>
      <c r="AU272" s="204" t="s">
        <v>82</v>
      </c>
      <c r="AY272" s="120" t="s">
        <v>145</v>
      </c>
      <c r="BE272" s="205">
        <f>IF(N272="základní",J272,0)</f>
        <v>0</v>
      </c>
      <c r="BF272" s="205">
        <f>IF(N272="snížená",J272,0)</f>
        <v>0</v>
      </c>
      <c r="BG272" s="205">
        <f>IF(N272="zákl. přenesená",J272,0)</f>
        <v>0</v>
      </c>
      <c r="BH272" s="205">
        <f>IF(N272="sníž. přenesená",J272,0)</f>
        <v>0</v>
      </c>
      <c r="BI272" s="205">
        <f>IF(N272="nulová",J272,0)</f>
        <v>0</v>
      </c>
      <c r="BJ272" s="120" t="s">
        <v>80</v>
      </c>
      <c r="BK272" s="205">
        <f>ROUND(I272*H272,2)</f>
        <v>0</v>
      </c>
      <c r="BL272" s="120" t="s">
        <v>151</v>
      </c>
      <c r="BM272" s="204" t="s">
        <v>815</v>
      </c>
    </row>
    <row r="273" spans="1:65" s="219" customFormat="1">
      <c r="B273" s="220"/>
      <c r="D273" s="221" t="s">
        <v>153</v>
      </c>
      <c r="E273" s="222" t="s">
        <v>3</v>
      </c>
      <c r="F273" s="223" t="s">
        <v>816</v>
      </c>
      <c r="H273" s="224">
        <v>32</v>
      </c>
      <c r="I273" s="25"/>
      <c r="L273" s="220"/>
      <c r="M273" s="225"/>
      <c r="N273" s="226"/>
      <c r="O273" s="226"/>
      <c r="P273" s="226"/>
      <c r="Q273" s="226"/>
      <c r="R273" s="226"/>
      <c r="S273" s="226"/>
      <c r="T273" s="227"/>
      <c r="AT273" s="222" t="s">
        <v>153</v>
      </c>
      <c r="AU273" s="222" t="s">
        <v>82</v>
      </c>
      <c r="AV273" s="219" t="s">
        <v>82</v>
      </c>
      <c r="AW273" s="219" t="s">
        <v>33</v>
      </c>
      <c r="AX273" s="219" t="s">
        <v>80</v>
      </c>
      <c r="AY273" s="222" t="s">
        <v>145</v>
      </c>
    </row>
    <row r="274" spans="1:65" s="130" customFormat="1" ht="36">
      <c r="A274" s="127"/>
      <c r="B274" s="128"/>
      <c r="C274" s="193" t="s">
        <v>817</v>
      </c>
      <c r="D274" s="193" t="s">
        <v>147</v>
      </c>
      <c r="E274" s="194" t="s">
        <v>818</v>
      </c>
      <c r="F274" s="195" t="s">
        <v>819</v>
      </c>
      <c r="G274" s="196" t="s">
        <v>159</v>
      </c>
      <c r="H274" s="197">
        <v>6</v>
      </c>
      <c r="I274" s="24"/>
      <c r="J274" s="198">
        <f>ROUND(I274*H274,2)</f>
        <v>0</v>
      </c>
      <c r="K274" s="195" t="s">
        <v>150</v>
      </c>
      <c r="L274" s="128"/>
      <c r="M274" s="199" t="s">
        <v>3</v>
      </c>
      <c r="N274" s="200" t="s">
        <v>43</v>
      </c>
      <c r="O274" s="201"/>
      <c r="P274" s="202">
        <f>O274*H274</f>
        <v>0</v>
      </c>
      <c r="Q274" s="202">
        <v>1.0000000000000001E-5</v>
      </c>
      <c r="R274" s="202">
        <f>Q274*H274</f>
        <v>6.0000000000000008E-5</v>
      </c>
      <c r="S274" s="202">
        <v>0</v>
      </c>
      <c r="T274" s="203">
        <f>S274*H274</f>
        <v>0</v>
      </c>
      <c r="U274" s="127"/>
      <c r="V274" s="127"/>
      <c r="W274" s="127"/>
      <c r="X274" s="127"/>
      <c r="Y274" s="127"/>
      <c r="Z274" s="127"/>
      <c r="AA274" s="127"/>
      <c r="AB274" s="127"/>
      <c r="AC274" s="127"/>
      <c r="AD274" s="127"/>
      <c r="AE274" s="127"/>
      <c r="AR274" s="204" t="s">
        <v>151</v>
      </c>
      <c r="AT274" s="204" t="s">
        <v>147</v>
      </c>
      <c r="AU274" s="204" t="s">
        <v>82</v>
      </c>
      <c r="AY274" s="120" t="s">
        <v>145</v>
      </c>
      <c r="BE274" s="205">
        <f>IF(N274="základní",J274,0)</f>
        <v>0</v>
      </c>
      <c r="BF274" s="205">
        <f>IF(N274="snížená",J274,0)</f>
        <v>0</v>
      </c>
      <c r="BG274" s="205">
        <f>IF(N274="zákl. přenesená",J274,0)</f>
        <v>0</v>
      </c>
      <c r="BH274" s="205">
        <f>IF(N274="sníž. přenesená",J274,0)</f>
        <v>0</v>
      </c>
      <c r="BI274" s="205">
        <f>IF(N274="nulová",J274,0)</f>
        <v>0</v>
      </c>
      <c r="BJ274" s="120" t="s">
        <v>80</v>
      </c>
      <c r="BK274" s="205">
        <f>ROUND(I274*H274,2)</f>
        <v>0</v>
      </c>
      <c r="BL274" s="120" t="s">
        <v>151</v>
      </c>
      <c r="BM274" s="204" t="s">
        <v>820</v>
      </c>
    </row>
    <row r="275" spans="1:65" s="219" customFormat="1">
      <c r="B275" s="220"/>
      <c r="D275" s="221" t="s">
        <v>153</v>
      </c>
      <c r="E275" s="222" t="s">
        <v>3</v>
      </c>
      <c r="F275" s="223" t="s">
        <v>821</v>
      </c>
      <c r="H275" s="224">
        <v>6</v>
      </c>
      <c r="I275" s="25"/>
      <c r="L275" s="220"/>
      <c r="M275" s="225"/>
      <c r="N275" s="226"/>
      <c r="O275" s="226"/>
      <c r="P275" s="226"/>
      <c r="Q275" s="226"/>
      <c r="R275" s="226"/>
      <c r="S275" s="226"/>
      <c r="T275" s="227"/>
      <c r="AT275" s="222" t="s">
        <v>153</v>
      </c>
      <c r="AU275" s="222" t="s">
        <v>82</v>
      </c>
      <c r="AV275" s="219" t="s">
        <v>82</v>
      </c>
      <c r="AW275" s="219" t="s">
        <v>33</v>
      </c>
      <c r="AX275" s="219" t="s">
        <v>80</v>
      </c>
      <c r="AY275" s="222" t="s">
        <v>145</v>
      </c>
    </row>
    <row r="276" spans="1:65" s="130" customFormat="1" ht="36">
      <c r="A276" s="127"/>
      <c r="B276" s="128"/>
      <c r="C276" s="193" t="s">
        <v>822</v>
      </c>
      <c r="D276" s="193" t="s">
        <v>147</v>
      </c>
      <c r="E276" s="194" t="s">
        <v>823</v>
      </c>
      <c r="F276" s="195" t="s">
        <v>824</v>
      </c>
      <c r="G276" s="196" t="s">
        <v>159</v>
      </c>
      <c r="H276" s="197">
        <v>2.4</v>
      </c>
      <c r="I276" s="24"/>
      <c r="J276" s="198">
        <f>ROUND(I276*H276,2)</f>
        <v>0</v>
      </c>
      <c r="K276" s="195" t="s">
        <v>150</v>
      </c>
      <c r="L276" s="128"/>
      <c r="M276" s="199" t="s">
        <v>3</v>
      </c>
      <c r="N276" s="200" t="s">
        <v>43</v>
      </c>
      <c r="O276" s="201"/>
      <c r="P276" s="202">
        <f>O276*H276</f>
        <v>0</v>
      </c>
      <c r="Q276" s="202">
        <v>1.0000000000000001E-5</v>
      </c>
      <c r="R276" s="202">
        <f>Q276*H276</f>
        <v>2.4000000000000001E-5</v>
      </c>
      <c r="S276" s="202">
        <v>0</v>
      </c>
      <c r="T276" s="203">
        <f>S276*H276</f>
        <v>0</v>
      </c>
      <c r="U276" s="127"/>
      <c r="V276" s="127"/>
      <c r="W276" s="127"/>
      <c r="X276" s="127"/>
      <c r="Y276" s="127"/>
      <c r="Z276" s="127"/>
      <c r="AA276" s="127"/>
      <c r="AB276" s="127"/>
      <c r="AC276" s="127"/>
      <c r="AD276" s="127"/>
      <c r="AE276" s="127"/>
      <c r="AR276" s="204" t="s">
        <v>151</v>
      </c>
      <c r="AT276" s="204" t="s">
        <v>147</v>
      </c>
      <c r="AU276" s="204" t="s">
        <v>82</v>
      </c>
      <c r="AY276" s="120" t="s">
        <v>145</v>
      </c>
      <c r="BE276" s="205">
        <f>IF(N276="základní",J276,0)</f>
        <v>0</v>
      </c>
      <c r="BF276" s="205">
        <f>IF(N276="snížená",J276,0)</f>
        <v>0</v>
      </c>
      <c r="BG276" s="205">
        <f>IF(N276="zákl. přenesená",J276,0)</f>
        <v>0</v>
      </c>
      <c r="BH276" s="205">
        <f>IF(N276="sníž. přenesená",J276,0)</f>
        <v>0</v>
      </c>
      <c r="BI276" s="205">
        <f>IF(N276="nulová",J276,0)</f>
        <v>0</v>
      </c>
      <c r="BJ276" s="120" t="s">
        <v>80</v>
      </c>
      <c r="BK276" s="205">
        <f>ROUND(I276*H276,2)</f>
        <v>0</v>
      </c>
      <c r="BL276" s="120" t="s">
        <v>151</v>
      </c>
      <c r="BM276" s="204" t="s">
        <v>825</v>
      </c>
    </row>
    <row r="277" spans="1:65" s="219" customFormat="1">
      <c r="B277" s="220"/>
      <c r="D277" s="221" t="s">
        <v>153</v>
      </c>
      <c r="E277" s="222" t="s">
        <v>3</v>
      </c>
      <c r="F277" s="223" t="s">
        <v>826</v>
      </c>
      <c r="H277" s="224">
        <v>2.4</v>
      </c>
      <c r="I277" s="25"/>
      <c r="L277" s="220"/>
      <c r="M277" s="225"/>
      <c r="N277" s="226"/>
      <c r="O277" s="226"/>
      <c r="P277" s="226"/>
      <c r="Q277" s="226"/>
      <c r="R277" s="226"/>
      <c r="S277" s="226"/>
      <c r="T277" s="227"/>
      <c r="AT277" s="222" t="s">
        <v>153</v>
      </c>
      <c r="AU277" s="222" t="s">
        <v>82</v>
      </c>
      <c r="AV277" s="219" t="s">
        <v>82</v>
      </c>
      <c r="AW277" s="219" t="s">
        <v>33</v>
      </c>
      <c r="AX277" s="219" t="s">
        <v>80</v>
      </c>
      <c r="AY277" s="222" t="s">
        <v>145</v>
      </c>
    </row>
    <row r="278" spans="1:65" s="130" customFormat="1" ht="24">
      <c r="A278" s="127"/>
      <c r="B278" s="128"/>
      <c r="C278" s="236" t="s">
        <v>827</v>
      </c>
      <c r="D278" s="236" t="s">
        <v>514</v>
      </c>
      <c r="E278" s="237" t="s">
        <v>828</v>
      </c>
      <c r="F278" s="238" t="s">
        <v>829</v>
      </c>
      <c r="G278" s="239" t="s">
        <v>314</v>
      </c>
      <c r="H278" s="240">
        <v>2E-3</v>
      </c>
      <c r="I278" s="29"/>
      <c r="J278" s="241">
        <f>ROUND(I278*H278,2)</f>
        <v>0</v>
      </c>
      <c r="K278" s="238" t="s">
        <v>150</v>
      </c>
      <c r="L278" s="242"/>
      <c r="M278" s="243" t="s">
        <v>3</v>
      </c>
      <c r="N278" s="244" t="s">
        <v>43</v>
      </c>
      <c r="O278" s="201"/>
      <c r="P278" s="202">
        <f>O278*H278</f>
        <v>0</v>
      </c>
      <c r="Q278" s="202">
        <v>1</v>
      </c>
      <c r="R278" s="202">
        <f>Q278*H278</f>
        <v>2E-3</v>
      </c>
      <c r="S278" s="202">
        <v>0</v>
      </c>
      <c r="T278" s="203">
        <f>S278*H278</f>
        <v>0</v>
      </c>
      <c r="U278" s="127"/>
      <c r="V278" s="127"/>
      <c r="W278" s="127"/>
      <c r="X278" s="127"/>
      <c r="Y278" s="127"/>
      <c r="Z278" s="127"/>
      <c r="AA278" s="127"/>
      <c r="AB278" s="127"/>
      <c r="AC278" s="127"/>
      <c r="AD278" s="127"/>
      <c r="AE278" s="127"/>
      <c r="AR278" s="204" t="s">
        <v>169</v>
      </c>
      <c r="AT278" s="204" t="s">
        <v>514</v>
      </c>
      <c r="AU278" s="204" t="s">
        <v>82</v>
      </c>
      <c r="AY278" s="120" t="s">
        <v>145</v>
      </c>
      <c r="BE278" s="205">
        <f>IF(N278="základní",J278,0)</f>
        <v>0</v>
      </c>
      <c r="BF278" s="205">
        <f>IF(N278="snížená",J278,0)</f>
        <v>0</v>
      </c>
      <c r="BG278" s="205">
        <f>IF(N278="zákl. přenesená",J278,0)</f>
        <v>0</v>
      </c>
      <c r="BH278" s="205">
        <f>IF(N278="sníž. přenesená",J278,0)</f>
        <v>0</v>
      </c>
      <c r="BI278" s="205">
        <f>IF(N278="nulová",J278,0)</f>
        <v>0</v>
      </c>
      <c r="BJ278" s="120" t="s">
        <v>80</v>
      </c>
      <c r="BK278" s="205">
        <f>ROUND(I278*H278,2)</f>
        <v>0</v>
      </c>
      <c r="BL278" s="120" t="s">
        <v>151</v>
      </c>
      <c r="BM278" s="204" t="s">
        <v>830</v>
      </c>
    </row>
    <row r="279" spans="1:65" s="219" customFormat="1">
      <c r="B279" s="220"/>
      <c r="D279" s="221" t="s">
        <v>153</v>
      </c>
      <c r="E279" s="222" t="s">
        <v>3</v>
      </c>
      <c r="F279" s="223" t="s">
        <v>831</v>
      </c>
      <c r="H279" s="224">
        <v>2E-3</v>
      </c>
      <c r="I279" s="25"/>
      <c r="L279" s="220"/>
      <c r="M279" s="225"/>
      <c r="N279" s="226"/>
      <c r="O279" s="226"/>
      <c r="P279" s="226"/>
      <c r="Q279" s="226"/>
      <c r="R279" s="226"/>
      <c r="S279" s="226"/>
      <c r="T279" s="227"/>
      <c r="AT279" s="222" t="s">
        <v>153</v>
      </c>
      <c r="AU279" s="222" t="s">
        <v>82</v>
      </c>
      <c r="AV279" s="219" t="s">
        <v>82</v>
      </c>
      <c r="AW279" s="219" t="s">
        <v>33</v>
      </c>
      <c r="AX279" s="219" t="s">
        <v>80</v>
      </c>
      <c r="AY279" s="222" t="s">
        <v>145</v>
      </c>
    </row>
    <row r="280" spans="1:65" s="130" customFormat="1" ht="36">
      <c r="A280" s="127"/>
      <c r="B280" s="128"/>
      <c r="C280" s="193" t="s">
        <v>832</v>
      </c>
      <c r="D280" s="193" t="s">
        <v>147</v>
      </c>
      <c r="E280" s="194" t="s">
        <v>833</v>
      </c>
      <c r="F280" s="195" t="s">
        <v>834</v>
      </c>
      <c r="G280" s="196" t="s">
        <v>159</v>
      </c>
      <c r="H280" s="197">
        <v>42</v>
      </c>
      <c r="I280" s="24"/>
      <c r="J280" s="198">
        <f>ROUND(I280*H280,2)</f>
        <v>0</v>
      </c>
      <c r="K280" s="195" t="s">
        <v>150</v>
      </c>
      <c r="L280" s="128"/>
      <c r="M280" s="199" t="s">
        <v>3</v>
      </c>
      <c r="N280" s="200" t="s">
        <v>43</v>
      </c>
      <c r="O280" s="201"/>
      <c r="P280" s="202">
        <f>O280*H280</f>
        <v>0</v>
      </c>
      <c r="Q280" s="202">
        <v>4.0000000000000003E-5</v>
      </c>
      <c r="R280" s="202">
        <f>Q280*H280</f>
        <v>1.6800000000000001E-3</v>
      </c>
      <c r="S280" s="202">
        <v>0</v>
      </c>
      <c r="T280" s="203">
        <f>S280*H280</f>
        <v>0</v>
      </c>
      <c r="U280" s="127"/>
      <c r="V280" s="127"/>
      <c r="W280" s="127"/>
      <c r="X280" s="127"/>
      <c r="Y280" s="127"/>
      <c r="Z280" s="127"/>
      <c r="AA280" s="127"/>
      <c r="AB280" s="127"/>
      <c r="AC280" s="127"/>
      <c r="AD280" s="127"/>
      <c r="AE280" s="127"/>
      <c r="AR280" s="204" t="s">
        <v>151</v>
      </c>
      <c r="AT280" s="204" t="s">
        <v>147</v>
      </c>
      <c r="AU280" s="204" t="s">
        <v>82</v>
      </c>
      <c r="AY280" s="120" t="s">
        <v>145</v>
      </c>
      <c r="BE280" s="205">
        <f>IF(N280="základní",J280,0)</f>
        <v>0</v>
      </c>
      <c r="BF280" s="205">
        <f>IF(N280="snížená",J280,0)</f>
        <v>0</v>
      </c>
      <c r="BG280" s="205">
        <f>IF(N280="zákl. přenesená",J280,0)</f>
        <v>0</v>
      </c>
      <c r="BH280" s="205">
        <f>IF(N280="sníž. přenesená",J280,0)</f>
        <v>0</v>
      </c>
      <c r="BI280" s="205">
        <f>IF(N280="nulová",J280,0)</f>
        <v>0</v>
      </c>
      <c r="BJ280" s="120" t="s">
        <v>80</v>
      </c>
      <c r="BK280" s="205">
        <f>ROUND(I280*H280,2)</f>
        <v>0</v>
      </c>
      <c r="BL280" s="120" t="s">
        <v>151</v>
      </c>
      <c r="BM280" s="204" t="s">
        <v>835</v>
      </c>
    </row>
    <row r="281" spans="1:65" s="219" customFormat="1">
      <c r="B281" s="220"/>
      <c r="D281" s="221" t="s">
        <v>153</v>
      </c>
      <c r="E281" s="222" t="s">
        <v>3</v>
      </c>
      <c r="F281" s="223" t="s">
        <v>836</v>
      </c>
      <c r="H281" s="224">
        <v>14</v>
      </c>
      <c r="I281" s="25"/>
      <c r="L281" s="220"/>
      <c r="M281" s="225"/>
      <c r="N281" s="226"/>
      <c r="O281" s="226"/>
      <c r="P281" s="226"/>
      <c r="Q281" s="226"/>
      <c r="R281" s="226"/>
      <c r="S281" s="226"/>
      <c r="T281" s="227"/>
      <c r="AT281" s="222" t="s">
        <v>153</v>
      </c>
      <c r="AU281" s="222" t="s">
        <v>82</v>
      </c>
      <c r="AV281" s="219" t="s">
        <v>82</v>
      </c>
      <c r="AW281" s="219" t="s">
        <v>33</v>
      </c>
      <c r="AX281" s="219" t="s">
        <v>72</v>
      </c>
      <c r="AY281" s="222" t="s">
        <v>145</v>
      </c>
    </row>
    <row r="282" spans="1:65" s="219" customFormat="1">
      <c r="B282" s="220"/>
      <c r="D282" s="221" t="s">
        <v>153</v>
      </c>
      <c r="E282" s="222" t="s">
        <v>3</v>
      </c>
      <c r="F282" s="223" t="s">
        <v>837</v>
      </c>
      <c r="H282" s="224">
        <v>28</v>
      </c>
      <c r="I282" s="25"/>
      <c r="L282" s="220"/>
      <c r="M282" s="225"/>
      <c r="N282" s="226"/>
      <c r="O282" s="226"/>
      <c r="P282" s="226"/>
      <c r="Q282" s="226"/>
      <c r="R282" s="226"/>
      <c r="S282" s="226"/>
      <c r="T282" s="227"/>
      <c r="AT282" s="222" t="s">
        <v>153</v>
      </c>
      <c r="AU282" s="222" t="s">
        <v>82</v>
      </c>
      <c r="AV282" s="219" t="s">
        <v>82</v>
      </c>
      <c r="AW282" s="219" t="s">
        <v>33</v>
      </c>
      <c r="AX282" s="219" t="s">
        <v>72</v>
      </c>
      <c r="AY282" s="222" t="s">
        <v>145</v>
      </c>
    </row>
    <row r="283" spans="1:65" s="228" customFormat="1">
      <c r="B283" s="229"/>
      <c r="D283" s="221" t="s">
        <v>153</v>
      </c>
      <c r="E283" s="230" t="s">
        <v>3</v>
      </c>
      <c r="F283" s="231" t="s">
        <v>176</v>
      </c>
      <c r="H283" s="232">
        <v>42</v>
      </c>
      <c r="I283" s="26"/>
      <c r="L283" s="229"/>
      <c r="M283" s="233"/>
      <c r="N283" s="234"/>
      <c r="O283" s="234"/>
      <c r="P283" s="234"/>
      <c r="Q283" s="234"/>
      <c r="R283" s="234"/>
      <c r="S283" s="234"/>
      <c r="T283" s="235"/>
      <c r="AT283" s="230" t="s">
        <v>153</v>
      </c>
      <c r="AU283" s="230" t="s">
        <v>82</v>
      </c>
      <c r="AV283" s="228" t="s">
        <v>151</v>
      </c>
      <c r="AW283" s="228" t="s">
        <v>33</v>
      </c>
      <c r="AX283" s="228" t="s">
        <v>80</v>
      </c>
      <c r="AY283" s="230" t="s">
        <v>145</v>
      </c>
    </row>
    <row r="284" spans="1:65" s="130" customFormat="1" ht="16.5" customHeight="1">
      <c r="A284" s="127"/>
      <c r="B284" s="128"/>
      <c r="C284" s="236" t="s">
        <v>838</v>
      </c>
      <c r="D284" s="236" t="s">
        <v>514</v>
      </c>
      <c r="E284" s="237" t="s">
        <v>839</v>
      </c>
      <c r="F284" s="238" t="s">
        <v>840</v>
      </c>
      <c r="G284" s="239" t="s">
        <v>240</v>
      </c>
      <c r="H284" s="240">
        <v>4.2</v>
      </c>
      <c r="I284" s="29"/>
      <c r="J284" s="241">
        <f>ROUND(I284*H284,2)</f>
        <v>0</v>
      </c>
      <c r="K284" s="238" t="s">
        <v>150</v>
      </c>
      <c r="L284" s="242"/>
      <c r="M284" s="243" t="s">
        <v>3</v>
      </c>
      <c r="N284" s="244" t="s">
        <v>43</v>
      </c>
      <c r="O284" s="201"/>
      <c r="P284" s="202">
        <f>O284*H284</f>
        <v>0</v>
      </c>
      <c r="Q284" s="202">
        <v>1.0200000000000001E-3</v>
      </c>
      <c r="R284" s="202">
        <f>Q284*H284</f>
        <v>4.2840000000000005E-3</v>
      </c>
      <c r="S284" s="202">
        <v>0</v>
      </c>
      <c r="T284" s="203">
        <f>S284*H284</f>
        <v>0</v>
      </c>
      <c r="U284" s="127"/>
      <c r="V284" s="127"/>
      <c r="W284" s="127"/>
      <c r="X284" s="127"/>
      <c r="Y284" s="127"/>
      <c r="Z284" s="127"/>
      <c r="AA284" s="127"/>
      <c r="AB284" s="127"/>
      <c r="AC284" s="127"/>
      <c r="AD284" s="127"/>
      <c r="AE284" s="127"/>
      <c r="AR284" s="204" t="s">
        <v>169</v>
      </c>
      <c r="AT284" s="204" t="s">
        <v>514</v>
      </c>
      <c r="AU284" s="204" t="s">
        <v>82</v>
      </c>
      <c r="AY284" s="120" t="s">
        <v>145</v>
      </c>
      <c r="BE284" s="205">
        <f>IF(N284="základní",J284,0)</f>
        <v>0</v>
      </c>
      <c r="BF284" s="205">
        <f>IF(N284="snížená",J284,0)</f>
        <v>0</v>
      </c>
      <c r="BG284" s="205">
        <f>IF(N284="zákl. přenesená",J284,0)</f>
        <v>0</v>
      </c>
      <c r="BH284" s="205">
        <f>IF(N284="sníž. přenesená",J284,0)</f>
        <v>0</v>
      </c>
      <c r="BI284" s="205">
        <f>IF(N284="nulová",J284,0)</f>
        <v>0</v>
      </c>
      <c r="BJ284" s="120" t="s">
        <v>80</v>
      </c>
      <c r="BK284" s="205">
        <f>ROUND(I284*H284,2)</f>
        <v>0</v>
      </c>
      <c r="BL284" s="120" t="s">
        <v>151</v>
      </c>
      <c r="BM284" s="204" t="s">
        <v>841</v>
      </c>
    </row>
    <row r="285" spans="1:65" s="219" customFormat="1">
      <c r="B285" s="220"/>
      <c r="D285" s="221" t="s">
        <v>153</v>
      </c>
      <c r="E285" s="222" t="s">
        <v>3</v>
      </c>
      <c r="F285" s="223" t="s">
        <v>842</v>
      </c>
      <c r="H285" s="224">
        <v>4.2</v>
      </c>
      <c r="I285" s="25"/>
      <c r="L285" s="220"/>
      <c r="M285" s="225"/>
      <c r="N285" s="226"/>
      <c r="O285" s="226"/>
      <c r="P285" s="226"/>
      <c r="Q285" s="226"/>
      <c r="R285" s="226"/>
      <c r="S285" s="226"/>
      <c r="T285" s="227"/>
      <c r="AT285" s="222" t="s">
        <v>153</v>
      </c>
      <c r="AU285" s="222" t="s">
        <v>82</v>
      </c>
      <c r="AV285" s="219" t="s">
        <v>82</v>
      </c>
      <c r="AW285" s="219" t="s">
        <v>33</v>
      </c>
      <c r="AX285" s="219" t="s">
        <v>80</v>
      </c>
      <c r="AY285" s="222" t="s">
        <v>145</v>
      </c>
    </row>
    <row r="286" spans="1:65" s="130" customFormat="1" ht="24">
      <c r="A286" s="127"/>
      <c r="B286" s="128"/>
      <c r="C286" s="236" t="s">
        <v>843</v>
      </c>
      <c r="D286" s="236" t="s">
        <v>514</v>
      </c>
      <c r="E286" s="237" t="s">
        <v>844</v>
      </c>
      <c r="F286" s="238" t="s">
        <v>845</v>
      </c>
      <c r="G286" s="239" t="s">
        <v>314</v>
      </c>
      <c r="H286" s="240">
        <v>1.2999999999999999E-2</v>
      </c>
      <c r="I286" s="29"/>
      <c r="J286" s="241">
        <f>ROUND(I286*H286,2)</f>
        <v>0</v>
      </c>
      <c r="K286" s="238" t="s">
        <v>150</v>
      </c>
      <c r="L286" s="242"/>
      <c r="M286" s="243" t="s">
        <v>3</v>
      </c>
      <c r="N286" s="244" t="s">
        <v>43</v>
      </c>
      <c r="O286" s="201"/>
      <c r="P286" s="202">
        <f>O286*H286</f>
        <v>0</v>
      </c>
      <c r="Q286" s="202">
        <v>1</v>
      </c>
      <c r="R286" s="202">
        <f>Q286*H286</f>
        <v>1.2999999999999999E-2</v>
      </c>
      <c r="S286" s="202">
        <v>0</v>
      </c>
      <c r="T286" s="203">
        <f>S286*H286</f>
        <v>0</v>
      </c>
      <c r="U286" s="127"/>
      <c r="V286" s="127"/>
      <c r="W286" s="127"/>
      <c r="X286" s="127"/>
      <c r="Y286" s="127"/>
      <c r="Z286" s="127"/>
      <c r="AA286" s="127"/>
      <c r="AB286" s="127"/>
      <c r="AC286" s="127"/>
      <c r="AD286" s="127"/>
      <c r="AE286" s="127"/>
      <c r="AR286" s="204" t="s">
        <v>169</v>
      </c>
      <c r="AT286" s="204" t="s">
        <v>514</v>
      </c>
      <c r="AU286" s="204" t="s">
        <v>82</v>
      </c>
      <c r="AY286" s="120" t="s">
        <v>145</v>
      </c>
      <c r="BE286" s="205">
        <f>IF(N286="základní",J286,0)</f>
        <v>0</v>
      </c>
      <c r="BF286" s="205">
        <f>IF(N286="snížená",J286,0)</f>
        <v>0</v>
      </c>
      <c r="BG286" s="205">
        <f>IF(N286="zákl. přenesená",J286,0)</f>
        <v>0</v>
      </c>
      <c r="BH286" s="205">
        <f>IF(N286="sníž. přenesená",J286,0)</f>
        <v>0</v>
      </c>
      <c r="BI286" s="205">
        <f>IF(N286="nulová",J286,0)</f>
        <v>0</v>
      </c>
      <c r="BJ286" s="120" t="s">
        <v>80</v>
      </c>
      <c r="BK286" s="205">
        <f>ROUND(I286*H286,2)</f>
        <v>0</v>
      </c>
      <c r="BL286" s="120" t="s">
        <v>151</v>
      </c>
      <c r="BM286" s="204" t="s">
        <v>846</v>
      </c>
    </row>
    <row r="287" spans="1:65" s="219" customFormat="1">
      <c r="B287" s="220"/>
      <c r="D287" s="221" t="s">
        <v>153</v>
      </c>
      <c r="E287" s="222" t="s">
        <v>3</v>
      </c>
      <c r="F287" s="223" t="s">
        <v>847</v>
      </c>
      <c r="H287" s="224">
        <v>1.2999999999999999E-2</v>
      </c>
      <c r="I287" s="25"/>
      <c r="L287" s="220"/>
      <c r="M287" s="225"/>
      <c r="N287" s="226"/>
      <c r="O287" s="226"/>
      <c r="P287" s="226"/>
      <c r="Q287" s="226"/>
      <c r="R287" s="226"/>
      <c r="S287" s="226"/>
      <c r="T287" s="227"/>
      <c r="AT287" s="222" t="s">
        <v>153</v>
      </c>
      <c r="AU287" s="222" t="s">
        <v>82</v>
      </c>
      <c r="AV287" s="219" t="s">
        <v>82</v>
      </c>
      <c r="AW287" s="219" t="s">
        <v>33</v>
      </c>
      <c r="AX287" s="219" t="s">
        <v>80</v>
      </c>
      <c r="AY287" s="222" t="s">
        <v>145</v>
      </c>
    </row>
    <row r="288" spans="1:65" s="182" customFormat="1" ht="22.9" customHeight="1">
      <c r="B288" s="183"/>
      <c r="D288" s="184" t="s">
        <v>71</v>
      </c>
      <c r="E288" s="217" t="s">
        <v>848</v>
      </c>
      <c r="F288" s="217" t="s">
        <v>849</v>
      </c>
      <c r="I288" s="23"/>
      <c r="J288" s="218">
        <f>BK288</f>
        <v>0</v>
      </c>
      <c r="L288" s="183"/>
      <c r="M288" s="187"/>
      <c r="N288" s="188"/>
      <c r="O288" s="188"/>
      <c r="P288" s="189">
        <f>P289</f>
        <v>0</v>
      </c>
      <c r="Q288" s="188"/>
      <c r="R288" s="189">
        <f>R289</f>
        <v>0</v>
      </c>
      <c r="S288" s="188"/>
      <c r="T288" s="190">
        <f>T289</f>
        <v>0</v>
      </c>
      <c r="AR288" s="184" t="s">
        <v>80</v>
      </c>
      <c r="AT288" s="191" t="s">
        <v>71</v>
      </c>
      <c r="AU288" s="191" t="s">
        <v>80</v>
      </c>
      <c r="AY288" s="184" t="s">
        <v>145</v>
      </c>
      <c r="BK288" s="192">
        <f>BK289</f>
        <v>0</v>
      </c>
    </row>
    <row r="289" spans="1:65" s="130" customFormat="1" ht="55.5" customHeight="1">
      <c r="A289" s="127"/>
      <c r="B289" s="128"/>
      <c r="C289" s="193" t="s">
        <v>850</v>
      </c>
      <c r="D289" s="193" t="s">
        <v>147</v>
      </c>
      <c r="E289" s="194" t="s">
        <v>851</v>
      </c>
      <c r="F289" s="195" t="s">
        <v>852</v>
      </c>
      <c r="G289" s="196" t="s">
        <v>314</v>
      </c>
      <c r="H289" s="197">
        <v>98.680999999999997</v>
      </c>
      <c r="I289" s="24"/>
      <c r="J289" s="198">
        <f>ROUND(I289*H289,2)</f>
        <v>0</v>
      </c>
      <c r="K289" s="195" t="s">
        <v>150</v>
      </c>
      <c r="L289" s="128"/>
      <c r="M289" s="199" t="s">
        <v>3</v>
      </c>
      <c r="N289" s="200" t="s">
        <v>43</v>
      </c>
      <c r="O289" s="201"/>
      <c r="P289" s="202">
        <f>O289*H289</f>
        <v>0</v>
      </c>
      <c r="Q289" s="202">
        <v>0</v>
      </c>
      <c r="R289" s="202">
        <f>Q289*H289</f>
        <v>0</v>
      </c>
      <c r="S289" s="202">
        <v>0</v>
      </c>
      <c r="T289" s="203">
        <f>S289*H289</f>
        <v>0</v>
      </c>
      <c r="U289" s="127"/>
      <c r="V289" s="127"/>
      <c r="W289" s="127"/>
      <c r="X289" s="127"/>
      <c r="Y289" s="127"/>
      <c r="Z289" s="127"/>
      <c r="AA289" s="127"/>
      <c r="AB289" s="127"/>
      <c r="AC289" s="127"/>
      <c r="AD289" s="127"/>
      <c r="AE289" s="127"/>
      <c r="AR289" s="204" t="s">
        <v>151</v>
      </c>
      <c r="AT289" s="204" t="s">
        <v>147</v>
      </c>
      <c r="AU289" s="204" t="s">
        <v>82</v>
      </c>
      <c r="AY289" s="120" t="s">
        <v>145</v>
      </c>
      <c r="BE289" s="205">
        <f>IF(N289="základní",J289,0)</f>
        <v>0</v>
      </c>
      <c r="BF289" s="205">
        <f>IF(N289="snížená",J289,0)</f>
        <v>0</v>
      </c>
      <c r="BG289" s="205">
        <f>IF(N289="zákl. přenesená",J289,0)</f>
        <v>0</v>
      </c>
      <c r="BH289" s="205">
        <f>IF(N289="sníž. přenesená",J289,0)</f>
        <v>0</v>
      </c>
      <c r="BI289" s="205">
        <f>IF(N289="nulová",J289,0)</f>
        <v>0</v>
      </c>
      <c r="BJ289" s="120" t="s">
        <v>80</v>
      </c>
      <c r="BK289" s="205">
        <f>ROUND(I289*H289,2)</f>
        <v>0</v>
      </c>
      <c r="BL289" s="120" t="s">
        <v>151</v>
      </c>
      <c r="BM289" s="204" t="s">
        <v>853</v>
      </c>
    </row>
    <row r="290" spans="1:65" s="182" customFormat="1" ht="25.9" customHeight="1">
      <c r="B290" s="183"/>
      <c r="D290" s="184" t="s">
        <v>71</v>
      </c>
      <c r="E290" s="185" t="s">
        <v>342</v>
      </c>
      <c r="F290" s="185" t="s">
        <v>343</v>
      </c>
      <c r="I290" s="23"/>
      <c r="J290" s="186">
        <f>J68</f>
        <v>0</v>
      </c>
      <c r="L290" s="183"/>
      <c r="M290" s="187"/>
      <c r="N290" s="188"/>
      <c r="O290" s="188"/>
      <c r="P290" s="189">
        <f>P291+P351+P384+P407+P475+P483+P502+P509+P558+P577+P592+P599</f>
        <v>0</v>
      </c>
      <c r="Q290" s="188"/>
      <c r="R290" s="189">
        <f>R291+R351+R384+R407+R475+R483+R502+R509+R558+R577+R592+R599</f>
        <v>17.443939809999996</v>
      </c>
      <c r="S290" s="188"/>
      <c r="T290" s="190">
        <f>T291+T351+T384+T407+T475+T483+T502+T509+T558+T577+T592+T599</f>
        <v>9.1124999999999998E-2</v>
      </c>
      <c r="AR290" s="184" t="s">
        <v>82</v>
      </c>
      <c r="AT290" s="191" t="s">
        <v>71</v>
      </c>
      <c r="AU290" s="191" t="s">
        <v>72</v>
      </c>
      <c r="AY290" s="184" t="s">
        <v>145</v>
      </c>
      <c r="BK290" s="192">
        <f>BK291+BK351+BK384+BK407+BK475+BK483+BK502+BK509+BK558+BK577+BK592+BK599</f>
        <v>0</v>
      </c>
    </row>
    <row r="291" spans="1:65" s="182" customFormat="1" ht="22.9" customHeight="1">
      <c r="B291" s="183"/>
      <c r="D291" s="184" t="s">
        <v>71</v>
      </c>
      <c r="E291" s="217" t="s">
        <v>344</v>
      </c>
      <c r="F291" s="217" t="s">
        <v>345</v>
      </c>
      <c r="I291" s="23"/>
      <c r="J291" s="218">
        <f>SUM(J292:J350)</f>
        <v>0</v>
      </c>
      <c r="L291" s="183"/>
      <c r="M291" s="187"/>
      <c r="N291" s="188"/>
      <c r="O291" s="188"/>
      <c r="P291" s="189">
        <f>SUM(P292:P350)</f>
        <v>0</v>
      </c>
      <c r="Q291" s="188"/>
      <c r="R291" s="189">
        <f>SUM(R292:R350)</f>
        <v>2.1054187499999997</v>
      </c>
      <c r="S291" s="188"/>
      <c r="T291" s="190">
        <f>SUM(T292:T350)</f>
        <v>9.1124999999999998E-2</v>
      </c>
      <c r="AR291" s="184" t="s">
        <v>82</v>
      </c>
      <c r="AT291" s="191" t="s">
        <v>71</v>
      </c>
      <c r="AU291" s="191" t="s">
        <v>80</v>
      </c>
      <c r="AY291" s="184" t="s">
        <v>145</v>
      </c>
      <c r="BK291" s="192">
        <f>SUM(BK292:BK350)</f>
        <v>0</v>
      </c>
    </row>
    <row r="292" spans="1:65" s="130" customFormat="1" ht="24">
      <c r="A292" s="127"/>
      <c r="B292" s="128"/>
      <c r="C292" s="193" t="s">
        <v>854</v>
      </c>
      <c r="D292" s="193" t="s">
        <v>147</v>
      </c>
      <c r="E292" s="194" t="s">
        <v>352</v>
      </c>
      <c r="F292" s="195" t="s">
        <v>353</v>
      </c>
      <c r="G292" s="196" t="s">
        <v>104</v>
      </c>
      <c r="H292" s="197">
        <v>20.25</v>
      </c>
      <c r="I292" s="24"/>
      <c r="J292" s="198">
        <f>ROUND(I292*H292,2)</f>
        <v>0</v>
      </c>
      <c r="K292" s="195" t="s">
        <v>150</v>
      </c>
      <c r="L292" s="128"/>
      <c r="M292" s="199" t="s">
        <v>3</v>
      </c>
      <c r="N292" s="200" t="s">
        <v>43</v>
      </c>
      <c r="O292" s="201"/>
      <c r="P292" s="202">
        <f>O292*H292</f>
        <v>0</v>
      </c>
      <c r="Q292" s="202">
        <v>0</v>
      </c>
      <c r="R292" s="202">
        <f>Q292*H292</f>
        <v>0</v>
      </c>
      <c r="S292" s="202">
        <v>4.4999999999999997E-3</v>
      </c>
      <c r="T292" s="203">
        <f>S292*H292</f>
        <v>9.1124999999999998E-2</v>
      </c>
      <c r="U292" s="127"/>
      <c r="V292" s="127"/>
      <c r="W292" s="127"/>
      <c r="X292" s="127"/>
      <c r="Y292" s="127"/>
      <c r="Z292" s="127"/>
      <c r="AA292" s="127"/>
      <c r="AB292" s="127"/>
      <c r="AC292" s="127"/>
      <c r="AD292" s="127"/>
      <c r="AE292" s="127"/>
      <c r="AR292" s="204" t="s">
        <v>216</v>
      </c>
      <c r="AT292" s="204" t="s">
        <v>147</v>
      </c>
      <c r="AU292" s="204" t="s">
        <v>82</v>
      </c>
      <c r="AY292" s="120" t="s">
        <v>145</v>
      </c>
      <c r="BE292" s="205">
        <f>IF(N292="základní",J292,0)</f>
        <v>0</v>
      </c>
      <c r="BF292" s="205">
        <f>IF(N292="snížená",J292,0)</f>
        <v>0</v>
      </c>
      <c r="BG292" s="205">
        <f>IF(N292="zákl. přenesená",J292,0)</f>
        <v>0</v>
      </c>
      <c r="BH292" s="205">
        <f>IF(N292="sníž. přenesená",J292,0)</f>
        <v>0</v>
      </c>
      <c r="BI292" s="205">
        <f>IF(N292="nulová",J292,0)</f>
        <v>0</v>
      </c>
      <c r="BJ292" s="120" t="s">
        <v>80</v>
      </c>
      <c r="BK292" s="205">
        <f>ROUND(I292*H292,2)</f>
        <v>0</v>
      </c>
      <c r="BL292" s="120" t="s">
        <v>216</v>
      </c>
      <c r="BM292" s="204" t="s">
        <v>855</v>
      </c>
    </row>
    <row r="293" spans="1:65" s="219" customFormat="1">
      <c r="B293" s="220"/>
      <c r="D293" s="221" t="s">
        <v>153</v>
      </c>
      <c r="E293" s="222" t="s">
        <v>3</v>
      </c>
      <c r="F293" s="223" t="s">
        <v>856</v>
      </c>
      <c r="H293" s="224">
        <v>20.25</v>
      </c>
      <c r="I293" s="25"/>
      <c r="L293" s="220"/>
      <c r="M293" s="225"/>
      <c r="N293" s="226"/>
      <c r="O293" s="226"/>
      <c r="P293" s="226"/>
      <c r="Q293" s="226"/>
      <c r="R293" s="226"/>
      <c r="S293" s="226"/>
      <c r="T293" s="227"/>
      <c r="AT293" s="222" t="s">
        <v>153</v>
      </c>
      <c r="AU293" s="222" t="s">
        <v>82</v>
      </c>
      <c r="AV293" s="219" t="s">
        <v>82</v>
      </c>
      <c r="AW293" s="219" t="s">
        <v>33</v>
      </c>
      <c r="AX293" s="219" t="s">
        <v>80</v>
      </c>
      <c r="AY293" s="222" t="s">
        <v>145</v>
      </c>
    </row>
    <row r="294" spans="1:65" s="130" customFormat="1" ht="33" customHeight="1">
      <c r="A294" s="127"/>
      <c r="B294" s="128"/>
      <c r="C294" s="193" t="s">
        <v>857</v>
      </c>
      <c r="D294" s="193" t="s">
        <v>147</v>
      </c>
      <c r="E294" s="194" t="s">
        <v>858</v>
      </c>
      <c r="F294" s="195" t="s">
        <v>859</v>
      </c>
      <c r="G294" s="196" t="s">
        <v>104</v>
      </c>
      <c r="H294" s="197">
        <v>100.5</v>
      </c>
      <c r="I294" s="24"/>
      <c r="J294" s="198">
        <f>ROUND(I294*H294,2)</f>
        <v>0</v>
      </c>
      <c r="K294" s="195" t="s">
        <v>150</v>
      </c>
      <c r="L294" s="128"/>
      <c r="M294" s="199" t="s">
        <v>3</v>
      </c>
      <c r="N294" s="200" t="s">
        <v>43</v>
      </c>
      <c r="O294" s="201"/>
      <c r="P294" s="202">
        <f>O294*H294</f>
        <v>0</v>
      </c>
      <c r="Q294" s="202">
        <v>3.0000000000000001E-5</v>
      </c>
      <c r="R294" s="202">
        <f>Q294*H294</f>
        <v>3.0149999999999999E-3</v>
      </c>
      <c r="S294" s="202">
        <v>0</v>
      </c>
      <c r="T294" s="203">
        <f>S294*H294</f>
        <v>0</v>
      </c>
      <c r="U294" s="127"/>
      <c r="V294" s="127"/>
      <c r="W294" s="127"/>
      <c r="X294" s="127"/>
      <c r="Y294" s="127"/>
      <c r="Z294" s="127"/>
      <c r="AA294" s="127"/>
      <c r="AB294" s="127"/>
      <c r="AC294" s="127"/>
      <c r="AD294" s="127"/>
      <c r="AE294" s="127"/>
      <c r="AR294" s="204" t="s">
        <v>216</v>
      </c>
      <c r="AT294" s="204" t="s">
        <v>147</v>
      </c>
      <c r="AU294" s="204" t="s">
        <v>82</v>
      </c>
      <c r="AY294" s="120" t="s">
        <v>145</v>
      </c>
      <c r="BE294" s="205">
        <f>IF(N294="základní",J294,0)</f>
        <v>0</v>
      </c>
      <c r="BF294" s="205">
        <f>IF(N294="snížená",J294,0)</f>
        <v>0</v>
      </c>
      <c r="BG294" s="205">
        <f>IF(N294="zákl. přenesená",J294,0)</f>
        <v>0</v>
      </c>
      <c r="BH294" s="205">
        <f>IF(N294="sníž. přenesená",J294,0)</f>
        <v>0</v>
      </c>
      <c r="BI294" s="205">
        <f>IF(N294="nulová",J294,0)</f>
        <v>0</v>
      </c>
      <c r="BJ294" s="120" t="s">
        <v>80</v>
      </c>
      <c r="BK294" s="205">
        <f>ROUND(I294*H294,2)</f>
        <v>0</v>
      </c>
      <c r="BL294" s="120" t="s">
        <v>216</v>
      </c>
      <c r="BM294" s="204" t="s">
        <v>860</v>
      </c>
    </row>
    <row r="295" spans="1:65" s="219" customFormat="1">
      <c r="B295" s="220"/>
      <c r="D295" s="221" t="s">
        <v>153</v>
      </c>
      <c r="E295" s="222" t="s">
        <v>3</v>
      </c>
      <c r="F295" s="223" t="s">
        <v>861</v>
      </c>
      <c r="H295" s="224">
        <v>50.25</v>
      </c>
      <c r="I295" s="25"/>
      <c r="L295" s="220"/>
      <c r="M295" s="225"/>
      <c r="N295" s="226"/>
      <c r="O295" s="226"/>
      <c r="P295" s="226"/>
      <c r="Q295" s="226"/>
      <c r="R295" s="226"/>
      <c r="S295" s="226"/>
      <c r="T295" s="227"/>
      <c r="AT295" s="222" t="s">
        <v>153</v>
      </c>
      <c r="AU295" s="222" t="s">
        <v>82</v>
      </c>
      <c r="AV295" s="219" t="s">
        <v>82</v>
      </c>
      <c r="AW295" s="219" t="s">
        <v>33</v>
      </c>
      <c r="AX295" s="219" t="s">
        <v>72</v>
      </c>
      <c r="AY295" s="222" t="s">
        <v>145</v>
      </c>
    </row>
    <row r="296" spans="1:65" s="219" customFormat="1">
      <c r="B296" s="220"/>
      <c r="D296" s="221" t="s">
        <v>153</v>
      </c>
      <c r="E296" s="222" t="s">
        <v>3</v>
      </c>
      <c r="F296" s="223" t="s">
        <v>862</v>
      </c>
      <c r="H296" s="224">
        <v>50.25</v>
      </c>
      <c r="I296" s="25"/>
      <c r="L296" s="220"/>
      <c r="M296" s="225"/>
      <c r="N296" s="226"/>
      <c r="O296" s="226"/>
      <c r="P296" s="226"/>
      <c r="Q296" s="226"/>
      <c r="R296" s="226"/>
      <c r="S296" s="226"/>
      <c r="T296" s="227"/>
      <c r="AT296" s="222" t="s">
        <v>153</v>
      </c>
      <c r="AU296" s="222" t="s">
        <v>82</v>
      </c>
      <c r="AV296" s="219" t="s">
        <v>82</v>
      </c>
      <c r="AW296" s="219" t="s">
        <v>33</v>
      </c>
      <c r="AX296" s="219" t="s">
        <v>72</v>
      </c>
      <c r="AY296" s="222" t="s">
        <v>145</v>
      </c>
    </row>
    <row r="297" spans="1:65" s="228" customFormat="1">
      <c r="B297" s="229"/>
      <c r="D297" s="221" t="s">
        <v>153</v>
      </c>
      <c r="E297" s="230" t="s">
        <v>3</v>
      </c>
      <c r="F297" s="231" t="s">
        <v>176</v>
      </c>
      <c r="H297" s="232">
        <v>100.5</v>
      </c>
      <c r="I297" s="26"/>
      <c r="L297" s="229"/>
      <c r="M297" s="233"/>
      <c r="N297" s="234"/>
      <c r="O297" s="234"/>
      <c r="P297" s="234"/>
      <c r="Q297" s="234"/>
      <c r="R297" s="234"/>
      <c r="S297" s="234"/>
      <c r="T297" s="235"/>
      <c r="AT297" s="230" t="s">
        <v>153</v>
      </c>
      <c r="AU297" s="230" t="s">
        <v>82</v>
      </c>
      <c r="AV297" s="228" t="s">
        <v>151</v>
      </c>
      <c r="AW297" s="228" t="s">
        <v>33</v>
      </c>
      <c r="AX297" s="228" t="s">
        <v>80</v>
      </c>
      <c r="AY297" s="230" t="s">
        <v>145</v>
      </c>
    </row>
    <row r="298" spans="1:65" s="130" customFormat="1" ht="16.5" customHeight="1">
      <c r="A298" s="127"/>
      <c r="B298" s="128"/>
      <c r="C298" s="236" t="s">
        <v>863</v>
      </c>
      <c r="D298" s="236" t="s">
        <v>514</v>
      </c>
      <c r="E298" s="237" t="s">
        <v>864</v>
      </c>
      <c r="F298" s="238" t="s">
        <v>865</v>
      </c>
      <c r="G298" s="239" t="s">
        <v>314</v>
      </c>
      <c r="H298" s="240">
        <v>0.38200000000000001</v>
      </c>
      <c r="I298" s="29"/>
      <c r="J298" s="241">
        <f>ROUND(I298*H298,2)</f>
        <v>0</v>
      </c>
      <c r="K298" s="238" t="s">
        <v>150</v>
      </c>
      <c r="L298" s="242"/>
      <c r="M298" s="243" t="s">
        <v>3</v>
      </c>
      <c r="N298" s="244" t="s">
        <v>43</v>
      </c>
      <c r="O298" s="201"/>
      <c r="P298" s="202">
        <f>O298*H298</f>
        <v>0</v>
      </c>
      <c r="Q298" s="202">
        <v>1</v>
      </c>
      <c r="R298" s="202">
        <f>Q298*H298</f>
        <v>0.38200000000000001</v>
      </c>
      <c r="S298" s="202">
        <v>0</v>
      </c>
      <c r="T298" s="203">
        <f>S298*H298</f>
        <v>0</v>
      </c>
      <c r="U298" s="127"/>
      <c r="V298" s="127"/>
      <c r="W298" s="127"/>
      <c r="X298" s="127"/>
      <c r="Y298" s="127"/>
      <c r="Z298" s="127"/>
      <c r="AA298" s="127"/>
      <c r="AB298" s="127"/>
      <c r="AC298" s="127"/>
      <c r="AD298" s="127"/>
      <c r="AE298" s="127"/>
      <c r="AR298" s="204" t="s">
        <v>323</v>
      </c>
      <c r="AT298" s="204" t="s">
        <v>514</v>
      </c>
      <c r="AU298" s="204" t="s">
        <v>82</v>
      </c>
      <c r="AY298" s="120" t="s">
        <v>145</v>
      </c>
      <c r="BE298" s="205">
        <f>IF(N298="základní",J298,0)</f>
        <v>0</v>
      </c>
      <c r="BF298" s="205">
        <f>IF(N298="snížená",J298,0)</f>
        <v>0</v>
      </c>
      <c r="BG298" s="205">
        <f>IF(N298="zákl. přenesená",J298,0)</f>
        <v>0</v>
      </c>
      <c r="BH298" s="205">
        <f>IF(N298="sníž. přenesená",J298,0)</f>
        <v>0</v>
      </c>
      <c r="BI298" s="205">
        <f>IF(N298="nulová",J298,0)</f>
        <v>0</v>
      </c>
      <c r="BJ298" s="120" t="s">
        <v>80</v>
      </c>
      <c r="BK298" s="205">
        <f>ROUND(I298*H298,2)</f>
        <v>0</v>
      </c>
      <c r="BL298" s="120" t="s">
        <v>216</v>
      </c>
      <c r="BM298" s="204" t="s">
        <v>866</v>
      </c>
    </row>
    <row r="299" spans="1:65" s="219" customFormat="1">
      <c r="B299" s="220"/>
      <c r="D299" s="221" t="s">
        <v>153</v>
      </c>
      <c r="F299" s="223" t="s">
        <v>867</v>
      </c>
      <c r="H299" s="224">
        <v>0.38200000000000001</v>
      </c>
      <c r="I299" s="25"/>
      <c r="L299" s="220"/>
      <c r="M299" s="225"/>
      <c r="N299" s="226"/>
      <c r="O299" s="226"/>
      <c r="P299" s="226"/>
      <c r="Q299" s="226"/>
      <c r="R299" s="226"/>
      <c r="S299" s="226"/>
      <c r="T299" s="227"/>
      <c r="AT299" s="222" t="s">
        <v>153</v>
      </c>
      <c r="AU299" s="222" t="s">
        <v>82</v>
      </c>
      <c r="AV299" s="219" t="s">
        <v>82</v>
      </c>
      <c r="AW299" s="219" t="s">
        <v>4</v>
      </c>
      <c r="AX299" s="219" t="s">
        <v>80</v>
      </c>
      <c r="AY299" s="222" t="s">
        <v>145</v>
      </c>
    </row>
    <row r="300" spans="1:65" s="130" customFormat="1" ht="36">
      <c r="A300" s="127"/>
      <c r="B300" s="128"/>
      <c r="C300" s="193" t="s">
        <v>868</v>
      </c>
      <c r="D300" s="193" t="s">
        <v>147</v>
      </c>
      <c r="E300" s="194" t="s">
        <v>869</v>
      </c>
      <c r="F300" s="195" t="s">
        <v>870</v>
      </c>
      <c r="G300" s="196" t="s">
        <v>104</v>
      </c>
      <c r="H300" s="197">
        <v>50.25</v>
      </c>
      <c r="I300" s="24"/>
      <c r="J300" s="198">
        <f>ROUND(I300*H300,2)</f>
        <v>0</v>
      </c>
      <c r="K300" s="195" t="s">
        <v>150</v>
      </c>
      <c r="L300" s="128"/>
      <c r="M300" s="199" t="s">
        <v>3</v>
      </c>
      <c r="N300" s="200" t="s">
        <v>43</v>
      </c>
      <c r="O300" s="201"/>
      <c r="P300" s="202">
        <f>O300*H300</f>
        <v>0</v>
      </c>
      <c r="Q300" s="202">
        <v>0</v>
      </c>
      <c r="R300" s="202">
        <f>Q300*H300</f>
        <v>0</v>
      </c>
      <c r="S300" s="202">
        <v>0</v>
      </c>
      <c r="T300" s="203">
        <f>S300*H300</f>
        <v>0</v>
      </c>
      <c r="U300" s="127"/>
      <c r="V300" s="127"/>
      <c r="W300" s="127"/>
      <c r="X300" s="127"/>
      <c r="Y300" s="127"/>
      <c r="Z300" s="127"/>
      <c r="AA300" s="127"/>
      <c r="AB300" s="127"/>
      <c r="AC300" s="127"/>
      <c r="AD300" s="127"/>
      <c r="AE300" s="127"/>
      <c r="AR300" s="204" t="s">
        <v>216</v>
      </c>
      <c r="AT300" s="204" t="s">
        <v>147</v>
      </c>
      <c r="AU300" s="204" t="s">
        <v>82</v>
      </c>
      <c r="AY300" s="120" t="s">
        <v>145</v>
      </c>
      <c r="BE300" s="205">
        <f>IF(N300="základní",J300,0)</f>
        <v>0</v>
      </c>
      <c r="BF300" s="205">
        <f>IF(N300="snížená",J300,0)</f>
        <v>0</v>
      </c>
      <c r="BG300" s="205">
        <f>IF(N300="zákl. přenesená",J300,0)</f>
        <v>0</v>
      </c>
      <c r="BH300" s="205">
        <f>IF(N300="sníž. přenesená",J300,0)</f>
        <v>0</v>
      </c>
      <c r="BI300" s="205">
        <f>IF(N300="nulová",J300,0)</f>
        <v>0</v>
      </c>
      <c r="BJ300" s="120" t="s">
        <v>80</v>
      </c>
      <c r="BK300" s="205">
        <f>ROUND(I300*H300,2)</f>
        <v>0</v>
      </c>
      <c r="BL300" s="120" t="s">
        <v>216</v>
      </c>
      <c r="BM300" s="204" t="s">
        <v>871</v>
      </c>
    </row>
    <row r="301" spans="1:65" s="219" customFormat="1">
      <c r="B301" s="220"/>
      <c r="D301" s="221" t="s">
        <v>153</v>
      </c>
      <c r="E301" s="222" t="s">
        <v>3</v>
      </c>
      <c r="F301" s="223" t="s">
        <v>872</v>
      </c>
      <c r="H301" s="224">
        <v>50.25</v>
      </c>
      <c r="I301" s="25"/>
      <c r="L301" s="220"/>
      <c r="M301" s="225"/>
      <c r="N301" s="226"/>
      <c r="O301" s="226"/>
      <c r="P301" s="226"/>
      <c r="Q301" s="226"/>
      <c r="R301" s="226"/>
      <c r="S301" s="226"/>
      <c r="T301" s="227"/>
      <c r="AT301" s="222" t="s">
        <v>153</v>
      </c>
      <c r="AU301" s="222" t="s">
        <v>82</v>
      </c>
      <c r="AV301" s="219" t="s">
        <v>82</v>
      </c>
      <c r="AW301" s="219" t="s">
        <v>33</v>
      </c>
      <c r="AX301" s="219" t="s">
        <v>80</v>
      </c>
      <c r="AY301" s="222" t="s">
        <v>145</v>
      </c>
    </row>
    <row r="302" spans="1:65" s="130" customFormat="1" ht="36">
      <c r="A302" s="127"/>
      <c r="B302" s="128"/>
      <c r="C302" s="193" t="s">
        <v>873</v>
      </c>
      <c r="D302" s="193" t="s">
        <v>147</v>
      </c>
      <c r="E302" s="194" t="s">
        <v>874</v>
      </c>
      <c r="F302" s="195" t="s">
        <v>875</v>
      </c>
      <c r="G302" s="196" t="s">
        <v>104</v>
      </c>
      <c r="H302" s="197">
        <v>67.185000000000002</v>
      </c>
      <c r="I302" s="24"/>
      <c r="J302" s="198">
        <f>ROUND(I302*H302,2)</f>
        <v>0</v>
      </c>
      <c r="K302" s="195" t="s">
        <v>150</v>
      </c>
      <c r="L302" s="128"/>
      <c r="M302" s="199" t="s">
        <v>3</v>
      </c>
      <c r="N302" s="200" t="s">
        <v>43</v>
      </c>
      <c r="O302" s="201"/>
      <c r="P302" s="202">
        <f>O302*H302</f>
        <v>0</v>
      </c>
      <c r="Q302" s="202">
        <v>0</v>
      </c>
      <c r="R302" s="202">
        <f>Q302*H302</f>
        <v>0</v>
      </c>
      <c r="S302" s="202">
        <v>0</v>
      </c>
      <c r="T302" s="203">
        <f>S302*H302</f>
        <v>0</v>
      </c>
      <c r="U302" s="127"/>
      <c r="V302" s="127"/>
      <c r="W302" s="127"/>
      <c r="X302" s="127"/>
      <c r="Y302" s="127"/>
      <c r="Z302" s="127"/>
      <c r="AA302" s="127"/>
      <c r="AB302" s="127"/>
      <c r="AC302" s="127"/>
      <c r="AD302" s="127"/>
      <c r="AE302" s="127"/>
      <c r="AR302" s="204" t="s">
        <v>216</v>
      </c>
      <c r="AT302" s="204" t="s">
        <v>147</v>
      </c>
      <c r="AU302" s="204" t="s">
        <v>82</v>
      </c>
      <c r="AY302" s="120" t="s">
        <v>145</v>
      </c>
      <c r="BE302" s="205">
        <f>IF(N302="základní",J302,0)</f>
        <v>0</v>
      </c>
      <c r="BF302" s="205">
        <f>IF(N302="snížená",J302,0)</f>
        <v>0</v>
      </c>
      <c r="BG302" s="205">
        <f>IF(N302="zákl. přenesená",J302,0)</f>
        <v>0</v>
      </c>
      <c r="BH302" s="205">
        <f>IF(N302="sníž. přenesená",J302,0)</f>
        <v>0</v>
      </c>
      <c r="BI302" s="205">
        <f>IF(N302="nulová",J302,0)</f>
        <v>0</v>
      </c>
      <c r="BJ302" s="120" t="s">
        <v>80</v>
      </c>
      <c r="BK302" s="205">
        <f>ROUND(I302*H302,2)</f>
        <v>0</v>
      </c>
      <c r="BL302" s="120" t="s">
        <v>216</v>
      </c>
      <c r="BM302" s="204" t="s">
        <v>876</v>
      </c>
    </row>
    <row r="303" spans="1:65" s="219" customFormat="1">
      <c r="B303" s="220"/>
      <c r="D303" s="221" t="s">
        <v>153</v>
      </c>
      <c r="E303" s="222" t="s">
        <v>3</v>
      </c>
      <c r="F303" s="223" t="s">
        <v>877</v>
      </c>
      <c r="H303" s="224">
        <v>21</v>
      </c>
      <c r="I303" s="25"/>
      <c r="L303" s="220"/>
      <c r="M303" s="225"/>
      <c r="N303" s="226"/>
      <c r="O303" s="226"/>
      <c r="P303" s="226"/>
      <c r="Q303" s="226"/>
      <c r="R303" s="226"/>
      <c r="S303" s="226"/>
      <c r="T303" s="227"/>
      <c r="AT303" s="222" t="s">
        <v>153</v>
      </c>
      <c r="AU303" s="222" t="s">
        <v>82</v>
      </c>
      <c r="AV303" s="219" t="s">
        <v>82</v>
      </c>
      <c r="AW303" s="219" t="s">
        <v>33</v>
      </c>
      <c r="AX303" s="219" t="s">
        <v>72</v>
      </c>
      <c r="AY303" s="222" t="s">
        <v>145</v>
      </c>
    </row>
    <row r="304" spans="1:65" s="219" customFormat="1">
      <c r="B304" s="220"/>
      <c r="D304" s="221" t="s">
        <v>153</v>
      </c>
      <c r="E304" s="222" t="s">
        <v>3</v>
      </c>
      <c r="F304" s="223" t="s">
        <v>878</v>
      </c>
      <c r="H304" s="224">
        <v>20.25</v>
      </c>
      <c r="I304" s="25"/>
      <c r="L304" s="220"/>
      <c r="M304" s="225"/>
      <c r="N304" s="226"/>
      <c r="O304" s="226"/>
      <c r="P304" s="226"/>
      <c r="Q304" s="226"/>
      <c r="R304" s="226"/>
      <c r="S304" s="226"/>
      <c r="T304" s="227"/>
      <c r="AT304" s="222" t="s">
        <v>153</v>
      </c>
      <c r="AU304" s="222" t="s">
        <v>82</v>
      </c>
      <c r="AV304" s="219" t="s">
        <v>82</v>
      </c>
      <c r="AW304" s="219" t="s">
        <v>33</v>
      </c>
      <c r="AX304" s="219" t="s">
        <v>72</v>
      </c>
      <c r="AY304" s="222" t="s">
        <v>145</v>
      </c>
    </row>
    <row r="305" spans="1:65" s="219" customFormat="1">
      <c r="B305" s="220"/>
      <c r="D305" s="221" t="s">
        <v>153</v>
      </c>
      <c r="E305" s="222" t="s">
        <v>3</v>
      </c>
      <c r="F305" s="223" t="s">
        <v>879</v>
      </c>
      <c r="H305" s="224">
        <v>25.934999999999999</v>
      </c>
      <c r="I305" s="25"/>
      <c r="L305" s="220"/>
      <c r="M305" s="225"/>
      <c r="N305" s="226"/>
      <c r="O305" s="226"/>
      <c r="P305" s="226"/>
      <c r="Q305" s="226"/>
      <c r="R305" s="226"/>
      <c r="S305" s="226"/>
      <c r="T305" s="227"/>
      <c r="AT305" s="222" t="s">
        <v>153</v>
      </c>
      <c r="AU305" s="222" t="s">
        <v>82</v>
      </c>
      <c r="AV305" s="219" t="s">
        <v>82</v>
      </c>
      <c r="AW305" s="219" t="s">
        <v>33</v>
      </c>
      <c r="AX305" s="219" t="s">
        <v>72</v>
      </c>
      <c r="AY305" s="222" t="s">
        <v>145</v>
      </c>
    </row>
    <row r="306" spans="1:65" s="228" customFormat="1">
      <c r="B306" s="229"/>
      <c r="D306" s="221" t="s">
        <v>153</v>
      </c>
      <c r="E306" s="230" t="s">
        <v>3</v>
      </c>
      <c r="F306" s="231" t="s">
        <v>176</v>
      </c>
      <c r="H306" s="232">
        <v>67.185000000000002</v>
      </c>
      <c r="I306" s="26"/>
      <c r="L306" s="229"/>
      <c r="M306" s="233"/>
      <c r="N306" s="234"/>
      <c r="O306" s="234"/>
      <c r="P306" s="234"/>
      <c r="Q306" s="234"/>
      <c r="R306" s="234"/>
      <c r="S306" s="234"/>
      <c r="T306" s="235"/>
      <c r="AT306" s="230" t="s">
        <v>153</v>
      </c>
      <c r="AU306" s="230" t="s">
        <v>82</v>
      </c>
      <c r="AV306" s="228" t="s">
        <v>151</v>
      </c>
      <c r="AW306" s="228" t="s">
        <v>33</v>
      </c>
      <c r="AX306" s="228" t="s">
        <v>80</v>
      </c>
      <c r="AY306" s="230" t="s">
        <v>145</v>
      </c>
    </row>
    <row r="307" spans="1:65" s="130" customFormat="1" ht="16.5" customHeight="1">
      <c r="A307" s="127"/>
      <c r="B307" s="128"/>
      <c r="C307" s="236" t="s">
        <v>880</v>
      </c>
      <c r="D307" s="236" t="s">
        <v>514</v>
      </c>
      <c r="E307" s="237" t="s">
        <v>881</v>
      </c>
      <c r="F307" s="238" t="s">
        <v>882</v>
      </c>
      <c r="G307" s="239" t="s">
        <v>883</v>
      </c>
      <c r="H307" s="240">
        <v>20.155999999999999</v>
      </c>
      <c r="I307" s="29"/>
      <c r="J307" s="241">
        <f>ROUND(I307*H307,2)</f>
        <v>0</v>
      </c>
      <c r="K307" s="238" t="s">
        <v>150</v>
      </c>
      <c r="L307" s="242"/>
      <c r="M307" s="243" t="s">
        <v>3</v>
      </c>
      <c r="N307" s="244" t="s">
        <v>43</v>
      </c>
      <c r="O307" s="201"/>
      <c r="P307" s="202">
        <f>O307*H307</f>
        <v>0</v>
      </c>
      <c r="Q307" s="202">
        <v>1E-3</v>
      </c>
      <c r="R307" s="202">
        <f>Q307*H307</f>
        <v>2.0156E-2</v>
      </c>
      <c r="S307" s="202">
        <v>0</v>
      </c>
      <c r="T307" s="203">
        <f>S307*H307</f>
        <v>0</v>
      </c>
      <c r="U307" s="127"/>
      <c r="V307" s="127"/>
      <c r="W307" s="127"/>
      <c r="X307" s="127"/>
      <c r="Y307" s="127"/>
      <c r="Z307" s="127"/>
      <c r="AA307" s="127"/>
      <c r="AB307" s="127"/>
      <c r="AC307" s="127"/>
      <c r="AD307" s="127"/>
      <c r="AE307" s="127"/>
      <c r="AR307" s="204" t="s">
        <v>323</v>
      </c>
      <c r="AT307" s="204" t="s">
        <v>514</v>
      </c>
      <c r="AU307" s="204" t="s">
        <v>82</v>
      </c>
      <c r="AY307" s="120" t="s">
        <v>145</v>
      </c>
      <c r="BE307" s="205">
        <f>IF(N307="základní",J307,0)</f>
        <v>0</v>
      </c>
      <c r="BF307" s="205">
        <f>IF(N307="snížená",J307,0)</f>
        <v>0</v>
      </c>
      <c r="BG307" s="205">
        <f>IF(N307="zákl. přenesená",J307,0)</f>
        <v>0</v>
      </c>
      <c r="BH307" s="205">
        <f>IF(N307="sníž. přenesená",J307,0)</f>
        <v>0</v>
      </c>
      <c r="BI307" s="205">
        <f>IF(N307="nulová",J307,0)</f>
        <v>0</v>
      </c>
      <c r="BJ307" s="120" t="s">
        <v>80</v>
      </c>
      <c r="BK307" s="205">
        <f>ROUND(I307*H307,2)</f>
        <v>0</v>
      </c>
      <c r="BL307" s="120" t="s">
        <v>216</v>
      </c>
      <c r="BM307" s="204" t="s">
        <v>884</v>
      </c>
    </row>
    <row r="308" spans="1:65" s="130" customFormat="1" ht="19.5">
      <c r="A308" s="127"/>
      <c r="B308" s="128"/>
      <c r="C308" s="127"/>
      <c r="D308" s="221" t="s">
        <v>316</v>
      </c>
      <c r="E308" s="127"/>
      <c r="F308" s="252" t="s">
        <v>885</v>
      </c>
      <c r="G308" s="127"/>
      <c r="H308" s="127"/>
      <c r="I308" s="28"/>
      <c r="J308" s="127"/>
      <c r="K308" s="127"/>
      <c r="L308" s="128"/>
      <c r="M308" s="253"/>
      <c r="N308" s="254"/>
      <c r="O308" s="201"/>
      <c r="P308" s="201"/>
      <c r="Q308" s="201"/>
      <c r="R308" s="201"/>
      <c r="S308" s="201"/>
      <c r="T308" s="255"/>
      <c r="U308" s="127"/>
      <c r="V308" s="127"/>
      <c r="W308" s="127"/>
      <c r="X308" s="127"/>
      <c r="Y308" s="127"/>
      <c r="Z308" s="127"/>
      <c r="AA308" s="127"/>
      <c r="AB308" s="127"/>
      <c r="AC308" s="127"/>
      <c r="AD308" s="127"/>
      <c r="AE308" s="127"/>
      <c r="AT308" s="120" t="s">
        <v>316</v>
      </c>
      <c r="AU308" s="120" t="s">
        <v>82</v>
      </c>
    </row>
    <row r="309" spans="1:65" s="219" customFormat="1">
      <c r="B309" s="220"/>
      <c r="D309" s="221" t="s">
        <v>153</v>
      </c>
      <c r="F309" s="223" t="s">
        <v>886</v>
      </c>
      <c r="H309" s="224">
        <v>20.155999999999999</v>
      </c>
      <c r="I309" s="25"/>
      <c r="L309" s="220"/>
      <c r="M309" s="225"/>
      <c r="N309" s="226"/>
      <c r="O309" s="226"/>
      <c r="P309" s="226"/>
      <c r="Q309" s="226"/>
      <c r="R309" s="226"/>
      <c r="S309" s="226"/>
      <c r="T309" s="227"/>
      <c r="AT309" s="222" t="s">
        <v>153</v>
      </c>
      <c r="AU309" s="222" t="s">
        <v>82</v>
      </c>
      <c r="AV309" s="219" t="s">
        <v>82</v>
      </c>
      <c r="AW309" s="219" t="s">
        <v>4</v>
      </c>
      <c r="AX309" s="219" t="s">
        <v>80</v>
      </c>
      <c r="AY309" s="222" t="s">
        <v>145</v>
      </c>
    </row>
    <row r="310" spans="1:65" s="130" customFormat="1" ht="24">
      <c r="A310" s="127"/>
      <c r="B310" s="128"/>
      <c r="C310" s="193" t="s">
        <v>887</v>
      </c>
      <c r="D310" s="193" t="s">
        <v>147</v>
      </c>
      <c r="E310" s="194" t="s">
        <v>888</v>
      </c>
      <c r="F310" s="195" t="s">
        <v>889</v>
      </c>
      <c r="G310" s="196" t="s">
        <v>104</v>
      </c>
      <c r="H310" s="197">
        <v>100.5</v>
      </c>
      <c r="I310" s="24"/>
      <c r="J310" s="198">
        <f>ROUND(I310*H310,2)</f>
        <v>0</v>
      </c>
      <c r="K310" s="195" t="s">
        <v>150</v>
      </c>
      <c r="L310" s="128"/>
      <c r="M310" s="199" t="s">
        <v>3</v>
      </c>
      <c r="N310" s="200" t="s">
        <v>43</v>
      </c>
      <c r="O310" s="201"/>
      <c r="P310" s="202">
        <f>O310*H310</f>
        <v>0</v>
      </c>
      <c r="Q310" s="202">
        <v>4.0000000000000002E-4</v>
      </c>
      <c r="R310" s="202">
        <f>Q310*H310</f>
        <v>4.02E-2</v>
      </c>
      <c r="S310" s="202">
        <v>0</v>
      </c>
      <c r="T310" s="203">
        <f>S310*H310</f>
        <v>0</v>
      </c>
      <c r="U310" s="127"/>
      <c r="V310" s="127"/>
      <c r="W310" s="127"/>
      <c r="X310" s="127"/>
      <c r="Y310" s="127"/>
      <c r="Z310" s="127"/>
      <c r="AA310" s="127"/>
      <c r="AB310" s="127"/>
      <c r="AC310" s="127"/>
      <c r="AD310" s="127"/>
      <c r="AE310" s="127"/>
      <c r="AR310" s="204" t="s">
        <v>216</v>
      </c>
      <c r="AT310" s="204" t="s">
        <v>147</v>
      </c>
      <c r="AU310" s="204" t="s">
        <v>82</v>
      </c>
      <c r="AY310" s="120" t="s">
        <v>145</v>
      </c>
      <c r="BE310" s="205">
        <f>IF(N310="základní",J310,0)</f>
        <v>0</v>
      </c>
      <c r="BF310" s="205">
        <f>IF(N310="snížená",J310,0)</f>
        <v>0</v>
      </c>
      <c r="BG310" s="205">
        <f>IF(N310="zákl. přenesená",J310,0)</f>
        <v>0</v>
      </c>
      <c r="BH310" s="205">
        <f>IF(N310="sníž. přenesená",J310,0)</f>
        <v>0</v>
      </c>
      <c r="BI310" s="205">
        <f>IF(N310="nulová",J310,0)</f>
        <v>0</v>
      </c>
      <c r="BJ310" s="120" t="s">
        <v>80</v>
      </c>
      <c r="BK310" s="205">
        <f>ROUND(I310*H310,2)</f>
        <v>0</v>
      </c>
      <c r="BL310" s="120" t="s">
        <v>216</v>
      </c>
      <c r="BM310" s="204" t="s">
        <v>890</v>
      </c>
    </row>
    <row r="311" spans="1:65" s="219" customFormat="1">
      <c r="B311" s="220"/>
      <c r="D311" s="221" t="s">
        <v>153</v>
      </c>
      <c r="E311" s="222" t="s">
        <v>3</v>
      </c>
      <c r="F311" s="223" t="s">
        <v>891</v>
      </c>
      <c r="H311" s="224">
        <v>100.5</v>
      </c>
      <c r="I311" s="25"/>
      <c r="L311" s="220"/>
      <c r="M311" s="225"/>
      <c r="N311" s="226"/>
      <c r="O311" s="226"/>
      <c r="P311" s="226"/>
      <c r="Q311" s="226"/>
      <c r="R311" s="226"/>
      <c r="S311" s="226"/>
      <c r="T311" s="227"/>
      <c r="AT311" s="222" t="s">
        <v>153</v>
      </c>
      <c r="AU311" s="222" t="s">
        <v>82</v>
      </c>
      <c r="AV311" s="219" t="s">
        <v>82</v>
      </c>
      <c r="AW311" s="219" t="s">
        <v>33</v>
      </c>
      <c r="AX311" s="219" t="s">
        <v>80</v>
      </c>
      <c r="AY311" s="222" t="s">
        <v>145</v>
      </c>
    </row>
    <row r="312" spans="1:65" s="130" customFormat="1" ht="24">
      <c r="A312" s="127"/>
      <c r="B312" s="128"/>
      <c r="C312" s="193" t="s">
        <v>892</v>
      </c>
      <c r="D312" s="193" t="s">
        <v>147</v>
      </c>
      <c r="E312" s="194" t="s">
        <v>893</v>
      </c>
      <c r="F312" s="195" t="s">
        <v>894</v>
      </c>
      <c r="G312" s="196" t="s">
        <v>104</v>
      </c>
      <c r="H312" s="197">
        <v>127.47</v>
      </c>
      <c r="I312" s="24"/>
      <c r="J312" s="198">
        <f>ROUND(I312*H312,2)</f>
        <v>0</v>
      </c>
      <c r="K312" s="195" t="s">
        <v>150</v>
      </c>
      <c r="L312" s="128"/>
      <c r="M312" s="199" t="s">
        <v>3</v>
      </c>
      <c r="N312" s="200" t="s">
        <v>43</v>
      </c>
      <c r="O312" s="201"/>
      <c r="P312" s="202">
        <f>O312*H312</f>
        <v>0</v>
      </c>
      <c r="Q312" s="202">
        <v>4.0000000000000002E-4</v>
      </c>
      <c r="R312" s="202">
        <f>Q312*H312</f>
        <v>5.0987999999999999E-2</v>
      </c>
      <c r="S312" s="202">
        <v>0</v>
      </c>
      <c r="T312" s="203">
        <f>S312*H312</f>
        <v>0</v>
      </c>
      <c r="U312" s="127"/>
      <c r="V312" s="127"/>
      <c r="W312" s="127"/>
      <c r="X312" s="127"/>
      <c r="Y312" s="127"/>
      <c r="Z312" s="127"/>
      <c r="AA312" s="127"/>
      <c r="AB312" s="127"/>
      <c r="AC312" s="127"/>
      <c r="AD312" s="127"/>
      <c r="AE312" s="127"/>
      <c r="AR312" s="204" t="s">
        <v>216</v>
      </c>
      <c r="AT312" s="204" t="s">
        <v>147</v>
      </c>
      <c r="AU312" s="204" t="s">
        <v>82</v>
      </c>
      <c r="AY312" s="120" t="s">
        <v>145</v>
      </c>
      <c r="BE312" s="205">
        <f>IF(N312="základní",J312,0)</f>
        <v>0</v>
      </c>
      <c r="BF312" s="205">
        <f>IF(N312="snížená",J312,0)</f>
        <v>0</v>
      </c>
      <c r="BG312" s="205">
        <f>IF(N312="zákl. přenesená",J312,0)</f>
        <v>0</v>
      </c>
      <c r="BH312" s="205">
        <f>IF(N312="sníž. přenesená",J312,0)</f>
        <v>0</v>
      </c>
      <c r="BI312" s="205">
        <f>IF(N312="nulová",J312,0)</f>
        <v>0</v>
      </c>
      <c r="BJ312" s="120" t="s">
        <v>80</v>
      </c>
      <c r="BK312" s="205">
        <f>ROUND(I312*H312,2)</f>
        <v>0</v>
      </c>
      <c r="BL312" s="120" t="s">
        <v>216</v>
      </c>
      <c r="BM312" s="204" t="s">
        <v>895</v>
      </c>
    </row>
    <row r="313" spans="1:65" s="219" customFormat="1" ht="22.5">
      <c r="B313" s="220"/>
      <c r="D313" s="221" t="s">
        <v>153</v>
      </c>
      <c r="E313" s="222" t="s">
        <v>3</v>
      </c>
      <c r="F313" s="223" t="s">
        <v>896</v>
      </c>
      <c r="H313" s="224">
        <v>24.15</v>
      </c>
      <c r="I313" s="25"/>
      <c r="L313" s="220"/>
      <c r="M313" s="225"/>
      <c r="N313" s="226"/>
      <c r="O313" s="226"/>
      <c r="P313" s="226"/>
      <c r="Q313" s="226"/>
      <c r="R313" s="226"/>
      <c r="S313" s="226"/>
      <c r="T313" s="227"/>
      <c r="AT313" s="222" t="s">
        <v>153</v>
      </c>
      <c r="AU313" s="222" t="s">
        <v>82</v>
      </c>
      <c r="AV313" s="219" t="s">
        <v>82</v>
      </c>
      <c r="AW313" s="219" t="s">
        <v>33</v>
      </c>
      <c r="AX313" s="219" t="s">
        <v>72</v>
      </c>
      <c r="AY313" s="222" t="s">
        <v>145</v>
      </c>
    </row>
    <row r="314" spans="1:65" s="219" customFormat="1">
      <c r="B314" s="220"/>
      <c r="D314" s="221" t="s">
        <v>153</v>
      </c>
      <c r="E314" s="222" t="s">
        <v>3</v>
      </c>
      <c r="F314" s="223" t="s">
        <v>897</v>
      </c>
      <c r="H314" s="224">
        <v>20.25</v>
      </c>
      <c r="I314" s="25"/>
      <c r="L314" s="220"/>
      <c r="M314" s="225"/>
      <c r="N314" s="226"/>
      <c r="O314" s="226"/>
      <c r="P314" s="226"/>
      <c r="Q314" s="226"/>
      <c r="R314" s="226"/>
      <c r="S314" s="226"/>
      <c r="T314" s="227"/>
      <c r="AT314" s="222" t="s">
        <v>153</v>
      </c>
      <c r="AU314" s="222" t="s">
        <v>82</v>
      </c>
      <c r="AV314" s="219" t="s">
        <v>82</v>
      </c>
      <c r="AW314" s="219" t="s">
        <v>33</v>
      </c>
      <c r="AX314" s="219" t="s">
        <v>72</v>
      </c>
      <c r="AY314" s="222" t="s">
        <v>145</v>
      </c>
    </row>
    <row r="315" spans="1:65" s="219" customFormat="1">
      <c r="B315" s="220"/>
      <c r="D315" s="221" t="s">
        <v>153</v>
      </c>
      <c r="E315" s="222" t="s">
        <v>3</v>
      </c>
      <c r="F315" s="223" t="s">
        <v>898</v>
      </c>
      <c r="H315" s="224">
        <v>51.87</v>
      </c>
      <c r="I315" s="25"/>
      <c r="L315" s="220"/>
      <c r="M315" s="225"/>
      <c r="N315" s="226"/>
      <c r="O315" s="226"/>
      <c r="P315" s="226"/>
      <c r="Q315" s="226"/>
      <c r="R315" s="226"/>
      <c r="S315" s="226"/>
      <c r="T315" s="227"/>
      <c r="AT315" s="222" t="s">
        <v>153</v>
      </c>
      <c r="AU315" s="222" t="s">
        <v>82</v>
      </c>
      <c r="AV315" s="219" t="s">
        <v>82</v>
      </c>
      <c r="AW315" s="219" t="s">
        <v>33</v>
      </c>
      <c r="AX315" s="219" t="s">
        <v>72</v>
      </c>
      <c r="AY315" s="222" t="s">
        <v>145</v>
      </c>
    </row>
    <row r="316" spans="1:65" s="219" customFormat="1">
      <c r="B316" s="220"/>
      <c r="D316" s="221" t="s">
        <v>153</v>
      </c>
      <c r="E316" s="222" t="s">
        <v>3</v>
      </c>
      <c r="F316" s="223" t="s">
        <v>899</v>
      </c>
      <c r="H316" s="224">
        <v>18</v>
      </c>
      <c r="I316" s="25"/>
      <c r="L316" s="220"/>
      <c r="M316" s="225"/>
      <c r="N316" s="226"/>
      <c r="O316" s="226"/>
      <c r="P316" s="226"/>
      <c r="Q316" s="226"/>
      <c r="R316" s="226"/>
      <c r="S316" s="226"/>
      <c r="T316" s="227"/>
      <c r="AT316" s="222" t="s">
        <v>153</v>
      </c>
      <c r="AU316" s="222" t="s">
        <v>82</v>
      </c>
      <c r="AV316" s="219" t="s">
        <v>82</v>
      </c>
      <c r="AW316" s="219" t="s">
        <v>33</v>
      </c>
      <c r="AX316" s="219" t="s">
        <v>72</v>
      </c>
      <c r="AY316" s="222" t="s">
        <v>145</v>
      </c>
    </row>
    <row r="317" spans="1:65" s="219" customFormat="1">
      <c r="B317" s="220"/>
      <c r="D317" s="221" t="s">
        <v>153</v>
      </c>
      <c r="E317" s="222" t="s">
        <v>3</v>
      </c>
      <c r="F317" s="223" t="s">
        <v>900</v>
      </c>
      <c r="H317" s="224">
        <v>13.2</v>
      </c>
      <c r="I317" s="25"/>
      <c r="L317" s="220"/>
      <c r="M317" s="225"/>
      <c r="N317" s="226"/>
      <c r="O317" s="226"/>
      <c r="P317" s="226"/>
      <c r="Q317" s="226"/>
      <c r="R317" s="226"/>
      <c r="S317" s="226"/>
      <c r="T317" s="227"/>
      <c r="AT317" s="222" t="s">
        <v>153</v>
      </c>
      <c r="AU317" s="222" t="s">
        <v>82</v>
      </c>
      <c r="AV317" s="219" t="s">
        <v>82</v>
      </c>
      <c r="AW317" s="219" t="s">
        <v>33</v>
      </c>
      <c r="AX317" s="219" t="s">
        <v>72</v>
      </c>
      <c r="AY317" s="222" t="s">
        <v>145</v>
      </c>
    </row>
    <row r="318" spans="1:65" s="228" customFormat="1">
      <c r="B318" s="229"/>
      <c r="D318" s="221" t="s">
        <v>153</v>
      </c>
      <c r="E318" s="230" t="s">
        <v>3</v>
      </c>
      <c r="F318" s="231" t="s">
        <v>176</v>
      </c>
      <c r="H318" s="232">
        <v>127.47</v>
      </c>
      <c r="I318" s="26"/>
      <c r="L318" s="229"/>
      <c r="M318" s="233"/>
      <c r="N318" s="234"/>
      <c r="O318" s="234"/>
      <c r="P318" s="234"/>
      <c r="Q318" s="234"/>
      <c r="R318" s="234"/>
      <c r="S318" s="234"/>
      <c r="T318" s="235"/>
      <c r="AT318" s="230" t="s">
        <v>153</v>
      </c>
      <c r="AU318" s="230" t="s">
        <v>82</v>
      </c>
      <c r="AV318" s="228" t="s">
        <v>151</v>
      </c>
      <c r="AW318" s="228" t="s">
        <v>33</v>
      </c>
      <c r="AX318" s="228" t="s">
        <v>80</v>
      </c>
      <c r="AY318" s="230" t="s">
        <v>145</v>
      </c>
    </row>
    <row r="319" spans="1:65" s="130" customFormat="1" ht="48">
      <c r="A319" s="127"/>
      <c r="B319" s="128"/>
      <c r="C319" s="236" t="s">
        <v>901</v>
      </c>
      <c r="D319" s="236" t="s">
        <v>514</v>
      </c>
      <c r="E319" s="237" t="s">
        <v>902</v>
      </c>
      <c r="F319" s="238" t="s">
        <v>903</v>
      </c>
      <c r="G319" s="239" t="s">
        <v>104</v>
      </c>
      <c r="H319" s="240">
        <v>109.255</v>
      </c>
      <c r="I319" s="29"/>
      <c r="J319" s="241">
        <f>ROUND(I319*H319,2)</f>
        <v>0</v>
      </c>
      <c r="K319" s="238" t="s">
        <v>150</v>
      </c>
      <c r="L319" s="242"/>
      <c r="M319" s="243" t="s">
        <v>3</v>
      </c>
      <c r="N319" s="244" t="s">
        <v>43</v>
      </c>
      <c r="O319" s="201"/>
      <c r="P319" s="202">
        <f>O319*H319</f>
        <v>0</v>
      </c>
      <c r="Q319" s="202">
        <v>5.3E-3</v>
      </c>
      <c r="R319" s="202">
        <f>Q319*H319</f>
        <v>0.57905149999999994</v>
      </c>
      <c r="S319" s="202">
        <v>0</v>
      </c>
      <c r="T319" s="203">
        <f>S319*H319</f>
        <v>0</v>
      </c>
      <c r="U319" s="127"/>
      <c r="V319" s="127"/>
      <c r="W319" s="127"/>
      <c r="X319" s="127"/>
      <c r="Y319" s="127"/>
      <c r="Z319" s="127"/>
      <c r="AA319" s="127"/>
      <c r="AB319" s="127"/>
      <c r="AC319" s="127"/>
      <c r="AD319" s="127"/>
      <c r="AE319" s="127"/>
      <c r="AR319" s="204" t="s">
        <v>323</v>
      </c>
      <c r="AT319" s="204" t="s">
        <v>514</v>
      </c>
      <c r="AU319" s="204" t="s">
        <v>82</v>
      </c>
      <c r="AY319" s="120" t="s">
        <v>145</v>
      </c>
      <c r="BE319" s="205">
        <f>IF(N319="základní",J319,0)</f>
        <v>0</v>
      </c>
      <c r="BF319" s="205">
        <f>IF(N319="snížená",J319,0)</f>
        <v>0</v>
      </c>
      <c r="BG319" s="205">
        <f>IF(N319="zákl. přenesená",J319,0)</f>
        <v>0</v>
      </c>
      <c r="BH319" s="205">
        <f>IF(N319="sníž. přenesená",J319,0)</f>
        <v>0</v>
      </c>
      <c r="BI319" s="205">
        <f>IF(N319="nulová",J319,0)</f>
        <v>0</v>
      </c>
      <c r="BJ319" s="120" t="s">
        <v>80</v>
      </c>
      <c r="BK319" s="205">
        <f>ROUND(I319*H319,2)</f>
        <v>0</v>
      </c>
      <c r="BL319" s="120" t="s">
        <v>216</v>
      </c>
      <c r="BM319" s="204" t="s">
        <v>904</v>
      </c>
    </row>
    <row r="320" spans="1:65" s="130" customFormat="1" ht="19.5">
      <c r="A320" s="127"/>
      <c r="B320" s="128"/>
      <c r="C320" s="127"/>
      <c r="D320" s="221" t="s">
        <v>316</v>
      </c>
      <c r="E320" s="127"/>
      <c r="F320" s="252" t="s">
        <v>905</v>
      </c>
      <c r="G320" s="127"/>
      <c r="H320" s="127"/>
      <c r="I320" s="28"/>
      <c r="J320" s="127"/>
      <c r="K320" s="127"/>
      <c r="L320" s="128"/>
      <c r="M320" s="253"/>
      <c r="N320" s="254"/>
      <c r="O320" s="201"/>
      <c r="P320" s="201"/>
      <c r="Q320" s="201"/>
      <c r="R320" s="201"/>
      <c r="S320" s="201"/>
      <c r="T320" s="255"/>
      <c r="U320" s="127"/>
      <c r="V320" s="127"/>
      <c r="W320" s="127"/>
      <c r="X320" s="127"/>
      <c r="Y320" s="127"/>
      <c r="Z320" s="127"/>
      <c r="AA320" s="127"/>
      <c r="AB320" s="127"/>
      <c r="AC320" s="127"/>
      <c r="AD320" s="127"/>
      <c r="AE320" s="127"/>
      <c r="AT320" s="120" t="s">
        <v>316</v>
      </c>
      <c r="AU320" s="120" t="s">
        <v>82</v>
      </c>
    </row>
    <row r="321" spans="1:65" s="219" customFormat="1">
      <c r="B321" s="220"/>
      <c r="D321" s="221" t="s">
        <v>153</v>
      </c>
      <c r="E321" s="222" t="s">
        <v>3</v>
      </c>
      <c r="F321" s="223" t="s">
        <v>483</v>
      </c>
      <c r="H321" s="224">
        <v>50.25</v>
      </c>
      <c r="I321" s="25"/>
      <c r="L321" s="220"/>
      <c r="M321" s="225"/>
      <c r="N321" s="226"/>
      <c r="O321" s="226"/>
      <c r="P321" s="226"/>
      <c r="Q321" s="226"/>
      <c r="R321" s="226"/>
      <c r="S321" s="226"/>
      <c r="T321" s="227"/>
      <c r="AT321" s="222" t="s">
        <v>153</v>
      </c>
      <c r="AU321" s="222" t="s">
        <v>82</v>
      </c>
      <c r="AV321" s="219" t="s">
        <v>82</v>
      </c>
      <c r="AW321" s="219" t="s">
        <v>33</v>
      </c>
      <c r="AX321" s="219" t="s">
        <v>72</v>
      </c>
      <c r="AY321" s="222" t="s">
        <v>145</v>
      </c>
    </row>
    <row r="322" spans="1:65" s="219" customFormat="1">
      <c r="B322" s="220"/>
      <c r="D322" s="221" t="s">
        <v>153</v>
      </c>
      <c r="E322" s="222" t="s">
        <v>3</v>
      </c>
      <c r="F322" s="223" t="s">
        <v>487</v>
      </c>
      <c r="H322" s="224">
        <v>25.934999999999999</v>
      </c>
      <c r="I322" s="25"/>
      <c r="L322" s="220"/>
      <c r="M322" s="225"/>
      <c r="N322" s="226"/>
      <c r="O322" s="226"/>
      <c r="P322" s="226"/>
      <c r="Q322" s="226"/>
      <c r="R322" s="226"/>
      <c r="S322" s="226"/>
      <c r="T322" s="227"/>
      <c r="AT322" s="222" t="s">
        <v>153</v>
      </c>
      <c r="AU322" s="222" t="s">
        <v>82</v>
      </c>
      <c r="AV322" s="219" t="s">
        <v>82</v>
      </c>
      <c r="AW322" s="219" t="s">
        <v>33</v>
      </c>
      <c r="AX322" s="219" t="s">
        <v>72</v>
      </c>
      <c r="AY322" s="222" t="s">
        <v>145</v>
      </c>
    </row>
    <row r="323" spans="1:65" s="219" customFormat="1">
      <c r="B323" s="220"/>
      <c r="D323" s="221" t="s">
        <v>153</v>
      </c>
      <c r="E323" s="222" t="s">
        <v>3</v>
      </c>
      <c r="F323" s="223" t="s">
        <v>899</v>
      </c>
      <c r="H323" s="224">
        <v>18</v>
      </c>
      <c r="I323" s="25"/>
      <c r="L323" s="220"/>
      <c r="M323" s="225"/>
      <c r="N323" s="226"/>
      <c r="O323" s="226"/>
      <c r="P323" s="226"/>
      <c r="Q323" s="226"/>
      <c r="R323" s="226"/>
      <c r="S323" s="226"/>
      <c r="T323" s="227"/>
      <c r="AT323" s="222" t="s">
        <v>153</v>
      </c>
      <c r="AU323" s="222" t="s">
        <v>82</v>
      </c>
      <c r="AV323" s="219" t="s">
        <v>82</v>
      </c>
      <c r="AW323" s="219" t="s">
        <v>33</v>
      </c>
      <c r="AX323" s="219" t="s">
        <v>72</v>
      </c>
      <c r="AY323" s="222" t="s">
        <v>145</v>
      </c>
    </row>
    <row r="324" spans="1:65" s="228" customFormat="1">
      <c r="B324" s="229"/>
      <c r="D324" s="221" t="s">
        <v>153</v>
      </c>
      <c r="E324" s="230" t="s">
        <v>3</v>
      </c>
      <c r="F324" s="231" t="s">
        <v>176</v>
      </c>
      <c r="H324" s="232">
        <v>94.185000000000002</v>
      </c>
      <c r="I324" s="26"/>
      <c r="L324" s="229"/>
      <c r="M324" s="233"/>
      <c r="N324" s="234"/>
      <c r="O324" s="234"/>
      <c r="P324" s="234"/>
      <c r="Q324" s="234"/>
      <c r="R324" s="234"/>
      <c r="S324" s="234"/>
      <c r="T324" s="235"/>
      <c r="AT324" s="230" t="s">
        <v>153</v>
      </c>
      <c r="AU324" s="230" t="s">
        <v>82</v>
      </c>
      <c r="AV324" s="228" t="s">
        <v>151</v>
      </c>
      <c r="AW324" s="228" t="s">
        <v>33</v>
      </c>
      <c r="AX324" s="228" t="s">
        <v>80</v>
      </c>
      <c r="AY324" s="230" t="s">
        <v>145</v>
      </c>
    </row>
    <row r="325" spans="1:65" s="219" customFormat="1">
      <c r="B325" s="220"/>
      <c r="D325" s="221" t="s">
        <v>153</v>
      </c>
      <c r="F325" s="223" t="s">
        <v>906</v>
      </c>
      <c r="H325" s="224">
        <v>109.255</v>
      </c>
      <c r="I325" s="25"/>
      <c r="L325" s="220"/>
      <c r="M325" s="225"/>
      <c r="N325" s="226"/>
      <c r="O325" s="226"/>
      <c r="P325" s="226"/>
      <c r="Q325" s="226"/>
      <c r="R325" s="226"/>
      <c r="S325" s="226"/>
      <c r="T325" s="227"/>
      <c r="AT325" s="222" t="s">
        <v>153</v>
      </c>
      <c r="AU325" s="222" t="s">
        <v>82</v>
      </c>
      <c r="AV325" s="219" t="s">
        <v>82</v>
      </c>
      <c r="AW325" s="219" t="s">
        <v>4</v>
      </c>
      <c r="AX325" s="219" t="s">
        <v>80</v>
      </c>
      <c r="AY325" s="222" t="s">
        <v>145</v>
      </c>
    </row>
    <row r="326" spans="1:65" s="130" customFormat="1" ht="48">
      <c r="A326" s="127"/>
      <c r="B326" s="128"/>
      <c r="C326" s="236" t="s">
        <v>907</v>
      </c>
      <c r="D326" s="236" t="s">
        <v>514</v>
      </c>
      <c r="E326" s="237" t="s">
        <v>908</v>
      </c>
      <c r="F326" s="238" t="s">
        <v>909</v>
      </c>
      <c r="G326" s="239" t="s">
        <v>104</v>
      </c>
      <c r="H326" s="240">
        <v>88.375</v>
      </c>
      <c r="I326" s="29"/>
      <c r="J326" s="241">
        <f>ROUND(I326*H326,2)</f>
        <v>0</v>
      </c>
      <c r="K326" s="238" t="s">
        <v>150</v>
      </c>
      <c r="L326" s="242"/>
      <c r="M326" s="243" t="s">
        <v>3</v>
      </c>
      <c r="N326" s="244" t="s">
        <v>43</v>
      </c>
      <c r="O326" s="201"/>
      <c r="P326" s="202">
        <f>O326*H326</f>
        <v>0</v>
      </c>
      <c r="Q326" s="202">
        <v>6.8500000000000002E-3</v>
      </c>
      <c r="R326" s="202">
        <f>Q326*H326</f>
        <v>0.60536875000000001</v>
      </c>
      <c r="S326" s="202">
        <v>0</v>
      </c>
      <c r="T326" s="203">
        <f>S326*H326</f>
        <v>0</v>
      </c>
      <c r="U326" s="127"/>
      <c r="V326" s="127"/>
      <c r="W326" s="127"/>
      <c r="X326" s="127"/>
      <c r="Y326" s="127"/>
      <c r="Z326" s="127"/>
      <c r="AA326" s="127"/>
      <c r="AB326" s="127"/>
      <c r="AC326" s="127"/>
      <c r="AD326" s="127"/>
      <c r="AE326" s="127"/>
      <c r="AR326" s="204" t="s">
        <v>323</v>
      </c>
      <c r="AT326" s="204" t="s">
        <v>514</v>
      </c>
      <c r="AU326" s="204" t="s">
        <v>82</v>
      </c>
      <c r="AY326" s="120" t="s">
        <v>145</v>
      </c>
      <c r="BE326" s="205">
        <f>IF(N326="základní",J326,0)</f>
        <v>0</v>
      </c>
      <c r="BF326" s="205">
        <f>IF(N326="snížená",J326,0)</f>
        <v>0</v>
      </c>
      <c r="BG326" s="205">
        <f>IF(N326="zákl. přenesená",J326,0)</f>
        <v>0</v>
      </c>
      <c r="BH326" s="205">
        <f>IF(N326="sníž. přenesená",J326,0)</f>
        <v>0</v>
      </c>
      <c r="BI326" s="205">
        <f>IF(N326="nulová",J326,0)</f>
        <v>0</v>
      </c>
      <c r="BJ326" s="120" t="s">
        <v>80</v>
      </c>
      <c r="BK326" s="205">
        <f>ROUND(I326*H326,2)</f>
        <v>0</v>
      </c>
      <c r="BL326" s="120" t="s">
        <v>216</v>
      </c>
      <c r="BM326" s="204" t="s">
        <v>910</v>
      </c>
    </row>
    <row r="327" spans="1:65" s="130" customFormat="1" ht="19.5">
      <c r="A327" s="127"/>
      <c r="B327" s="128"/>
      <c r="C327" s="127"/>
      <c r="D327" s="221" t="s">
        <v>316</v>
      </c>
      <c r="E327" s="127"/>
      <c r="F327" s="252" t="s">
        <v>911</v>
      </c>
      <c r="G327" s="127"/>
      <c r="H327" s="127"/>
      <c r="I327" s="28"/>
      <c r="J327" s="127"/>
      <c r="K327" s="127"/>
      <c r="L327" s="128"/>
      <c r="M327" s="253"/>
      <c r="N327" s="254"/>
      <c r="O327" s="201"/>
      <c r="P327" s="201"/>
      <c r="Q327" s="201"/>
      <c r="R327" s="201"/>
      <c r="S327" s="201"/>
      <c r="T327" s="255"/>
      <c r="U327" s="127"/>
      <c r="V327" s="127"/>
      <c r="W327" s="127"/>
      <c r="X327" s="127"/>
      <c r="Y327" s="127"/>
      <c r="Z327" s="127"/>
      <c r="AA327" s="127"/>
      <c r="AB327" s="127"/>
      <c r="AC327" s="127"/>
      <c r="AD327" s="127"/>
      <c r="AE327" s="127"/>
      <c r="AT327" s="120" t="s">
        <v>316</v>
      </c>
      <c r="AU327" s="120" t="s">
        <v>82</v>
      </c>
    </row>
    <row r="328" spans="1:65" s="219" customFormat="1">
      <c r="B328" s="220"/>
      <c r="D328" s="221" t="s">
        <v>153</v>
      </c>
      <c r="E328" s="222" t="s">
        <v>3</v>
      </c>
      <c r="F328" s="223" t="s">
        <v>483</v>
      </c>
      <c r="H328" s="224">
        <v>50.25</v>
      </c>
      <c r="I328" s="25"/>
      <c r="L328" s="220"/>
      <c r="M328" s="225"/>
      <c r="N328" s="226"/>
      <c r="O328" s="226"/>
      <c r="P328" s="226"/>
      <c r="Q328" s="226"/>
      <c r="R328" s="226"/>
      <c r="S328" s="226"/>
      <c r="T328" s="227"/>
      <c r="AT328" s="222" t="s">
        <v>153</v>
      </c>
      <c r="AU328" s="222" t="s">
        <v>82</v>
      </c>
      <c r="AV328" s="219" t="s">
        <v>82</v>
      </c>
      <c r="AW328" s="219" t="s">
        <v>33</v>
      </c>
      <c r="AX328" s="219" t="s">
        <v>72</v>
      </c>
      <c r="AY328" s="222" t="s">
        <v>145</v>
      </c>
    </row>
    <row r="329" spans="1:65" s="219" customFormat="1">
      <c r="B329" s="220"/>
      <c r="D329" s="221" t="s">
        <v>153</v>
      </c>
      <c r="E329" s="222" t="s">
        <v>3</v>
      </c>
      <c r="F329" s="223" t="s">
        <v>487</v>
      </c>
      <c r="H329" s="224">
        <v>25.934999999999999</v>
      </c>
      <c r="I329" s="25"/>
      <c r="L329" s="220"/>
      <c r="M329" s="225"/>
      <c r="N329" s="226"/>
      <c r="O329" s="226"/>
      <c r="P329" s="226"/>
      <c r="Q329" s="226"/>
      <c r="R329" s="226"/>
      <c r="S329" s="226"/>
      <c r="T329" s="227"/>
      <c r="AT329" s="222" t="s">
        <v>153</v>
      </c>
      <c r="AU329" s="222" t="s">
        <v>82</v>
      </c>
      <c r="AV329" s="219" t="s">
        <v>82</v>
      </c>
      <c r="AW329" s="219" t="s">
        <v>33</v>
      </c>
      <c r="AX329" s="219" t="s">
        <v>72</v>
      </c>
      <c r="AY329" s="222" t="s">
        <v>145</v>
      </c>
    </row>
    <row r="330" spans="1:65" s="228" customFormat="1">
      <c r="B330" s="229"/>
      <c r="D330" s="221" t="s">
        <v>153</v>
      </c>
      <c r="E330" s="230" t="s">
        <v>3</v>
      </c>
      <c r="F330" s="231" t="s">
        <v>176</v>
      </c>
      <c r="H330" s="232">
        <v>76.185000000000002</v>
      </c>
      <c r="I330" s="26"/>
      <c r="L330" s="229"/>
      <c r="M330" s="233"/>
      <c r="N330" s="234"/>
      <c r="O330" s="234"/>
      <c r="P330" s="234"/>
      <c r="Q330" s="234"/>
      <c r="R330" s="234"/>
      <c r="S330" s="234"/>
      <c r="T330" s="235"/>
      <c r="AT330" s="230" t="s">
        <v>153</v>
      </c>
      <c r="AU330" s="230" t="s">
        <v>82</v>
      </c>
      <c r="AV330" s="228" t="s">
        <v>151</v>
      </c>
      <c r="AW330" s="228" t="s">
        <v>33</v>
      </c>
      <c r="AX330" s="228" t="s">
        <v>80</v>
      </c>
      <c r="AY330" s="230" t="s">
        <v>145</v>
      </c>
    </row>
    <row r="331" spans="1:65" s="219" customFormat="1">
      <c r="B331" s="220"/>
      <c r="D331" s="221" t="s">
        <v>153</v>
      </c>
      <c r="F331" s="223" t="s">
        <v>912</v>
      </c>
      <c r="H331" s="224">
        <v>88.375</v>
      </c>
      <c r="I331" s="25"/>
      <c r="L331" s="220"/>
      <c r="M331" s="225"/>
      <c r="N331" s="226"/>
      <c r="O331" s="226"/>
      <c r="P331" s="226"/>
      <c r="Q331" s="226"/>
      <c r="R331" s="226"/>
      <c r="S331" s="226"/>
      <c r="T331" s="227"/>
      <c r="AT331" s="222" t="s">
        <v>153</v>
      </c>
      <c r="AU331" s="222" t="s">
        <v>82</v>
      </c>
      <c r="AV331" s="219" t="s">
        <v>82</v>
      </c>
      <c r="AW331" s="219" t="s">
        <v>4</v>
      </c>
      <c r="AX331" s="219" t="s">
        <v>80</v>
      </c>
      <c r="AY331" s="222" t="s">
        <v>145</v>
      </c>
    </row>
    <row r="332" spans="1:65" s="130" customFormat="1" ht="44.25" customHeight="1">
      <c r="A332" s="127"/>
      <c r="B332" s="128"/>
      <c r="C332" s="236" t="s">
        <v>913</v>
      </c>
      <c r="D332" s="236" t="s">
        <v>514</v>
      </c>
      <c r="E332" s="237" t="s">
        <v>914</v>
      </c>
      <c r="F332" s="238" t="s">
        <v>915</v>
      </c>
      <c r="G332" s="239" t="s">
        <v>104</v>
      </c>
      <c r="H332" s="240">
        <v>63.36</v>
      </c>
      <c r="I332" s="29"/>
      <c r="J332" s="241">
        <f>ROUND(I332*H332,2)</f>
        <v>0</v>
      </c>
      <c r="K332" s="238" t="s">
        <v>150</v>
      </c>
      <c r="L332" s="242"/>
      <c r="M332" s="243" t="s">
        <v>3</v>
      </c>
      <c r="N332" s="244" t="s">
        <v>43</v>
      </c>
      <c r="O332" s="201"/>
      <c r="P332" s="202">
        <f>O332*H332</f>
        <v>0</v>
      </c>
      <c r="Q332" s="202">
        <v>5.4000000000000003E-3</v>
      </c>
      <c r="R332" s="202">
        <f>Q332*H332</f>
        <v>0.342144</v>
      </c>
      <c r="S332" s="202">
        <v>0</v>
      </c>
      <c r="T332" s="203">
        <f>S332*H332</f>
        <v>0</v>
      </c>
      <c r="U332" s="127"/>
      <c r="V332" s="127"/>
      <c r="W332" s="127"/>
      <c r="X332" s="127"/>
      <c r="Y332" s="127"/>
      <c r="Z332" s="127"/>
      <c r="AA332" s="127"/>
      <c r="AB332" s="127"/>
      <c r="AC332" s="127"/>
      <c r="AD332" s="127"/>
      <c r="AE332" s="127"/>
      <c r="AR332" s="204" t="s">
        <v>323</v>
      </c>
      <c r="AT332" s="204" t="s">
        <v>514</v>
      </c>
      <c r="AU332" s="204" t="s">
        <v>82</v>
      </c>
      <c r="AY332" s="120" t="s">
        <v>145</v>
      </c>
      <c r="BE332" s="205">
        <f>IF(N332="základní",J332,0)</f>
        <v>0</v>
      </c>
      <c r="BF332" s="205">
        <f>IF(N332="snížená",J332,0)</f>
        <v>0</v>
      </c>
      <c r="BG332" s="205">
        <f>IF(N332="zákl. přenesená",J332,0)</f>
        <v>0</v>
      </c>
      <c r="BH332" s="205">
        <f>IF(N332="sníž. přenesená",J332,0)</f>
        <v>0</v>
      </c>
      <c r="BI332" s="205">
        <f>IF(N332="nulová",J332,0)</f>
        <v>0</v>
      </c>
      <c r="BJ332" s="120" t="s">
        <v>80</v>
      </c>
      <c r="BK332" s="205">
        <f>ROUND(I332*H332,2)</f>
        <v>0</v>
      </c>
      <c r="BL332" s="120" t="s">
        <v>216</v>
      </c>
      <c r="BM332" s="204" t="s">
        <v>916</v>
      </c>
    </row>
    <row r="333" spans="1:65" s="130" customFormat="1" ht="19.5">
      <c r="A333" s="127"/>
      <c r="B333" s="128"/>
      <c r="C333" s="127"/>
      <c r="D333" s="221" t="s">
        <v>316</v>
      </c>
      <c r="E333" s="127"/>
      <c r="F333" s="252" t="s">
        <v>917</v>
      </c>
      <c r="G333" s="127"/>
      <c r="H333" s="127"/>
      <c r="I333" s="28"/>
      <c r="J333" s="127"/>
      <c r="K333" s="127"/>
      <c r="L333" s="128"/>
      <c r="M333" s="253"/>
      <c r="N333" s="254"/>
      <c r="O333" s="201"/>
      <c r="P333" s="201"/>
      <c r="Q333" s="201"/>
      <c r="R333" s="201"/>
      <c r="S333" s="201"/>
      <c r="T333" s="255"/>
      <c r="U333" s="127"/>
      <c r="V333" s="127"/>
      <c r="W333" s="127"/>
      <c r="X333" s="127"/>
      <c r="Y333" s="127"/>
      <c r="Z333" s="127"/>
      <c r="AA333" s="127"/>
      <c r="AB333" s="127"/>
      <c r="AC333" s="127"/>
      <c r="AD333" s="127"/>
      <c r="AE333" s="127"/>
      <c r="AT333" s="120" t="s">
        <v>316</v>
      </c>
      <c r="AU333" s="120" t="s">
        <v>82</v>
      </c>
    </row>
    <row r="334" spans="1:65" s="219" customFormat="1" ht="22.5">
      <c r="B334" s="220"/>
      <c r="D334" s="221" t="s">
        <v>153</v>
      </c>
      <c r="E334" s="222" t="s">
        <v>3</v>
      </c>
      <c r="F334" s="223" t="s">
        <v>918</v>
      </c>
      <c r="H334" s="224">
        <v>24.15</v>
      </c>
      <c r="I334" s="25"/>
      <c r="L334" s="220"/>
      <c r="M334" s="225"/>
      <c r="N334" s="226"/>
      <c r="O334" s="226"/>
      <c r="P334" s="226"/>
      <c r="Q334" s="226"/>
      <c r="R334" s="226"/>
      <c r="S334" s="226"/>
      <c r="T334" s="227"/>
      <c r="AT334" s="222" t="s">
        <v>153</v>
      </c>
      <c r="AU334" s="222" t="s">
        <v>82</v>
      </c>
      <c r="AV334" s="219" t="s">
        <v>82</v>
      </c>
      <c r="AW334" s="219" t="s">
        <v>33</v>
      </c>
      <c r="AX334" s="219" t="s">
        <v>72</v>
      </c>
      <c r="AY334" s="222" t="s">
        <v>145</v>
      </c>
    </row>
    <row r="335" spans="1:65" s="219" customFormat="1">
      <c r="B335" s="220"/>
      <c r="D335" s="221" t="s">
        <v>153</v>
      </c>
      <c r="E335" s="222" t="s">
        <v>3</v>
      </c>
      <c r="F335" s="223" t="s">
        <v>897</v>
      </c>
      <c r="H335" s="224">
        <v>20.25</v>
      </c>
      <c r="I335" s="25"/>
      <c r="L335" s="220"/>
      <c r="M335" s="225"/>
      <c r="N335" s="226"/>
      <c r="O335" s="226"/>
      <c r="P335" s="226"/>
      <c r="Q335" s="226"/>
      <c r="R335" s="226"/>
      <c r="S335" s="226"/>
      <c r="T335" s="227"/>
      <c r="AT335" s="222" t="s">
        <v>153</v>
      </c>
      <c r="AU335" s="222" t="s">
        <v>82</v>
      </c>
      <c r="AV335" s="219" t="s">
        <v>82</v>
      </c>
      <c r="AW335" s="219" t="s">
        <v>33</v>
      </c>
      <c r="AX335" s="219" t="s">
        <v>72</v>
      </c>
      <c r="AY335" s="222" t="s">
        <v>145</v>
      </c>
    </row>
    <row r="336" spans="1:65" s="219" customFormat="1">
      <c r="B336" s="220"/>
      <c r="D336" s="221" t="s">
        <v>153</v>
      </c>
      <c r="E336" s="222" t="s">
        <v>3</v>
      </c>
      <c r="F336" s="223" t="s">
        <v>900</v>
      </c>
      <c r="H336" s="224">
        <v>13.2</v>
      </c>
      <c r="I336" s="25"/>
      <c r="L336" s="220"/>
      <c r="M336" s="225"/>
      <c r="N336" s="226"/>
      <c r="O336" s="226"/>
      <c r="P336" s="226"/>
      <c r="Q336" s="226"/>
      <c r="R336" s="226"/>
      <c r="S336" s="226"/>
      <c r="T336" s="227"/>
      <c r="AT336" s="222" t="s">
        <v>153</v>
      </c>
      <c r="AU336" s="222" t="s">
        <v>82</v>
      </c>
      <c r="AV336" s="219" t="s">
        <v>82</v>
      </c>
      <c r="AW336" s="219" t="s">
        <v>33</v>
      </c>
      <c r="AX336" s="219" t="s">
        <v>72</v>
      </c>
      <c r="AY336" s="222" t="s">
        <v>145</v>
      </c>
    </row>
    <row r="337" spans="1:65" s="228" customFormat="1">
      <c r="B337" s="229"/>
      <c r="D337" s="221" t="s">
        <v>153</v>
      </c>
      <c r="E337" s="230" t="s">
        <v>3</v>
      </c>
      <c r="F337" s="231" t="s">
        <v>176</v>
      </c>
      <c r="H337" s="232">
        <v>57.6</v>
      </c>
      <c r="I337" s="26"/>
      <c r="L337" s="229"/>
      <c r="M337" s="233"/>
      <c r="N337" s="234"/>
      <c r="O337" s="234"/>
      <c r="P337" s="234"/>
      <c r="Q337" s="234"/>
      <c r="R337" s="234"/>
      <c r="S337" s="234"/>
      <c r="T337" s="235"/>
      <c r="AT337" s="230" t="s">
        <v>153</v>
      </c>
      <c r="AU337" s="230" t="s">
        <v>82</v>
      </c>
      <c r="AV337" s="228" t="s">
        <v>151</v>
      </c>
      <c r="AW337" s="228" t="s">
        <v>33</v>
      </c>
      <c r="AX337" s="228" t="s">
        <v>80</v>
      </c>
      <c r="AY337" s="230" t="s">
        <v>145</v>
      </c>
    </row>
    <row r="338" spans="1:65" s="219" customFormat="1">
      <c r="B338" s="220"/>
      <c r="D338" s="221" t="s">
        <v>153</v>
      </c>
      <c r="F338" s="223" t="s">
        <v>919</v>
      </c>
      <c r="H338" s="224">
        <v>63.36</v>
      </c>
      <c r="I338" s="25"/>
      <c r="L338" s="220"/>
      <c r="M338" s="225"/>
      <c r="N338" s="226"/>
      <c r="O338" s="226"/>
      <c r="P338" s="226"/>
      <c r="Q338" s="226"/>
      <c r="R338" s="226"/>
      <c r="S338" s="226"/>
      <c r="T338" s="227"/>
      <c r="AT338" s="222" t="s">
        <v>153</v>
      </c>
      <c r="AU338" s="222" t="s">
        <v>82</v>
      </c>
      <c r="AV338" s="219" t="s">
        <v>82</v>
      </c>
      <c r="AW338" s="219" t="s">
        <v>4</v>
      </c>
      <c r="AX338" s="219" t="s">
        <v>80</v>
      </c>
      <c r="AY338" s="222" t="s">
        <v>145</v>
      </c>
    </row>
    <row r="339" spans="1:65" s="130" customFormat="1" ht="48">
      <c r="A339" s="127"/>
      <c r="B339" s="128"/>
      <c r="C339" s="193" t="s">
        <v>920</v>
      </c>
      <c r="D339" s="193" t="s">
        <v>147</v>
      </c>
      <c r="E339" s="194" t="s">
        <v>921</v>
      </c>
      <c r="F339" s="195" t="s">
        <v>922</v>
      </c>
      <c r="G339" s="196" t="s">
        <v>104</v>
      </c>
      <c r="H339" s="197">
        <v>50.25</v>
      </c>
      <c r="I339" s="24"/>
      <c r="J339" s="198">
        <f>ROUND(I339*H339,2)</f>
        <v>0</v>
      </c>
      <c r="K339" s="195" t="s">
        <v>150</v>
      </c>
      <c r="L339" s="128"/>
      <c r="M339" s="199" t="s">
        <v>3</v>
      </c>
      <c r="N339" s="200" t="s">
        <v>43</v>
      </c>
      <c r="O339" s="201"/>
      <c r="P339" s="202">
        <f>O339*H339</f>
        <v>0</v>
      </c>
      <c r="Q339" s="202">
        <v>7.5000000000000002E-4</v>
      </c>
      <c r="R339" s="202">
        <f>Q339*H339</f>
        <v>3.7687499999999999E-2</v>
      </c>
      <c r="S339" s="202">
        <v>0</v>
      </c>
      <c r="T339" s="203">
        <f>S339*H339</f>
        <v>0</v>
      </c>
      <c r="U339" s="127"/>
      <c r="V339" s="127"/>
      <c r="W339" s="127"/>
      <c r="X339" s="127"/>
      <c r="Y339" s="127"/>
      <c r="Z339" s="127"/>
      <c r="AA339" s="127"/>
      <c r="AB339" s="127"/>
      <c r="AC339" s="127"/>
      <c r="AD339" s="127"/>
      <c r="AE339" s="127"/>
      <c r="AR339" s="204" t="s">
        <v>216</v>
      </c>
      <c r="AT339" s="204" t="s">
        <v>147</v>
      </c>
      <c r="AU339" s="204" t="s">
        <v>82</v>
      </c>
      <c r="AY339" s="120" t="s">
        <v>145</v>
      </c>
      <c r="BE339" s="205">
        <f>IF(N339="základní",J339,0)</f>
        <v>0</v>
      </c>
      <c r="BF339" s="205">
        <f>IF(N339="snížená",J339,0)</f>
        <v>0</v>
      </c>
      <c r="BG339" s="205">
        <f>IF(N339="zákl. přenesená",J339,0)</f>
        <v>0</v>
      </c>
      <c r="BH339" s="205">
        <f>IF(N339="sníž. přenesená",J339,0)</f>
        <v>0</v>
      </c>
      <c r="BI339" s="205">
        <f>IF(N339="nulová",J339,0)</f>
        <v>0</v>
      </c>
      <c r="BJ339" s="120" t="s">
        <v>80</v>
      </c>
      <c r="BK339" s="205">
        <f>ROUND(I339*H339,2)</f>
        <v>0</v>
      </c>
      <c r="BL339" s="120" t="s">
        <v>216</v>
      </c>
      <c r="BM339" s="204" t="s">
        <v>923</v>
      </c>
    </row>
    <row r="340" spans="1:65" s="130" customFormat="1" ht="19.5">
      <c r="A340" s="127"/>
      <c r="B340" s="128"/>
      <c r="C340" s="127"/>
      <c r="D340" s="221" t="s">
        <v>316</v>
      </c>
      <c r="E340" s="127"/>
      <c r="F340" s="252" t="s">
        <v>924</v>
      </c>
      <c r="G340" s="127"/>
      <c r="H340" s="127"/>
      <c r="I340" s="28"/>
      <c r="J340" s="127"/>
      <c r="K340" s="127"/>
      <c r="L340" s="128"/>
      <c r="M340" s="253"/>
      <c r="N340" s="254"/>
      <c r="O340" s="201"/>
      <c r="P340" s="201"/>
      <c r="Q340" s="201"/>
      <c r="R340" s="201"/>
      <c r="S340" s="201"/>
      <c r="T340" s="255"/>
      <c r="U340" s="127"/>
      <c r="V340" s="127"/>
      <c r="W340" s="127"/>
      <c r="X340" s="127"/>
      <c r="Y340" s="127"/>
      <c r="Z340" s="127"/>
      <c r="AA340" s="127"/>
      <c r="AB340" s="127"/>
      <c r="AC340" s="127"/>
      <c r="AD340" s="127"/>
      <c r="AE340" s="127"/>
      <c r="AT340" s="120" t="s">
        <v>316</v>
      </c>
      <c r="AU340" s="120" t="s">
        <v>82</v>
      </c>
    </row>
    <row r="341" spans="1:65" s="219" customFormat="1">
      <c r="B341" s="220"/>
      <c r="D341" s="221" t="s">
        <v>153</v>
      </c>
      <c r="E341" s="222" t="s">
        <v>3</v>
      </c>
      <c r="F341" s="223" t="s">
        <v>872</v>
      </c>
      <c r="H341" s="224">
        <v>50.25</v>
      </c>
      <c r="I341" s="25"/>
      <c r="L341" s="220"/>
      <c r="M341" s="225"/>
      <c r="N341" s="226"/>
      <c r="O341" s="226"/>
      <c r="P341" s="226"/>
      <c r="Q341" s="226"/>
      <c r="R341" s="226"/>
      <c r="S341" s="226"/>
      <c r="T341" s="227"/>
      <c r="AT341" s="222" t="s">
        <v>153</v>
      </c>
      <c r="AU341" s="222" t="s">
        <v>82</v>
      </c>
      <c r="AV341" s="219" t="s">
        <v>82</v>
      </c>
      <c r="AW341" s="219" t="s">
        <v>33</v>
      </c>
      <c r="AX341" s="219" t="s">
        <v>80</v>
      </c>
      <c r="AY341" s="222" t="s">
        <v>145</v>
      </c>
    </row>
    <row r="342" spans="1:65" s="130" customFormat="1" ht="44.25" customHeight="1">
      <c r="A342" s="127"/>
      <c r="B342" s="128"/>
      <c r="C342" s="193" t="s">
        <v>925</v>
      </c>
      <c r="D342" s="193" t="s">
        <v>147</v>
      </c>
      <c r="E342" s="194" t="s">
        <v>926</v>
      </c>
      <c r="F342" s="195" t="s">
        <v>927</v>
      </c>
      <c r="G342" s="196" t="s">
        <v>104</v>
      </c>
      <c r="H342" s="197">
        <v>24.15</v>
      </c>
      <c r="I342" s="24"/>
      <c r="J342" s="198">
        <f>ROUND(I342*H342,2)</f>
        <v>0</v>
      </c>
      <c r="K342" s="195" t="s">
        <v>150</v>
      </c>
      <c r="L342" s="128"/>
      <c r="M342" s="199" t="s">
        <v>3</v>
      </c>
      <c r="N342" s="200" t="s">
        <v>43</v>
      </c>
      <c r="O342" s="201"/>
      <c r="P342" s="202">
        <f>O342*H342</f>
        <v>0</v>
      </c>
      <c r="Q342" s="202">
        <v>4.0000000000000002E-4</v>
      </c>
      <c r="R342" s="202">
        <f>Q342*H342</f>
        <v>9.6600000000000002E-3</v>
      </c>
      <c r="S342" s="202">
        <v>0</v>
      </c>
      <c r="T342" s="203">
        <f>S342*H342</f>
        <v>0</v>
      </c>
      <c r="U342" s="127"/>
      <c r="V342" s="127"/>
      <c r="W342" s="127"/>
      <c r="X342" s="127"/>
      <c r="Y342" s="127"/>
      <c r="Z342" s="127"/>
      <c r="AA342" s="127"/>
      <c r="AB342" s="127"/>
      <c r="AC342" s="127"/>
      <c r="AD342" s="127"/>
      <c r="AE342" s="127"/>
      <c r="AR342" s="204" t="s">
        <v>216</v>
      </c>
      <c r="AT342" s="204" t="s">
        <v>147</v>
      </c>
      <c r="AU342" s="204" t="s">
        <v>82</v>
      </c>
      <c r="AY342" s="120" t="s">
        <v>145</v>
      </c>
      <c r="BE342" s="205">
        <f>IF(N342="základní",J342,0)</f>
        <v>0</v>
      </c>
      <c r="BF342" s="205">
        <f>IF(N342="snížená",J342,0)</f>
        <v>0</v>
      </c>
      <c r="BG342" s="205">
        <f>IF(N342="zákl. přenesená",J342,0)</f>
        <v>0</v>
      </c>
      <c r="BH342" s="205">
        <f>IF(N342="sníž. přenesená",J342,0)</f>
        <v>0</v>
      </c>
      <c r="BI342" s="205">
        <f>IF(N342="nulová",J342,0)</f>
        <v>0</v>
      </c>
      <c r="BJ342" s="120" t="s">
        <v>80</v>
      </c>
      <c r="BK342" s="205">
        <f>ROUND(I342*H342,2)</f>
        <v>0</v>
      </c>
      <c r="BL342" s="120" t="s">
        <v>216</v>
      </c>
      <c r="BM342" s="204" t="s">
        <v>928</v>
      </c>
    </row>
    <row r="343" spans="1:65" s="130" customFormat="1" ht="19.5">
      <c r="A343" s="127"/>
      <c r="B343" s="128"/>
      <c r="C343" s="127"/>
      <c r="D343" s="221" t="s">
        <v>316</v>
      </c>
      <c r="E343" s="127"/>
      <c r="F343" s="252" t="s">
        <v>929</v>
      </c>
      <c r="G343" s="127"/>
      <c r="H343" s="127"/>
      <c r="I343" s="28"/>
      <c r="J343" s="127"/>
      <c r="K343" s="127"/>
      <c r="L343" s="128"/>
      <c r="M343" s="253"/>
      <c r="N343" s="254"/>
      <c r="O343" s="201"/>
      <c r="P343" s="201"/>
      <c r="Q343" s="201"/>
      <c r="R343" s="201"/>
      <c r="S343" s="201"/>
      <c r="T343" s="255"/>
      <c r="U343" s="127"/>
      <c r="V343" s="127"/>
      <c r="W343" s="127"/>
      <c r="X343" s="127"/>
      <c r="Y343" s="127"/>
      <c r="Z343" s="127"/>
      <c r="AA343" s="127"/>
      <c r="AB343" s="127"/>
      <c r="AC343" s="127"/>
      <c r="AD343" s="127"/>
      <c r="AE343" s="127"/>
      <c r="AT343" s="120" t="s">
        <v>316</v>
      </c>
      <c r="AU343" s="120" t="s">
        <v>82</v>
      </c>
    </row>
    <row r="344" spans="1:65" s="219" customFormat="1">
      <c r="B344" s="220"/>
      <c r="D344" s="221" t="s">
        <v>153</v>
      </c>
      <c r="E344" s="222" t="s">
        <v>478</v>
      </c>
      <c r="F344" s="223" t="s">
        <v>930</v>
      </c>
      <c r="H344" s="224">
        <v>21</v>
      </c>
      <c r="I344" s="25"/>
      <c r="L344" s="220"/>
      <c r="M344" s="225"/>
      <c r="N344" s="226"/>
      <c r="O344" s="226"/>
      <c r="P344" s="226"/>
      <c r="Q344" s="226"/>
      <c r="R344" s="226"/>
      <c r="S344" s="226"/>
      <c r="T344" s="227"/>
      <c r="AT344" s="222" t="s">
        <v>153</v>
      </c>
      <c r="AU344" s="222" t="s">
        <v>82</v>
      </c>
      <c r="AV344" s="219" t="s">
        <v>82</v>
      </c>
      <c r="AW344" s="219" t="s">
        <v>33</v>
      </c>
      <c r="AX344" s="219" t="s">
        <v>72</v>
      </c>
      <c r="AY344" s="222" t="s">
        <v>145</v>
      </c>
    </row>
    <row r="345" spans="1:65" s="219" customFormat="1">
      <c r="B345" s="220"/>
      <c r="D345" s="221" t="s">
        <v>153</v>
      </c>
      <c r="E345" s="222" t="s">
        <v>3</v>
      </c>
      <c r="F345" s="223" t="s">
        <v>931</v>
      </c>
      <c r="H345" s="224">
        <v>24.15</v>
      </c>
      <c r="I345" s="25"/>
      <c r="L345" s="220"/>
      <c r="M345" s="225"/>
      <c r="N345" s="226"/>
      <c r="O345" s="226"/>
      <c r="P345" s="226"/>
      <c r="Q345" s="226"/>
      <c r="R345" s="226"/>
      <c r="S345" s="226"/>
      <c r="T345" s="227"/>
      <c r="AT345" s="222" t="s">
        <v>153</v>
      </c>
      <c r="AU345" s="222" t="s">
        <v>82</v>
      </c>
      <c r="AV345" s="219" t="s">
        <v>82</v>
      </c>
      <c r="AW345" s="219" t="s">
        <v>33</v>
      </c>
      <c r="AX345" s="219" t="s">
        <v>80</v>
      </c>
      <c r="AY345" s="222" t="s">
        <v>145</v>
      </c>
    </row>
    <row r="346" spans="1:65" s="130" customFormat="1" ht="44.25" customHeight="1">
      <c r="A346" s="127"/>
      <c r="B346" s="128"/>
      <c r="C346" s="193" t="s">
        <v>932</v>
      </c>
      <c r="D346" s="193" t="s">
        <v>147</v>
      </c>
      <c r="E346" s="194" t="s">
        <v>933</v>
      </c>
      <c r="F346" s="195" t="s">
        <v>934</v>
      </c>
      <c r="G346" s="196" t="s">
        <v>104</v>
      </c>
      <c r="H346" s="197">
        <v>43.935000000000002</v>
      </c>
      <c r="I346" s="24"/>
      <c r="J346" s="198">
        <f>ROUND(I346*H346,2)</f>
        <v>0</v>
      </c>
      <c r="K346" s="195" t="s">
        <v>150</v>
      </c>
      <c r="L346" s="128"/>
      <c r="M346" s="199" t="s">
        <v>3</v>
      </c>
      <c r="N346" s="200" t="s">
        <v>43</v>
      </c>
      <c r="O346" s="201"/>
      <c r="P346" s="202">
        <f>O346*H346</f>
        <v>0</v>
      </c>
      <c r="Q346" s="202">
        <v>8.0000000000000004E-4</v>
      </c>
      <c r="R346" s="202">
        <f>Q346*H346</f>
        <v>3.5148000000000006E-2</v>
      </c>
      <c r="S346" s="202">
        <v>0</v>
      </c>
      <c r="T346" s="203">
        <f>S346*H346</f>
        <v>0</v>
      </c>
      <c r="U346" s="127"/>
      <c r="V346" s="127"/>
      <c r="W346" s="127"/>
      <c r="X346" s="127"/>
      <c r="Y346" s="127"/>
      <c r="Z346" s="127"/>
      <c r="AA346" s="127"/>
      <c r="AB346" s="127"/>
      <c r="AC346" s="127"/>
      <c r="AD346" s="127"/>
      <c r="AE346" s="127"/>
      <c r="AR346" s="204" t="s">
        <v>216</v>
      </c>
      <c r="AT346" s="204" t="s">
        <v>147</v>
      </c>
      <c r="AU346" s="204" t="s">
        <v>82</v>
      </c>
      <c r="AY346" s="120" t="s">
        <v>145</v>
      </c>
      <c r="BE346" s="205">
        <f>IF(N346="základní",J346,0)</f>
        <v>0</v>
      </c>
      <c r="BF346" s="205">
        <f>IF(N346="snížená",J346,0)</f>
        <v>0</v>
      </c>
      <c r="BG346" s="205">
        <f>IF(N346="zákl. přenesená",J346,0)</f>
        <v>0</v>
      </c>
      <c r="BH346" s="205">
        <f>IF(N346="sníž. přenesená",J346,0)</f>
        <v>0</v>
      </c>
      <c r="BI346" s="205">
        <f>IF(N346="nulová",J346,0)</f>
        <v>0</v>
      </c>
      <c r="BJ346" s="120" t="s">
        <v>80</v>
      </c>
      <c r="BK346" s="205">
        <f>ROUND(I346*H346,2)</f>
        <v>0</v>
      </c>
      <c r="BL346" s="120" t="s">
        <v>216</v>
      </c>
      <c r="BM346" s="204" t="s">
        <v>935</v>
      </c>
    </row>
    <row r="347" spans="1:65" s="219" customFormat="1">
      <c r="B347" s="220"/>
      <c r="D347" s="221" t="s">
        <v>153</v>
      </c>
      <c r="E347" s="222" t="s">
        <v>3</v>
      </c>
      <c r="F347" s="223" t="s">
        <v>879</v>
      </c>
      <c r="H347" s="224">
        <v>25.934999999999999</v>
      </c>
      <c r="I347" s="25"/>
      <c r="L347" s="220"/>
      <c r="M347" s="225"/>
      <c r="N347" s="226"/>
      <c r="O347" s="226"/>
      <c r="P347" s="226"/>
      <c r="Q347" s="226"/>
      <c r="R347" s="226"/>
      <c r="S347" s="226"/>
      <c r="T347" s="227"/>
      <c r="AT347" s="222" t="s">
        <v>153</v>
      </c>
      <c r="AU347" s="222" t="s">
        <v>82</v>
      </c>
      <c r="AV347" s="219" t="s">
        <v>82</v>
      </c>
      <c r="AW347" s="219" t="s">
        <v>33</v>
      </c>
      <c r="AX347" s="219" t="s">
        <v>72</v>
      </c>
      <c r="AY347" s="222" t="s">
        <v>145</v>
      </c>
    </row>
    <row r="348" spans="1:65" s="219" customFormat="1">
      <c r="B348" s="220"/>
      <c r="D348" s="221" t="s">
        <v>153</v>
      </c>
      <c r="E348" s="222" t="s">
        <v>3</v>
      </c>
      <c r="F348" s="223" t="s">
        <v>899</v>
      </c>
      <c r="H348" s="224">
        <v>18</v>
      </c>
      <c r="I348" s="25"/>
      <c r="L348" s="220"/>
      <c r="M348" s="225"/>
      <c r="N348" s="226"/>
      <c r="O348" s="226"/>
      <c r="P348" s="226"/>
      <c r="Q348" s="226"/>
      <c r="R348" s="226"/>
      <c r="S348" s="226"/>
      <c r="T348" s="227"/>
      <c r="AT348" s="222" t="s">
        <v>153</v>
      </c>
      <c r="AU348" s="222" t="s">
        <v>82</v>
      </c>
      <c r="AV348" s="219" t="s">
        <v>82</v>
      </c>
      <c r="AW348" s="219" t="s">
        <v>33</v>
      </c>
      <c r="AX348" s="219" t="s">
        <v>72</v>
      </c>
      <c r="AY348" s="222" t="s">
        <v>145</v>
      </c>
    </row>
    <row r="349" spans="1:65" s="228" customFormat="1">
      <c r="B349" s="229"/>
      <c r="D349" s="221" t="s">
        <v>153</v>
      </c>
      <c r="E349" s="230" t="s">
        <v>3</v>
      </c>
      <c r="F349" s="231" t="s">
        <v>176</v>
      </c>
      <c r="H349" s="232">
        <v>43.935000000000002</v>
      </c>
      <c r="I349" s="26"/>
      <c r="L349" s="229"/>
      <c r="M349" s="233"/>
      <c r="N349" s="234"/>
      <c r="O349" s="234"/>
      <c r="P349" s="234"/>
      <c r="Q349" s="234"/>
      <c r="R349" s="234"/>
      <c r="S349" s="234"/>
      <c r="T349" s="235"/>
      <c r="AT349" s="230" t="s">
        <v>153</v>
      </c>
      <c r="AU349" s="230" t="s">
        <v>82</v>
      </c>
      <c r="AV349" s="228" t="s">
        <v>151</v>
      </c>
      <c r="AW349" s="228" t="s">
        <v>33</v>
      </c>
      <c r="AX349" s="228" t="s">
        <v>80</v>
      </c>
      <c r="AY349" s="230" t="s">
        <v>145</v>
      </c>
    </row>
    <row r="350" spans="1:65" s="130" customFormat="1" ht="48">
      <c r="A350" s="127"/>
      <c r="B350" s="128"/>
      <c r="C350" s="193" t="s">
        <v>936</v>
      </c>
      <c r="D350" s="193" t="s">
        <v>147</v>
      </c>
      <c r="E350" s="194" t="s">
        <v>357</v>
      </c>
      <c r="F350" s="195" t="s">
        <v>358</v>
      </c>
      <c r="G350" s="196" t="s">
        <v>359</v>
      </c>
      <c r="H350" s="264">
        <f>SUM(J292:J346)</f>
        <v>0</v>
      </c>
      <c r="I350" s="24"/>
      <c r="J350" s="198">
        <f>ROUND(I350*H350/100,2)</f>
        <v>0</v>
      </c>
      <c r="K350" s="195" t="s">
        <v>150</v>
      </c>
      <c r="L350" s="128"/>
      <c r="M350" s="199" t="s">
        <v>3</v>
      </c>
      <c r="N350" s="200" t="s">
        <v>43</v>
      </c>
      <c r="O350" s="201"/>
      <c r="P350" s="202">
        <f>O350*H350</f>
        <v>0</v>
      </c>
      <c r="Q350" s="202">
        <v>0</v>
      </c>
      <c r="R350" s="202">
        <f>Q350*H350</f>
        <v>0</v>
      </c>
      <c r="S350" s="202">
        <v>0</v>
      </c>
      <c r="T350" s="203">
        <f>S350*H350</f>
        <v>0</v>
      </c>
      <c r="U350" s="127"/>
      <c r="V350" s="127"/>
      <c r="W350" s="127"/>
      <c r="X350" s="127"/>
      <c r="Y350" s="127"/>
      <c r="Z350" s="127"/>
      <c r="AA350" s="127"/>
      <c r="AB350" s="127"/>
      <c r="AC350" s="127"/>
      <c r="AD350" s="127"/>
      <c r="AE350" s="127"/>
      <c r="AR350" s="204" t="s">
        <v>216</v>
      </c>
      <c r="AT350" s="204" t="s">
        <v>147</v>
      </c>
      <c r="AU350" s="204" t="s">
        <v>82</v>
      </c>
      <c r="AY350" s="120" t="s">
        <v>145</v>
      </c>
      <c r="BE350" s="205">
        <f>IF(N350="základní",J350,0)</f>
        <v>0</v>
      </c>
      <c r="BF350" s="205">
        <f>IF(N350="snížená",J350,0)</f>
        <v>0</v>
      </c>
      <c r="BG350" s="205">
        <f>IF(N350="zákl. přenesená",J350,0)</f>
        <v>0</v>
      </c>
      <c r="BH350" s="205">
        <f>IF(N350="sníž. přenesená",J350,0)</f>
        <v>0</v>
      </c>
      <c r="BI350" s="205">
        <f>IF(N350="nulová",J350,0)</f>
        <v>0</v>
      </c>
      <c r="BJ350" s="120" t="s">
        <v>80</v>
      </c>
      <c r="BK350" s="205">
        <f>ROUND(I350*H350,2)</f>
        <v>0</v>
      </c>
      <c r="BL350" s="120" t="s">
        <v>216</v>
      </c>
      <c r="BM350" s="204" t="s">
        <v>937</v>
      </c>
    </row>
    <row r="351" spans="1:65" s="182" customFormat="1" ht="22.9" customHeight="1">
      <c r="B351" s="183"/>
      <c r="D351" s="184" t="s">
        <v>71</v>
      </c>
      <c r="E351" s="217" t="s">
        <v>938</v>
      </c>
      <c r="F351" s="217" t="s">
        <v>939</v>
      </c>
      <c r="I351" s="23"/>
      <c r="J351" s="218">
        <f>SUM(J352:J383)</f>
        <v>0</v>
      </c>
      <c r="L351" s="183"/>
      <c r="M351" s="187"/>
      <c r="N351" s="188"/>
      <c r="O351" s="188"/>
      <c r="P351" s="189">
        <f>SUM(P352:P383)</f>
        <v>0</v>
      </c>
      <c r="Q351" s="188"/>
      <c r="R351" s="189">
        <f>SUM(R352:R383)</f>
        <v>2.9624799000000004</v>
      </c>
      <c r="S351" s="188"/>
      <c r="T351" s="190">
        <f>SUM(T352:T383)</f>
        <v>0</v>
      </c>
      <c r="AR351" s="184" t="s">
        <v>82</v>
      </c>
      <c r="AT351" s="191" t="s">
        <v>71</v>
      </c>
      <c r="AU351" s="191" t="s">
        <v>80</v>
      </c>
      <c r="AY351" s="184" t="s">
        <v>145</v>
      </c>
      <c r="BK351" s="192">
        <f>SUM(BK352:BK383)</f>
        <v>0</v>
      </c>
    </row>
    <row r="352" spans="1:65" s="130" customFormat="1" ht="36">
      <c r="A352" s="127"/>
      <c r="B352" s="128"/>
      <c r="C352" s="193" t="s">
        <v>940</v>
      </c>
      <c r="D352" s="193" t="s">
        <v>147</v>
      </c>
      <c r="E352" s="194" t="s">
        <v>941</v>
      </c>
      <c r="F352" s="195" t="s">
        <v>942</v>
      </c>
      <c r="G352" s="196" t="s">
        <v>104</v>
      </c>
      <c r="H352" s="197">
        <v>25.8</v>
      </c>
      <c r="I352" s="24"/>
      <c r="J352" s="198">
        <f>ROUND(I352*H352,2)</f>
        <v>0</v>
      </c>
      <c r="K352" s="195" t="s">
        <v>150</v>
      </c>
      <c r="L352" s="128"/>
      <c r="M352" s="199" t="s">
        <v>3</v>
      </c>
      <c r="N352" s="200" t="s">
        <v>43</v>
      </c>
      <c r="O352" s="201"/>
      <c r="P352" s="202">
        <f>O352*H352</f>
        <v>0</v>
      </c>
      <c r="Q352" s="202">
        <v>6.0000000000000001E-3</v>
      </c>
      <c r="R352" s="202">
        <f>Q352*H352</f>
        <v>0.15480000000000002</v>
      </c>
      <c r="S352" s="202">
        <v>0</v>
      </c>
      <c r="T352" s="203">
        <f>S352*H352</f>
        <v>0</v>
      </c>
      <c r="U352" s="127"/>
      <c r="V352" s="127"/>
      <c r="W352" s="127"/>
      <c r="X352" s="127"/>
      <c r="Y352" s="127"/>
      <c r="Z352" s="127"/>
      <c r="AA352" s="127"/>
      <c r="AB352" s="127"/>
      <c r="AC352" s="127"/>
      <c r="AD352" s="127"/>
      <c r="AE352" s="127"/>
      <c r="AR352" s="204" t="s">
        <v>216</v>
      </c>
      <c r="AT352" s="204" t="s">
        <v>147</v>
      </c>
      <c r="AU352" s="204" t="s">
        <v>82</v>
      </c>
      <c r="AY352" s="120" t="s">
        <v>145</v>
      </c>
      <c r="BE352" s="205">
        <f>IF(N352="základní",J352,0)</f>
        <v>0</v>
      </c>
      <c r="BF352" s="205">
        <f>IF(N352="snížená",J352,0)</f>
        <v>0</v>
      </c>
      <c r="BG352" s="205">
        <f>IF(N352="zákl. přenesená",J352,0)</f>
        <v>0</v>
      </c>
      <c r="BH352" s="205">
        <f>IF(N352="sníž. přenesená",J352,0)</f>
        <v>0</v>
      </c>
      <c r="BI352" s="205">
        <f>IF(N352="nulová",J352,0)</f>
        <v>0</v>
      </c>
      <c r="BJ352" s="120" t="s">
        <v>80</v>
      </c>
      <c r="BK352" s="205">
        <f>ROUND(I352*H352,2)</f>
        <v>0</v>
      </c>
      <c r="BL352" s="120" t="s">
        <v>216</v>
      </c>
      <c r="BM352" s="204" t="s">
        <v>943</v>
      </c>
    </row>
    <row r="353" spans="1:65" s="130" customFormat="1" ht="19.5">
      <c r="A353" s="127"/>
      <c r="B353" s="128"/>
      <c r="C353" s="127"/>
      <c r="D353" s="221" t="s">
        <v>316</v>
      </c>
      <c r="E353" s="127"/>
      <c r="F353" s="252" t="s">
        <v>944</v>
      </c>
      <c r="G353" s="127"/>
      <c r="H353" s="127"/>
      <c r="I353" s="28"/>
      <c r="J353" s="127"/>
      <c r="K353" s="127"/>
      <c r="L353" s="128"/>
      <c r="M353" s="253"/>
      <c r="N353" s="254"/>
      <c r="O353" s="201"/>
      <c r="P353" s="201"/>
      <c r="Q353" s="201"/>
      <c r="R353" s="201"/>
      <c r="S353" s="201"/>
      <c r="T353" s="255"/>
      <c r="U353" s="127"/>
      <c r="V353" s="127"/>
      <c r="W353" s="127"/>
      <c r="X353" s="127"/>
      <c r="Y353" s="127"/>
      <c r="Z353" s="127"/>
      <c r="AA353" s="127"/>
      <c r="AB353" s="127"/>
      <c r="AC353" s="127"/>
      <c r="AD353" s="127"/>
      <c r="AE353" s="127"/>
      <c r="AT353" s="120" t="s">
        <v>316</v>
      </c>
      <c r="AU353" s="120" t="s">
        <v>82</v>
      </c>
    </row>
    <row r="354" spans="1:65" s="219" customFormat="1">
      <c r="B354" s="220"/>
      <c r="D354" s="221" t="s">
        <v>153</v>
      </c>
      <c r="E354" s="222" t="s">
        <v>3</v>
      </c>
      <c r="F354" s="223" t="s">
        <v>945</v>
      </c>
      <c r="H354" s="224">
        <v>19.8</v>
      </c>
      <c r="I354" s="25"/>
      <c r="L354" s="220"/>
      <c r="M354" s="225"/>
      <c r="N354" s="226"/>
      <c r="O354" s="226"/>
      <c r="P354" s="226"/>
      <c r="Q354" s="226"/>
      <c r="R354" s="226"/>
      <c r="S354" s="226"/>
      <c r="T354" s="227"/>
      <c r="AT354" s="222" t="s">
        <v>153</v>
      </c>
      <c r="AU354" s="222" t="s">
        <v>82</v>
      </c>
      <c r="AV354" s="219" t="s">
        <v>82</v>
      </c>
      <c r="AW354" s="219" t="s">
        <v>33</v>
      </c>
      <c r="AX354" s="219" t="s">
        <v>72</v>
      </c>
      <c r="AY354" s="222" t="s">
        <v>145</v>
      </c>
    </row>
    <row r="355" spans="1:65" s="219" customFormat="1">
      <c r="B355" s="220"/>
      <c r="D355" s="221" t="s">
        <v>153</v>
      </c>
      <c r="E355" s="222" t="s">
        <v>3</v>
      </c>
      <c r="F355" s="223" t="s">
        <v>946</v>
      </c>
      <c r="H355" s="224">
        <v>6</v>
      </c>
      <c r="I355" s="25"/>
      <c r="L355" s="220"/>
      <c r="M355" s="225"/>
      <c r="N355" s="226"/>
      <c r="O355" s="226"/>
      <c r="P355" s="226"/>
      <c r="Q355" s="226"/>
      <c r="R355" s="226"/>
      <c r="S355" s="226"/>
      <c r="T355" s="227"/>
      <c r="AT355" s="222" t="s">
        <v>153</v>
      </c>
      <c r="AU355" s="222" t="s">
        <v>82</v>
      </c>
      <c r="AV355" s="219" t="s">
        <v>82</v>
      </c>
      <c r="AW355" s="219" t="s">
        <v>33</v>
      </c>
      <c r="AX355" s="219" t="s">
        <v>72</v>
      </c>
      <c r="AY355" s="222" t="s">
        <v>145</v>
      </c>
    </row>
    <row r="356" spans="1:65" s="228" customFormat="1">
      <c r="B356" s="229"/>
      <c r="D356" s="221" t="s">
        <v>153</v>
      </c>
      <c r="E356" s="230" t="s">
        <v>3</v>
      </c>
      <c r="F356" s="231" t="s">
        <v>176</v>
      </c>
      <c r="H356" s="232">
        <v>25.8</v>
      </c>
      <c r="I356" s="26"/>
      <c r="L356" s="229"/>
      <c r="M356" s="233"/>
      <c r="N356" s="234"/>
      <c r="O356" s="234"/>
      <c r="P356" s="234"/>
      <c r="Q356" s="234"/>
      <c r="R356" s="234"/>
      <c r="S356" s="234"/>
      <c r="T356" s="235"/>
      <c r="AT356" s="230" t="s">
        <v>153</v>
      </c>
      <c r="AU356" s="230" t="s">
        <v>82</v>
      </c>
      <c r="AV356" s="228" t="s">
        <v>151</v>
      </c>
      <c r="AW356" s="228" t="s">
        <v>33</v>
      </c>
      <c r="AX356" s="228" t="s">
        <v>80</v>
      </c>
      <c r="AY356" s="230" t="s">
        <v>145</v>
      </c>
    </row>
    <row r="357" spans="1:65" s="130" customFormat="1" ht="24">
      <c r="A357" s="127"/>
      <c r="B357" s="128"/>
      <c r="C357" s="236" t="s">
        <v>947</v>
      </c>
      <c r="D357" s="236" t="s">
        <v>514</v>
      </c>
      <c r="E357" s="237" t="s">
        <v>948</v>
      </c>
      <c r="F357" s="238" t="s">
        <v>949</v>
      </c>
      <c r="G357" s="239" t="s">
        <v>104</v>
      </c>
      <c r="H357" s="240">
        <v>27.09</v>
      </c>
      <c r="I357" s="29"/>
      <c r="J357" s="241">
        <f>ROUND(I357*H357,2)</f>
        <v>0</v>
      </c>
      <c r="K357" s="238" t="s">
        <v>150</v>
      </c>
      <c r="L357" s="242"/>
      <c r="M357" s="243" t="s">
        <v>3</v>
      </c>
      <c r="N357" s="244" t="s">
        <v>43</v>
      </c>
      <c r="O357" s="201"/>
      <c r="P357" s="202">
        <f>O357*H357</f>
        <v>0</v>
      </c>
      <c r="Q357" s="202">
        <v>1.9099999999999999E-2</v>
      </c>
      <c r="R357" s="202">
        <f>Q357*H357</f>
        <v>0.51741899999999996</v>
      </c>
      <c r="S357" s="202">
        <v>0</v>
      </c>
      <c r="T357" s="203">
        <f>S357*H357</f>
        <v>0</v>
      </c>
      <c r="U357" s="127"/>
      <c r="V357" s="127"/>
      <c r="W357" s="127"/>
      <c r="X357" s="127"/>
      <c r="Y357" s="127"/>
      <c r="Z357" s="127"/>
      <c r="AA357" s="127"/>
      <c r="AB357" s="127"/>
      <c r="AC357" s="127"/>
      <c r="AD357" s="127"/>
      <c r="AE357" s="127"/>
      <c r="AR357" s="204" t="s">
        <v>323</v>
      </c>
      <c r="AT357" s="204" t="s">
        <v>514</v>
      </c>
      <c r="AU357" s="204" t="s">
        <v>82</v>
      </c>
      <c r="AY357" s="120" t="s">
        <v>145</v>
      </c>
      <c r="BE357" s="205">
        <f>IF(N357="základní",J357,0)</f>
        <v>0</v>
      </c>
      <c r="BF357" s="205">
        <f>IF(N357="snížená",J357,0)</f>
        <v>0</v>
      </c>
      <c r="BG357" s="205">
        <f>IF(N357="zákl. přenesená",J357,0)</f>
        <v>0</v>
      </c>
      <c r="BH357" s="205">
        <f>IF(N357="sníž. přenesená",J357,0)</f>
        <v>0</v>
      </c>
      <c r="BI357" s="205">
        <f>IF(N357="nulová",J357,0)</f>
        <v>0</v>
      </c>
      <c r="BJ357" s="120" t="s">
        <v>80</v>
      </c>
      <c r="BK357" s="205">
        <f>ROUND(I357*H357,2)</f>
        <v>0</v>
      </c>
      <c r="BL357" s="120" t="s">
        <v>216</v>
      </c>
      <c r="BM357" s="204" t="s">
        <v>950</v>
      </c>
    </row>
    <row r="358" spans="1:65" s="219" customFormat="1">
      <c r="B358" s="220"/>
      <c r="D358" s="221" t="s">
        <v>153</v>
      </c>
      <c r="F358" s="223" t="s">
        <v>951</v>
      </c>
      <c r="H358" s="224">
        <v>27.09</v>
      </c>
      <c r="I358" s="25"/>
      <c r="L358" s="220"/>
      <c r="M358" s="225"/>
      <c r="N358" s="226"/>
      <c r="O358" s="226"/>
      <c r="P358" s="226"/>
      <c r="Q358" s="226"/>
      <c r="R358" s="226"/>
      <c r="S358" s="226"/>
      <c r="T358" s="227"/>
      <c r="AT358" s="222" t="s">
        <v>153</v>
      </c>
      <c r="AU358" s="222" t="s">
        <v>82</v>
      </c>
      <c r="AV358" s="219" t="s">
        <v>82</v>
      </c>
      <c r="AW358" s="219" t="s">
        <v>4</v>
      </c>
      <c r="AX358" s="219" t="s">
        <v>80</v>
      </c>
      <c r="AY358" s="222" t="s">
        <v>145</v>
      </c>
    </row>
    <row r="359" spans="1:65" s="130" customFormat="1" ht="44.25" customHeight="1">
      <c r="A359" s="127"/>
      <c r="B359" s="128"/>
      <c r="C359" s="193" t="s">
        <v>952</v>
      </c>
      <c r="D359" s="193" t="s">
        <v>147</v>
      </c>
      <c r="E359" s="194" t="s">
        <v>953</v>
      </c>
      <c r="F359" s="195" t="s">
        <v>954</v>
      </c>
      <c r="G359" s="196" t="s">
        <v>104</v>
      </c>
      <c r="H359" s="197">
        <v>25.934999999999999</v>
      </c>
      <c r="I359" s="24"/>
      <c r="J359" s="198">
        <f>ROUND(I359*H359,2)</f>
        <v>0</v>
      </c>
      <c r="K359" s="195" t="s">
        <v>3</v>
      </c>
      <c r="L359" s="128"/>
      <c r="M359" s="199" t="s">
        <v>3</v>
      </c>
      <c r="N359" s="200" t="s">
        <v>43</v>
      </c>
      <c r="O359" s="201"/>
      <c r="P359" s="202">
        <f>O359*H359</f>
        <v>0</v>
      </c>
      <c r="Q359" s="202">
        <v>6.0600000000000003E-3</v>
      </c>
      <c r="R359" s="202">
        <f>Q359*H359</f>
        <v>0.1571661</v>
      </c>
      <c r="S359" s="202">
        <v>0</v>
      </c>
      <c r="T359" s="203">
        <f>S359*H359</f>
        <v>0</v>
      </c>
      <c r="U359" s="127"/>
      <c r="V359" s="127"/>
      <c r="W359" s="127"/>
      <c r="X359" s="127"/>
      <c r="Y359" s="127"/>
      <c r="Z359" s="127"/>
      <c r="AA359" s="127"/>
      <c r="AB359" s="127"/>
      <c r="AC359" s="127"/>
      <c r="AD359" s="127"/>
      <c r="AE359" s="127"/>
      <c r="AR359" s="204" t="s">
        <v>216</v>
      </c>
      <c r="AT359" s="204" t="s">
        <v>147</v>
      </c>
      <c r="AU359" s="204" t="s">
        <v>82</v>
      </c>
      <c r="AY359" s="120" t="s">
        <v>145</v>
      </c>
      <c r="BE359" s="205">
        <f>IF(N359="základní",J359,0)</f>
        <v>0</v>
      </c>
      <c r="BF359" s="205">
        <f>IF(N359="snížená",J359,0)</f>
        <v>0</v>
      </c>
      <c r="BG359" s="205">
        <f>IF(N359="zákl. přenesená",J359,0)</f>
        <v>0</v>
      </c>
      <c r="BH359" s="205">
        <f>IF(N359="sníž. přenesená",J359,0)</f>
        <v>0</v>
      </c>
      <c r="BI359" s="205">
        <f>IF(N359="nulová",J359,0)</f>
        <v>0</v>
      </c>
      <c r="BJ359" s="120" t="s">
        <v>80</v>
      </c>
      <c r="BK359" s="205">
        <f>ROUND(I359*H359,2)</f>
        <v>0</v>
      </c>
      <c r="BL359" s="120" t="s">
        <v>216</v>
      </c>
      <c r="BM359" s="204" t="s">
        <v>955</v>
      </c>
    </row>
    <row r="360" spans="1:65" s="130" customFormat="1" ht="19.5">
      <c r="A360" s="127"/>
      <c r="B360" s="128"/>
      <c r="C360" s="127"/>
      <c r="D360" s="221" t="s">
        <v>316</v>
      </c>
      <c r="E360" s="127"/>
      <c r="F360" s="252" t="s">
        <v>956</v>
      </c>
      <c r="G360" s="127"/>
      <c r="H360" s="127"/>
      <c r="I360" s="28"/>
      <c r="J360" s="127"/>
      <c r="K360" s="127"/>
      <c r="L360" s="128"/>
      <c r="M360" s="253"/>
      <c r="N360" s="254"/>
      <c r="O360" s="201"/>
      <c r="P360" s="201"/>
      <c r="Q360" s="201"/>
      <c r="R360" s="201"/>
      <c r="S360" s="201"/>
      <c r="T360" s="255"/>
      <c r="U360" s="127"/>
      <c r="V360" s="127"/>
      <c r="W360" s="127"/>
      <c r="X360" s="127"/>
      <c r="Y360" s="127"/>
      <c r="Z360" s="127"/>
      <c r="AA360" s="127"/>
      <c r="AB360" s="127"/>
      <c r="AC360" s="127"/>
      <c r="AD360" s="127"/>
      <c r="AE360" s="127"/>
      <c r="AT360" s="120" t="s">
        <v>316</v>
      </c>
      <c r="AU360" s="120" t="s">
        <v>82</v>
      </c>
    </row>
    <row r="361" spans="1:65" s="219" customFormat="1">
      <c r="B361" s="220"/>
      <c r="D361" s="221" t="s">
        <v>153</v>
      </c>
      <c r="E361" s="222" t="s">
        <v>3</v>
      </c>
      <c r="F361" s="223" t="s">
        <v>879</v>
      </c>
      <c r="H361" s="224">
        <v>25.934999999999999</v>
      </c>
      <c r="I361" s="25"/>
      <c r="L361" s="220"/>
      <c r="M361" s="225"/>
      <c r="N361" s="226"/>
      <c r="O361" s="226"/>
      <c r="P361" s="226"/>
      <c r="Q361" s="226"/>
      <c r="R361" s="226"/>
      <c r="S361" s="226"/>
      <c r="T361" s="227"/>
      <c r="AT361" s="222" t="s">
        <v>153</v>
      </c>
      <c r="AU361" s="222" t="s">
        <v>82</v>
      </c>
      <c r="AV361" s="219" t="s">
        <v>82</v>
      </c>
      <c r="AW361" s="219" t="s">
        <v>33</v>
      </c>
      <c r="AX361" s="219" t="s">
        <v>80</v>
      </c>
      <c r="AY361" s="222" t="s">
        <v>145</v>
      </c>
    </row>
    <row r="362" spans="1:65" s="130" customFormat="1" ht="24">
      <c r="A362" s="127"/>
      <c r="B362" s="128"/>
      <c r="C362" s="236" t="s">
        <v>957</v>
      </c>
      <c r="D362" s="236" t="s">
        <v>514</v>
      </c>
      <c r="E362" s="237" t="s">
        <v>958</v>
      </c>
      <c r="F362" s="238" t="s">
        <v>959</v>
      </c>
      <c r="G362" s="239" t="s">
        <v>104</v>
      </c>
      <c r="H362" s="240">
        <v>27.231999999999999</v>
      </c>
      <c r="I362" s="29"/>
      <c r="J362" s="241">
        <f>ROUND(I362*H362,2)</f>
        <v>0</v>
      </c>
      <c r="K362" s="238" t="s">
        <v>150</v>
      </c>
      <c r="L362" s="242"/>
      <c r="M362" s="243" t="s">
        <v>3</v>
      </c>
      <c r="N362" s="244" t="s">
        <v>43</v>
      </c>
      <c r="O362" s="201"/>
      <c r="P362" s="202">
        <f>O362*H362</f>
        <v>0</v>
      </c>
      <c r="Q362" s="202">
        <v>1.35E-2</v>
      </c>
      <c r="R362" s="202">
        <f>Q362*H362</f>
        <v>0.36763200000000001</v>
      </c>
      <c r="S362" s="202">
        <v>0</v>
      </c>
      <c r="T362" s="203">
        <f>S362*H362</f>
        <v>0</v>
      </c>
      <c r="U362" s="127"/>
      <c r="V362" s="127"/>
      <c r="W362" s="127"/>
      <c r="X362" s="127"/>
      <c r="Y362" s="127"/>
      <c r="Z362" s="127"/>
      <c r="AA362" s="127"/>
      <c r="AB362" s="127"/>
      <c r="AC362" s="127"/>
      <c r="AD362" s="127"/>
      <c r="AE362" s="127"/>
      <c r="AR362" s="204" t="s">
        <v>323</v>
      </c>
      <c r="AT362" s="204" t="s">
        <v>514</v>
      </c>
      <c r="AU362" s="204" t="s">
        <v>82</v>
      </c>
      <c r="AY362" s="120" t="s">
        <v>145</v>
      </c>
      <c r="BE362" s="205">
        <f>IF(N362="základní",J362,0)</f>
        <v>0</v>
      </c>
      <c r="BF362" s="205">
        <f>IF(N362="snížená",J362,0)</f>
        <v>0</v>
      </c>
      <c r="BG362" s="205">
        <f>IF(N362="zákl. přenesená",J362,0)</f>
        <v>0</v>
      </c>
      <c r="BH362" s="205">
        <f>IF(N362="sníž. přenesená",J362,0)</f>
        <v>0</v>
      </c>
      <c r="BI362" s="205">
        <f>IF(N362="nulová",J362,0)</f>
        <v>0</v>
      </c>
      <c r="BJ362" s="120" t="s">
        <v>80</v>
      </c>
      <c r="BK362" s="205">
        <f>ROUND(I362*H362,2)</f>
        <v>0</v>
      </c>
      <c r="BL362" s="120" t="s">
        <v>216</v>
      </c>
      <c r="BM362" s="204" t="s">
        <v>960</v>
      </c>
    </row>
    <row r="363" spans="1:65" s="130" customFormat="1" ht="19.5">
      <c r="A363" s="127"/>
      <c r="B363" s="128"/>
      <c r="C363" s="127"/>
      <c r="D363" s="221" t="s">
        <v>316</v>
      </c>
      <c r="E363" s="127"/>
      <c r="F363" s="252" t="s">
        <v>961</v>
      </c>
      <c r="G363" s="127"/>
      <c r="H363" s="127"/>
      <c r="I363" s="28"/>
      <c r="J363" s="127"/>
      <c r="K363" s="127"/>
      <c r="L363" s="128"/>
      <c r="M363" s="253"/>
      <c r="N363" s="254"/>
      <c r="O363" s="201"/>
      <c r="P363" s="201"/>
      <c r="Q363" s="201"/>
      <c r="R363" s="201"/>
      <c r="S363" s="201"/>
      <c r="T363" s="255"/>
      <c r="U363" s="127"/>
      <c r="V363" s="127"/>
      <c r="W363" s="127"/>
      <c r="X363" s="127"/>
      <c r="Y363" s="127"/>
      <c r="Z363" s="127"/>
      <c r="AA363" s="127"/>
      <c r="AB363" s="127"/>
      <c r="AC363" s="127"/>
      <c r="AD363" s="127"/>
      <c r="AE363" s="127"/>
      <c r="AT363" s="120" t="s">
        <v>316</v>
      </c>
      <c r="AU363" s="120" t="s">
        <v>82</v>
      </c>
    </row>
    <row r="364" spans="1:65" s="219" customFormat="1">
      <c r="B364" s="220"/>
      <c r="D364" s="221" t="s">
        <v>153</v>
      </c>
      <c r="E364" s="222" t="s">
        <v>3</v>
      </c>
      <c r="F364" s="223" t="s">
        <v>487</v>
      </c>
      <c r="H364" s="224">
        <v>25.934999999999999</v>
      </c>
      <c r="I364" s="25"/>
      <c r="L364" s="220"/>
      <c r="M364" s="225"/>
      <c r="N364" s="226"/>
      <c r="O364" s="226"/>
      <c r="P364" s="226"/>
      <c r="Q364" s="226"/>
      <c r="R364" s="226"/>
      <c r="S364" s="226"/>
      <c r="T364" s="227"/>
      <c r="AT364" s="222" t="s">
        <v>153</v>
      </c>
      <c r="AU364" s="222" t="s">
        <v>82</v>
      </c>
      <c r="AV364" s="219" t="s">
        <v>82</v>
      </c>
      <c r="AW364" s="219" t="s">
        <v>33</v>
      </c>
      <c r="AX364" s="219" t="s">
        <v>80</v>
      </c>
      <c r="AY364" s="222" t="s">
        <v>145</v>
      </c>
    </row>
    <row r="365" spans="1:65" s="219" customFormat="1">
      <c r="B365" s="220"/>
      <c r="D365" s="221" t="s">
        <v>153</v>
      </c>
      <c r="F365" s="223" t="s">
        <v>962</v>
      </c>
      <c r="H365" s="224">
        <v>27.231999999999999</v>
      </c>
      <c r="I365" s="25"/>
      <c r="L365" s="220"/>
      <c r="M365" s="225"/>
      <c r="N365" s="226"/>
      <c r="O365" s="226"/>
      <c r="P365" s="226"/>
      <c r="Q365" s="226"/>
      <c r="R365" s="226"/>
      <c r="S365" s="226"/>
      <c r="T365" s="227"/>
      <c r="AT365" s="222" t="s">
        <v>153</v>
      </c>
      <c r="AU365" s="222" t="s">
        <v>82</v>
      </c>
      <c r="AV365" s="219" t="s">
        <v>82</v>
      </c>
      <c r="AW365" s="219" t="s">
        <v>4</v>
      </c>
      <c r="AX365" s="219" t="s">
        <v>80</v>
      </c>
      <c r="AY365" s="222" t="s">
        <v>145</v>
      </c>
    </row>
    <row r="366" spans="1:65" s="130" customFormat="1" ht="44.25" customHeight="1">
      <c r="A366" s="127"/>
      <c r="B366" s="128"/>
      <c r="C366" s="193" t="s">
        <v>963</v>
      </c>
      <c r="D366" s="193" t="s">
        <v>147</v>
      </c>
      <c r="E366" s="194" t="s">
        <v>964</v>
      </c>
      <c r="F366" s="195" t="s">
        <v>954</v>
      </c>
      <c r="G366" s="196" t="s">
        <v>104</v>
      </c>
      <c r="H366" s="197">
        <v>68.08</v>
      </c>
      <c r="I366" s="24"/>
      <c r="J366" s="198">
        <f>ROUND(I366*H366,2)</f>
        <v>0</v>
      </c>
      <c r="K366" s="195" t="s">
        <v>150</v>
      </c>
      <c r="L366" s="128"/>
      <c r="M366" s="199" t="s">
        <v>3</v>
      </c>
      <c r="N366" s="200" t="s">
        <v>43</v>
      </c>
      <c r="O366" s="201"/>
      <c r="P366" s="202">
        <f>O366*H366</f>
        <v>0</v>
      </c>
      <c r="Q366" s="202">
        <v>6.0600000000000003E-3</v>
      </c>
      <c r="R366" s="202">
        <f>Q366*H366</f>
        <v>0.41256480000000001</v>
      </c>
      <c r="S366" s="202">
        <v>0</v>
      </c>
      <c r="T366" s="203">
        <f>S366*H366</f>
        <v>0</v>
      </c>
      <c r="U366" s="127"/>
      <c r="V366" s="127"/>
      <c r="W366" s="127"/>
      <c r="X366" s="127"/>
      <c r="Y366" s="127"/>
      <c r="Z366" s="127"/>
      <c r="AA366" s="127"/>
      <c r="AB366" s="127"/>
      <c r="AC366" s="127"/>
      <c r="AD366" s="127"/>
      <c r="AE366" s="127"/>
      <c r="AR366" s="204" t="s">
        <v>216</v>
      </c>
      <c r="AT366" s="204" t="s">
        <v>147</v>
      </c>
      <c r="AU366" s="204" t="s">
        <v>82</v>
      </c>
      <c r="AY366" s="120" t="s">
        <v>145</v>
      </c>
      <c r="BE366" s="205">
        <f>IF(N366="základní",J366,0)</f>
        <v>0</v>
      </c>
      <c r="BF366" s="205">
        <f>IF(N366="snížená",J366,0)</f>
        <v>0</v>
      </c>
      <c r="BG366" s="205">
        <f>IF(N366="zákl. přenesená",J366,0)</f>
        <v>0</v>
      </c>
      <c r="BH366" s="205">
        <f>IF(N366="sníž. přenesená",J366,0)</f>
        <v>0</v>
      </c>
      <c r="BI366" s="205">
        <f>IF(N366="nulová",J366,0)</f>
        <v>0</v>
      </c>
      <c r="BJ366" s="120" t="s">
        <v>80</v>
      </c>
      <c r="BK366" s="205">
        <f>ROUND(I366*H366,2)</f>
        <v>0</v>
      </c>
      <c r="BL366" s="120" t="s">
        <v>216</v>
      </c>
      <c r="BM366" s="204" t="s">
        <v>965</v>
      </c>
    </row>
    <row r="367" spans="1:65" s="130" customFormat="1" ht="29.25">
      <c r="A367" s="127"/>
      <c r="B367" s="128"/>
      <c r="C367" s="127"/>
      <c r="D367" s="221" t="s">
        <v>316</v>
      </c>
      <c r="E367" s="127"/>
      <c r="F367" s="252" t="s">
        <v>966</v>
      </c>
      <c r="G367" s="127"/>
      <c r="H367" s="127"/>
      <c r="I367" s="28"/>
      <c r="J367" s="127"/>
      <c r="K367" s="127"/>
      <c r="L367" s="128"/>
      <c r="M367" s="253"/>
      <c r="N367" s="254"/>
      <c r="O367" s="201"/>
      <c r="P367" s="201"/>
      <c r="Q367" s="201"/>
      <c r="R367" s="201"/>
      <c r="S367" s="201"/>
      <c r="T367" s="255"/>
      <c r="U367" s="127"/>
      <c r="V367" s="127"/>
      <c r="W367" s="127"/>
      <c r="X367" s="127"/>
      <c r="Y367" s="127"/>
      <c r="Z367" s="127"/>
      <c r="AA367" s="127"/>
      <c r="AB367" s="127"/>
      <c r="AC367" s="127"/>
      <c r="AD367" s="127"/>
      <c r="AE367" s="127"/>
      <c r="AT367" s="120" t="s">
        <v>316</v>
      </c>
      <c r="AU367" s="120" t="s">
        <v>82</v>
      </c>
    </row>
    <row r="368" spans="1:65" s="219" customFormat="1">
      <c r="B368" s="220"/>
      <c r="D368" s="221" t="s">
        <v>153</v>
      </c>
      <c r="E368" s="222" t="s">
        <v>3</v>
      </c>
      <c r="F368" s="223" t="s">
        <v>967</v>
      </c>
      <c r="H368" s="224">
        <v>68.08</v>
      </c>
      <c r="I368" s="25"/>
      <c r="L368" s="220"/>
      <c r="M368" s="225"/>
      <c r="N368" s="226"/>
      <c r="O368" s="226"/>
      <c r="P368" s="226"/>
      <c r="Q368" s="226"/>
      <c r="R368" s="226"/>
      <c r="S368" s="226"/>
      <c r="T368" s="227"/>
      <c r="AT368" s="222" t="s">
        <v>153</v>
      </c>
      <c r="AU368" s="222" t="s">
        <v>82</v>
      </c>
      <c r="AV368" s="219" t="s">
        <v>82</v>
      </c>
      <c r="AW368" s="219" t="s">
        <v>33</v>
      </c>
      <c r="AX368" s="219" t="s">
        <v>80</v>
      </c>
      <c r="AY368" s="222" t="s">
        <v>145</v>
      </c>
    </row>
    <row r="369" spans="1:65" s="130" customFormat="1" ht="24">
      <c r="A369" s="127"/>
      <c r="B369" s="128"/>
      <c r="C369" s="236" t="s">
        <v>968</v>
      </c>
      <c r="D369" s="236" t="s">
        <v>514</v>
      </c>
      <c r="E369" s="237" t="s">
        <v>969</v>
      </c>
      <c r="F369" s="238" t="s">
        <v>970</v>
      </c>
      <c r="G369" s="239" t="s">
        <v>104</v>
      </c>
      <c r="H369" s="240">
        <v>71.483999999999995</v>
      </c>
      <c r="I369" s="29"/>
      <c r="J369" s="241">
        <f>ROUND(I369*H369,2)</f>
        <v>0</v>
      </c>
      <c r="K369" s="238" t="s">
        <v>150</v>
      </c>
      <c r="L369" s="242"/>
      <c r="M369" s="243" t="s">
        <v>3</v>
      </c>
      <c r="N369" s="244" t="s">
        <v>43</v>
      </c>
      <c r="O369" s="201"/>
      <c r="P369" s="202">
        <f>O369*H369</f>
        <v>0</v>
      </c>
      <c r="Q369" s="202">
        <v>6.0000000000000001E-3</v>
      </c>
      <c r="R369" s="202">
        <f>Q369*H369</f>
        <v>0.42890399999999995</v>
      </c>
      <c r="S369" s="202">
        <v>0</v>
      </c>
      <c r="T369" s="203">
        <f>S369*H369</f>
        <v>0</v>
      </c>
      <c r="U369" s="127"/>
      <c r="V369" s="127"/>
      <c r="W369" s="127"/>
      <c r="X369" s="127"/>
      <c r="Y369" s="127"/>
      <c r="Z369" s="127"/>
      <c r="AA369" s="127"/>
      <c r="AB369" s="127"/>
      <c r="AC369" s="127"/>
      <c r="AD369" s="127"/>
      <c r="AE369" s="127"/>
      <c r="AR369" s="204" t="s">
        <v>323</v>
      </c>
      <c r="AT369" s="204" t="s">
        <v>514</v>
      </c>
      <c r="AU369" s="204" t="s">
        <v>82</v>
      </c>
      <c r="AY369" s="120" t="s">
        <v>145</v>
      </c>
      <c r="BE369" s="205">
        <f>IF(N369="základní",J369,0)</f>
        <v>0</v>
      </c>
      <c r="BF369" s="205">
        <f>IF(N369="snížená",J369,0)</f>
        <v>0</v>
      </c>
      <c r="BG369" s="205">
        <f>IF(N369="zákl. přenesená",J369,0)</f>
        <v>0</v>
      </c>
      <c r="BH369" s="205">
        <f>IF(N369="sníž. přenesená",J369,0)</f>
        <v>0</v>
      </c>
      <c r="BI369" s="205">
        <f>IF(N369="nulová",J369,0)</f>
        <v>0</v>
      </c>
      <c r="BJ369" s="120" t="s">
        <v>80</v>
      </c>
      <c r="BK369" s="205">
        <f>ROUND(I369*H369,2)</f>
        <v>0</v>
      </c>
      <c r="BL369" s="120" t="s">
        <v>216</v>
      </c>
      <c r="BM369" s="204" t="s">
        <v>971</v>
      </c>
    </row>
    <row r="370" spans="1:65" s="219" customFormat="1">
      <c r="B370" s="220"/>
      <c r="D370" s="221" t="s">
        <v>153</v>
      </c>
      <c r="F370" s="223" t="s">
        <v>565</v>
      </c>
      <c r="H370" s="224">
        <v>71.483999999999995</v>
      </c>
      <c r="I370" s="25"/>
      <c r="L370" s="220"/>
      <c r="M370" s="225"/>
      <c r="N370" s="226"/>
      <c r="O370" s="226"/>
      <c r="P370" s="226"/>
      <c r="Q370" s="226"/>
      <c r="R370" s="226"/>
      <c r="S370" s="226"/>
      <c r="T370" s="227"/>
      <c r="AT370" s="222" t="s">
        <v>153</v>
      </c>
      <c r="AU370" s="222" t="s">
        <v>82</v>
      </c>
      <c r="AV370" s="219" t="s">
        <v>82</v>
      </c>
      <c r="AW370" s="219" t="s">
        <v>4</v>
      </c>
      <c r="AX370" s="219" t="s">
        <v>80</v>
      </c>
      <c r="AY370" s="222" t="s">
        <v>145</v>
      </c>
    </row>
    <row r="371" spans="1:65" s="130" customFormat="1" ht="44.25" customHeight="1">
      <c r="A371" s="127"/>
      <c r="B371" s="128"/>
      <c r="C371" s="193" t="s">
        <v>972</v>
      </c>
      <c r="D371" s="193" t="s">
        <v>147</v>
      </c>
      <c r="E371" s="194" t="s">
        <v>973</v>
      </c>
      <c r="F371" s="195" t="s">
        <v>974</v>
      </c>
      <c r="G371" s="196" t="s">
        <v>104</v>
      </c>
      <c r="H371" s="197">
        <v>50.25</v>
      </c>
      <c r="I371" s="24"/>
      <c r="J371" s="198">
        <f>ROUND(I371*H371,2)</f>
        <v>0</v>
      </c>
      <c r="K371" s="195" t="s">
        <v>150</v>
      </c>
      <c r="L371" s="128"/>
      <c r="M371" s="199" t="s">
        <v>3</v>
      </c>
      <c r="N371" s="200" t="s">
        <v>43</v>
      </c>
      <c r="O371" s="201"/>
      <c r="P371" s="202">
        <f>O371*H371</f>
        <v>0</v>
      </c>
      <c r="Q371" s="202">
        <v>2.0400000000000001E-3</v>
      </c>
      <c r="R371" s="202">
        <f>Q371*H371</f>
        <v>0.10251</v>
      </c>
      <c r="S371" s="202">
        <v>0</v>
      </c>
      <c r="T371" s="203">
        <f>S371*H371</f>
        <v>0</v>
      </c>
      <c r="U371" s="127"/>
      <c r="V371" s="127"/>
      <c r="W371" s="127"/>
      <c r="X371" s="127"/>
      <c r="Y371" s="127"/>
      <c r="Z371" s="127"/>
      <c r="AA371" s="127"/>
      <c r="AB371" s="127"/>
      <c r="AC371" s="127"/>
      <c r="AD371" s="127"/>
      <c r="AE371" s="127"/>
      <c r="AR371" s="204" t="s">
        <v>216</v>
      </c>
      <c r="AT371" s="204" t="s">
        <v>147</v>
      </c>
      <c r="AU371" s="204" t="s">
        <v>82</v>
      </c>
      <c r="AY371" s="120" t="s">
        <v>145</v>
      </c>
      <c r="BE371" s="205">
        <f>IF(N371="základní",J371,0)</f>
        <v>0</v>
      </c>
      <c r="BF371" s="205">
        <f>IF(N371="snížená",J371,0)</f>
        <v>0</v>
      </c>
      <c r="BG371" s="205">
        <f>IF(N371="zákl. přenesená",J371,0)</f>
        <v>0</v>
      </c>
      <c r="BH371" s="205">
        <f>IF(N371="sníž. přenesená",J371,0)</f>
        <v>0</v>
      </c>
      <c r="BI371" s="205">
        <f>IF(N371="nulová",J371,0)</f>
        <v>0</v>
      </c>
      <c r="BJ371" s="120" t="s">
        <v>80</v>
      </c>
      <c r="BK371" s="205">
        <f>ROUND(I371*H371,2)</f>
        <v>0</v>
      </c>
      <c r="BL371" s="120" t="s">
        <v>216</v>
      </c>
      <c r="BM371" s="204" t="s">
        <v>975</v>
      </c>
    </row>
    <row r="372" spans="1:65" s="219" customFormat="1">
      <c r="B372" s="220"/>
      <c r="D372" s="221" t="s">
        <v>153</v>
      </c>
      <c r="E372" s="222" t="s">
        <v>3</v>
      </c>
      <c r="F372" s="223" t="s">
        <v>872</v>
      </c>
      <c r="H372" s="224">
        <v>50.25</v>
      </c>
      <c r="I372" s="25"/>
      <c r="L372" s="220"/>
      <c r="M372" s="225"/>
      <c r="N372" s="226"/>
      <c r="O372" s="226"/>
      <c r="P372" s="226"/>
      <c r="Q372" s="226"/>
      <c r="R372" s="226"/>
      <c r="S372" s="226"/>
      <c r="T372" s="227"/>
      <c r="AT372" s="222" t="s">
        <v>153</v>
      </c>
      <c r="AU372" s="222" t="s">
        <v>82</v>
      </c>
      <c r="AV372" s="219" t="s">
        <v>82</v>
      </c>
      <c r="AW372" s="219" t="s">
        <v>33</v>
      </c>
      <c r="AX372" s="219" t="s">
        <v>80</v>
      </c>
      <c r="AY372" s="222" t="s">
        <v>145</v>
      </c>
    </row>
    <row r="373" spans="1:65" s="130" customFormat="1" ht="44.25" customHeight="1">
      <c r="A373" s="127"/>
      <c r="B373" s="128"/>
      <c r="C373" s="236" t="s">
        <v>976</v>
      </c>
      <c r="D373" s="236" t="s">
        <v>514</v>
      </c>
      <c r="E373" s="237" t="s">
        <v>977</v>
      </c>
      <c r="F373" s="238" t="s">
        <v>978</v>
      </c>
      <c r="G373" s="239" t="s">
        <v>104</v>
      </c>
      <c r="H373" s="240">
        <v>51.255000000000003</v>
      </c>
      <c r="I373" s="29"/>
      <c r="J373" s="241">
        <f>ROUND(I373*H373,2)</f>
        <v>0</v>
      </c>
      <c r="K373" s="238" t="s">
        <v>150</v>
      </c>
      <c r="L373" s="242"/>
      <c r="M373" s="243" t="s">
        <v>3</v>
      </c>
      <c r="N373" s="244" t="s">
        <v>43</v>
      </c>
      <c r="O373" s="201"/>
      <c r="P373" s="202">
        <f>O373*H373</f>
        <v>0</v>
      </c>
      <c r="Q373" s="202">
        <v>1.2E-2</v>
      </c>
      <c r="R373" s="202">
        <f>Q373*H373</f>
        <v>0.61506000000000005</v>
      </c>
      <c r="S373" s="202">
        <v>0</v>
      </c>
      <c r="T373" s="203">
        <f>S373*H373</f>
        <v>0</v>
      </c>
      <c r="U373" s="127"/>
      <c r="V373" s="127"/>
      <c r="W373" s="127"/>
      <c r="X373" s="127"/>
      <c r="Y373" s="127"/>
      <c r="Z373" s="127"/>
      <c r="AA373" s="127"/>
      <c r="AB373" s="127"/>
      <c r="AC373" s="127"/>
      <c r="AD373" s="127"/>
      <c r="AE373" s="127"/>
      <c r="AR373" s="204" t="s">
        <v>323</v>
      </c>
      <c r="AT373" s="204" t="s">
        <v>514</v>
      </c>
      <c r="AU373" s="204" t="s">
        <v>82</v>
      </c>
      <c r="AY373" s="120" t="s">
        <v>145</v>
      </c>
      <c r="BE373" s="205">
        <f>IF(N373="základní",J373,0)</f>
        <v>0</v>
      </c>
      <c r="BF373" s="205">
        <f>IF(N373="snížená",J373,0)</f>
        <v>0</v>
      </c>
      <c r="BG373" s="205">
        <f>IF(N373="zákl. přenesená",J373,0)</f>
        <v>0</v>
      </c>
      <c r="BH373" s="205">
        <f>IF(N373="sníž. přenesená",J373,0)</f>
        <v>0</v>
      </c>
      <c r="BI373" s="205">
        <f>IF(N373="nulová",J373,0)</f>
        <v>0</v>
      </c>
      <c r="BJ373" s="120" t="s">
        <v>80</v>
      </c>
      <c r="BK373" s="205">
        <f>ROUND(I373*H373,2)</f>
        <v>0</v>
      </c>
      <c r="BL373" s="120" t="s">
        <v>216</v>
      </c>
      <c r="BM373" s="204" t="s">
        <v>979</v>
      </c>
    </row>
    <row r="374" spans="1:65" s="130" customFormat="1" ht="19.5">
      <c r="A374" s="127"/>
      <c r="B374" s="128"/>
      <c r="C374" s="127"/>
      <c r="D374" s="221" t="s">
        <v>316</v>
      </c>
      <c r="E374" s="127"/>
      <c r="F374" s="252" t="s">
        <v>980</v>
      </c>
      <c r="G374" s="127"/>
      <c r="H374" s="127"/>
      <c r="I374" s="28"/>
      <c r="J374" s="127"/>
      <c r="K374" s="127"/>
      <c r="L374" s="128"/>
      <c r="M374" s="253"/>
      <c r="N374" s="254"/>
      <c r="O374" s="201"/>
      <c r="P374" s="201"/>
      <c r="Q374" s="201"/>
      <c r="R374" s="201"/>
      <c r="S374" s="201"/>
      <c r="T374" s="255"/>
      <c r="U374" s="127"/>
      <c r="V374" s="127"/>
      <c r="W374" s="127"/>
      <c r="X374" s="127"/>
      <c r="Y374" s="127"/>
      <c r="Z374" s="127"/>
      <c r="AA374" s="127"/>
      <c r="AB374" s="127"/>
      <c r="AC374" s="127"/>
      <c r="AD374" s="127"/>
      <c r="AE374" s="127"/>
      <c r="AT374" s="120" t="s">
        <v>316</v>
      </c>
      <c r="AU374" s="120" t="s">
        <v>82</v>
      </c>
    </row>
    <row r="375" spans="1:65" s="219" customFormat="1">
      <c r="B375" s="220"/>
      <c r="D375" s="221" t="s">
        <v>153</v>
      </c>
      <c r="F375" s="223" t="s">
        <v>981</v>
      </c>
      <c r="H375" s="224">
        <v>51.255000000000003</v>
      </c>
      <c r="I375" s="25"/>
      <c r="L375" s="220"/>
      <c r="M375" s="225"/>
      <c r="N375" s="226"/>
      <c r="O375" s="226"/>
      <c r="P375" s="226"/>
      <c r="Q375" s="226"/>
      <c r="R375" s="226"/>
      <c r="S375" s="226"/>
      <c r="T375" s="227"/>
      <c r="AT375" s="222" t="s">
        <v>153</v>
      </c>
      <c r="AU375" s="222" t="s">
        <v>82</v>
      </c>
      <c r="AV375" s="219" t="s">
        <v>82</v>
      </c>
      <c r="AW375" s="219" t="s">
        <v>4</v>
      </c>
      <c r="AX375" s="219" t="s">
        <v>80</v>
      </c>
      <c r="AY375" s="222" t="s">
        <v>145</v>
      </c>
    </row>
    <row r="376" spans="1:65" s="130" customFormat="1" ht="36">
      <c r="A376" s="127"/>
      <c r="B376" s="128"/>
      <c r="C376" s="193" t="s">
        <v>982</v>
      </c>
      <c r="D376" s="193" t="s">
        <v>147</v>
      </c>
      <c r="E376" s="194" t="s">
        <v>983</v>
      </c>
      <c r="F376" s="195" t="s">
        <v>984</v>
      </c>
      <c r="G376" s="196" t="s">
        <v>104</v>
      </c>
      <c r="H376" s="197">
        <v>84.6</v>
      </c>
      <c r="I376" s="24"/>
      <c r="J376" s="198">
        <f>ROUND(I376*H376,2)</f>
        <v>0</v>
      </c>
      <c r="K376" s="195" t="s">
        <v>150</v>
      </c>
      <c r="L376" s="128"/>
      <c r="M376" s="199" t="s">
        <v>3</v>
      </c>
      <c r="N376" s="200" t="s">
        <v>43</v>
      </c>
      <c r="O376" s="201"/>
      <c r="P376" s="202">
        <f>O376*H376</f>
        <v>0</v>
      </c>
      <c r="Q376" s="202">
        <v>0</v>
      </c>
      <c r="R376" s="202">
        <f>Q376*H376</f>
        <v>0</v>
      </c>
      <c r="S376" s="202">
        <v>0</v>
      </c>
      <c r="T376" s="203">
        <f>S376*H376</f>
        <v>0</v>
      </c>
      <c r="U376" s="127"/>
      <c r="V376" s="127"/>
      <c r="W376" s="127"/>
      <c r="X376" s="127"/>
      <c r="Y376" s="127"/>
      <c r="Z376" s="127"/>
      <c r="AA376" s="127"/>
      <c r="AB376" s="127"/>
      <c r="AC376" s="127"/>
      <c r="AD376" s="127"/>
      <c r="AE376" s="127"/>
      <c r="AR376" s="204" t="s">
        <v>216</v>
      </c>
      <c r="AT376" s="204" t="s">
        <v>147</v>
      </c>
      <c r="AU376" s="204" t="s">
        <v>82</v>
      </c>
      <c r="AY376" s="120" t="s">
        <v>145</v>
      </c>
      <c r="BE376" s="205">
        <f>IF(N376="základní",J376,0)</f>
        <v>0</v>
      </c>
      <c r="BF376" s="205">
        <f>IF(N376="snížená",J376,0)</f>
        <v>0</v>
      </c>
      <c r="BG376" s="205">
        <f>IF(N376="zákl. přenesená",J376,0)</f>
        <v>0</v>
      </c>
      <c r="BH376" s="205">
        <f>IF(N376="sníž. přenesená",J376,0)</f>
        <v>0</v>
      </c>
      <c r="BI376" s="205">
        <f>IF(N376="nulová",J376,0)</f>
        <v>0</v>
      </c>
      <c r="BJ376" s="120" t="s">
        <v>80</v>
      </c>
      <c r="BK376" s="205">
        <f>ROUND(I376*H376,2)</f>
        <v>0</v>
      </c>
      <c r="BL376" s="120" t="s">
        <v>216</v>
      </c>
      <c r="BM376" s="204" t="s">
        <v>985</v>
      </c>
    </row>
    <row r="377" spans="1:65" s="219" customFormat="1">
      <c r="B377" s="220"/>
      <c r="D377" s="221" t="s">
        <v>153</v>
      </c>
      <c r="E377" s="222" t="s">
        <v>3</v>
      </c>
      <c r="F377" s="223" t="s">
        <v>986</v>
      </c>
      <c r="H377" s="224">
        <v>84.6</v>
      </c>
      <c r="I377" s="25"/>
      <c r="L377" s="220"/>
      <c r="M377" s="225"/>
      <c r="N377" s="226"/>
      <c r="O377" s="226"/>
      <c r="P377" s="226"/>
      <c r="Q377" s="226"/>
      <c r="R377" s="226"/>
      <c r="S377" s="226"/>
      <c r="T377" s="227"/>
      <c r="AT377" s="222" t="s">
        <v>153</v>
      </c>
      <c r="AU377" s="222" t="s">
        <v>82</v>
      </c>
      <c r="AV377" s="219" t="s">
        <v>82</v>
      </c>
      <c r="AW377" s="219" t="s">
        <v>33</v>
      </c>
      <c r="AX377" s="219" t="s">
        <v>80</v>
      </c>
      <c r="AY377" s="222" t="s">
        <v>145</v>
      </c>
    </row>
    <row r="378" spans="1:65" s="130" customFormat="1" ht="24">
      <c r="A378" s="127"/>
      <c r="B378" s="128"/>
      <c r="C378" s="236" t="s">
        <v>987</v>
      </c>
      <c r="D378" s="236" t="s">
        <v>514</v>
      </c>
      <c r="E378" s="237" t="s">
        <v>988</v>
      </c>
      <c r="F378" s="238" t="s">
        <v>989</v>
      </c>
      <c r="G378" s="239" t="s">
        <v>104</v>
      </c>
      <c r="H378" s="240">
        <v>86.292000000000002</v>
      </c>
      <c r="I378" s="29"/>
      <c r="J378" s="241">
        <f>ROUND(I378*H378,2)</f>
        <v>0</v>
      </c>
      <c r="K378" s="238" t="s">
        <v>150</v>
      </c>
      <c r="L378" s="242"/>
      <c r="M378" s="243" t="s">
        <v>3</v>
      </c>
      <c r="N378" s="244" t="s">
        <v>43</v>
      </c>
      <c r="O378" s="201"/>
      <c r="P378" s="202">
        <f>O378*H378</f>
        <v>0</v>
      </c>
      <c r="Q378" s="202">
        <v>2.3E-3</v>
      </c>
      <c r="R378" s="202">
        <f>Q378*H378</f>
        <v>0.1984716</v>
      </c>
      <c r="S378" s="202">
        <v>0</v>
      </c>
      <c r="T378" s="203">
        <f>S378*H378</f>
        <v>0</v>
      </c>
      <c r="U378" s="127"/>
      <c r="V378" s="127"/>
      <c r="W378" s="127"/>
      <c r="X378" s="127"/>
      <c r="Y378" s="127"/>
      <c r="Z378" s="127"/>
      <c r="AA378" s="127"/>
      <c r="AB378" s="127"/>
      <c r="AC378" s="127"/>
      <c r="AD378" s="127"/>
      <c r="AE378" s="127"/>
      <c r="AR378" s="204" t="s">
        <v>323</v>
      </c>
      <c r="AT378" s="204" t="s">
        <v>514</v>
      </c>
      <c r="AU378" s="204" t="s">
        <v>82</v>
      </c>
      <c r="AY378" s="120" t="s">
        <v>145</v>
      </c>
      <c r="BE378" s="205">
        <f>IF(N378="základní",J378,0)</f>
        <v>0</v>
      </c>
      <c r="BF378" s="205">
        <f>IF(N378="snížená",J378,0)</f>
        <v>0</v>
      </c>
      <c r="BG378" s="205">
        <f>IF(N378="zákl. přenesená",J378,0)</f>
        <v>0</v>
      </c>
      <c r="BH378" s="205">
        <f>IF(N378="sníž. přenesená",J378,0)</f>
        <v>0</v>
      </c>
      <c r="BI378" s="205">
        <f>IF(N378="nulová",J378,0)</f>
        <v>0</v>
      </c>
      <c r="BJ378" s="120" t="s">
        <v>80</v>
      </c>
      <c r="BK378" s="205">
        <f>ROUND(I378*H378,2)</f>
        <v>0</v>
      </c>
      <c r="BL378" s="120" t="s">
        <v>216</v>
      </c>
      <c r="BM378" s="204" t="s">
        <v>990</v>
      </c>
    </row>
    <row r="379" spans="1:65" s="219" customFormat="1">
      <c r="B379" s="220"/>
      <c r="D379" s="221" t="s">
        <v>153</v>
      </c>
      <c r="F379" s="223" t="s">
        <v>991</v>
      </c>
      <c r="H379" s="224">
        <v>86.292000000000002</v>
      </c>
      <c r="I379" s="25"/>
      <c r="L379" s="220"/>
      <c r="M379" s="225"/>
      <c r="N379" s="226"/>
      <c r="O379" s="226"/>
      <c r="P379" s="226"/>
      <c r="Q379" s="226"/>
      <c r="R379" s="226"/>
      <c r="S379" s="226"/>
      <c r="T379" s="227"/>
      <c r="AT379" s="222" t="s">
        <v>153</v>
      </c>
      <c r="AU379" s="222" t="s">
        <v>82</v>
      </c>
      <c r="AV379" s="219" t="s">
        <v>82</v>
      </c>
      <c r="AW379" s="219" t="s">
        <v>4</v>
      </c>
      <c r="AX379" s="219" t="s">
        <v>80</v>
      </c>
      <c r="AY379" s="222" t="s">
        <v>145</v>
      </c>
    </row>
    <row r="380" spans="1:65" s="130" customFormat="1" ht="48">
      <c r="A380" s="127"/>
      <c r="B380" s="128"/>
      <c r="C380" s="193" t="s">
        <v>992</v>
      </c>
      <c r="D380" s="193" t="s">
        <v>147</v>
      </c>
      <c r="E380" s="194" t="s">
        <v>993</v>
      </c>
      <c r="F380" s="195" t="s">
        <v>994</v>
      </c>
      <c r="G380" s="196" t="s">
        <v>104</v>
      </c>
      <c r="H380" s="197">
        <v>84.6</v>
      </c>
      <c r="I380" s="24"/>
      <c r="J380" s="198">
        <f>ROUND(I380*H380,2)</f>
        <v>0</v>
      </c>
      <c r="K380" s="195" t="s">
        <v>150</v>
      </c>
      <c r="L380" s="128"/>
      <c r="M380" s="199" t="s">
        <v>3</v>
      </c>
      <c r="N380" s="200" t="s">
        <v>43</v>
      </c>
      <c r="O380" s="201"/>
      <c r="P380" s="202">
        <f>O380*H380</f>
        <v>0</v>
      </c>
      <c r="Q380" s="202">
        <v>1.0000000000000001E-5</v>
      </c>
      <c r="R380" s="202">
        <f>Q380*H380</f>
        <v>8.4599999999999996E-4</v>
      </c>
      <c r="S380" s="202">
        <v>0</v>
      </c>
      <c r="T380" s="203">
        <f>S380*H380</f>
        <v>0</v>
      </c>
      <c r="U380" s="127"/>
      <c r="V380" s="127"/>
      <c r="W380" s="127"/>
      <c r="X380" s="127"/>
      <c r="Y380" s="127"/>
      <c r="Z380" s="127"/>
      <c r="AA380" s="127"/>
      <c r="AB380" s="127"/>
      <c r="AC380" s="127"/>
      <c r="AD380" s="127"/>
      <c r="AE380" s="127"/>
      <c r="AR380" s="204" t="s">
        <v>216</v>
      </c>
      <c r="AT380" s="204" t="s">
        <v>147</v>
      </c>
      <c r="AU380" s="204" t="s">
        <v>82</v>
      </c>
      <c r="AY380" s="120" t="s">
        <v>145</v>
      </c>
      <c r="BE380" s="205">
        <f>IF(N380="základní",J380,0)</f>
        <v>0</v>
      </c>
      <c r="BF380" s="205">
        <f>IF(N380="snížená",J380,0)</f>
        <v>0</v>
      </c>
      <c r="BG380" s="205">
        <f>IF(N380="zákl. přenesená",J380,0)</f>
        <v>0</v>
      </c>
      <c r="BH380" s="205">
        <f>IF(N380="sníž. přenesená",J380,0)</f>
        <v>0</v>
      </c>
      <c r="BI380" s="205">
        <f>IF(N380="nulová",J380,0)</f>
        <v>0</v>
      </c>
      <c r="BJ380" s="120" t="s">
        <v>80</v>
      </c>
      <c r="BK380" s="205">
        <f>ROUND(I380*H380,2)</f>
        <v>0</v>
      </c>
      <c r="BL380" s="120" t="s">
        <v>216</v>
      </c>
      <c r="BM380" s="204" t="s">
        <v>995</v>
      </c>
    </row>
    <row r="381" spans="1:65" s="130" customFormat="1" ht="24">
      <c r="A381" s="127"/>
      <c r="B381" s="128"/>
      <c r="C381" s="236" t="s">
        <v>996</v>
      </c>
      <c r="D381" s="236" t="s">
        <v>514</v>
      </c>
      <c r="E381" s="237" t="s">
        <v>997</v>
      </c>
      <c r="F381" s="238" t="s">
        <v>998</v>
      </c>
      <c r="G381" s="239" t="s">
        <v>104</v>
      </c>
      <c r="H381" s="240">
        <v>88.83</v>
      </c>
      <c r="I381" s="29"/>
      <c r="J381" s="241">
        <f>ROUND(I381*H381,2)</f>
        <v>0</v>
      </c>
      <c r="K381" s="238" t="s">
        <v>150</v>
      </c>
      <c r="L381" s="242"/>
      <c r="M381" s="243" t="s">
        <v>3</v>
      </c>
      <c r="N381" s="244" t="s">
        <v>43</v>
      </c>
      <c r="O381" s="201"/>
      <c r="P381" s="202">
        <f>O381*H381</f>
        <v>0</v>
      </c>
      <c r="Q381" s="202">
        <v>8.0000000000000007E-5</v>
      </c>
      <c r="R381" s="202">
        <f>Q381*H381</f>
        <v>7.1064000000000006E-3</v>
      </c>
      <c r="S381" s="202">
        <v>0</v>
      </c>
      <c r="T381" s="203">
        <f>S381*H381</f>
        <v>0</v>
      </c>
      <c r="U381" s="127"/>
      <c r="V381" s="127"/>
      <c r="W381" s="127"/>
      <c r="X381" s="127"/>
      <c r="Y381" s="127"/>
      <c r="Z381" s="127"/>
      <c r="AA381" s="127"/>
      <c r="AB381" s="127"/>
      <c r="AC381" s="127"/>
      <c r="AD381" s="127"/>
      <c r="AE381" s="127"/>
      <c r="AR381" s="204" t="s">
        <v>323</v>
      </c>
      <c r="AT381" s="204" t="s">
        <v>514</v>
      </c>
      <c r="AU381" s="204" t="s">
        <v>82</v>
      </c>
      <c r="AY381" s="120" t="s">
        <v>145</v>
      </c>
      <c r="BE381" s="205">
        <f>IF(N381="základní",J381,0)</f>
        <v>0</v>
      </c>
      <c r="BF381" s="205">
        <f>IF(N381="snížená",J381,0)</f>
        <v>0</v>
      </c>
      <c r="BG381" s="205">
        <f>IF(N381="zákl. přenesená",J381,0)</f>
        <v>0</v>
      </c>
      <c r="BH381" s="205">
        <f>IF(N381="sníž. přenesená",J381,0)</f>
        <v>0</v>
      </c>
      <c r="BI381" s="205">
        <f>IF(N381="nulová",J381,0)</f>
        <v>0</v>
      </c>
      <c r="BJ381" s="120" t="s">
        <v>80</v>
      </c>
      <c r="BK381" s="205">
        <f>ROUND(I381*H381,2)</f>
        <v>0</v>
      </c>
      <c r="BL381" s="120" t="s">
        <v>216</v>
      </c>
      <c r="BM381" s="204" t="s">
        <v>999</v>
      </c>
    </row>
    <row r="382" spans="1:65" s="219" customFormat="1">
      <c r="B382" s="220"/>
      <c r="D382" s="221" t="s">
        <v>153</v>
      </c>
      <c r="F382" s="223" t="s">
        <v>1000</v>
      </c>
      <c r="H382" s="224">
        <v>88.83</v>
      </c>
      <c r="I382" s="25"/>
      <c r="L382" s="220"/>
      <c r="M382" s="225"/>
      <c r="N382" s="226"/>
      <c r="O382" s="226"/>
      <c r="P382" s="226"/>
      <c r="Q382" s="226"/>
      <c r="R382" s="226"/>
      <c r="S382" s="226"/>
      <c r="T382" s="227"/>
      <c r="AT382" s="222" t="s">
        <v>153</v>
      </c>
      <c r="AU382" s="222" t="s">
        <v>82</v>
      </c>
      <c r="AV382" s="219" t="s">
        <v>82</v>
      </c>
      <c r="AW382" s="219" t="s">
        <v>4</v>
      </c>
      <c r="AX382" s="219" t="s">
        <v>80</v>
      </c>
      <c r="AY382" s="222" t="s">
        <v>145</v>
      </c>
    </row>
    <row r="383" spans="1:65" s="130" customFormat="1" ht="44.25" customHeight="1">
      <c r="A383" s="127"/>
      <c r="B383" s="128"/>
      <c r="C383" s="193" t="s">
        <v>1001</v>
      </c>
      <c r="D383" s="193" t="s">
        <v>147</v>
      </c>
      <c r="E383" s="194" t="s">
        <v>1002</v>
      </c>
      <c r="F383" s="195" t="s">
        <v>1003</v>
      </c>
      <c r="G383" s="196" t="s">
        <v>359</v>
      </c>
      <c r="H383" s="264">
        <f>SUM(J352:J381)</f>
        <v>0</v>
      </c>
      <c r="I383" s="24"/>
      <c r="J383" s="198">
        <f>ROUND(I383*H383/100,2)</f>
        <v>0</v>
      </c>
      <c r="K383" s="195" t="s">
        <v>150</v>
      </c>
      <c r="L383" s="128"/>
      <c r="M383" s="199" t="s">
        <v>3</v>
      </c>
      <c r="N383" s="200" t="s">
        <v>43</v>
      </c>
      <c r="O383" s="201"/>
      <c r="P383" s="202">
        <f>O383*H383</f>
        <v>0</v>
      </c>
      <c r="Q383" s="202">
        <v>0</v>
      </c>
      <c r="R383" s="202">
        <f>Q383*H383</f>
        <v>0</v>
      </c>
      <c r="S383" s="202">
        <v>0</v>
      </c>
      <c r="T383" s="203">
        <f>S383*H383</f>
        <v>0</v>
      </c>
      <c r="U383" s="127"/>
      <c r="V383" s="127"/>
      <c r="W383" s="127"/>
      <c r="X383" s="127"/>
      <c r="Y383" s="127"/>
      <c r="Z383" s="127"/>
      <c r="AA383" s="127"/>
      <c r="AB383" s="127"/>
      <c r="AC383" s="127"/>
      <c r="AD383" s="127"/>
      <c r="AE383" s="127"/>
      <c r="AR383" s="204" t="s">
        <v>216</v>
      </c>
      <c r="AT383" s="204" t="s">
        <v>147</v>
      </c>
      <c r="AU383" s="204" t="s">
        <v>82</v>
      </c>
      <c r="AY383" s="120" t="s">
        <v>145</v>
      </c>
      <c r="BE383" s="205">
        <f>IF(N383="základní",J383,0)</f>
        <v>0</v>
      </c>
      <c r="BF383" s="205">
        <f>IF(N383="snížená",J383,0)</f>
        <v>0</v>
      </c>
      <c r="BG383" s="205">
        <f>IF(N383="zákl. přenesená",J383,0)</f>
        <v>0</v>
      </c>
      <c r="BH383" s="205">
        <f>IF(N383="sníž. přenesená",J383,0)</f>
        <v>0</v>
      </c>
      <c r="BI383" s="205">
        <f>IF(N383="nulová",J383,0)</f>
        <v>0</v>
      </c>
      <c r="BJ383" s="120" t="s">
        <v>80</v>
      </c>
      <c r="BK383" s="205">
        <f>ROUND(I383*H383,2)</f>
        <v>0</v>
      </c>
      <c r="BL383" s="120" t="s">
        <v>216</v>
      </c>
      <c r="BM383" s="204" t="s">
        <v>1004</v>
      </c>
    </row>
    <row r="384" spans="1:65" s="182" customFormat="1" ht="22.9" customHeight="1">
      <c r="B384" s="183"/>
      <c r="D384" s="184" t="s">
        <v>71</v>
      </c>
      <c r="E384" s="217" t="s">
        <v>1005</v>
      </c>
      <c r="F384" s="217" t="s">
        <v>1006</v>
      </c>
      <c r="I384" s="23"/>
      <c r="J384" s="218">
        <f>SUM(J385:J406)</f>
        <v>0</v>
      </c>
      <c r="L384" s="183"/>
      <c r="M384" s="187"/>
      <c r="N384" s="188"/>
      <c r="O384" s="188"/>
      <c r="P384" s="189">
        <f>SUM(P385:P406)</f>
        <v>0</v>
      </c>
      <c r="Q384" s="188"/>
      <c r="R384" s="189">
        <f>SUM(R385:R406)</f>
        <v>2.1934000000000002E-2</v>
      </c>
      <c r="S384" s="188"/>
      <c r="T384" s="190">
        <f>SUM(T385:T406)</f>
        <v>0</v>
      </c>
      <c r="AR384" s="184" t="s">
        <v>82</v>
      </c>
      <c r="AT384" s="191" t="s">
        <v>71</v>
      </c>
      <c r="AU384" s="191" t="s">
        <v>80</v>
      </c>
      <c r="AY384" s="184" t="s">
        <v>145</v>
      </c>
      <c r="BK384" s="192">
        <f>SUM(BK385:BK406)</f>
        <v>0</v>
      </c>
    </row>
    <row r="385" spans="1:65" s="130" customFormat="1" ht="24">
      <c r="A385" s="127"/>
      <c r="B385" s="128"/>
      <c r="C385" s="193" t="s">
        <v>1007</v>
      </c>
      <c r="D385" s="193" t="s">
        <v>147</v>
      </c>
      <c r="E385" s="194" t="s">
        <v>1008</v>
      </c>
      <c r="F385" s="195" t="s">
        <v>1009</v>
      </c>
      <c r="G385" s="196" t="s">
        <v>159</v>
      </c>
      <c r="H385" s="197">
        <v>6</v>
      </c>
      <c r="I385" s="24"/>
      <c r="J385" s="198">
        <f>ROUND(I385*H385,2)</f>
        <v>0</v>
      </c>
      <c r="K385" s="195" t="s">
        <v>150</v>
      </c>
      <c r="L385" s="128"/>
      <c r="M385" s="199" t="s">
        <v>3</v>
      </c>
      <c r="N385" s="200" t="s">
        <v>43</v>
      </c>
      <c r="O385" s="201"/>
      <c r="P385" s="202">
        <f>O385*H385</f>
        <v>0</v>
      </c>
      <c r="Q385" s="202">
        <v>0</v>
      </c>
      <c r="R385" s="202">
        <f>Q385*H385</f>
        <v>0</v>
      </c>
      <c r="S385" s="202">
        <v>0</v>
      </c>
      <c r="T385" s="203">
        <f>S385*H385</f>
        <v>0</v>
      </c>
      <c r="U385" s="127"/>
      <c r="V385" s="127"/>
      <c r="W385" s="127"/>
      <c r="X385" s="127"/>
      <c r="Y385" s="127"/>
      <c r="Z385" s="127"/>
      <c r="AA385" s="127"/>
      <c r="AB385" s="127"/>
      <c r="AC385" s="127"/>
      <c r="AD385" s="127"/>
      <c r="AE385" s="127"/>
      <c r="AR385" s="204" t="s">
        <v>216</v>
      </c>
      <c r="AT385" s="204" t="s">
        <v>147</v>
      </c>
      <c r="AU385" s="204" t="s">
        <v>82</v>
      </c>
      <c r="AY385" s="120" t="s">
        <v>145</v>
      </c>
      <c r="BE385" s="205">
        <f>IF(N385="základní",J385,0)</f>
        <v>0</v>
      </c>
      <c r="BF385" s="205">
        <f>IF(N385="snížená",J385,0)</f>
        <v>0</v>
      </c>
      <c r="BG385" s="205">
        <f>IF(N385="zákl. přenesená",J385,0)</f>
        <v>0</v>
      </c>
      <c r="BH385" s="205">
        <f>IF(N385="sníž. přenesená",J385,0)</f>
        <v>0</v>
      </c>
      <c r="BI385" s="205">
        <f>IF(N385="nulová",J385,0)</f>
        <v>0</v>
      </c>
      <c r="BJ385" s="120" t="s">
        <v>80</v>
      </c>
      <c r="BK385" s="205">
        <f>ROUND(I385*H385,2)</f>
        <v>0</v>
      </c>
      <c r="BL385" s="120" t="s">
        <v>216</v>
      </c>
      <c r="BM385" s="204" t="s">
        <v>1010</v>
      </c>
    </row>
    <row r="386" spans="1:65" s="130" customFormat="1" ht="21.75" customHeight="1">
      <c r="A386" s="127"/>
      <c r="B386" s="128"/>
      <c r="C386" s="236" t="s">
        <v>1011</v>
      </c>
      <c r="D386" s="236" t="s">
        <v>514</v>
      </c>
      <c r="E386" s="237" t="s">
        <v>1012</v>
      </c>
      <c r="F386" s="238" t="s">
        <v>1013</v>
      </c>
      <c r="G386" s="239" t="s">
        <v>159</v>
      </c>
      <c r="H386" s="240">
        <v>3</v>
      </c>
      <c r="I386" s="29"/>
      <c r="J386" s="241">
        <f>ROUND(I386*H386,2)</f>
        <v>0</v>
      </c>
      <c r="K386" s="238" t="s">
        <v>3</v>
      </c>
      <c r="L386" s="242"/>
      <c r="M386" s="243" t="s">
        <v>3</v>
      </c>
      <c r="N386" s="244" t="s">
        <v>43</v>
      </c>
      <c r="O386" s="201"/>
      <c r="P386" s="202">
        <f>O386*H386</f>
        <v>0</v>
      </c>
      <c r="Q386" s="202">
        <v>3.8000000000000002E-4</v>
      </c>
      <c r="R386" s="202">
        <f>Q386*H386</f>
        <v>1.14E-3</v>
      </c>
      <c r="S386" s="202">
        <v>0</v>
      </c>
      <c r="T386" s="203">
        <f>S386*H386</f>
        <v>0</v>
      </c>
      <c r="U386" s="127"/>
      <c r="V386" s="127"/>
      <c r="W386" s="127"/>
      <c r="X386" s="127"/>
      <c r="Y386" s="127"/>
      <c r="Z386" s="127"/>
      <c r="AA386" s="127"/>
      <c r="AB386" s="127"/>
      <c r="AC386" s="127"/>
      <c r="AD386" s="127"/>
      <c r="AE386" s="127"/>
      <c r="AR386" s="204" t="s">
        <v>323</v>
      </c>
      <c r="AT386" s="204" t="s">
        <v>514</v>
      </c>
      <c r="AU386" s="204" t="s">
        <v>82</v>
      </c>
      <c r="AY386" s="120" t="s">
        <v>145</v>
      </c>
      <c r="BE386" s="205">
        <f>IF(N386="základní",J386,0)</f>
        <v>0</v>
      </c>
      <c r="BF386" s="205">
        <f>IF(N386="snížená",J386,0)</f>
        <v>0</v>
      </c>
      <c r="BG386" s="205">
        <f>IF(N386="zákl. přenesená",J386,0)</f>
        <v>0</v>
      </c>
      <c r="BH386" s="205">
        <f>IF(N386="sníž. přenesená",J386,0)</f>
        <v>0</v>
      </c>
      <c r="BI386" s="205">
        <f>IF(N386="nulová",J386,0)</f>
        <v>0</v>
      </c>
      <c r="BJ386" s="120" t="s">
        <v>80</v>
      </c>
      <c r="BK386" s="205">
        <f>ROUND(I386*H386,2)</f>
        <v>0</v>
      </c>
      <c r="BL386" s="120" t="s">
        <v>216</v>
      </c>
      <c r="BM386" s="204" t="s">
        <v>1014</v>
      </c>
    </row>
    <row r="387" spans="1:65" s="219" customFormat="1">
      <c r="B387" s="220"/>
      <c r="D387" s="221" t="s">
        <v>153</v>
      </c>
      <c r="E387" s="222" t="s">
        <v>3</v>
      </c>
      <c r="F387" s="223" t="s">
        <v>1015</v>
      </c>
      <c r="H387" s="224">
        <v>3</v>
      </c>
      <c r="I387" s="25"/>
      <c r="L387" s="220"/>
      <c r="M387" s="225"/>
      <c r="N387" s="226"/>
      <c r="O387" s="226"/>
      <c r="P387" s="226"/>
      <c r="Q387" s="226"/>
      <c r="R387" s="226"/>
      <c r="S387" s="226"/>
      <c r="T387" s="227"/>
      <c r="AT387" s="222" t="s">
        <v>153</v>
      </c>
      <c r="AU387" s="222" t="s">
        <v>82</v>
      </c>
      <c r="AV387" s="219" t="s">
        <v>82</v>
      </c>
      <c r="AW387" s="219" t="s">
        <v>33</v>
      </c>
      <c r="AX387" s="219" t="s">
        <v>80</v>
      </c>
      <c r="AY387" s="222" t="s">
        <v>145</v>
      </c>
    </row>
    <row r="388" spans="1:65" s="130" customFormat="1" ht="16.5" customHeight="1">
      <c r="A388" s="127"/>
      <c r="B388" s="128"/>
      <c r="C388" s="236" t="s">
        <v>1016</v>
      </c>
      <c r="D388" s="236" t="s">
        <v>514</v>
      </c>
      <c r="E388" s="237" t="s">
        <v>1017</v>
      </c>
      <c r="F388" s="238" t="s">
        <v>1018</v>
      </c>
      <c r="G388" s="239" t="s">
        <v>159</v>
      </c>
      <c r="H388" s="240">
        <v>3</v>
      </c>
      <c r="I388" s="29"/>
      <c r="J388" s="241">
        <f>ROUND(I388*H388,2)</f>
        <v>0</v>
      </c>
      <c r="K388" s="238" t="s">
        <v>150</v>
      </c>
      <c r="L388" s="242"/>
      <c r="M388" s="243" t="s">
        <v>3</v>
      </c>
      <c r="N388" s="244" t="s">
        <v>43</v>
      </c>
      <c r="O388" s="201"/>
      <c r="P388" s="202">
        <f>O388*H388</f>
        <v>0</v>
      </c>
      <c r="Q388" s="202">
        <v>4.6000000000000001E-4</v>
      </c>
      <c r="R388" s="202">
        <f>Q388*H388</f>
        <v>1.3800000000000002E-3</v>
      </c>
      <c r="S388" s="202">
        <v>0</v>
      </c>
      <c r="T388" s="203">
        <f>S388*H388</f>
        <v>0</v>
      </c>
      <c r="U388" s="127"/>
      <c r="V388" s="127"/>
      <c r="W388" s="127"/>
      <c r="X388" s="127"/>
      <c r="Y388" s="127"/>
      <c r="Z388" s="127"/>
      <c r="AA388" s="127"/>
      <c r="AB388" s="127"/>
      <c r="AC388" s="127"/>
      <c r="AD388" s="127"/>
      <c r="AE388" s="127"/>
      <c r="AR388" s="204" t="s">
        <v>323</v>
      </c>
      <c r="AT388" s="204" t="s">
        <v>514</v>
      </c>
      <c r="AU388" s="204" t="s">
        <v>82</v>
      </c>
      <c r="AY388" s="120" t="s">
        <v>145</v>
      </c>
      <c r="BE388" s="205">
        <f>IF(N388="základní",J388,0)</f>
        <v>0</v>
      </c>
      <c r="BF388" s="205">
        <f>IF(N388="snížená",J388,0)</f>
        <v>0</v>
      </c>
      <c r="BG388" s="205">
        <f>IF(N388="zákl. přenesená",J388,0)</f>
        <v>0</v>
      </c>
      <c r="BH388" s="205">
        <f>IF(N388="sníž. přenesená",J388,0)</f>
        <v>0</v>
      </c>
      <c r="BI388" s="205">
        <f>IF(N388="nulová",J388,0)</f>
        <v>0</v>
      </c>
      <c r="BJ388" s="120" t="s">
        <v>80</v>
      </c>
      <c r="BK388" s="205">
        <f>ROUND(I388*H388,2)</f>
        <v>0</v>
      </c>
      <c r="BL388" s="120" t="s">
        <v>216</v>
      </c>
      <c r="BM388" s="204" t="s">
        <v>1019</v>
      </c>
    </row>
    <row r="389" spans="1:65" s="219" customFormat="1">
      <c r="B389" s="220"/>
      <c r="D389" s="221" t="s">
        <v>153</v>
      </c>
      <c r="E389" s="222" t="s">
        <v>3</v>
      </c>
      <c r="F389" s="223" t="s">
        <v>1020</v>
      </c>
      <c r="H389" s="224">
        <v>3</v>
      </c>
      <c r="I389" s="25"/>
      <c r="L389" s="220"/>
      <c r="M389" s="225"/>
      <c r="N389" s="226"/>
      <c r="O389" s="226"/>
      <c r="P389" s="226"/>
      <c r="Q389" s="226"/>
      <c r="R389" s="226"/>
      <c r="S389" s="226"/>
      <c r="T389" s="227"/>
      <c r="AT389" s="222" t="s">
        <v>153</v>
      </c>
      <c r="AU389" s="222" t="s">
        <v>82</v>
      </c>
      <c r="AV389" s="219" t="s">
        <v>82</v>
      </c>
      <c r="AW389" s="219" t="s">
        <v>33</v>
      </c>
      <c r="AX389" s="219" t="s">
        <v>80</v>
      </c>
      <c r="AY389" s="222" t="s">
        <v>145</v>
      </c>
    </row>
    <row r="390" spans="1:65" s="130" customFormat="1" ht="24">
      <c r="A390" s="127"/>
      <c r="B390" s="128"/>
      <c r="C390" s="193" t="s">
        <v>1021</v>
      </c>
      <c r="D390" s="193" t="s">
        <v>147</v>
      </c>
      <c r="E390" s="194" t="s">
        <v>1022</v>
      </c>
      <c r="F390" s="195" t="s">
        <v>1023</v>
      </c>
      <c r="G390" s="196" t="s">
        <v>240</v>
      </c>
      <c r="H390" s="197">
        <v>13.6</v>
      </c>
      <c r="I390" s="24"/>
      <c r="J390" s="198">
        <f>ROUND(I390*H390,2)</f>
        <v>0</v>
      </c>
      <c r="K390" s="195" t="s">
        <v>150</v>
      </c>
      <c r="L390" s="128"/>
      <c r="M390" s="199" t="s">
        <v>3</v>
      </c>
      <c r="N390" s="200" t="s">
        <v>43</v>
      </c>
      <c r="O390" s="201"/>
      <c r="P390" s="202">
        <f>O390*H390</f>
        <v>0</v>
      </c>
      <c r="Q390" s="202">
        <v>0</v>
      </c>
      <c r="R390" s="202">
        <f>Q390*H390</f>
        <v>0</v>
      </c>
      <c r="S390" s="202">
        <v>0</v>
      </c>
      <c r="T390" s="203">
        <f>S390*H390</f>
        <v>0</v>
      </c>
      <c r="U390" s="127"/>
      <c r="V390" s="127"/>
      <c r="W390" s="127"/>
      <c r="X390" s="127"/>
      <c r="Y390" s="127"/>
      <c r="Z390" s="127"/>
      <c r="AA390" s="127"/>
      <c r="AB390" s="127"/>
      <c r="AC390" s="127"/>
      <c r="AD390" s="127"/>
      <c r="AE390" s="127"/>
      <c r="AR390" s="204" t="s">
        <v>216</v>
      </c>
      <c r="AT390" s="204" t="s">
        <v>147</v>
      </c>
      <c r="AU390" s="204" t="s">
        <v>82</v>
      </c>
      <c r="AY390" s="120" t="s">
        <v>145</v>
      </c>
      <c r="BE390" s="205">
        <f>IF(N390="základní",J390,0)</f>
        <v>0</v>
      </c>
      <c r="BF390" s="205">
        <f>IF(N390="snížená",J390,0)</f>
        <v>0</v>
      </c>
      <c r="BG390" s="205">
        <f>IF(N390="zákl. přenesená",J390,0)</f>
        <v>0</v>
      </c>
      <c r="BH390" s="205">
        <f>IF(N390="sníž. přenesená",J390,0)</f>
        <v>0</v>
      </c>
      <c r="BI390" s="205">
        <f>IF(N390="nulová",J390,0)</f>
        <v>0</v>
      </c>
      <c r="BJ390" s="120" t="s">
        <v>80</v>
      </c>
      <c r="BK390" s="205">
        <f>ROUND(I390*H390,2)</f>
        <v>0</v>
      </c>
      <c r="BL390" s="120" t="s">
        <v>216</v>
      </c>
      <c r="BM390" s="204" t="s">
        <v>1024</v>
      </c>
    </row>
    <row r="391" spans="1:65" s="130" customFormat="1" ht="16.5" customHeight="1">
      <c r="A391" s="127"/>
      <c r="B391" s="128"/>
      <c r="C391" s="236" t="s">
        <v>1025</v>
      </c>
      <c r="D391" s="236" t="s">
        <v>514</v>
      </c>
      <c r="E391" s="237" t="s">
        <v>1026</v>
      </c>
      <c r="F391" s="238" t="s">
        <v>1027</v>
      </c>
      <c r="G391" s="239" t="s">
        <v>240</v>
      </c>
      <c r="H391" s="240">
        <v>5.5</v>
      </c>
      <c r="I391" s="29"/>
      <c r="J391" s="241">
        <f>ROUND(I391*H391,2)</f>
        <v>0</v>
      </c>
      <c r="K391" s="238" t="s">
        <v>150</v>
      </c>
      <c r="L391" s="242"/>
      <c r="M391" s="243" t="s">
        <v>3</v>
      </c>
      <c r="N391" s="244" t="s">
        <v>43</v>
      </c>
      <c r="O391" s="201"/>
      <c r="P391" s="202">
        <f>O391*H391</f>
        <v>0</v>
      </c>
      <c r="Q391" s="202">
        <v>6.9999999999999999E-4</v>
      </c>
      <c r="R391" s="202">
        <f>Q391*H391</f>
        <v>3.8500000000000001E-3</v>
      </c>
      <c r="S391" s="202">
        <v>0</v>
      </c>
      <c r="T391" s="203">
        <f>S391*H391</f>
        <v>0</v>
      </c>
      <c r="U391" s="127"/>
      <c r="V391" s="127"/>
      <c r="W391" s="127"/>
      <c r="X391" s="127"/>
      <c r="Y391" s="127"/>
      <c r="Z391" s="127"/>
      <c r="AA391" s="127"/>
      <c r="AB391" s="127"/>
      <c r="AC391" s="127"/>
      <c r="AD391" s="127"/>
      <c r="AE391" s="127"/>
      <c r="AR391" s="204" t="s">
        <v>323</v>
      </c>
      <c r="AT391" s="204" t="s">
        <v>514</v>
      </c>
      <c r="AU391" s="204" t="s">
        <v>82</v>
      </c>
      <c r="AY391" s="120" t="s">
        <v>145</v>
      </c>
      <c r="BE391" s="205">
        <f>IF(N391="základní",J391,0)</f>
        <v>0</v>
      </c>
      <c r="BF391" s="205">
        <f>IF(N391="snížená",J391,0)</f>
        <v>0</v>
      </c>
      <c r="BG391" s="205">
        <f>IF(N391="zákl. přenesená",J391,0)</f>
        <v>0</v>
      </c>
      <c r="BH391" s="205">
        <f>IF(N391="sníž. přenesená",J391,0)</f>
        <v>0</v>
      </c>
      <c r="BI391" s="205">
        <f>IF(N391="nulová",J391,0)</f>
        <v>0</v>
      </c>
      <c r="BJ391" s="120" t="s">
        <v>80</v>
      </c>
      <c r="BK391" s="205">
        <f>ROUND(I391*H391,2)</f>
        <v>0</v>
      </c>
      <c r="BL391" s="120" t="s">
        <v>216</v>
      </c>
      <c r="BM391" s="204" t="s">
        <v>1028</v>
      </c>
    </row>
    <row r="392" spans="1:65" s="219" customFormat="1">
      <c r="B392" s="220"/>
      <c r="D392" s="221" t="s">
        <v>153</v>
      </c>
      <c r="E392" s="222" t="s">
        <v>3</v>
      </c>
      <c r="F392" s="223" t="s">
        <v>1029</v>
      </c>
      <c r="H392" s="224">
        <v>5</v>
      </c>
      <c r="I392" s="25"/>
      <c r="L392" s="220"/>
      <c r="M392" s="225"/>
      <c r="N392" s="226"/>
      <c r="O392" s="226"/>
      <c r="P392" s="226"/>
      <c r="Q392" s="226"/>
      <c r="R392" s="226"/>
      <c r="S392" s="226"/>
      <c r="T392" s="227"/>
      <c r="AT392" s="222" t="s">
        <v>153</v>
      </c>
      <c r="AU392" s="222" t="s">
        <v>82</v>
      </c>
      <c r="AV392" s="219" t="s">
        <v>82</v>
      </c>
      <c r="AW392" s="219" t="s">
        <v>33</v>
      </c>
      <c r="AX392" s="219" t="s">
        <v>80</v>
      </c>
      <c r="AY392" s="222" t="s">
        <v>145</v>
      </c>
    </row>
    <row r="393" spans="1:65" s="219" customFormat="1">
      <c r="B393" s="220"/>
      <c r="D393" s="221" t="s">
        <v>153</v>
      </c>
      <c r="F393" s="223" t="s">
        <v>1030</v>
      </c>
      <c r="H393" s="224">
        <v>5.5</v>
      </c>
      <c r="I393" s="25"/>
      <c r="L393" s="220"/>
      <c r="M393" s="225"/>
      <c r="N393" s="226"/>
      <c r="O393" s="226"/>
      <c r="P393" s="226"/>
      <c r="Q393" s="226"/>
      <c r="R393" s="226"/>
      <c r="S393" s="226"/>
      <c r="T393" s="227"/>
      <c r="AT393" s="222" t="s">
        <v>153</v>
      </c>
      <c r="AU393" s="222" t="s">
        <v>82</v>
      </c>
      <c r="AV393" s="219" t="s">
        <v>82</v>
      </c>
      <c r="AW393" s="219" t="s">
        <v>4</v>
      </c>
      <c r="AX393" s="219" t="s">
        <v>80</v>
      </c>
      <c r="AY393" s="222" t="s">
        <v>145</v>
      </c>
    </row>
    <row r="394" spans="1:65" s="130" customFormat="1" ht="16.5" customHeight="1">
      <c r="A394" s="127"/>
      <c r="B394" s="128"/>
      <c r="C394" s="236" t="s">
        <v>1031</v>
      </c>
      <c r="D394" s="236" t="s">
        <v>514</v>
      </c>
      <c r="E394" s="237" t="s">
        <v>1032</v>
      </c>
      <c r="F394" s="238" t="s">
        <v>1033</v>
      </c>
      <c r="G394" s="239" t="s">
        <v>240</v>
      </c>
      <c r="H394" s="240">
        <v>9.4600000000000009</v>
      </c>
      <c r="I394" s="29"/>
      <c r="J394" s="241">
        <f>ROUND(I394*H394,2)</f>
        <v>0</v>
      </c>
      <c r="K394" s="238" t="s">
        <v>150</v>
      </c>
      <c r="L394" s="242"/>
      <c r="M394" s="243" t="s">
        <v>3</v>
      </c>
      <c r="N394" s="244" t="s">
        <v>43</v>
      </c>
      <c r="O394" s="201"/>
      <c r="P394" s="202">
        <f>O394*H394</f>
        <v>0</v>
      </c>
      <c r="Q394" s="202">
        <v>1.1999999999999999E-3</v>
      </c>
      <c r="R394" s="202">
        <f>Q394*H394</f>
        <v>1.1351999999999999E-2</v>
      </c>
      <c r="S394" s="202">
        <v>0</v>
      </c>
      <c r="T394" s="203">
        <f>S394*H394</f>
        <v>0</v>
      </c>
      <c r="U394" s="127"/>
      <c r="V394" s="127"/>
      <c r="W394" s="127"/>
      <c r="X394" s="127"/>
      <c r="Y394" s="127"/>
      <c r="Z394" s="127"/>
      <c r="AA394" s="127"/>
      <c r="AB394" s="127"/>
      <c r="AC394" s="127"/>
      <c r="AD394" s="127"/>
      <c r="AE394" s="127"/>
      <c r="AR394" s="204" t="s">
        <v>323</v>
      </c>
      <c r="AT394" s="204" t="s">
        <v>514</v>
      </c>
      <c r="AU394" s="204" t="s">
        <v>82</v>
      </c>
      <c r="AY394" s="120" t="s">
        <v>145</v>
      </c>
      <c r="BE394" s="205">
        <f>IF(N394="základní",J394,0)</f>
        <v>0</v>
      </c>
      <c r="BF394" s="205">
        <f>IF(N394="snížená",J394,0)</f>
        <v>0</v>
      </c>
      <c r="BG394" s="205">
        <f>IF(N394="zákl. přenesená",J394,0)</f>
        <v>0</v>
      </c>
      <c r="BH394" s="205">
        <f>IF(N394="sníž. přenesená",J394,0)</f>
        <v>0</v>
      </c>
      <c r="BI394" s="205">
        <f>IF(N394="nulová",J394,0)</f>
        <v>0</v>
      </c>
      <c r="BJ394" s="120" t="s">
        <v>80</v>
      </c>
      <c r="BK394" s="205">
        <f>ROUND(I394*H394,2)</f>
        <v>0</v>
      </c>
      <c r="BL394" s="120" t="s">
        <v>216</v>
      </c>
      <c r="BM394" s="204" t="s">
        <v>1034</v>
      </c>
    </row>
    <row r="395" spans="1:65" s="219" customFormat="1">
      <c r="B395" s="220"/>
      <c r="D395" s="221" t="s">
        <v>153</v>
      </c>
      <c r="E395" s="222" t="s">
        <v>3</v>
      </c>
      <c r="F395" s="223" t="s">
        <v>1035</v>
      </c>
      <c r="H395" s="224">
        <v>8.6</v>
      </c>
      <c r="I395" s="25"/>
      <c r="L395" s="220"/>
      <c r="M395" s="225"/>
      <c r="N395" s="226"/>
      <c r="O395" s="226"/>
      <c r="P395" s="226"/>
      <c r="Q395" s="226"/>
      <c r="R395" s="226"/>
      <c r="S395" s="226"/>
      <c r="T395" s="227"/>
      <c r="AT395" s="222" t="s">
        <v>153</v>
      </c>
      <c r="AU395" s="222" t="s">
        <v>82</v>
      </c>
      <c r="AV395" s="219" t="s">
        <v>82</v>
      </c>
      <c r="AW395" s="219" t="s">
        <v>33</v>
      </c>
      <c r="AX395" s="219" t="s">
        <v>80</v>
      </c>
      <c r="AY395" s="222" t="s">
        <v>145</v>
      </c>
    </row>
    <row r="396" spans="1:65" s="219" customFormat="1">
      <c r="B396" s="220"/>
      <c r="D396" s="221" t="s">
        <v>153</v>
      </c>
      <c r="F396" s="223" t="s">
        <v>1036</v>
      </c>
      <c r="H396" s="224">
        <v>9.4600000000000009</v>
      </c>
      <c r="I396" s="25"/>
      <c r="L396" s="220"/>
      <c r="M396" s="225"/>
      <c r="N396" s="226"/>
      <c r="O396" s="226"/>
      <c r="P396" s="226"/>
      <c r="Q396" s="226"/>
      <c r="R396" s="226"/>
      <c r="S396" s="226"/>
      <c r="T396" s="227"/>
      <c r="AT396" s="222" t="s">
        <v>153</v>
      </c>
      <c r="AU396" s="222" t="s">
        <v>82</v>
      </c>
      <c r="AV396" s="219" t="s">
        <v>82</v>
      </c>
      <c r="AW396" s="219" t="s">
        <v>4</v>
      </c>
      <c r="AX396" s="219" t="s">
        <v>80</v>
      </c>
      <c r="AY396" s="222" t="s">
        <v>145</v>
      </c>
    </row>
    <row r="397" spans="1:65" s="130" customFormat="1" ht="24">
      <c r="A397" s="127"/>
      <c r="B397" s="128"/>
      <c r="C397" s="193" t="s">
        <v>1037</v>
      </c>
      <c r="D397" s="193" t="s">
        <v>147</v>
      </c>
      <c r="E397" s="194" t="s">
        <v>1038</v>
      </c>
      <c r="F397" s="195" t="s">
        <v>1039</v>
      </c>
      <c r="G397" s="196" t="s">
        <v>159</v>
      </c>
      <c r="H397" s="197">
        <v>8</v>
      </c>
      <c r="I397" s="24"/>
      <c r="J397" s="198">
        <f>ROUND(I397*H397,2)</f>
        <v>0</v>
      </c>
      <c r="K397" s="195" t="s">
        <v>150</v>
      </c>
      <c r="L397" s="128"/>
      <c r="M397" s="199" t="s">
        <v>3</v>
      </c>
      <c r="N397" s="200" t="s">
        <v>43</v>
      </c>
      <c r="O397" s="201"/>
      <c r="P397" s="202">
        <f>O397*H397</f>
        <v>0</v>
      </c>
      <c r="Q397" s="202">
        <v>0</v>
      </c>
      <c r="R397" s="202">
        <f>Q397*H397</f>
        <v>0</v>
      </c>
      <c r="S397" s="202">
        <v>0</v>
      </c>
      <c r="T397" s="203">
        <f>S397*H397</f>
        <v>0</v>
      </c>
      <c r="U397" s="127"/>
      <c r="V397" s="127"/>
      <c r="W397" s="127"/>
      <c r="X397" s="127"/>
      <c r="Y397" s="127"/>
      <c r="Z397" s="127"/>
      <c r="AA397" s="127"/>
      <c r="AB397" s="127"/>
      <c r="AC397" s="127"/>
      <c r="AD397" s="127"/>
      <c r="AE397" s="127"/>
      <c r="AR397" s="204" t="s">
        <v>216</v>
      </c>
      <c r="AT397" s="204" t="s">
        <v>147</v>
      </c>
      <c r="AU397" s="204" t="s">
        <v>82</v>
      </c>
      <c r="AY397" s="120" t="s">
        <v>145</v>
      </c>
      <c r="BE397" s="205">
        <f>IF(N397="základní",J397,0)</f>
        <v>0</v>
      </c>
      <c r="BF397" s="205">
        <f>IF(N397="snížená",J397,0)</f>
        <v>0</v>
      </c>
      <c r="BG397" s="205">
        <f>IF(N397="zákl. přenesená",J397,0)</f>
        <v>0</v>
      </c>
      <c r="BH397" s="205">
        <f>IF(N397="sníž. přenesená",J397,0)</f>
        <v>0</v>
      </c>
      <c r="BI397" s="205">
        <f>IF(N397="nulová",J397,0)</f>
        <v>0</v>
      </c>
      <c r="BJ397" s="120" t="s">
        <v>80</v>
      </c>
      <c r="BK397" s="205">
        <f>ROUND(I397*H397,2)</f>
        <v>0</v>
      </c>
      <c r="BL397" s="120" t="s">
        <v>216</v>
      </c>
      <c r="BM397" s="204" t="s">
        <v>1040</v>
      </c>
    </row>
    <row r="398" spans="1:65" s="130" customFormat="1" ht="16.5" customHeight="1">
      <c r="A398" s="127"/>
      <c r="B398" s="128"/>
      <c r="C398" s="236" t="s">
        <v>1041</v>
      </c>
      <c r="D398" s="236" t="s">
        <v>514</v>
      </c>
      <c r="E398" s="237" t="s">
        <v>1042</v>
      </c>
      <c r="F398" s="238" t="s">
        <v>1043</v>
      </c>
      <c r="G398" s="239" t="s">
        <v>159</v>
      </c>
      <c r="H398" s="240">
        <v>3</v>
      </c>
      <c r="I398" s="29"/>
      <c r="J398" s="241">
        <f>ROUND(I398*H398,2)</f>
        <v>0</v>
      </c>
      <c r="K398" s="238" t="s">
        <v>150</v>
      </c>
      <c r="L398" s="242"/>
      <c r="M398" s="243" t="s">
        <v>3</v>
      </c>
      <c r="N398" s="244" t="s">
        <v>43</v>
      </c>
      <c r="O398" s="201"/>
      <c r="P398" s="202">
        <f>O398*H398</f>
        <v>0</v>
      </c>
      <c r="Q398" s="202">
        <v>1E-4</v>
      </c>
      <c r="R398" s="202">
        <f>Q398*H398</f>
        <v>3.0000000000000003E-4</v>
      </c>
      <c r="S398" s="202">
        <v>0</v>
      </c>
      <c r="T398" s="203">
        <f>S398*H398</f>
        <v>0</v>
      </c>
      <c r="U398" s="127"/>
      <c r="V398" s="127"/>
      <c r="W398" s="127"/>
      <c r="X398" s="127"/>
      <c r="Y398" s="127"/>
      <c r="Z398" s="127"/>
      <c r="AA398" s="127"/>
      <c r="AB398" s="127"/>
      <c r="AC398" s="127"/>
      <c r="AD398" s="127"/>
      <c r="AE398" s="127"/>
      <c r="AR398" s="204" t="s">
        <v>323</v>
      </c>
      <c r="AT398" s="204" t="s">
        <v>514</v>
      </c>
      <c r="AU398" s="204" t="s">
        <v>82</v>
      </c>
      <c r="AY398" s="120" t="s">
        <v>145</v>
      </c>
      <c r="BE398" s="205">
        <f>IF(N398="základní",J398,0)</f>
        <v>0</v>
      </c>
      <c r="BF398" s="205">
        <f>IF(N398="snížená",J398,0)</f>
        <v>0</v>
      </c>
      <c r="BG398" s="205">
        <f>IF(N398="zákl. přenesená",J398,0)</f>
        <v>0</v>
      </c>
      <c r="BH398" s="205">
        <f>IF(N398="sníž. přenesená",J398,0)</f>
        <v>0</v>
      </c>
      <c r="BI398" s="205">
        <f>IF(N398="nulová",J398,0)</f>
        <v>0</v>
      </c>
      <c r="BJ398" s="120" t="s">
        <v>80</v>
      </c>
      <c r="BK398" s="205">
        <f>ROUND(I398*H398,2)</f>
        <v>0</v>
      </c>
      <c r="BL398" s="120" t="s">
        <v>216</v>
      </c>
      <c r="BM398" s="204" t="s">
        <v>1044</v>
      </c>
    </row>
    <row r="399" spans="1:65" s="130" customFormat="1" ht="16.5" customHeight="1">
      <c r="A399" s="127"/>
      <c r="B399" s="128"/>
      <c r="C399" s="236" t="s">
        <v>1045</v>
      </c>
      <c r="D399" s="236" t="s">
        <v>514</v>
      </c>
      <c r="E399" s="237" t="s">
        <v>1046</v>
      </c>
      <c r="F399" s="238" t="s">
        <v>1047</v>
      </c>
      <c r="G399" s="239" t="s">
        <v>159</v>
      </c>
      <c r="H399" s="240">
        <v>4</v>
      </c>
      <c r="I399" s="29"/>
      <c r="J399" s="241">
        <f>ROUND(I399*H399,2)</f>
        <v>0</v>
      </c>
      <c r="K399" s="238" t="s">
        <v>150</v>
      </c>
      <c r="L399" s="242"/>
      <c r="M399" s="243" t="s">
        <v>3</v>
      </c>
      <c r="N399" s="244" t="s">
        <v>43</v>
      </c>
      <c r="O399" s="201"/>
      <c r="P399" s="202">
        <f>O399*H399</f>
        <v>0</v>
      </c>
      <c r="Q399" s="202">
        <v>2.2000000000000001E-4</v>
      </c>
      <c r="R399" s="202">
        <f>Q399*H399</f>
        <v>8.8000000000000003E-4</v>
      </c>
      <c r="S399" s="202">
        <v>0</v>
      </c>
      <c r="T399" s="203">
        <f>S399*H399</f>
        <v>0</v>
      </c>
      <c r="U399" s="127"/>
      <c r="V399" s="127"/>
      <c r="W399" s="127"/>
      <c r="X399" s="127"/>
      <c r="Y399" s="127"/>
      <c r="Z399" s="127"/>
      <c r="AA399" s="127"/>
      <c r="AB399" s="127"/>
      <c r="AC399" s="127"/>
      <c r="AD399" s="127"/>
      <c r="AE399" s="127"/>
      <c r="AR399" s="204" t="s">
        <v>323</v>
      </c>
      <c r="AT399" s="204" t="s">
        <v>514</v>
      </c>
      <c r="AU399" s="204" t="s">
        <v>82</v>
      </c>
      <c r="AY399" s="120" t="s">
        <v>145</v>
      </c>
      <c r="BE399" s="205">
        <f>IF(N399="základní",J399,0)</f>
        <v>0</v>
      </c>
      <c r="BF399" s="205">
        <f>IF(N399="snížená",J399,0)</f>
        <v>0</v>
      </c>
      <c r="BG399" s="205">
        <f>IF(N399="zákl. přenesená",J399,0)</f>
        <v>0</v>
      </c>
      <c r="BH399" s="205">
        <f>IF(N399="sníž. přenesená",J399,0)</f>
        <v>0</v>
      </c>
      <c r="BI399" s="205">
        <f>IF(N399="nulová",J399,0)</f>
        <v>0</v>
      </c>
      <c r="BJ399" s="120" t="s">
        <v>80</v>
      </c>
      <c r="BK399" s="205">
        <f>ROUND(I399*H399,2)</f>
        <v>0</v>
      </c>
      <c r="BL399" s="120" t="s">
        <v>216</v>
      </c>
      <c r="BM399" s="204" t="s">
        <v>1048</v>
      </c>
    </row>
    <row r="400" spans="1:65" s="130" customFormat="1" ht="16.5" customHeight="1">
      <c r="A400" s="127"/>
      <c r="B400" s="128"/>
      <c r="C400" s="236" t="s">
        <v>1049</v>
      </c>
      <c r="D400" s="236" t="s">
        <v>514</v>
      </c>
      <c r="E400" s="237" t="s">
        <v>1050</v>
      </c>
      <c r="F400" s="238" t="s">
        <v>1051</v>
      </c>
      <c r="G400" s="239" t="s">
        <v>159</v>
      </c>
      <c r="H400" s="240">
        <v>1</v>
      </c>
      <c r="I400" s="29"/>
      <c r="J400" s="241">
        <f>ROUND(I400*H400,2)</f>
        <v>0</v>
      </c>
      <c r="K400" s="238" t="s">
        <v>150</v>
      </c>
      <c r="L400" s="242"/>
      <c r="M400" s="243" t="s">
        <v>3</v>
      </c>
      <c r="N400" s="244" t="s">
        <v>43</v>
      </c>
      <c r="O400" s="201"/>
      <c r="P400" s="202">
        <f>O400*H400</f>
        <v>0</v>
      </c>
      <c r="Q400" s="202">
        <v>4.0000000000000003E-5</v>
      </c>
      <c r="R400" s="202">
        <f>Q400*H400</f>
        <v>4.0000000000000003E-5</v>
      </c>
      <c r="S400" s="202">
        <v>0</v>
      </c>
      <c r="T400" s="203">
        <f>S400*H400</f>
        <v>0</v>
      </c>
      <c r="U400" s="127"/>
      <c r="V400" s="127"/>
      <c r="W400" s="127"/>
      <c r="X400" s="127"/>
      <c r="Y400" s="127"/>
      <c r="Z400" s="127"/>
      <c r="AA400" s="127"/>
      <c r="AB400" s="127"/>
      <c r="AC400" s="127"/>
      <c r="AD400" s="127"/>
      <c r="AE400" s="127"/>
      <c r="AR400" s="204" t="s">
        <v>323</v>
      </c>
      <c r="AT400" s="204" t="s">
        <v>514</v>
      </c>
      <c r="AU400" s="204" t="s">
        <v>82</v>
      </c>
      <c r="AY400" s="120" t="s">
        <v>145</v>
      </c>
      <c r="BE400" s="205">
        <f>IF(N400="základní",J400,0)</f>
        <v>0</v>
      </c>
      <c r="BF400" s="205">
        <f>IF(N400="snížená",J400,0)</f>
        <v>0</v>
      </c>
      <c r="BG400" s="205">
        <f>IF(N400="zákl. přenesená",J400,0)</f>
        <v>0</v>
      </c>
      <c r="BH400" s="205">
        <f>IF(N400="sníž. přenesená",J400,0)</f>
        <v>0</v>
      </c>
      <c r="BI400" s="205">
        <f>IF(N400="nulová",J400,0)</f>
        <v>0</v>
      </c>
      <c r="BJ400" s="120" t="s">
        <v>80</v>
      </c>
      <c r="BK400" s="205">
        <f>ROUND(I400*H400,2)</f>
        <v>0</v>
      </c>
      <c r="BL400" s="120" t="s">
        <v>216</v>
      </c>
      <c r="BM400" s="204" t="s">
        <v>1052</v>
      </c>
    </row>
    <row r="401" spans="1:65" s="219" customFormat="1">
      <c r="B401" s="220"/>
      <c r="D401" s="221" t="s">
        <v>153</v>
      </c>
      <c r="E401" s="222" t="s">
        <v>3</v>
      </c>
      <c r="F401" s="223" t="s">
        <v>1053</v>
      </c>
      <c r="H401" s="224">
        <v>1</v>
      </c>
      <c r="I401" s="25"/>
      <c r="L401" s="220"/>
      <c r="M401" s="225"/>
      <c r="N401" s="226"/>
      <c r="O401" s="226"/>
      <c r="P401" s="226"/>
      <c r="Q401" s="226"/>
      <c r="R401" s="226"/>
      <c r="S401" s="226"/>
      <c r="T401" s="227"/>
      <c r="AT401" s="222" t="s">
        <v>153</v>
      </c>
      <c r="AU401" s="222" t="s">
        <v>82</v>
      </c>
      <c r="AV401" s="219" t="s">
        <v>82</v>
      </c>
      <c r="AW401" s="219" t="s">
        <v>33</v>
      </c>
      <c r="AX401" s="219" t="s">
        <v>80</v>
      </c>
      <c r="AY401" s="222" t="s">
        <v>145</v>
      </c>
    </row>
    <row r="402" spans="1:65" s="130" customFormat="1" ht="33" customHeight="1">
      <c r="A402" s="127"/>
      <c r="B402" s="128"/>
      <c r="C402" s="193" t="s">
        <v>1054</v>
      </c>
      <c r="D402" s="193" t="s">
        <v>147</v>
      </c>
      <c r="E402" s="194" t="s">
        <v>1055</v>
      </c>
      <c r="F402" s="195" t="s">
        <v>1056</v>
      </c>
      <c r="G402" s="196" t="s">
        <v>240</v>
      </c>
      <c r="H402" s="197">
        <v>13.6</v>
      </c>
      <c r="I402" s="24"/>
      <c r="J402" s="198">
        <f>ROUND(I402*H402,2)</f>
        <v>0</v>
      </c>
      <c r="K402" s="195" t="s">
        <v>150</v>
      </c>
      <c r="L402" s="128"/>
      <c r="M402" s="199" t="s">
        <v>3</v>
      </c>
      <c r="N402" s="200" t="s">
        <v>43</v>
      </c>
      <c r="O402" s="201"/>
      <c r="P402" s="202">
        <f>O402*H402</f>
        <v>0</v>
      </c>
      <c r="Q402" s="202">
        <v>2.2000000000000001E-4</v>
      </c>
      <c r="R402" s="202">
        <f>Q402*H402</f>
        <v>2.9919999999999999E-3</v>
      </c>
      <c r="S402" s="202">
        <v>0</v>
      </c>
      <c r="T402" s="203">
        <f>S402*H402</f>
        <v>0</v>
      </c>
      <c r="U402" s="127"/>
      <c r="V402" s="127"/>
      <c r="W402" s="127"/>
      <c r="X402" s="127"/>
      <c r="Y402" s="127"/>
      <c r="Z402" s="127"/>
      <c r="AA402" s="127"/>
      <c r="AB402" s="127"/>
      <c r="AC402" s="127"/>
      <c r="AD402" s="127"/>
      <c r="AE402" s="127"/>
      <c r="AR402" s="204" t="s">
        <v>216</v>
      </c>
      <c r="AT402" s="204" t="s">
        <v>147</v>
      </c>
      <c r="AU402" s="204" t="s">
        <v>82</v>
      </c>
      <c r="AY402" s="120" t="s">
        <v>145</v>
      </c>
      <c r="BE402" s="205">
        <f>IF(N402="základní",J402,0)</f>
        <v>0</v>
      </c>
      <c r="BF402" s="205">
        <f>IF(N402="snížená",J402,0)</f>
        <v>0</v>
      </c>
      <c r="BG402" s="205">
        <f>IF(N402="zákl. přenesená",J402,0)</f>
        <v>0</v>
      </c>
      <c r="BH402" s="205">
        <f>IF(N402="sníž. přenesená",J402,0)</f>
        <v>0</v>
      </c>
      <c r="BI402" s="205">
        <f>IF(N402="nulová",J402,0)</f>
        <v>0</v>
      </c>
      <c r="BJ402" s="120" t="s">
        <v>80</v>
      </c>
      <c r="BK402" s="205">
        <f>ROUND(I402*H402,2)</f>
        <v>0</v>
      </c>
      <c r="BL402" s="120" t="s">
        <v>216</v>
      </c>
      <c r="BM402" s="204" t="s">
        <v>1057</v>
      </c>
    </row>
    <row r="403" spans="1:65" s="219" customFormat="1" ht="22.5">
      <c r="B403" s="220"/>
      <c r="D403" s="221" t="s">
        <v>153</v>
      </c>
      <c r="E403" s="222" t="s">
        <v>3</v>
      </c>
      <c r="F403" s="223" t="s">
        <v>1058</v>
      </c>
      <c r="H403" s="224">
        <v>5</v>
      </c>
      <c r="I403" s="25"/>
      <c r="L403" s="220"/>
      <c r="M403" s="225"/>
      <c r="N403" s="226"/>
      <c r="O403" s="226"/>
      <c r="P403" s="226"/>
      <c r="Q403" s="226"/>
      <c r="R403" s="226"/>
      <c r="S403" s="226"/>
      <c r="T403" s="227"/>
      <c r="AT403" s="222" t="s">
        <v>153</v>
      </c>
      <c r="AU403" s="222" t="s">
        <v>82</v>
      </c>
      <c r="AV403" s="219" t="s">
        <v>82</v>
      </c>
      <c r="AW403" s="219" t="s">
        <v>33</v>
      </c>
      <c r="AX403" s="219" t="s">
        <v>72</v>
      </c>
      <c r="AY403" s="222" t="s">
        <v>145</v>
      </c>
    </row>
    <row r="404" spans="1:65" s="219" customFormat="1" ht="22.5">
      <c r="B404" s="220"/>
      <c r="D404" s="221" t="s">
        <v>153</v>
      </c>
      <c r="E404" s="222" t="s">
        <v>3</v>
      </c>
      <c r="F404" s="223" t="s">
        <v>1059</v>
      </c>
      <c r="H404" s="224">
        <v>8.6</v>
      </c>
      <c r="I404" s="25"/>
      <c r="L404" s="220"/>
      <c r="M404" s="225"/>
      <c r="N404" s="226"/>
      <c r="O404" s="226"/>
      <c r="P404" s="226"/>
      <c r="Q404" s="226"/>
      <c r="R404" s="226"/>
      <c r="S404" s="226"/>
      <c r="T404" s="227"/>
      <c r="AT404" s="222" t="s">
        <v>153</v>
      </c>
      <c r="AU404" s="222" t="s">
        <v>82</v>
      </c>
      <c r="AV404" s="219" t="s">
        <v>82</v>
      </c>
      <c r="AW404" s="219" t="s">
        <v>33</v>
      </c>
      <c r="AX404" s="219" t="s">
        <v>72</v>
      </c>
      <c r="AY404" s="222" t="s">
        <v>145</v>
      </c>
    </row>
    <row r="405" spans="1:65" s="228" customFormat="1">
      <c r="B405" s="229"/>
      <c r="D405" s="221" t="s">
        <v>153</v>
      </c>
      <c r="E405" s="230" t="s">
        <v>3</v>
      </c>
      <c r="F405" s="231" t="s">
        <v>176</v>
      </c>
      <c r="H405" s="232">
        <v>13.6</v>
      </c>
      <c r="I405" s="26"/>
      <c r="L405" s="229"/>
      <c r="M405" s="233"/>
      <c r="N405" s="234"/>
      <c r="O405" s="234"/>
      <c r="P405" s="234"/>
      <c r="Q405" s="234"/>
      <c r="R405" s="234"/>
      <c r="S405" s="234"/>
      <c r="T405" s="235"/>
      <c r="AT405" s="230" t="s">
        <v>153</v>
      </c>
      <c r="AU405" s="230" t="s">
        <v>82</v>
      </c>
      <c r="AV405" s="228" t="s">
        <v>151</v>
      </c>
      <c r="AW405" s="228" t="s">
        <v>33</v>
      </c>
      <c r="AX405" s="228" t="s">
        <v>80</v>
      </c>
      <c r="AY405" s="230" t="s">
        <v>145</v>
      </c>
    </row>
    <row r="406" spans="1:65" s="130" customFormat="1" ht="44.25" customHeight="1">
      <c r="A406" s="127"/>
      <c r="B406" s="128"/>
      <c r="C406" s="193" t="s">
        <v>1060</v>
      </c>
      <c r="D406" s="193" t="s">
        <v>147</v>
      </c>
      <c r="E406" s="194" t="s">
        <v>1061</v>
      </c>
      <c r="F406" s="195" t="s">
        <v>1062</v>
      </c>
      <c r="G406" s="196" t="s">
        <v>359</v>
      </c>
      <c r="H406" s="264">
        <f>SUM(J385:J402)</f>
        <v>0</v>
      </c>
      <c r="I406" s="24"/>
      <c r="J406" s="198">
        <f>ROUND(I406*H406/100,2)</f>
        <v>0</v>
      </c>
      <c r="K406" s="195" t="s">
        <v>150</v>
      </c>
      <c r="L406" s="128"/>
      <c r="M406" s="199" t="s">
        <v>3</v>
      </c>
      <c r="N406" s="200" t="s">
        <v>43</v>
      </c>
      <c r="O406" s="201"/>
      <c r="P406" s="202">
        <f>O406*H406</f>
        <v>0</v>
      </c>
      <c r="Q406" s="202">
        <v>0</v>
      </c>
      <c r="R406" s="202">
        <f>Q406*H406</f>
        <v>0</v>
      </c>
      <c r="S406" s="202">
        <v>0</v>
      </c>
      <c r="T406" s="203">
        <f>S406*H406</f>
        <v>0</v>
      </c>
      <c r="U406" s="127"/>
      <c r="V406" s="127"/>
      <c r="W406" s="127"/>
      <c r="X406" s="127"/>
      <c r="Y406" s="127"/>
      <c r="Z406" s="127"/>
      <c r="AA406" s="127"/>
      <c r="AB406" s="127"/>
      <c r="AC406" s="127"/>
      <c r="AD406" s="127"/>
      <c r="AE406" s="127"/>
      <c r="AR406" s="204" t="s">
        <v>216</v>
      </c>
      <c r="AT406" s="204" t="s">
        <v>147</v>
      </c>
      <c r="AU406" s="204" t="s">
        <v>82</v>
      </c>
      <c r="AY406" s="120" t="s">
        <v>145</v>
      </c>
      <c r="BE406" s="205">
        <f>IF(N406="základní",J406,0)</f>
        <v>0</v>
      </c>
      <c r="BF406" s="205">
        <f>IF(N406="snížená",J406,0)</f>
        <v>0</v>
      </c>
      <c r="BG406" s="205">
        <f>IF(N406="zákl. přenesená",J406,0)</f>
        <v>0</v>
      </c>
      <c r="BH406" s="205">
        <f>IF(N406="sníž. přenesená",J406,0)</f>
        <v>0</v>
      </c>
      <c r="BI406" s="205">
        <f>IF(N406="nulová",J406,0)</f>
        <v>0</v>
      </c>
      <c r="BJ406" s="120" t="s">
        <v>80</v>
      </c>
      <c r="BK406" s="205">
        <f>ROUND(I406*H406,2)</f>
        <v>0</v>
      </c>
      <c r="BL406" s="120" t="s">
        <v>216</v>
      </c>
      <c r="BM406" s="204" t="s">
        <v>1063</v>
      </c>
    </row>
    <row r="407" spans="1:65" s="182" customFormat="1" ht="22.9" customHeight="1">
      <c r="B407" s="183"/>
      <c r="D407" s="184" t="s">
        <v>71</v>
      </c>
      <c r="E407" s="217" t="s">
        <v>1064</v>
      </c>
      <c r="F407" s="217" t="s">
        <v>1065</v>
      </c>
      <c r="I407" s="23"/>
      <c r="J407" s="218">
        <f>SUM(J408:J474)</f>
        <v>0</v>
      </c>
      <c r="L407" s="183"/>
      <c r="M407" s="187"/>
      <c r="N407" s="188"/>
      <c r="O407" s="188"/>
      <c r="P407" s="189">
        <f>SUM(P408:P474)</f>
        <v>0</v>
      </c>
      <c r="Q407" s="188"/>
      <c r="R407" s="189">
        <f>SUM(R408:R474)</f>
        <v>3.8039299099999999</v>
      </c>
      <c r="S407" s="188"/>
      <c r="T407" s="190">
        <f>SUM(T408:T474)</f>
        <v>0</v>
      </c>
      <c r="AR407" s="184" t="s">
        <v>82</v>
      </c>
      <c r="AT407" s="191" t="s">
        <v>71</v>
      </c>
      <c r="AU407" s="191" t="s">
        <v>80</v>
      </c>
      <c r="AY407" s="184" t="s">
        <v>145</v>
      </c>
      <c r="BK407" s="192">
        <f>SUM(BK408:BK474)</f>
        <v>0</v>
      </c>
    </row>
    <row r="408" spans="1:65" s="130" customFormat="1" ht="24">
      <c r="A408" s="127"/>
      <c r="B408" s="128"/>
      <c r="C408" s="193" t="s">
        <v>1066</v>
      </c>
      <c r="D408" s="193" t="s">
        <v>147</v>
      </c>
      <c r="E408" s="194" t="s">
        <v>1067</v>
      </c>
      <c r="F408" s="195" t="s">
        <v>1068</v>
      </c>
      <c r="G408" s="196" t="s">
        <v>111</v>
      </c>
      <c r="H408" s="197">
        <v>0.48099999999999998</v>
      </c>
      <c r="I408" s="24"/>
      <c r="J408" s="198">
        <f>ROUND(I408*H408,2)</f>
        <v>0</v>
      </c>
      <c r="K408" s="195" t="s">
        <v>150</v>
      </c>
      <c r="L408" s="128"/>
      <c r="M408" s="199" t="s">
        <v>3</v>
      </c>
      <c r="N408" s="200" t="s">
        <v>43</v>
      </c>
      <c r="O408" s="201"/>
      <c r="P408" s="202">
        <f>O408*H408</f>
        <v>0</v>
      </c>
      <c r="Q408" s="202">
        <v>0</v>
      </c>
      <c r="R408" s="202">
        <f>Q408*H408</f>
        <v>0</v>
      </c>
      <c r="S408" s="202">
        <v>0</v>
      </c>
      <c r="T408" s="203">
        <f>S408*H408</f>
        <v>0</v>
      </c>
      <c r="U408" s="127"/>
      <c r="V408" s="127"/>
      <c r="W408" s="127"/>
      <c r="X408" s="127"/>
      <c r="Y408" s="127"/>
      <c r="Z408" s="127"/>
      <c r="AA408" s="127"/>
      <c r="AB408" s="127"/>
      <c r="AC408" s="127"/>
      <c r="AD408" s="127"/>
      <c r="AE408" s="127"/>
      <c r="AR408" s="204" t="s">
        <v>216</v>
      </c>
      <c r="AT408" s="204" t="s">
        <v>147</v>
      </c>
      <c r="AU408" s="204" t="s">
        <v>82</v>
      </c>
      <c r="AY408" s="120" t="s">
        <v>145</v>
      </c>
      <c r="BE408" s="205">
        <f>IF(N408="základní",J408,0)</f>
        <v>0</v>
      </c>
      <c r="BF408" s="205">
        <f>IF(N408="snížená",J408,0)</f>
        <v>0</v>
      </c>
      <c r="BG408" s="205">
        <f>IF(N408="zákl. přenesená",J408,0)</f>
        <v>0</v>
      </c>
      <c r="BH408" s="205">
        <f>IF(N408="sníž. přenesená",J408,0)</f>
        <v>0</v>
      </c>
      <c r="BI408" s="205">
        <f>IF(N408="nulová",J408,0)</f>
        <v>0</v>
      </c>
      <c r="BJ408" s="120" t="s">
        <v>80</v>
      </c>
      <c r="BK408" s="205">
        <f>ROUND(I408*H408,2)</f>
        <v>0</v>
      </c>
      <c r="BL408" s="120" t="s">
        <v>216</v>
      </c>
      <c r="BM408" s="204" t="s">
        <v>1069</v>
      </c>
    </row>
    <row r="409" spans="1:65" s="219" customFormat="1">
      <c r="B409" s="220"/>
      <c r="D409" s="221" t="s">
        <v>153</v>
      </c>
      <c r="E409" s="222" t="s">
        <v>3</v>
      </c>
      <c r="F409" s="223" t="s">
        <v>1070</v>
      </c>
      <c r="H409" s="224">
        <v>5.2999999999999999E-2</v>
      </c>
      <c r="I409" s="25"/>
      <c r="L409" s="220"/>
      <c r="M409" s="225"/>
      <c r="N409" s="226"/>
      <c r="O409" s="226"/>
      <c r="P409" s="226"/>
      <c r="Q409" s="226"/>
      <c r="R409" s="226"/>
      <c r="S409" s="226"/>
      <c r="T409" s="227"/>
      <c r="AT409" s="222" t="s">
        <v>153</v>
      </c>
      <c r="AU409" s="222" t="s">
        <v>82</v>
      </c>
      <c r="AV409" s="219" t="s">
        <v>82</v>
      </c>
      <c r="AW409" s="219" t="s">
        <v>33</v>
      </c>
      <c r="AX409" s="219" t="s">
        <v>72</v>
      </c>
      <c r="AY409" s="222" t="s">
        <v>145</v>
      </c>
    </row>
    <row r="410" spans="1:65" s="219" customFormat="1">
      <c r="B410" s="220"/>
      <c r="D410" s="221" t="s">
        <v>153</v>
      </c>
      <c r="E410" s="222" t="s">
        <v>3</v>
      </c>
      <c r="F410" s="223" t="s">
        <v>1071</v>
      </c>
      <c r="H410" s="224">
        <v>0.42799999999999999</v>
      </c>
      <c r="I410" s="25"/>
      <c r="L410" s="220"/>
      <c r="M410" s="225"/>
      <c r="N410" s="226"/>
      <c r="O410" s="226"/>
      <c r="P410" s="226"/>
      <c r="Q410" s="226"/>
      <c r="R410" s="226"/>
      <c r="S410" s="226"/>
      <c r="T410" s="227"/>
      <c r="AT410" s="222" t="s">
        <v>153</v>
      </c>
      <c r="AU410" s="222" t="s">
        <v>82</v>
      </c>
      <c r="AV410" s="219" t="s">
        <v>82</v>
      </c>
      <c r="AW410" s="219" t="s">
        <v>33</v>
      </c>
      <c r="AX410" s="219" t="s">
        <v>72</v>
      </c>
      <c r="AY410" s="222" t="s">
        <v>145</v>
      </c>
    </row>
    <row r="411" spans="1:65" s="228" customFormat="1">
      <c r="B411" s="229"/>
      <c r="D411" s="221" t="s">
        <v>153</v>
      </c>
      <c r="E411" s="230" t="s">
        <v>3</v>
      </c>
      <c r="F411" s="231" t="s">
        <v>176</v>
      </c>
      <c r="H411" s="232">
        <v>0.48099999999999998</v>
      </c>
      <c r="I411" s="26"/>
      <c r="L411" s="229"/>
      <c r="M411" s="233"/>
      <c r="N411" s="234"/>
      <c r="O411" s="234"/>
      <c r="P411" s="234"/>
      <c r="Q411" s="234"/>
      <c r="R411" s="234"/>
      <c r="S411" s="234"/>
      <c r="T411" s="235"/>
      <c r="AT411" s="230" t="s">
        <v>153</v>
      </c>
      <c r="AU411" s="230" t="s">
        <v>82</v>
      </c>
      <c r="AV411" s="228" t="s">
        <v>151</v>
      </c>
      <c r="AW411" s="228" t="s">
        <v>33</v>
      </c>
      <c r="AX411" s="228" t="s">
        <v>80</v>
      </c>
      <c r="AY411" s="230" t="s">
        <v>145</v>
      </c>
    </row>
    <row r="412" spans="1:65" s="130" customFormat="1" ht="44.25" customHeight="1">
      <c r="A412" s="127"/>
      <c r="B412" s="128"/>
      <c r="C412" s="193" t="s">
        <v>1072</v>
      </c>
      <c r="D412" s="193" t="s">
        <v>147</v>
      </c>
      <c r="E412" s="194" t="s">
        <v>1073</v>
      </c>
      <c r="F412" s="195" t="s">
        <v>1074</v>
      </c>
      <c r="G412" s="196" t="s">
        <v>111</v>
      </c>
      <c r="H412" s="197">
        <v>4.5869999999999997</v>
      </c>
      <c r="I412" s="24"/>
      <c r="J412" s="198">
        <f>ROUND(I412*H412,2)</f>
        <v>0</v>
      </c>
      <c r="K412" s="195" t="s">
        <v>150</v>
      </c>
      <c r="L412" s="128"/>
      <c r="M412" s="199" t="s">
        <v>3</v>
      </c>
      <c r="N412" s="200" t="s">
        <v>43</v>
      </c>
      <c r="O412" s="201"/>
      <c r="P412" s="202">
        <f>O412*H412</f>
        <v>0</v>
      </c>
      <c r="Q412" s="202">
        <v>1.2199999999999999E-3</v>
      </c>
      <c r="R412" s="202">
        <f>Q412*H412</f>
        <v>5.5961399999999994E-3</v>
      </c>
      <c r="S412" s="202">
        <v>0</v>
      </c>
      <c r="T412" s="203">
        <f>S412*H412</f>
        <v>0</v>
      </c>
      <c r="U412" s="127"/>
      <c r="V412" s="127"/>
      <c r="W412" s="127"/>
      <c r="X412" s="127"/>
      <c r="Y412" s="127"/>
      <c r="Z412" s="127"/>
      <c r="AA412" s="127"/>
      <c r="AB412" s="127"/>
      <c r="AC412" s="127"/>
      <c r="AD412" s="127"/>
      <c r="AE412" s="127"/>
      <c r="AR412" s="204" t="s">
        <v>216</v>
      </c>
      <c r="AT412" s="204" t="s">
        <v>147</v>
      </c>
      <c r="AU412" s="204" t="s">
        <v>82</v>
      </c>
      <c r="AY412" s="120" t="s">
        <v>145</v>
      </c>
      <c r="BE412" s="205">
        <f>IF(N412="základní",J412,0)</f>
        <v>0</v>
      </c>
      <c r="BF412" s="205">
        <f>IF(N412="snížená",J412,0)</f>
        <v>0</v>
      </c>
      <c r="BG412" s="205">
        <f>IF(N412="zákl. přenesená",J412,0)</f>
        <v>0</v>
      </c>
      <c r="BH412" s="205">
        <f>IF(N412="sníž. přenesená",J412,0)</f>
        <v>0</v>
      </c>
      <c r="BI412" s="205">
        <f>IF(N412="nulová",J412,0)</f>
        <v>0</v>
      </c>
      <c r="BJ412" s="120" t="s">
        <v>80</v>
      </c>
      <c r="BK412" s="205">
        <f>ROUND(I412*H412,2)</f>
        <v>0</v>
      </c>
      <c r="BL412" s="120" t="s">
        <v>216</v>
      </c>
      <c r="BM412" s="204" t="s">
        <v>1075</v>
      </c>
    </row>
    <row r="413" spans="1:65" s="130" customFormat="1" ht="60">
      <c r="A413" s="127"/>
      <c r="B413" s="128"/>
      <c r="C413" s="193" t="s">
        <v>1076</v>
      </c>
      <c r="D413" s="193" t="s">
        <v>147</v>
      </c>
      <c r="E413" s="194" t="s">
        <v>1077</v>
      </c>
      <c r="F413" s="195" t="s">
        <v>1078</v>
      </c>
      <c r="G413" s="196" t="s">
        <v>240</v>
      </c>
      <c r="H413" s="197">
        <v>55.08</v>
      </c>
      <c r="I413" s="24"/>
      <c r="J413" s="198">
        <f>ROUND(I413*H413,2)</f>
        <v>0</v>
      </c>
      <c r="K413" s="195" t="s">
        <v>150</v>
      </c>
      <c r="L413" s="128"/>
      <c r="M413" s="199" t="s">
        <v>3</v>
      </c>
      <c r="N413" s="200" t="s">
        <v>43</v>
      </c>
      <c r="O413" s="201"/>
      <c r="P413" s="202">
        <f>O413*H413</f>
        <v>0</v>
      </c>
      <c r="Q413" s="202">
        <v>0</v>
      </c>
      <c r="R413" s="202">
        <f>Q413*H413</f>
        <v>0</v>
      </c>
      <c r="S413" s="202">
        <v>0</v>
      </c>
      <c r="T413" s="203">
        <f>S413*H413</f>
        <v>0</v>
      </c>
      <c r="U413" s="127"/>
      <c r="V413" s="127"/>
      <c r="W413" s="127"/>
      <c r="X413" s="127"/>
      <c r="Y413" s="127"/>
      <c r="Z413" s="127"/>
      <c r="AA413" s="127"/>
      <c r="AB413" s="127"/>
      <c r="AC413" s="127"/>
      <c r="AD413" s="127"/>
      <c r="AE413" s="127"/>
      <c r="AR413" s="204" t="s">
        <v>216</v>
      </c>
      <c r="AT413" s="204" t="s">
        <v>147</v>
      </c>
      <c r="AU413" s="204" t="s">
        <v>82</v>
      </c>
      <c r="AY413" s="120" t="s">
        <v>145</v>
      </c>
      <c r="BE413" s="205">
        <f>IF(N413="základní",J413,0)</f>
        <v>0</v>
      </c>
      <c r="BF413" s="205">
        <f>IF(N413="snížená",J413,0)</f>
        <v>0</v>
      </c>
      <c r="BG413" s="205">
        <f>IF(N413="zákl. přenesená",J413,0)</f>
        <v>0</v>
      </c>
      <c r="BH413" s="205">
        <f>IF(N413="sníž. přenesená",J413,0)</f>
        <v>0</v>
      </c>
      <c r="BI413" s="205">
        <f>IF(N413="nulová",J413,0)</f>
        <v>0</v>
      </c>
      <c r="BJ413" s="120" t="s">
        <v>80</v>
      </c>
      <c r="BK413" s="205">
        <f>ROUND(I413*H413,2)</f>
        <v>0</v>
      </c>
      <c r="BL413" s="120" t="s">
        <v>216</v>
      </c>
      <c r="BM413" s="204" t="s">
        <v>1079</v>
      </c>
    </row>
    <row r="414" spans="1:65" s="219" customFormat="1">
      <c r="B414" s="220"/>
      <c r="D414" s="221" t="s">
        <v>153</v>
      </c>
      <c r="E414" s="222" t="s">
        <v>3</v>
      </c>
      <c r="F414" s="223" t="s">
        <v>1080</v>
      </c>
      <c r="H414" s="224">
        <v>44.28</v>
      </c>
      <c r="I414" s="25"/>
      <c r="L414" s="220"/>
      <c r="M414" s="225"/>
      <c r="N414" s="226"/>
      <c r="O414" s="226"/>
      <c r="P414" s="226"/>
      <c r="Q414" s="226"/>
      <c r="R414" s="226"/>
      <c r="S414" s="226"/>
      <c r="T414" s="227"/>
      <c r="AT414" s="222" t="s">
        <v>153</v>
      </c>
      <c r="AU414" s="222" t="s">
        <v>82</v>
      </c>
      <c r="AV414" s="219" t="s">
        <v>82</v>
      </c>
      <c r="AW414" s="219" t="s">
        <v>33</v>
      </c>
      <c r="AX414" s="219" t="s">
        <v>72</v>
      </c>
      <c r="AY414" s="222" t="s">
        <v>145</v>
      </c>
    </row>
    <row r="415" spans="1:65" s="219" customFormat="1">
      <c r="B415" s="220"/>
      <c r="D415" s="221" t="s">
        <v>153</v>
      </c>
      <c r="E415" s="222" t="s">
        <v>3</v>
      </c>
      <c r="F415" s="223" t="s">
        <v>1081</v>
      </c>
      <c r="H415" s="224">
        <v>10.8</v>
      </c>
      <c r="I415" s="25"/>
      <c r="L415" s="220"/>
      <c r="M415" s="225"/>
      <c r="N415" s="226"/>
      <c r="O415" s="226"/>
      <c r="P415" s="226"/>
      <c r="Q415" s="226"/>
      <c r="R415" s="226"/>
      <c r="S415" s="226"/>
      <c r="T415" s="227"/>
      <c r="AT415" s="222" t="s">
        <v>153</v>
      </c>
      <c r="AU415" s="222" t="s">
        <v>82</v>
      </c>
      <c r="AV415" s="219" t="s">
        <v>82</v>
      </c>
      <c r="AW415" s="219" t="s">
        <v>33</v>
      </c>
      <c r="AX415" s="219" t="s">
        <v>72</v>
      </c>
      <c r="AY415" s="222" t="s">
        <v>145</v>
      </c>
    </row>
    <row r="416" spans="1:65" s="228" customFormat="1">
      <c r="B416" s="229"/>
      <c r="D416" s="221" t="s">
        <v>153</v>
      </c>
      <c r="E416" s="230" t="s">
        <v>3</v>
      </c>
      <c r="F416" s="231" t="s">
        <v>176</v>
      </c>
      <c r="H416" s="232">
        <v>55.08</v>
      </c>
      <c r="I416" s="26"/>
      <c r="L416" s="229"/>
      <c r="M416" s="233"/>
      <c r="N416" s="234"/>
      <c r="O416" s="234"/>
      <c r="P416" s="234"/>
      <c r="Q416" s="234"/>
      <c r="R416" s="234"/>
      <c r="S416" s="234"/>
      <c r="T416" s="235"/>
      <c r="AT416" s="230" t="s">
        <v>153</v>
      </c>
      <c r="AU416" s="230" t="s">
        <v>82</v>
      </c>
      <c r="AV416" s="228" t="s">
        <v>151</v>
      </c>
      <c r="AW416" s="228" t="s">
        <v>33</v>
      </c>
      <c r="AX416" s="228" t="s">
        <v>80</v>
      </c>
      <c r="AY416" s="230" t="s">
        <v>145</v>
      </c>
    </row>
    <row r="417" spans="1:65" s="130" customFormat="1" ht="21.75" customHeight="1">
      <c r="A417" s="127"/>
      <c r="B417" s="128"/>
      <c r="C417" s="236" t="s">
        <v>1082</v>
      </c>
      <c r="D417" s="236" t="s">
        <v>514</v>
      </c>
      <c r="E417" s="237" t="s">
        <v>1083</v>
      </c>
      <c r="F417" s="238" t="s">
        <v>1084</v>
      </c>
      <c r="G417" s="239" t="s">
        <v>111</v>
      </c>
      <c r="H417" s="240">
        <v>0.57599999999999996</v>
      </c>
      <c r="I417" s="29"/>
      <c r="J417" s="241">
        <f>ROUND(I417*H417,2)</f>
        <v>0</v>
      </c>
      <c r="K417" s="238" t="s">
        <v>150</v>
      </c>
      <c r="L417" s="242"/>
      <c r="M417" s="243" t="s">
        <v>3</v>
      </c>
      <c r="N417" s="244" t="s">
        <v>43</v>
      </c>
      <c r="O417" s="201"/>
      <c r="P417" s="202">
        <f>O417*H417</f>
        <v>0</v>
      </c>
      <c r="Q417" s="202">
        <v>0.55000000000000004</v>
      </c>
      <c r="R417" s="202">
        <f>Q417*H417</f>
        <v>0.31680000000000003</v>
      </c>
      <c r="S417" s="202">
        <v>0</v>
      </c>
      <c r="T417" s="203">
        <f>S417*H417</f>
        <v>0</v>
      </c>
      <c r="U417" s="127"/>
      <c r="V417" s="127"/>
      <c r="W417" s="127"/>
      <c r="X417" s="127"/>
      <c r="Y417" s="127"/>
      <c r="Z417" s="127"/>
      <c r="AA417" s="127"/>
      <c r="AB417" s="127"/>
      <c r="AC417" s="127"/>
      <c r="AD417" s="127"/>
      <c r="AE417" s="127"/>
      <c r="AR417" s="204" t="s">
        <v>323</v>
      </c>
      <c r="AT417" s="204" t="s">
        <v>514</v>
      </c>
      <c r="AU417" s="204" t="s">
        <v>82</v>
      </c>
      <c r="AY417" s="120" t="s">
        <v>145</v>
      </c>
      <c r="BE417" s="205">
        <f>IF(N417="základní",J417,0)</f>
        <v>0</v>
      </c>
      <c r="BF417" s="205">
        <f>IF(N417="snížená",J417,0)</f>
        <v>0</v>
      </c>
      <c r="BG417" s="205">
        <f>IF(N417="zákl. přenesená",J417,0)</f>
        <v>0</v>
      </c>
      <c r="BH417" s="205">
        <f>IF(N417="sníž. přenesená",J417,0)</f>
        <v>0</v>
      </c>
      <c r="BI417" s="205">
        <f>IF(N417="nulová",J417,0)</f>
        <v>0</v>
      </c>
      <c r="BJ417" s="120" t="s">
        <v>80</v>
      </c>
      <c r="BK417" s="205">
        <f>ROUND(I417*H417,2)</f>
        <v>0</v>
      </c>
      <c r="BL417" s="120" t="s">
        <v>216</v>
      </c>
      <c r="BM417" s="204" t="s">
        <v>1085</v>
      </c>
    </row>
    <row r="418" spans="1:65" s="219" customFormat="1">
      <c r="B418" s="220"/>
      <c r="D418" s="221" t="s">
        <v>153</v>
      </c>
      <c r="E418" s="222" t="s">
        <v>3</v>
      </c>
      <c r="F418" s="223" t="s">
        <v>1086</v>
      </c>
      <c r="H418" s="224">
        <v>0.53100000000000003</v>
      </c>
      <c r="I418" s="25"/>
      <c r="L418" s="220"/>
      <c r="M418" s="225"/>
      <c r="N418" s="226"/>
      <c r="O418" s="226"/>
      <c r="P418" s="226"/>
      <c r="Q418" s="226"/>
      <c r="R418" s="226"/>
      <c r="S418" s="226"/>
      <c r="T418" s="227"/>
      <c r="AT418" s="222" t="s">
        <v>153</v>
      </c>
      <c r="AU418" s="222" t="s">
        <v>82</v>
      </c>
      <c r="AV418" s="219" t="s">
        <v>82</v>
      </c>
      <c r="AW418" s="219" t="s">
        <v>33</v>
      </c>
      <c r="AX418" s="219" t="s">
        <v>72</v>
      </c>
      <c r="AY418" s="222" t="s">
        <v>145</v>
      </c>
    </row>
    <row r="419" spans="1:65" s="219" customFormat="1">
      <c r="B419" s="220"/>
      <c r="D419" s="221" t="s">
        <v>153</v>
      </c>
      <c r="E419" s="222" t="s">
        <v>3</v>
      </c>
      <c r="F419" s="223" t="s">
        <v>1087</v>
      </c>
      <c r="H419" s="224">
        <v>4.4999999999999998E-2</v>
      </c>
      <c r="I419" s="25"/>
      <c r="L419" s="220"/>
      <c r="M419" s="225"/>
      <c r="N419" s="226"/>
      <c r="O419" s="226"/>
      <c r="P419" s="226"/>
      <c r="Q419" s="226"/>
      <c r="R419" s="226"/>
      <c r="S419" s="226"/>
      <c r="T419" s="227"/>
      <c r="AT419" s="222" t="s">
        <v>153</v>
      </c>
      <c r="AU419" s="222" t="s">
        <v>82</v>
      </c>
      <c r="AV419" s="219" t="s">
        <v>82</v>
      </c>
      <c r="AW419" s="219" t="s">
        <v>33</v>
      </c>
      <c r="AX419" s="219" t="s">
        <v>72</v>
      </c>
      <c r="AY419" s="222" t="s">
        <v>145</v>
      </c>
    </row>
    <row r="420" spans="1:65" s="228" customFormat="1">
      <c r="B420" s="229"/>
      <c r="D420" s="221" t="s">
        <v>153</v>
      </c>
      <c r="E420" s="230" t="s">
        <v>3</v>
      </c>
      <c r="F420" s="231" t="s">
        <v>176</v>
      </c>
      <c r="H420" s="232">
        <v>0.57599999999999996</v>
      </c>
      <c r="I420" s="26"/>
      <c r="L420" s="229"/>
      <c r="M420" s="233"/>
      <c r="N420" s="234"/>
      <c r="O420" s="234"/>
      <c r="P420" s="234"/>
      <c r="Q420" s="234"/>
      <c r="R420" s="234"/>
      <c r="S420" s="234"/>
      <c r="T420" s="235"/>
      <c r="AT420" s="230" t="s">
        <v>153</v>
      </c>
      <c r="AU420" s="230" t="s">
        <v>82</v>
      </c>
      <c r="AV420" s="228" t="s">
        <v>151</v>
      </c>
      <c r="AW420" s="228" t="s">
        <v>33</v>
      </c>
      <c r="AX420" s="228" t="s">
        <v>80</v>
      </c>
      <c r="AY420" s="230" t="s">
        <v>145</v>
      </c>
    </row>
    <row r="421" spans="1:65" s="130" customFormat="1" ht="66.75" customHeight="1">
      <c r="A421" s="127"/>
      <c r="B421" s="128"/>
      <c r="C421" s="193" t="s">
        <v>1088</v>
      </c>
      <c r="D421" s="193" t="s">
        <v>147</v>
      </c>
      <c r="E421" s="194" t="s">
        <v>1089</v>
      </c>
      <c r="F421" s="195" t="s">
        <v>1090</v>
      </c>
      <c r="G421" s="196" t="s">
        <v>240</v>
      </c>
      <c r="H421" s="197">
        <v>102.93</v>
      </c>
      <c r="I421" s="24"/>
      <c r="J421" s="198">
        <f>ROUND(I421*H421,2)</f>
        <v>0</v>
      </c>
      <c r="K421" s="195" t="s">
        <v>150</v>
      </c>
      <c r="L421" s="128"/>
      <c r="M421" s="199" t="s">
        <v>3</v>
      </c>
      <c r="N421" s="200" t="s">
        <v>43</v>
      </c>
      <c r="O421" s="201"/>
      <c r="P421" s="202">
        <f>O421*H421</f>
        <v>0</v>
      </c>
      <c r="Q421" s="202">
        <v>0</v>
      </c>
      <c r="R421" s="202">
        <f>Q421*H421</f>
        <v>0</v>
      </c>
      <c r="S421" s="202">
        <v>0</v>
      </c>
      <c r="T421" s="203">
        <f>S421*H421</f>
        <v>0</v>
      </c>
      <c r="U421" s="127"/>
      <c r="V421" s="127"/>
      <c r="W421" s="127"/>
      <c r="X421" s="127"/>
      <c r="Y421" s="127"/>
      <c r="Z421" s="127"/>
      <c r="AA421" s="127"/>
      <c r="AB421" s="127"/>
      <c r="AC421" s="127"/>
      <c r="AD421" s="127"/>
      <c r="AE421" s="127"/>
      <c r="AR421" s="204" t="s">
        <v>216</v>
      </c>
      <c r="AT421" s="204" t="s">
        <v>147</v>
      </c>
      <c r="AU421" s="204" t="s">
        <v>82</v>
      </c>
      <c r="AY421" s="120" t="s">
        <v>145</v>
      </c>
      <c r="BE421" s="205">
        <f>IF(N421="základní",J421,0)</f>
        <v>0</v>
      </c>
      <c r="BF421" s="205">
        <f>IF(N421="snížená",J421,0)</f>
        <v>0</v>
      </c>
      <c r="BG421" s="205">
        <f>IF(N421="zákl. přenesená",J421,0)</f>
        <v>0</v>
      </c>
      <c r="BH421" s="205">
        <f>IF(N421="sníž. přenesená",J421,0)</f>
        <v>0</v>
      </c>
      <c r="BI421" s="205">
        <f>IF(N421="nulová",J421,0)</f>
        <v>0</v>
      </c>
      <c r="BJ421" s="120" t="s">
        <v>80</v>
      </c>
      <c r="BK421" s="205">
        <f>ROUND(I421*H421,2)</f>
        <v>0</v>
      </c>
      <c r="BL421" s="120" t="s">
        <v>216</v>
      </c>
      <c r="BM421" s="204" t="s">
        <v>1091</v>
      </c>
    </row>
    <row r="422" spans="1:65" s="219" customFormat="1">
      <c r="B422" s="220"/>
      <c r="D422" s="221" t="s">
        <v>153</v>
      </c>
      <c r="E422" s="222" t="s">
        <v>3</v>
      </c>
      <c r="F422" s="223" t="s">
        <v>1092</v>
      </c>
      <c r="H422" s="224">
        <v>15.1</v>
      </c>
      <c r="I422" s="25"/>
      <c r="L422" s="220"/>
      <c r="M422" s="225"/>
      <c r="N422" s="226"/>
      <c r="O422" s="226"/>
      <c r="P422" s="226"/>
      <c r="Q422" s="226"/>
      <c r="R422" s="226"/>
      <c r="S422" s="226"/>
      <c r="T422" s="227"/>
      <c r="AT422" s="222" t="s">
        <v>153</v>
      </c>
      <c r="AU422" s="222" t="s">
        <v>82</v>
      </c>
      <c r="AV422" s="219" t="s">
        <v>82</v>
      </c>
      <c r="AW422" s="219" t="s">
        <v>33</v>
      </c>
      <c r="AX422" s="219" t="s">
        <v>72</v>
      </c>
      <c r="AY422" s="222" t="s">
        <v>145</v>
      </c>
    </row>
    <row r="423" spans="1:65" s="219" customFormat="1">
      <c r="B423" s="220"/>
      <c r="D423" s="221" t="s">
        <v>153</v>
      </c>
      <c r="E423" s="222" t="s">
        <v>3</v>
      </c>
      <c r="F423" s="223" t="s">
        <v>1093</v>
      </c>
      <c r="H423" s="224">
        <v>7.55</v>
      </c>
      <c r="I423" s="25"/>
      <c r="L423" s="220"/>
      <c r="M423" s="225"/>
      <c r="N423" s="226"/>
      <c r="O423" s="226"/>
      <c r="P423" s="226"/>
      <c r="Q423" s="226"/>
      <c r="R423" s="226"/>
      <c r="S423" s="226"/>
      <c r="T423" s="227"/>
      <c r="AT423" s="222" t="s">
        <v>153</v>
      </c>
      <c r="AU423" s="222" t="s">
        <v>82</v>
      </c>
      <c r="AV423" s="219" t="s">
        <v>82</v>
      </c>
      <c r="AW423" s="219" t="s">
        <v>33</v>
      </c>
      <c r="AX423" s="219" t="s">
        <v>72</v>
      </c>
      <c r="AY423" s="222" t="s">
        <v>145</v>
      </c>
    </row>
    <row r="424" spans="1:65" s="219" customFormat="1">
      <c r="B424" s="220"/>
      <c r="D424" s="221" t="s">
        <v>153</v>
      </c>
      <c r="E424" s="222" t="s">
        <v>3</v>
      </c>
      <c r="F424" s="223" t="s">
        <v>1094</v>
      </c>
      <c r="H424" s="224">
        <v>44.19</v>
      </c>
      <c r="I424" s="25"/>
      <c r="L424" s="220"/>
      <c r="M424" s="225"/>
      <c r="N424" s="226"/>
      <c r="O424" s="226"/>
      <c r="P424" s="226"/>
      <c r="Q424" s="226"/>
      <c r="R424" s="226"/>
      <c r="S424" s="226"/>
      <c r="T424" s="227"/>
      <c r="AT424" s="222" t="s">
        <v>153</v>
      </c>
      <c r="AU424" s="222" t="s">
        <v>82</v>
      </c>
      <c r="AV424" s="219" t="s">
        <v>82</v>
      </c>
      <c r="AW424" s="219" t="s">
        <v>33</v>
      </c>
      <c r="AX424" s="219" t="s">
        <v>72</v>
      </c>
      <c r="AY424" s="222" t="s">
        <v>145</v>
      </c>
    </row>
    <row r="425" spans="1:65" s="219" customFormat="1">
      <c r="B425" s="220"/>
      <c r="D425" s="221" t="s">
        <v>153</v>
      </c>
      <c r="E425" s="222" t="s">
        <v>3</v>
      </c>
      <c r="F425" s="223" t="s">
        <v>1095</v>
      </c>
      <c r="H425" s="224">
        <v>36.090000000000003</v>
      </c>
      <c r="I425" s="25"/>
      <c r="L425" s="220"/>
      <c r="M425" s="225"/>
      <c r="N425" s="226"/>
      <c r="O425" s="226"/>
      <c r="P425" s="226"/>
      <c r="Q425" s="226"/>
      <c r="R425" s="226"/>
      <c r="S425" s="226"/>
      <c r="T425" s="227"/>
      <c r="AT425" s="222" t="s">
        <v>153</v>
      </c>
      <c r="AU425" s="222" t="s">
        <v>82</v>
      </c>
      <c r="AV425" s="219" t="s">
        <v>82</v>
      </c>
      <c r="AW425" s="219" t="s">
        <v>33</v>
      </c>
      <c r="AX425" s="219" t="s">
        <v>72</v>
      </c>
      <c r="AY425" s="222" t="s">
        <v>145</v>
      </c>
    </row>
    <row r="426" spans="1:65" s="228" customFormat="1">
      <c r="B426" s="229"/>
      <c r="D426" s="221" t="s">
        <v>153</v>
      </c>
      <c r="E426" s="230" t="s">
        <v>3</v>
      </c>
      <c r="F426" s="231" t="s">
        <v>176</v>
      </c>
      <c r="H426" s="232">
        <v>102.93</v>
      </c>
      <c r="I426" s="26"/>
      <c r="L426" s="229"/>
      <c r="M426" s="233"/>
      <c r="N426" s="234"/>
      <c r="O426" s="234"/>
      <c r="P426" s="234"/>
      <c r="Q426" s="234"/>
      <c r="R426" s="234"/>
      <c r="S426" s="234"/>
      <c r="T426" s="235"/>
      <c r="AT426" s="230" t="s">
        <v>153</v>
      </c>
      <c r="AU426" s="230" t="s">
        <v>82</v>
      </c>
      <c r="AV426" s="228" t="s">
        <v>151</v>
      </c>
      <c r="AW426" s="228" t="s">
        <v>33</v>
      </c>
      <c r="AX426" s="228" t="s">
        <v>80</v>
      </c>
      <c r="AY426" s="230" t="s">
        <v>145</v>
      </c>
    </row>
    <row r="427" spans="1:65" s="130" customFormat="1" ht="21.75" customHeight="1">
      <c r="A427" s="127"/>
      <c r="B427" s="128"/>
      <c r="C427" s="236" t="s">
        <v>1096</v>
      </c>
      <c r="D427" s="236" t="s">
        <v>514</v>
      </c>
      <c r="E427" s="237" t="s">
        <v>1097</v>
      </c>
      <c r="F427" s="238" t="s">
        <v>1098</v>
      </c>
      <c r="G427" s="239" t="s">
        <v>111</v>
      </c>
      <c r="H427" s="240">
        <v>0.57999999999999996</v>
      </c>
      <c r="I427" s="29"/>
      <c r="J427" s="241">
        <f>ROUND(I427*H427,2)</f>
        <v>0</v>
      </c>
      <c r="K427" s="238" t="s">
        <v>150</v>
      </c>
      <c r="L427" s="242"/>
      <c r="M427" s="243" t="s">
        <v>3</v>
      </c>
      <c r="N427" s="244" t="s">
        <v>43</v>
      </c>
      <c r="O427" s="201"/>
      <c r="P427" s="202">
        <f>O427*H427</f>
        <v>0</v>
      </c>
      <c r="Q427" s="202">
        <v>0.55000000000000004</v>
      </c>
      <c r="R427" s="202">
        <f>Q427*H427</f>
        <v>0.31900000000000001</v>
      </c>
      <c r="S427" s="202">
        <v>0</v>
      </c>
      <c r="T427" s="203">
        <f>S427*H427</f>
        <v>0</v>
      </c>
      <c r="U427" s="127"/>
      <c r="V427" s="127"/>
      <c r="W427" s="127"/>
      <c r="X427" s="127"/>
      <c r="Y427" s="127"/>
      <c r="Z427" s="127"/>
      <c r="AA427" s="127"/>
      <c r="AB427" s="127"/>
      <c r="AC427" s="127"/>
      <c r="AD427" s="127"/>
      <c r="AE427" s="127"/>
      <c r="AR427" s="204" t="s">
        <v>323</v>
      </c>
      <c r="AT427" s="204" t="s">
        <v>514</v>
      </c>
      <c r="AU427" s="204" t="s">
        <v>82</v>
      </c>
      <c r="AY427" s="120" t="s">
        <v>145</v>
      </c>
      <c r="BE427" s="205">
        <f>IF(N427="základní",J427,0)</f>
        <v>0</v>
      </c>
      <c r="BF427" s="205">
        <f>IF(N427="snížená",J427,0)</f>
        <v>0</v>
      </c>
      <c r="BG427" s="205">
        <f>IF(N427="zákl. přenesená",J427,0)</f>
        <v>0</v>
      </c>
      <c r="BH427" s="205">
        <f>IF(N427="sníž. přenesená",J427,0)</f>
        <v>0</v>
      </c>
      <c r="BI427" s="205">
        <f>IF(N427="nulová",J427,0)</f>
        <v>0</v>
      </c>
      <c r="BJ427" s="120" t="s">
        <v>80</v>
      </c>
      <c r="BK427" s="205">
        <f>ROUND(I427*H427,2)</f>
        <v>0</v>
      </c>
      <c r="BL427" s="120" t="s">
        <v>216</v>
      </c>
      <c r="BM427" s="204" t="s">
        <v>1099</v>
      </c>
    </row>
    <row r="428" spans="1:65" s="219" customFormat="1">
      <c r="B428" s="220"/>
      <c r="D428" s="221" t="s">
        <v>153</v>
      </c>
      <c r="E428" s="222" t="s">
        <v>3</v>
      </c>
      <c r="F428" s="223" t="s">
        <v>1100</v>
      </c>
      <c r="H428" s="224">
        <v>0.38100000000000001</v>
      </c>
      <c r="I428" s="25"/>
      <c r="L428" s="220"/>
      <c r="M428" s="225"/>
      <c r="N428" s="226"/>
      <c r="O428" s="226"/>
      <c r="P428" s="226"/>
      <c r="Q428" s="226"/>
      <c r="R428" s="226"/>
      <c r="S428" s="226"/>
      <c r="T428" s="227"/>
      <c r="AT428" s="222" t="s">
        <v>153</v>
      </c>
      <c r="AU428" s="222" t="s">
        <v>82</v>
      </c>
      <c r="AV428" s="219" t="s">
        <v>82</v>
      </c>
      <c r="AW428" s="219" t="s">
        <v>33</v>
      </c>
      <c r="AX428" s="219" t="s">
        <v>72</v>
      </c>
      <c r="AY428" s="222" t="s">
        <v>145</v>
      </c>
    </row>
    <row r="429" spans="1:65" s="219" customFormat="1">
      <c r="B429" s="220"/>
      <c r="D429" s="221" t="s">
        <v>153</v>
      </c>
      <c r="E429" s="222" t="s">
        <v>3</v>
      </c>
      <c r="F429" s="223" t="s">
        <v>1101</v>
      </c>
      <c r="H429" s="224">
        <v>0.19900000000000001</v>
      </c>
      <c r="I429" s="25"/>
      <c r="L429" s="220"/>
      <c r="M429" s="225"/>
      <c r="N429" s="226"/>
      <c r="O429" s="226"/>
      <c r="P429" s="226"/>
      <c r="Q429" s="226"/>
      <c r="R429" s="226"/>
      <c r="S429" s="226"/>
      <c r="T429" s="227"/>
      <c r="AT429" s="222" t="s">
        <v>153</v>
      </c>
      <c r="AU429" s="222" t="s">
        <v>82</v>
      </c>
      <c r="AV429" s="219" t="s">
        <v>82</v>
      </c>
      <c r="AW429" s="219" t="s">
        <v>33</v>
      </c>
      <c r="AX429" s="219" t="s">
        <v>72</v>
      </c>
      <c r="AY429" s="222" t="s">
        <v>145</v>
      </c>
    </row>
    <row r="430" spans="1:65" s="228" customFormat="1">
      <c r="B430" s="229"/>
      <c r="D430" s="221" t="s">
        <v>153</v>
      </c>
      <c r="E430" s="230" t="s">
        <v>3</v>
      </c>
      <c r="F430" s="231" t="s">
        <v>176</v>
      </c>
      <c r="H430" s="232">
        <v>0.57999999999999996</v>
      </c>
      <c r="I430" s="26"/>
      <c r="L430" s="229"/>
      <c r="M430" s="233"/>
      <c r="N430" s="234"/>
      <c r="O430" s="234"/>
      <c r="P430" s="234"/>
      <c r="Q430" s="234"/>
      <c r="R430" s="234"/>
      <c r="S430" s="234"/>
      <c r="T430" s="235"/>
      <c r="AT430" s="230" t="s">
        <v>153</v>
      </c>
      <c r="AU430" s="230" t="s">
        <v>82</v>
      </c>
      <c r="AV430" s="228" t="s">
        <v>151</v>
      </c>
      <c r="AW430" s="228" t="s">
        <v>33</v>
      </c>
      <c r="AX430" s="228" t="s">
        <v>80</v>
      </c>
      <c r="AY430" s="230" t="s">
        <v>145</v>
      </c>
    </row>
    <row r="431" spans="1:65" s="130" customFormat="1" ht="21.75" customHeight="1">
      <c r="A431" s="127"/>
      <c r="B431" s="128"/>
      <c r="C431" s="236" t="s">
        <v>1102</v>
      </c>
      <c r="D431" s="236" t="s">
        <v>514</v>
      </c>
      <c r="E431" s="237" t="s">
        <v>1103</v>
      </c>
      <c r="F431" s="238" t="s">
        <v>1104</v>
      </c>
      <c r="G431" s="239" t="s">
        <v>111</v>
      </c>
      <c r="H431" s="240">
        <v>2.2480000000000002</v>
      </c>
      <c r="I431" s="29"/>
      <c r="J431" s="241">
        <f>ROUND(I431*H431,2)</f>
        <v>0</v>
      </c>
      <c r="K431" s="238" t="s">
        <v>150</v>
      </c>
      <c r="L431" s="242"/>
      <c r="M431" s="243" t="s">
        <v>3</v>
      </c>
      <c r="N431" s="244" t="s">
        <v>43</v>
      </c>
      <c r="O431" s="201"/>
      <c r="P431" s="202">
        <f>O431*H431</f>
        <v>0</v>
      </c>
      <c r="Q431" s="202">
        <v>0.55000000000000004</v>
      </c>
      <c r="R431" s="202">
        <f>Q431*H431</f>
        <v>1.2364000000000002</v>
      </c>
      <c r="S431" s="202">
        <v>0</v>
      </c>
      <c r="T431" s="203">
        <f>S431*H431</f>
        <v>0</v>
      </c>
      <c r="U431" s="127"/>
      <c r="V431" s="127"/>
      <c r="W431" s="127"/>
      <c r="X431" s="127"/>
      <c r="Y431" s="127"/>
      <c r="Z431" s="127"/>
      <c r="AA431" s="127"/>
      <c r="AB431" s="127"/>
      <c r="AC431" s="127"/>
      <c r="AD431" s="127"/>
      <c r="AE431" s="127"/>
      <c r="AR431" s="204" t="s">
        <v>323</v>
      </c>
      <c r="AT431" s="204" t="s">
        <v>514</v>
      </c>
      <c r="AU431" s="204" t="s">
        <v>82</v>
      </c>
      <c r="AY431" s="120" t="s">
        <v>145</v>
      </c>
      <c r="BE431" s="205">
        <f>IF(N431="základní",J431,0)</f>
        <v>0</v>
      </c>
      <c r="BF431" s="205">
        <f>IF(N431="snížená",J431,0)</f>
        <v>0</v>
      </c>
      <c r="BG431" s="205">
        <f>IF(N431="zákl. přenesená",J431,0)</f>
        <v>0</v>
      </c>
      <c r="BH431" s="205">
        <f>IF(N431="sníž. přenesená",J431,0)</f>
        <v>0</v>
      </c>
      <c r="BI431" s="205">
        <f>IF(N431="nulová",J431,0)</f>
        <v>0</v>
      </c>
      <c r="BJ431" s="120" t="s">
        <v>80</v>
      </c>
      <c r="BK431" s="205">
        <f>ROUND(I431*H431,2)</f>
        <v>0</v>
      </c>
      <c r="BL431" s="120" t="s">
        <v>216</v>
      </c>
      <c r="BM431" s="204" t="s">
        <v>1105</v>
      </c>
    </row>
    <row r="432" spans="1:65" s="219" customFormat="1">
      <c r="B432" s="220"/>
      <c r="D432" s="221" t="s">
        <v>153</v>
      </c>
      <c r="E432" s="222" t="s">
        <v>3</v>
      </c>
      <c r="F432" s="223" t="s">
        <v>1106</v>
      </c>
      <c r="H432" s="224">
        <v>1.2370000000000001</v>
      </c>
      <c r="I432" s="25"/>
      <c r="L432" s="220"/>
      <c r="M432" s="225"/>
      <c r="N432" s="226"/>
      <c r="O432" s="226"/>
      <c r="P432" s="226"/>
      <c r="Q432" s="226"/>
      <c r="R432" s="226"/>
      <c r="S432" s="226"/>
      <c r="T432" s="227"/>
      <c r="AT432" s="222" t="s">
        <v>153</v>
      </c>
      <c r="AU432" s="222" t="s">
        <v>82</v>
      </c>
      <c r="AV432" s="219" t="s">
        <v>82</v>
      </c>
      <c r="AW432" s="219" t="s">
        <v>33</v>
      </c>
      <c r="AX432" s="219" t="s">
        <v>72</v>
      </c>
      <c r="AY432" s="222" t="s">
        <v>145</v>
      </c>
    </row>
    <row r="433" spans="1:65" s="219" customFormat="1">
      <c r="B433" s="220"/>
      <c r="D433" s="221" t="s">
        <v>153</v>
      </c>
      <c r="E433" s="222" t="s">
        <v>3</v>
      </c>
      <c r="F433" s="223" t="s">
        <v>1107</v>
      </c>
      <c r="H433" s="224">
        <v>1.0109999999999999</v>
      </c>
      <c r="I433" s="25"/>
      <c r="L433" s="220"/>
      <c r="M433" s="225"/>
      <c r="N433" s="226"/>
      <c r="O433" s="226"/>
      <c r="P433" s="226"/>
      <c r="Q433" s="226"/>
      <c r="R433" s="226"/>
      <c r="S433" s="226"/>
      <c r="T433" s="227"/>
      <c r="AT433" s="222" t="s">
        <v>153</v>
      </c>
      <c r="AU433" s="222" t="s">
        <v>82</v>
      </c>
      <c r="AV433" s="219" t="s">
        <v>82</v>
      </c>
      <c r="AW433" s="219" t="s">
        <v>33</v>
      </c>
      <c r="AX433" s="219" t="s">
        <v>72</v>
      </c>
      <c r="AY433" s="222" t="s">
        <v>145</v>
      </c>
    </row>
    <row r="434" spans="1:65" s="228" customFormat="1">
      <c r="B434" s="229"/>
      <c r="D434" s="221" t="s">
        <v>153</v>
      </c>
      <c r="E434" s="230" t="s">
        <v>3</v>
      </c>
      <c r="F434" s="231" t="s">
        <v>176</v>
      </c>
      <c r="H434" s="232">
        <v>2.2480000000000002</v>
      </c>
      <c r="I434" s="26"/>
      <c r="L434" s="229"/>
      <c r="M434" s="233"/>
      <c r="N434" s="234"/>
      <c r="O434" s="234"/>
      <c r="P434" s="234"/>
      <c r="Q434" s="234"/>
      <c r="R434" s="234"/>
      <c r="S434" s="234"/>
      <c r="T434" s="235"/>
      <c r="AT434" s="230" t="s">
        <v>153</v>
      </c>
      <c r="AU434" s="230" t="s">
        <v>82</v>
      </c>
      <c r="AV434" s="228" t="s">
        <v>151</v>
      </c>
      <c r="AW434" s="228" t="s">
        <v>33</v>
      </c>
      <c r="AX434" s="228" t="s">
        <v>80</v>
      </c>
      <c r="AY434" s="230" t="s">
        <v>145</v>
      </c>
    </row>
    <row r="435" spans="1:65" s="130" customFormat="1" ht="36">
      <c r="A435" s="127"/>
      <c r="B435" s="128"/>
      <c r="C435" s="193" t="s">
        <v>1108</v>
      </c>
      <c r="D435" s="193" t="s">
        <v>147</v>
      </c>
      <c r="E435" s="194" t="s">
        <v>1109</v>
      </c>
      <c r="F435" s="195" t="s">
        <v>1110</v>
      </c>
      <c r="G435" s="196" t="s">
        <v>104</v>
      </c>
      <c r="H435" s="197">
        <v>16.445</v>
      </c>
      <c r="I435" s="24"/>
      <c r="J435" s="198">
        <f>ROUND(I435*H435,2)</f>
        <v>0</v>
      </c>
      <c r="K435" s="195" t="s">
        <v>150</v>
      </c>
      <c r="L435" s="128"/>
      <c r="M435" s="199" t="s">
        <v>3</v>
      </c>
      <c r="N435" s="200" t="s">
        <v>43</v>
      </c>
      <c r="O435" s="201"/>
      <c r="P435" s="202">
        <f>O435*H435</f>
        <v>0</v>
      </c>
      <c r="Q435" s="202">
        <v>0</v>
      </c>
      <c r="R435" s="202">
        <f>Q435*H435</f>
        <v>0</v>
      </c>
      <c r="S435" s="202">
        <v>0</v>
      </c>
      <c r="T435" s="203">
        <f>S435*H435</f>
        <v>0</v>
      </c>
      <c r="U435" s="127"/>
      <c r="V435" s="127"/>
      <c r="W435" s="127"/>
      <c r="X435" s="127"/>
      <c r="Y435" s="127"/>
      <c r="Z435" s="127"/>
      <c r="AA435" s="127"/>
      <c r="AB435" s="127"/>
      <c r="AC435" s="127"/>
      <c r="AD435" s="127"/>
      <c r="AE435" s="127"/>
      <c r="AR435" s="204" t="s">
        <v>216</v>
      </c>
      <c r="AT435" s="204" t="s">
        <v>147</v>
      </c>
      <c r="AU435" s="204" t="s">
        <v>82</v>
      </c>
      <c r="AY435" s="120" t="s">
        <v>145</v>
      </c>
      <c r="BE435" s="205">
        <f>IF(N435="základní",J435,0)</f>
        <v>0</v>
      </c>
      <c r="BF435" s="205">
        <f>IF(N435="snížená",J435,0)</f>
        <v>0</v>
      </c>
      <c r="BG435" s="205">
        <f>IF(N435="zákl. přenesená",J435,0)</f>
        <v>0</v>
      </c>
      <c r="BH435" s="205">
        <f>IF(N435="sníž. přenesená",J435,0)</f>
        <v>0</v>
      </c>
      <c r="BI435" s="205">
        <f>IF(N435="nulová",J435,0)</f>
        <v>0</v>
      </c>
      <c r="BJ435" s="120" t="s">
        <v>80</v>
      </c>
      <c r="BK435" s="205">
        <f>ROUND(I435*H435,2)</f>
        <v>0</v>
      </c>
      <c r="BL435" s="120" t="s">
        <v>216</v>
      </c>
      <c r="BM435" s="204" t="s">
        <v>1111</v>
      </c>
    </row>
    <row r="436" spans="1:65" s="219" customFormat="1">
      <c r="B436" s="220"/>
      <c r="D436" s="221" t="s">
        <v>153</v>
      </c>
      <c r="E436" s="222" t="s">
        <v>3</v>
      </c>
      <c r="F436" s="223" t="s">
        <v>1112</v>
      </c>
      <c r="H436" s="224">
        <v>6.1559999999999997</v>
      </c>
      <c r="I436" s="25"/>
      <c r="L436" s="220"/>
      <c r="M436" s="225"/>
      <c r="N436" s="226"/>
      <c r="O436" s="226"/>
      <c r="P436" s="226"/>
      <c r="Q436" s="226"/>
      <c r="R436" s="226"/>
      <c r="S436" s="226"/>
      <c r="T436" s="227"/>
      <c r="AT436" s="222" t="s">
        <v>153</v>
      </c>
      <c r="AU436" s="222" t="s">
        <v>82</v>
      </c>
      <c r="AV436" s="219" t="s">
        <v>82</v>
      </c>
      <c r="AW436" s="219" t="s">
        <v>33</v>
      </c>
      <c r="AX436" s="219" t="s">
        <v>72</v>
      </c>
      <c r="AY436" s="222" t="s">
        <v>145</v>
      </c>
    </row>
    <row r="437" spans="1:65" s="219" customFormat="1">
      <c r="B437" s="220"/>
      <c r="D437" s="221" t="s">
        <v>153</v>
      </c>
      <c r="E437" s="222" t="s">
        <v>3</v>
      </c>
      <c r="F437" s="223" t="s">
        <v>1113</v>
      </c>
      <c r="H437" s="224">
        <v>7.3440000000000003</v>
      </c>
      <c r="I437" s="25"/>
      <c r="L437" s="220"/>
      <c r="M437" s="225"/>
      <c r="N437" s="226"/>
      <c r="O437" s="226"/>
      <c r="P437" s="226"/>
      <c r="Q437" s="226"/>
      <c r="R437" s="226"/>
      <c r="S437" s="226"/>
      <c r="T437" s="227"/>
      <c r="AT437" s="222" t="s">
        <v>153</v>
      </c>
      <c r="AU437" s="222" t="s">
        <v>82</v>
      </c>
      <c r="AV437" s="219" t="s">
        <v>82</v>
      </c>
      <c r="AW437" s="219" t="s">
        <v>33</v>
      </c>
      <c r="AX437" s="219" t="s">
        <v>72</v>
      </c>
      <c r="AY437" s="222" t="s">
        <v>145</v>
      </c>
    </row>
    <row r="438" spans="1:65" s="219" customFormat="1">
      <c r="B438" s="220"/>
      <c r="D438" s="221" t="s">
        <v>153</v>
      </c>
      <c r="E438" s="222" t="s">
        <v>3</v>
      </c>
      <c r="F438" s="223" t="s">
        <v>1114</v>
      </c>
      <c r="H438" s="224">
        <v>2.9449999999999998</v>
      </c>
      <c r="I438" s="25"/>
      <c r="L438" s="220"/>
      <c r="M438" s="225"/>
      <c r="N438" s="226"/>
      <c r="O438" s="226"/>
      <c r="P438" s="226"/>
      <c r="Q438" s="226"/>
      <c r="R438" s="226"/>
      <c r="S438" s="226"/>
      <c r="T438" s="227"/>
      <c r="AT438" s="222" t="s">
        <v>153</v>
      </c>
      <c r="AU438" s="222" t="s">
        <v>82</v>
      </c>
      <c r="AV438" s="219" t="s">
        <v>82</v>
      </c>
      <c r="AW438" s="219" t="s">
        <v>33</v>
      </c>
      <c r="AX438" s="219" t="s">
        <v>72</v>
      </c>
      <c r="AY438" s="222" t="s">
        <v>145</v>
      </c>
    </row>
    <row r="439" spans="1:65" s="228" customFormat="1">
      <c r="B439" s="229"/>
      <c r="D439" s="221" t="s">
        <v>153</v>
      </c>
      <c r="E439" s="230" t="s">
        <v>3</v>
      </c>
      <c r="F439" s="231" t="s">
        <v>176</v>
      </c>
      <c r="H439" s="232">
        <v>16.445</v>
      </c>
      <c r="I439" s="26"/>
      <c r="L439" s="229"/>
      <c r="M439" s="233"/>
      <c r="N439" s="234"/>
      <c r="O439" s="234"/>
      <c r="P439" s="234"/>
      <c r="Q439" s="234"/>
      <c r="R439" s="234"/>
      <c r="S439" s="234"/>
      <c r="T439" s="235"/>
      <c r="AT439" s="230" t="s">
        <v>153</v>
      </c>
      <c r="AU439" s="230" t="s">
        <v>82</v>
      </c>
      <c r="AV439" s="228" t="s">
        <v>151</v>
      </c>
      <c r="AW439" s="228" t="s">
        <v>33</v>
      </c>
      <c r="AX439" s="228" t="s">
        <v>80</v>
      </c>
      <c r="AY439" s="230" t="s">
        <v>145</v>
      </c>
    </row>
    <row r="440" spans="1:65" s="130" customFormat="1" ht="24">
      <c r="A440" s="127"/>
      <c r="B440" s="128"/>
      <c r="C440" s="236" t="s">
        <v>1115</v>
      </c>
      <c r="D440" s="236" t="s">
        <v>514</v>
      </c>
      <c r="E440" s="237" t="s">
        <v>1116</v>
      </c>
      <c r="F440" s="238" t="s">
        <v>1117</v>
      </c>
      <c r="G440" s="239" t="s">
        <v>111</v>
      </c>
      <c r="H440" s="240">
        <v>0.31</v>
      </c>
      <c r="I440" s="29"/>
      <c r="J440" s="241">
        <f>ROUND(I440*H440,2)</f>
        <v>0</v>
      </c>
      <c r="K440" s="238" t="s">
        <v>150</v>
      </c>
      <c r="L440" s="242"/>
      <c r="M440" s="243" t="s">
        <v>3</v>
      </c>
      <c r="N440" s="244" t="s">
        <v>43</v>
      </c>
      <c r="O440" s="201"/>
      <c r="P440" s="202">
        <f>O440*H440</f>
        <v>0</v>
      </c>
      <c r="Q440" s="202">
        <v>0.55000000000000004</v>
      </c>
      <c r="R440" s="202">
        <f>Q440*H440</f>
        <v>0.17050000000000001</v>
      </c>
      <c r="S440" s="202">
        <v>0</v>
      </c>
      <c r="T440" s="203">
        <f>S440*H440</f>
        <v>0</v>
      </c>
      <c r="U440" s="127"/>
      <c r="V440" s="127"/>
      <c r="W440" s="127"/>
      <c r="X440" s="127"/>
      <c r="Y440" s="127"/>
      <c r="Z440" s="127"/>
      <c r="AA440" s="127"/>
      <c r="AB440" s="127"/>
      <c r="AC440" s="127"/>
      <c r="AD440" s="127"/>
      <c r="AE440" s="127"/>
      <c r="AR440" s="204" t="s">
        <v>323</v>
      </c>
      <c r="AT440" s="204" t="s">
        <v>514</v>
      </c>
      <c r="AU440" s="204" t="s">
        <v>82</v>
      </c>
      <c r="AY440" s="120" t="s">
        <v>145</v>
      </c>
      <c r="BE440" s="205">
        <f>IF(N440="základní",J440,0)</f>
        <v>0</v>
      </c>
      <c r="BF440" s="205">
        <f>IF(N440="snížená",J440,0)</f>
        <v>0</v>
      </c>
      <c r="BG440" s="205">
        <f>IF(N440="zákl. přenesená",J440,0)</f>
        <v>0</v>
      </c>
      <c r="BH440" s="205">
        <f>IF(N440="sníž. přenesená",J440,0)</f>
        <v>0</v>
      </c>
      <c r="BI440" s="205">
        <f>IF(N440="nulová",J440,0)</f>
        <v>0</v>
      </c>
      <c r="BJ440" s="120" t="s">
        <v>80</v>
      </c>
      <c r="BK440" s="205">
        <f>ROUND(I440*H440,2)</f>
        <v>0</v>
      </c>
      <c r="BL440" s="120" t="s">
        <v>216</v>
      </c>
      <c r="BM440" s="204" t="s">
        <v>1118</v>
      </c>
    </row>
    <row r="441" spans="1:65" s="219" customFormat="1">
      <c r="B441" s="220"/>
      <c r="D441" s="221" t="s">
        <v>153</v>
      </c>
      <c r="E441" s="222" t="s">
        <v>3</v>
      </c>
      <c r="F441" s="223" t="s">
        <v>1119</v>
      </c>
      <c r="H441" s="224">
        <v>0.11700000000000001</v>
      </c>
      <c r="I441" s="25"/>
      <c r="L441" s="220"/>
      <c r="M441" s="225"/>
      <c r="N441" s="226"/>
      <c r="O441" s="226"/>
      <c r="P441" s="226"/>
      <c r="Q441" s="226"/>
      <c r="R441" s="226"/>
      <c r="S441" s="226"/>
      <c r="T441" s="227"/>
      <c r="AT441" s="222" t="s">
        <v>153</v>
      </c>
      <c r="AU441" s="222" t="s">
        <v>82</v>
      </c>
      <c r="AV441" s="219" t="s">
        <v>82</v>
      </c>
      <c r="AW441" s="219" t="s">
        <v>33</v>
      </c>
      <c r="AX441" s="219" t="s">
        <v>72</v>
      </c>
      <c r="AY441" s="222" t="s">
        <v>145</v>
      </c>
    </row>
    <row r="442" spans="1:65" s="219" customFormat="1" ht="22.5">
      <c r="B442" s="220"/>
      <c r="D442" s="221" t="s">
        <v>153</v>
      </c>
      <c r="E442" s="222" t="s">
        <v>3</v>
      </c>
      <c r="F442" s="223" t="s">
        <v>1120</v>
      </c>
      <c r="H442" s="224">
        <v>0.14000000000000001</v>
      </c>
      <c r="I442" s="25"/>
      <c r="L442" s="220"/>
      <c r="M442" s="225"/>
      <c r="N442" s="226"/>
      <c r="O442" s="226"/>
      <c r="P442" s="226"/>
      <c r="Q442" s="226"/>
      <c r="R442" s="226"/>
      <c r="S442" s="226"/>
      <c r="T442" s="227"/>
      <c r="AT442" s="222" t="s">
        <v>153</v>
      </c>
      <c r="AU442" s="222" t="s">
        <v>82</v>
      </c>
      <c r="AV442" s="219" t="s">
        <v>82</v>
      </c>
      <c r="AW442" s="219" t="s">
        <v>33</v>
      </c>
      <c r="AX442" s="219" t="s">
        <v>72</v>
      </c>
      <c r="AY442" s="222" t="s">
        <v>145</v>
      </c>
    </row>
    <row r="443" spans="1:65" s="219" customFormat="1">
      <c r="B443" s="220"/>
      <c r="D443" s="221" t="s">
        <v>153</v>
      </c>
      <c r="E443" s="222" t="s">
        <v>3</v>
      </c>
      <c r="F443" s="223" t="s">
        <v>1121</v>
      </c>
      <c r="H443" s="224">
        <v>5.2999999999999999E-2</v>
      </c>
      <c r="I443" s="25"/>
      <c r="L443" s="220"/>
      <c r="M443" s="225"/>
      <c r="N443" s="226"/>
      <c r="O443" s="226"/>
      <c r="P443" s="226"/>
      <c r="Q443" s="226"/>
      <c r="R443" s="226"/>
      <c r="S443" s="226"/>
      <c r="T443" s="227"/>
      <c r="AT443" s="222" t="s">
        <v>153</v>
      </c>
      <c r="AU443" s="222" t="s">
        <v>82</v>
      </c>
      <c r="AV443" s="219" t="s">
        <v>82</v>
      </c>
      <c r="AW443" s="219" t="s">
        <v>33</v>
      </c>
      <c r="AX443" s="219" t="s">
        <v>72</v>
      </c>
      <c r="AY443" s="222" t="s">
        <v>145</v>
      </c>
    </row>
    <row r="444" spans="1:65" s="228" customFormat="1">
      <c r="B444" s="229"/>
      <c r="D444" s="221" t="s">
        <v>153</v>
      </c>
      <c r="E444" s="230" t="s">
        <v>3</v>
      </c>
      <c r="F444" s="231" t="s">
        <v>176</v>
      </c>
      <c r="H444" s="232">
        <v>0.31</v>
      </c>
      <c r="I444" s="26"/>
      <c r="L444" s="229"/>
      <c r="M444" s="233"/>
      <c r="N444" s="234"/>
      <c r="O444" s="234"/>
      <c r="P444" s="234"/>
      <c r="Q444" s="234"/>
      <c r="R444" s="234"/>
      <c r="S444" s="234"/>
      <c r="T444" s="235"/>
      <c r="AT444" s="230" t="s">
        <v>153</v>
      </c>
      <c r="AU444" s="230" t="s">
        <v>82</v>
      </c>
      <c r="AV444" s="228" t="s">
        <v>151</v>
      </c>
      <c r="AW444" s="228" t="s">
        <v>33</v>
      </c>
      <c r="AX444" s="228" t="s">
        <v>80</v>
      </c>
      <c r="AY444" s="230" t="s">
        <v>145</v>
      </c>
    </row>
    <row r="445" spans="1:65" s="130" customFormat="1" ht="33" customHeight="1">
      <c r="A445" s="127"/>
      <c r="B445" s="128"/>
      <c r="C445" s="193" t="s">
        <v>1122</v>
      </c>
      <c r="D445" s="193" t="s">
        <v>147</v>
      </c>
      <c r="E445" s="194" t="s">
        <v>1123</v>
      </c>
      <c r="F445" s="195" t="s">
        <v>1124</v>
      </c>
      <c r="G445" s="196" t="s">
        <v>104</v>
      </c>
      <c r="H445" s="197">
        <v>23.06</v>
      </c>
      <c r="I445" s="24"/>
      <c r="J445" s="198">
        <f>ROUND(I445*H445,2)</f>
        <v>0</v>
      </c>
      <c r="K445" s="195" t="s">
        <v>150</v>
      </c>
      <c r="L445" s="128"/>
      <c r="M445" s="199" t="s">
        <v>3</v>
      </c>
      <c r="N445" s="200" t="s">
        <v>43</v>
      </c>
      <c r="O445" s="201"/>
      <c r="P445" s="202">
        <f>O445*H445</f>
        <v>0</v>
      </c>
      <c r="Q445" s="202">
        <v>0</v>
      </c>
      <c r="R445" s="202">
        <f>Q445*H445</f>
        <v>0</v>
      </c>
      <c r="S445" s="202">
        <v>0</v>
      </c>
      <c r="T445" s="203">
        <f>S445*H445</f>
        <v>0</v>
      </c>
      <c r="U445" s="127"/>
      <c r="V445" s="127"/>
      <c r="W445" s="127"/>
      <c r="X445" s="127"/>
      <c r="Y445" s="127"/>
      <c r="Z445" s="127"/>
      <c r="AA445" s="127"/>
      <c r="AB445" s="127"/>
      <c r="AC445" s="127"/>
      <c r="AD445" s="127"/>
      <c r="AE445" s="127"/>
      <c r="AR445" s="204" t="s">
        <v>216</v>
      </c>
      <c r="AT445" s="204" t="s">
        <v>147</v>
      </c>
      <c r="AU445" s="204" t="s">
        <v>82</v>
      </c>
      <c r="AY445" s="120" t="s">
        <v>145</v>
      </c>
      <c r="BE445" s="205">
        <f>IF(N445="základní",J445,0)</f>
        <v>0</v>
      </c>
      <c r="BF445" s="205">
        <f>IF(N445="snížená",J445,0)</f>
        <v>0</v>
      </c>
      <c r="BG445" s="205">
        <f>IF(N445="zákl. přenesená",J445,0)</f>
        <v>0</v>
      </c>
      <c r="BH445" s="205">
        <f>IF(N445="sníž. přenesená",J445,0)</f>
        <v>0</v>
      </c>
      <c r="BI445" s="205">
        <f>IF(N445="nulová",J445,0)</f>
        <v>0</v>
      </c>
      <c r="BJ445" s="120" t="s">
        <v>80</v>
      </c>
      <c r="BK445" s="205">
        <f>ROUND(I445*H445,2)</f>
        <v>0</v>
      </c>
      <c r="BL445" s="120" t="s">
        <v>216</v>
      </c>
      <c r="BM445" s="204" t="s">
        <v>1125</v>
      </c>
    </row>
    <row r="446" spans="1:65" s="219" customFormat="1">
      <c r="B446" s="220"/>
      <c r="D446" s="221" t="s">
        <v>153</v>
      </c>
      <c r="E446" s="222" t="s">
        <v>3</v>
      </c>
      <c r="F446" s="223" t="s">
        <v>1126</v>
      </c>
      <c r="H446" s="224">
        <v>23.06</v>
      </c>
      <c r="I446" s="25"/>
      <c r="L446" s="220"/>
      <c r="M446" s="225"/>
      <c r="N446" s="226"/>
      <c r="O446" s="226"/>
      <c r="P446" s="226"/>
      <c r="Q446" s="226"/>
      <c r="R446" s="226"/>
      <c r="S446" s="226"/>
      <c r="T446" s="227"/>
      <c r="AT446" s="222" t="s">
        <v>153</v>
      </c>
      <c r="AU446" s="222" t="s">
        <v>82</v>
      </c>
      <c r="AV446" s="219" t="s">
        <v>82</v>
      </c>
      <c r="AW446" s="219" t="s">
        <v>33</v>
      </c>
      <c r="AX446" s="219" t="s">
        <v>80</v>
      </c>
      <c r="AY446" s="222" t="s">
        <v>145</v>
      </c>
    </row>
    <row r="447" spans="1:65" s="130" customFormat="1" ht="24">
      <c r="A447" s="127"/>
      <c r="B447" s="128"/>
      <c r="C447" s="236" t="s">
        <v>1127</v>
      </c>
      <c r="D447" s="236" t="s">
        <v>514</v>
      </c>
      <c r="E447" s="237" t="s">
        <v>1128</v>
      </c>
      <c r="F447" s="238" t="s">
        <v>1129</v>
      </c>
      <c r="G447" s="239" t="s">
        <v>104</v>
      </c>
      <c r="H447" s="240">
        <v>25.366</v>
      </c>
      <c r="I447" s="29"/>
      <c r="J447" s="241">
        <f>ROUND(I447*H447,2)</f>
        <v>0</v>
      </c>
      <c r="K447" s="238" t="s">
        <v>150</v>
      </c>
      <c r="L447" s="242"/>
      <c r="M447" s="243" t="s">
        <v>3</v>
      </c>
      <c r="N447" s="244" t="s">
        <v>43</v>
      </c>
      <c r="O447" s="201"/>
      <c r="P447" s="202">
        <f>O447*H447</f>
        <v>0</v>
      </c>
      <c r="Q447" s="202">
        <v>9.3100000000000006E-3</v>
      </c>
      <c r="R447" s="202">
        <f>Q447*H447</f>
        <v>0.23615746000000001</v>
      </c>
      <c r="S447" s="202">
        <v>0</v>
      </c>
      <c r="T447" s="203">
        <f>S447*H447</f>
        <v>0</v>
      </c>
      <c r="U447" s="127"/>
      <c r="V447" s="127"/>
      <c r="W447" s="127"/>
      <c r="X447" s="127"/>
      <c r="Y447" s="127"/>
      <c r="Z447" s="127"/>
      <c r="AA447" s="127"/>
      <c r="AB447" s="127"/>
      <c r="AC447" s="127"/>
      <c r="AD447" s="127"/>
      <c r="AE447" s="127"/>
      <c r="AR447" s="204" t="s">
        <v>323</v>
      </c>
      <c r="AT447" s="204" t="s">
        <v>514</v>
      </c>
      <c r="AU447" s="204" t="s">
        <v>82</v>
      </c>
      <c r="AY447" s="120" t="s">
        <v>145</v>
      </c>
      <c r="BE447" s="205">
        <f>IF(N447="základní",J447,0)</f>
        <v>0</v>
      </c>
      <c r="BF447" s="205">
        <f>IF(N447="snížená",J447,0)</f>
        <v>0</v>
      </c>
      <c r="BG447" s="205">
        <f>IF(N447="zákl. přenesená",J447,0)</f>
        <v>0</v>
      </c>
      <c r="BH447" s="205">
        <f>IF(N447="sníž. přenesená",J447,0)</f>
        <v>0</v>
      </c>
      <c r="BI447" s="205">
        <f>IF(N447="nulová",J447,0)</f>
        <v>0</v>
      </c>
      <c r="BJ447" s="120" t="s">
        <v>80</v>
      </c>
      <c r="BK447" s="205">
        <f>ROUND(I447*H447,2)</f>
        <v>0</v>
      </c>
      <c r="BL447" s="120" t="s">
        <v>216</v>
      </c>
      <c r="BM447" s="204" t="s">
        <v>1130</v>
      </c>
    </row>
    <row r="448" spans="1:65" s="219" customFormat="1">
      <c r="B448" s="220"/>
      <c r="D448" s="221" t="s">
        <v>153</v>
      </c>
      <c r="F448" s="223" t="s">
        <v>1131</v>
      </c>
      <c r="H448" s="224">
        <v>25.366</v>
      </c>
      <c r="I448" s="25"/>
      <c r="L448" s="220"/>
      <c r="M448" s="225"/>
      <c r="N448" s="226"/>
      <c r="O448" s="226"/>
      <c r="P448" s="226"/>
      <c r="Q448" s="226"/>
      <c r="R448" s="226"/>
      <c r="S448" s="226"/>
      <c r="T448" s="227"/>
      <c r="AT448" s="222" t="s">
        <v>153</v>
      </c>
      <c r="AU448" s="222" t="s">
        <v>82</v>
      </c>
      <c r="AV448" s="219" t="s">
        <v>82</v>
      </c>
      <c r="AW448" s="219" t="s">
        <v>4</v>
      </c>
      <c r="AX448" s="219" t="s">
        <v>80</v>
      </c>
      <c r="AY448" s="222" t="s">
        <v>145</v>
      </c>
    </row>
    <row r="449" spans="1:65" s="130" customFormat="1" ht="36">
      <c r="A449" s="127"/>
      <c r="B449" s="128"/>
      <c r="C449" s="193" t="s">
        <v>1132</v>
      </c>
      <c r="D449" s="193" t="s">
        <v>147</v>
      </c>
      <c r="E449" s="194" t="s">
        <v>1133</v>
      </c>
      <c r="F449" s="195" t="s">
        <v>1134</v>
      </c>
      <c r="G449" s="196" t="s">
        <v>104</v>
      </c>
      <c r="H449" s="197">
        <v>66.477999999999994</v>
      </c>
      <c r="I449" s="24"/>
      <c r="J449" s="198">
        <f>ROUND(I449*H449,2)</f>
        <v>0</v>
      </c>
      <c r="K449" s="195" t="s">
        <v>150</v>
      </c>
      <c r="L449" s="128"/>
      <c r="M449" s="199" t="s">
        <v>3</v>
      </c>
      <c r="N449" s="200" t="s">
        <v>43</v>
      </c>
      <c r="O449" s="201"/>
      <c r="P449" s="202">
        <f>O449*H449</f>
        <v>0</v>
      </c>
      <c r="Q449" s="202">
        <v>0</v>
      </c>
      <c r="R449" s="202">
        <f>Q449*H449</f>
        <v>0</v>
      </c>
      <c r="S449" s="202">
        <v>0</v>
      </c>
      <c r="T449" s="203">
        <f>S449*H449</f>
        <v>0</v>
      </c>
      <c r="U449" s="127"/>
      <c r="V449" s="127"/>
      <c r="W449" s="127"/>
      <c r="X449" s="127"/>
      <c r="Y449" s="127"/>
      <c r="Z449" s="127"/>
      <c r="AA449" s="127"/>
      <c r="AB449" s="127"/>
      <c r="AC449" s="127"/>
      <c r="AD449" s="127"/>
      <c r="AE449" s="127"/>
      <c r="AR449" s="204" t="s">
        <v>216</v>
      </c>
      <c r="AT449" s="204" t="s">
        <v>147</v>
      </c>
      <c r="AU449" s="204" t="s">
        <v>82</v>
      </c>
      <c r="AY449" s="120" t="s">
        <v>145</v>
      </c>
      <c r="BE449" s="205">
        <f>IF(N449="základní",J449,0)</f>
        <v>0</v>
      </c>
      <c r="BF449" s="205">
        <f>IF(N449="snížená",J449,0)</f>
        <v>0</v>
      </c>
      <c r="BG449" s="205">
        <f>IF(N449="zákl. přenesená",J449,0)</f>
        <v>0</v>
      </c>
      <c r="BH449" s="205">
        <f>IF(N449="sníž. přenesená",J449,0)</f>
        <v>0</v>
      </c>
      <c r="BI449" s="205">
        <f>IF(N449="nulová",J449,0)</f>
        <v>0</v>
      </c>
      <c r="BJ449" s="120" t="s">
        <v>80</v>
      </c>
      <c r="BK449" s="205">
        <f>ROUND(I449*H449,2)</f>
        <v>0</v>
      </c>
      <c r="BL449" s="120" t="s">
        <v>216</v>
      </c>
      <c r="BM449" s="204" t="s">
        <v>1135</v>
      </c>
    </row>
    <row r="450" spans="1:65" s="219" customFormat="1">
      <c r="B450" s="220"/>
      <c r="D450" s="221" t="s">
        <v>153</v>
      </c>
      <c r="E450" s="222" t="s">
        <v>466</v>
      </c>
      <c r="F450" s="223" t="s">
        <v>1136</v>
      </c>
      <c r="H450" s="224">
        <v>66.477999999999994</v>
      </c>
      <c r="I450" s="25"/>
      <c r="L450" s="220"/>
      <c r="M450" s="225"/>
      <c r="N450" s="226"/>
      <c r="O450" s="226"/>
      <c r="P450" s="226"/>
      <c r="Q450" s="226"/>
      <c r="R450" s="226"/>
      <c r="S450" s="226"/>
      <c r="T450" s="227"/>
      <c r="AT450" s="222" t="s">
        <v>153</v>
      </c>
      <c r="AU450" s="222" t="s">
        <v>82</v>
      </c>
      <c r="AV450" s="219" t="s">
        <v>82</v>
      </c>
      <c r="AW450" s="219" t="s">
        <v>33</v>
      </c>
      <c r="AX450" s="219" t="s">
        <v>80</v>
      </c>
      <c r="AY450" s="222" t="s">
        <v>145</v>
      </c>
    </row>
    <row r="451" spans="1:65" s="130" customFormat="1" ht="24">
      <c r="A451" s="127"/>
      <c r="B451" s="128"/>
      <c r="C451" s="193" t="s">
        <v>1137</v>
      </c>
      <c r="D451" s="193" t="s">
        <v>147</v>
      </c>
      <c r="E451" s="194" t="s">
        <v>1138</v>
      </c>
      <c r="F451" s="195" t="s">
        <v>1139</v>
      </c>
      <c r="G451" s="196" t="s">
        <v>240</v>
      </c>
      <c r="H451" s="197">
        <v>84.68</v>
      </c>
      <c r="I451" s="24"/>
      <c r="J451" s="198">
        <f>ROUND(I451*H451,2)</f>
        <v>0</v>
      </c>
      <c r="K451" s="195" t="s">
        <v>150</v>
      </c>
      <c r="L451" s="128"/>
      <c r="M451" s="199" t="s">
        <v>3</v>
      </c>
      <c r="N451" s="200" t="s">
        <v>43</v>
      </c>
      <c r="O451" s="201"/>
      <c r="P451" s="202">
        <f>O451*H451</f>
        <v>0</v>
      </c>
      <c r="Q451" s="202">
        <v>0</v>
      </c>
      <c r="R451" s="202">
        <f>Q451*H451</f>
        <v>0</v>
      </c>
      <c r="S451" s="202">
        <v>0</v>
      </c>
      <c r="T451" s="203">
        <f>S451*H451</f>
        <v>0</v>
      </c>
      <c r="U451" s="127"/>
      <c r="V451" s="127"/>
      <c r="W451" s="127"/>
      <c r="X451" s="127"/>
      <c r="Y451" s="127"/>
      <c r="Z451" s="127"/>
      <c r="AA451" s="127"/>
      <c r="AB451" s="127"/>
      <c r="AC451" s="127"/>
      <c r="AD451" s="127"/>
      <c r="AE451" s="127"/>
      <c r="AR451" s="204" t="s">
        <v>216</v>
      </c>
      <c r="AT451" s="204" t="s">
        <v>147</v>
      </c>
      <c r="AU451" s="204" t="s">
        <v>82</v>
      </c>
      <c r="AY451" s="120" t="s">
        <v>145</v>
      </c>
      <c r="BE451" s="205">
        <f>IF(N451="základní",J451,0)</f>
        <v>0</v>
      </c>
      <c r="BF451" s="205">
        <f>IF(N451="snížená",J451,0)</f>
        <v>0</v>
      </c>
      <c r="BG451" s="205">
        <f>IF(N451="zákl. přenesená",J451,0)</f>
        <v>0</v>
      </c>
      <c r="BH451" s="205">
        <f>IF(N451="sníž. přenesená",J451,0)</f>
        <v>0</v>
      </c>
      <c r="BI451" s="205">
        <f>IF(N451="nulová",J451,0)</f>
        <v>0</v>
      </c>
      <c r="BJ451" s="120" t="s">
        <v>80</v>
      </c>
      <c r="BK451" s="205">
        <f>ROUND(I451*H451,2)</f>
        <v>0</v>
      </c>
      <c r="BL451" s="120" t="s">
        <v>216</v>
      </c>
      <c r="BM451" s="204" t="s">
        <v>1140</v>
      </c>
    </row>
    <row r="452" spans="1:65" s="219" customFormat="1">
      <c r="B452" s="220"/>
      <c r="D452" s="221" t="s">
        <v>153</v>
      </c>
      <c r="E452" s="222" t="s">
        <v>3</v>
      </c>
      <c r="F452" s="223" t="s">
        <v>1141</v>
      </c>
      <c r="H452" s="224">
        <v>42.48</v>
      </c>
      <c r="I452" s="25"/>
      <c r="L452" s="220"/>
      <c r="M452" s="225"/>
      <c r="N452" s="226"/>
      <c r="O452" s="226"/>
      <c r="P452" s="226"/>
      <c r="Q452" s="226"/>
      <c r="R452" s="226"/>
      <c r="S452" s="226"/>
      <c r="T452" s="227"/>
      <c r="AT452" s="222" t="s">
        <v>153</v>
      </c>
      <c r="AU452" s="222" t="s">
        <v>82</v>
      </c>
      <c r="AV452" s="219" t="s">
        <v>82</v>
      </c>
      <c r="AW452" s="219" t="s">
        <v>33</v>
      </c>
      <c r="AX452" s="219" t="s">
        <v>72</v>
      </c>
      <c r="AY452" s="222" t="s">
        <v>145</v>
      </c>
    </row>
    <row r="453" spans="1:65" s="219" customFormat="1">
      <c r="B453" s="220"/>
      <c r="D453" s="221" t="s">
        <v>153</v>
      </c>
      <c r="E453" s="222" t="s">
        <v>3</v>
      </c>
      <c r="F453" s="223" t="s">
        <v>1142</v>
      </c>
      <c r="H453" s="224">
        <v>34.65</v>
      </c>
      <c r="I453" s="25"/>
      <c r="L453" s="220"/>
      <c r="M453" s="225"/>
      <c r="N453" s="226"/>
      <c r="O453" s="226"/>
      <c r="P453" s="226"/>
      <c r="Q453" s="226"/>
      <c r="R453" s="226"/>
      <c r="S453" s="226"/>
      <c r="T453" s="227"/>
      <c r="AT453" s="222" t="s">
        <v>153</v>
      </c>
      <c r="AU453" s="222" t="s">
        <v>82</v>
      </c>
      <c r="AV453" s="219" t="s">
        <v>82</v>
      </c>
      <c r="AW453" s="219" t="s">
        <v>33</v>
      </c>
      <c r="AX453" s="219" t="s">
        <v>72</v>
      </c>
      <c r="AY453" s="222" t="s">
        <v>145</v>
      </c>
    </row>
    <row r="454" spans="1:65" s="219" customFormat="1">
      <c r="B454" s="220"/>
      <c r="D454" s="221" t="s">
        <v>153</v>
      </c>
      <c r="E454" s="222" t="s">
        <v>3</v>
      </c>
      <c r="F454" s="223" t="s">
        <v>1143</v>
      </c>
      <c r="H454" s="224">
        <v>7.55</v>
      </c>
      <c r="I454" s="25"/>
      <c r="L454" s="220"/>
      <c r="M454" s="225"/>
      <c r="N454" s="226"/>
      <c r="O454" s="226"/>
      <c r="P454" s="226"/>
      <c r="Q454" s="226"/>
      <c r="R454" s="226"/>
      <c r="S454" s="226"/>
      <c r="T454" s="227"/>
      <c r="AT454" s="222" t="s">
        <v>153</v>
      </c>
      <c r="AU454" s="222" t="s">
        <v>82</v>
      </c>
      <c r="AV454" s="219" t="s">
        <v>82</v>
      </c>
      <c r="AW454" s="219" t="s">
        <v>33</v>
      </c>
      <c r="AX454" s="219" t="s">
        <v>72</v>
      </c>
      <c r="AY454" s="222" t="s">
        <v>145</v>
      </c>
    </row>
    <row r="455" spans="1:65" s="228" customFormat="1">
      <c r="B455" s="229"/>
      <c r="D455" s="221" t="s">
        <v>153</v>
      </c>
      <c r="E455" s="230" t="s">
        <v>3</v>
      </c>
      <c r="F455" s="231" t="s">
        <v>176</v>
      </c>
      <c r="H455" s="232">
        <v>84.68</v>
      </c>
      <c r="I455" s="26"/>
      <c r="L455" s="229"/>
      <c r="M455" s="233"/>
      <c r="N455" s="234"/>
      <c r="O455" s="234"/>
      <c r="P455" s="234"/>
      <c r="Q455" s="234"/>
      <c r="R455" s="234"/>
      <c r="S455" s="234"/>
      <c r="T455" s="235"/>
      <c r="AT455" s="230" t="s">
        <v>153</v>
      </c>
      <c r="AU455" s="230" t="s">
        <v>82</v>
      </c>
      <c r="AV455" s="228" t="s">
        <v>151</v>
      </c>
      <c r="AW455" s="228" t="s">
        <v>33</v>
      </c>
      <c r="AX455" s="228" t="s">
        <v>80</v>
      </c>
      <c r="AY455" s="230" t="s">
        <v>145</v>
      </c>
    </row>
    <row r="456" spans="1:65" s="130" customFormat="1" ht="16.5" customHeight="1">
      <c r="A456" s="127"/>
      <c r="B456" s="128"/>
      <c r="C456" s="236" t="s">
        <v>1144</v>
      </c>
      <c r="D456" s="236" t="s">
        <v>514</v>
      </c>
      <c r="E456" s="237" t="s">
        <v>1145</v>
      </c>
      <c r="F456" s="238" t="s">
        <v>1146</v>
      </c>
      <c r="G456" s="239" t="s">
        <v>111</v>
      </c>
      <c r="H456" s="240">
        <v>0.378</v>
      </c>
      <c r="I456" s="29"/>
      <c r="J456" s="241">
        <f>ROUND(I456*H456,2)</f>
        <v>0</v>
      </c>
      <c r="K456" s="238" t="s">
        <v>150</v>
      </c>
      <c r="L456" s="242"/>
      <c r="M456" s="243" t="s">
        <v>3</v>
      </c>
      <c r="N456" s="244" t="s">
        <v>43</v>
      </c>
      <c r="O456" s="201"/>
      <c r="P456" s="202">
        <f>O456*H456</f>
        <v>0</v>
      </c>
      <c r="Q456" s="202">
        <v>0.55000000000000004</v>
      </c>
      <c r="R456" s="202">
        <f>Q456*H456</f>
        <v>0.20790000000000003</v>
      </c>
      <c r="S456" s="202">
        <v>0</v>
      </c>
      <c r="T456" s="203">
        <f>S456*H456</f>
        <v>0</v>
      </c>
      <c r="U456" s="127"/>
      <c r="V456" s="127"/>
      <c r="W456" s="127"/>
      <c r="X456" s="127"/>
      <c r="Y456" s="127"/>
      <c r="Z456" s="127"/>
      <c r="AA456" s="127"/>
      <c r="AB456" s="127"/>
      <c r="AC456" s="127"/>
      <c r="AD456" s="127"/>
      <c r="AE456" s="127"/>
      <c r="AR456" s="204" t="s">
        <v>323</v>
      </c>
      <c r="AT456" s="204" t="s">
        <v>514</v>
      </c>
      <c r="AU456" s="204" t="s">
        <v>82</v>
      </c>
      <c r="AY456" s="120" t="s">
        <v>145</v>
      </c>
      <c r="BE456" s="205">
        <f>IF(N456="základní",J456,0)</f>
        <v>0</v>
      </c>
      <c r="BF456" s="205">
        <f>IF(N456="snížená",J456,0)</f>
        <v>0</v>
      </c>
      <c r="BG456" s="205">
        <f>IF(N456="zákl. přenesená",J456,0)</f>
        <v>0</v>
      </c>
      <c r="BH456" s="205">
        <f>IF(N456="sníž. přenesená",J456,0)</f>
        <v>0</v>
      </c>
      <c r="BI456" s="205">
        <f>IF(N456="nulová",J456,0)</f>
        <v>0</v>
      </c>
      <c r="BJ456" s="120" t="s">
        <v>80</v>
      </c>
      <c r="BK456" s="205">
        <f>ROUND(I456*H456,2)</f>
        <v>0</v>
      </c>
      <c r="BL456" s="120" t="s">
        <v>216</v>
      </c>
      <c r="BM456" s="204" t="s">
        <v>1147</v>
      </c>
    </row>
    <row r="457" spans="1:65" s="219" customFormat="1">
      <c r="B457" s="220"/>
      <c r="D457" s="221" t="s">
        <v>153</v>
      </c>
      <c r="E457" s="222" t="s">
        <v>3</v>
      </c>
      <c r="F457" s="223" t="s">
        <v>1148</v>
      </c>
      <c r="H457" s="224">
        <v>6.4000000000000001E-2</v>
      </c>
      <c r="I457" s="25"/>
      <c r="L457" s="220"/>
      <c r="M457" s="225"/>
      <c r="N457" s="226"/>
      <c r="O457" s="226"/>
      <c r="P457" s="226"/>
      <c r="Q457" s="226"/>
      <c r="R457" s="226"/>
      <c r="S457" s="226"/>
      <c r="T457" s="227"/>
      <c r="AT457" s="222" t="s">
        <v>153</v>
      </c>
      <c r="AU457" s="222" t="s">
        <v>82</v>
      </c>
      <c r="AV457" s="219" t="s">
        <v>82</v>
      </c>
      <c r="AW457" s="219" t="s">
        <v>33</v>
      </c>
      <c r="AX457" s="219" t="s">
        <v>72</v>
      </c>
      <c r="AY457" s="222" t="s">
        <v>145</v>
      </c>
    </row>
    <row r="458" spans="1:65" s="219" customFormat="1">
      <c r="B458" s="220"/>
      <c r="D458" s="221" t="s">
        <v>153</v>
      </c>
      <c r="E458" s="222" t="s">
        <v>3</v>
      </c>
      <c r="F458" s="223" t="s">
        <v>1149</v>
      </c>
      <c r="H458" s="224">
        <v>5.1999999999999998E-2</v>
      </c>
      <c r="I458" s="25"/>
      <c r="L458" s="220"/>
      <c r="M458" s="225"/>
      <c r="N458" s="226"/>
      <c r="O458" s="226"/>
      <c r="P458" s="226"/>
      <c r="Q458" s="226"/>
      <c r="R458" s="226"/>
      <c r="S458" s="226"/>
      <c r="T458" s="227"/>
      <c r="AT458" s="222" t="s">
        <v>153</v>
      </c>
      <c r="AU458" s="222" t="s">
        <v>82</v>
      </c>
      <c r="AV458" s="219" t="s">
        <v>82</v>
      </c>
      <c r="AW458" s="219" t="s">
        <v>33</v>
      </c>
      <c r="AX458" s="219" t="s">
        <v>72</v>
      </c>
      <c r="AY458" s="222" t="s">
        <v>145</v>
      </c>
    </row>
    <row r="459" spans="1:65" s="219" customFormat="1">
      <c r="B459" s="220"/>
      <c r="D459" s="221" t="s">
        <v>153</v>
      </c>
      <c r="E459" s="222" t="s">
        <v>3</v>
      </c>
      <c r="F459" s="223" t="s">
        <v>1150</v>
      </c>
      <c r="H459" s="224">
        <v>1.0999999999999999E-2</v>
      </c>
      <c r="I459" s="25"/>
      <c r="L459" s="220"/>
      <c r="M459" s="225"/>
      <c r="N459" s="226"/>
      <c r="O459" s="226"/>
      <c r="P459" s="226"/>
      <c r="Q459" s="226"/>
      <c r="R459" s="226"/>
      <c r="S459" s="226"/>
      <c r="T459" s="227"/>
      <c r="AT459" s="222" t="s">
        <v>153</v>
      </c>
      <c r="AU459" s="222" t="s">
        <v>82</v>
      </c>
      <c r="AV459" s="219" t="s">
        <v>82</v>
      </c>
      <c r="AW459" s="219" t="s">
        <v>33</v>
      </c>
      <c r="AX459" s="219" t="s">
        <v>72</v>
      </c>
      <c r="AY459" s="222" t="s">
        <v>145</v>
      </c>
    </row>
    <row r="460" spans="1:65" s="219" customFormat="1">
      <c r="B460" s="220"/>
      <c r="D460" s="221" t="s">
        <v>153</v>
      </c>
      <c r="E460" s="222" t="s">
        <v>3</v>
      </c>
      <c r="F460" s="223" t="s">
        <v>1151</v>
      </c>
      <c r="H460" s="224">
        <v>0.23599999999999999</v>
      </c>
      <c r="I460" s="25"/>
      <c r="L460" s="220"/>
      <c r="M460" s="225"/>
      <c r="N460" s="226"/>
      <c r="O460" s="226"/>
      <c r="P460" s="226"/>
      <c r="Q460" s="226"/>
      <c r="R460" s="226"/>
      <c r="S460" s="226"/>
      <c r="T460" s="227"/>
      <c r="AT460" s="222" t="s">
        <v>153</v>
      </c>
      <c r="AU460" s="222" t="s">
        <v>82</v>
      </c>
      <c r="AV460" s="219" t="s">
        <v>82</v>
      </c>
      <c r="AW460" s="219" t="s">
        <v>33</v>
      </c>
      <c r="AX460" s="219" t="s">
        <v>72</v>
      </c>
      <c r="AY460" s="222" t="s">
        <v>145</v>
      </c>
    </row>
    <row r="461" spans="1:65" s="228" customFormat="1">
      <c r="B461" s="229"/>
      <c r="D461" s="221" t="s">
        <v>153</v>
      </c>
      <c r="E461" s="230" t="s">
        <v>3</v>
      </c>
      <c r="F461" s="231" t="s">
        <v>176</v>
      </c>
      <c r="H461" s="232">
        <v>0.36299999999999999</v>
      </c>
      <c r="I461" s="26"/>
      <c r="L461" s="229"/>
      <c r="M461" s="233"/>
      <c r="N461" s="234"/>
      <c r="O461" s="234"/>
      <c r="P461" s="234"/>
      <c r="Q461" s="234"/>
      <c r="R461" s="234"/>
      <c r="S461" s="234"/>
      <c r="T461" s="235"/>
      <c r="AT461" s="230" t="s">
        <v>153</v>
      </c>
      <c r="AU461" s="230" t="s">
        <v>82</v>
      </c>
      <c r="AV461" s="228" t="s">
        <v>151</v>
      </c>
      <c r="AW461" s="228" t="s">
        <v>33</v>
      </c>
      <c r="AX461" s="228" t="s">
        <v>80</v>
      </c>
      <c r="AY461" s="230" t="s">
        <v>145</v>
      </c>
    </row>
    <row r="462" spans="1:65" s="219" customFormat="1">
      <c r="B462" s="220"/>
      <c r="D462" s="221" t="s">
        <v>153</v>
      </c>
      <c r="F462" s="223" t="s">
        <v>1152</v>
      </c>
      <c r="H462" s="224">
        <v>0.378</v>
      </c>
      <c r="I462" s="25"/>
      <c r="L462" s="220"/>
      <c r="M462" s="225"/>
      <c r="N462" s="226"/>
      <c r="O462" s="226"/>
      <c r="P462" s="226"/>
      <c r="Q462" s="226"/>
      <c r="R462" s="226"/>
      <c r="S462" s="226"/>
      <c r="T462" s="227"/>
      <c r="AT462" s="222" t="s">
        <v>153</v>
      </c>
      <c r="AU462" s="222" t="s">
        <v>82</v>
      </c>
      <c r="AV462" s="219" t="s">
        <v>82</v>
      </c>
      <c r="AW462" s="219" t="s">
        <v>4</v>
      </c>
      <c r="AX462" s="219" t="s">
        <v>80</v>
      </c>
      <c r="AY462" s="222" t="s">
        <v>145</v>
      </c>
    </row>
    <row r="463" spans="1:65" s="130" customFormat="1" ht="16.5" customHeight="1">
      <c r="A463" s="127"/>
      <c r="B463" s="128"/>
      <c r="C463" s="193" t="s">
        <v>1153</v>
      </c>
      <c r="D463" s="193" t="s">
        <v>147</v>
      </c>
      <c r="E463" s="194" t="s">
        <v>1154</v>
      </c>
      <c r="F463" s="195" t="s">
        <v>1155</v>
      </c>
      <c r="G463" s="196" t="s">
        <v>240</v>
      </c>
      <c r="H463" s="197">
        <v>15.1</v>
      </c>
      <c r="I463" s="24"/>
      <c r="J463" s="198">
        <f>ROUND(I463*H463,2)</f>
        <v>0</v>
      </c>
      <c r="K463" s="195" t="s">
        <v>150</v>
      </c>
      <c r="L463" s="128"/>
      <c r="M463" s="199" t="s">
        <v>3</v>
      </c>
      <c r="N463" s="200" t="s">
        <v>43</v>
      </c>
      <c r="O463" s="201"/>
      <c r="P463" s="202">
        <f>O463*H463</f>
        <v>0</v>
      </c>
      <c r="Q463" s="202">
        <v>0</v>
      </c>
      <c r="R463" s="202">
        <f>Q463*H463</f>
        <v>0</v>
      </c>
      <c r="S463" s="202">
        <v>0</v>
      </c>
      <c r="T463" s="203">
        <f>S463*H463</f>
        <v>0</v>
      </c>
      <c r="U463" s="127"/>
      <c r="V463" s="127"/>
      <c r="W463" s="127"/>
      <c r="X463" s="127"/>
      <c r="Y463" s="127"/>
      <c r="Z463" s="127"/>
      <c r="AA463" s="127"/>
      <c r="AB463" s="127"/>
      <c r="AC463" s="127"/>
      <c r="AD463" s="127"/>
      <c r="AE463" s="127"/>
      <c r="AR463" s="204" t="s">
        <v>216</v>
      </c>
      <c r="AT463" s="204" t="s">
        <v>147</v>
      </c>
      <c r="AU463" s="204" t="s">
        <v>82</v>
      </c>
      <c r="AY463" s="120" t="s">
        <v>145</v>
      </c>
      <c r="BE463" s="205">
        <f>IF(N463="základní",J463,0)</f>
        <v>0</v>
      </c>
      <c r="BF463" s="205">
        <f>IF(N463="snížená",J463,0)</f>
        <v>0</v>
      </c>
      <c r="BG463" s="205">
        <f>IF(N463="zákl. přenesená",J463,0)</f>
        <v>0</v>
      </c>
      <c r="BH463" s="205">
        <f>IF(N463="sníž. přenesená",J463,0)</f>
        <v>0</v>
      </c>
      <c r="BI463" s="205">
        <f>IF(N463="nulová",J463,0)</f>
        <v>0</v>
      </c>
      <c r="BJ463" s="120" t="s">
        <v>80</v>
      </c>
      <c r="BK463" s="205">
        <f>ROUND(I463*H463,2)</f>
        <v>0</v>
      </c>
      <c r="BL463" s="120" t="s">
        <v>216</v>
      </c>
      <c r="BM463" s="204" t="s">
        <v>1156</v>
      </c>
    </row>
    <row r="464" spans="1:65" s="219" customFormat="1">
      <c r="B464" s="220"/>
      <c r="D464" s="221" t="s">
        <v>153</v>
      </c>
      <c r="E464" s="222" t="s">
        <v>3</v>
      </c>
      <c r="F464" s="223" t="s">
        <v>1157</v>
      </c>
      <c r="H464" s="224">
        <v>15.1</v>
      </c>
      <c r="I464" s="25"/>
      <c r="L464" s="220"/>
      <c r="M464" s="225"/>
      <c r="N464" s="226"/>
      <c r="O464" s="226"/>
      <c r="P464" s="226"/>
      <c r="Q464" s="226"/>
      <c r="R464" s="226"/>
      <c r="S464" s="226"/>
      <c r="T464" s="227"/>
      <c r="AT464" s="222" t="s">
        <v>153</v>
      </c>
      <c r="AU464" s="222" t="s">
        <v>82</v>
      </c>
      <c r="AV464" s="219" t="s">
        <v>82</v>
      </c>
      <c r="AW464" s="219" t="s">
        <v>33</v>
      </c>
      <c r="AX464" s="219" t="s">
        <v>80</v>
      </c>
      <c r="AY464" s="222" t="s">
        <v>145</v>
      </c>
    </row>
    <row r="465" spans="1:65" s="130" customFormat="1" ht="16.5" customHeight="1">
      <c r="A465" s="127"/>
      <c r="B465" s="128"/>
      <c r="C465" s="236" t="s">
        <v>1158</v>
      </c>
      <c r="D465" s="236" t="s">
        <v>514</v>
      </c>
      <c r="E465" s="237" t="s">
        <v>1159</v>
      </c>
      <c r="F465" s="238" t="s">
        <v>1160</v>
      </c>
      <c r="G465" s="239" t="s">
        <v>240</v>
      </c>
      <c r="H465" s="240">
        <v>16.61</v>
      </c>
      <c r="I465" s="29"/>
      <c r="J465" s="241">
        <f>ROUND(I465*H465,2)</f>
        <v>0</v>
      </c>
      <c r="K465" s="238" t="s">
        <v>3</v>
      </c>
      <c r="L465" s="242"/>
      <c r="M465" s="243" t="s">
        <v>3</v>
      </c>
      <c r="N465" s="244" t="s">
        <v>43</v>
      </c>
      <c r="O465" s="201"/>
      <c r="P465" s="202">
        <f>O465*H465</f>
        <v>0</v>
      </c>
      <c r="Q465" s="202">
        <v>2.0000000000000001E-4</v>
      </c>
      <c r="R465" s="202">
        <f>Q465*H465</f>
        <v>3.3219999999999999E-3</v>
      </c>
      <c r="S465" s="202">
        <v>0</v>
      </c>
      <c r="T465" s="203">
        <f>S465*H465</f>
        <v>0</v>
      </c>
      <c r="U465" s="127"/>
      <c r="V465" s="127"/>
      <c r="W465" s="127"/>
      <c r="X465" s="127"/>
      <c r="Y465" s="127"/>
      <c r="Z465" s="127"/>
      <c r="AA465" s="127"/>
      <c r="AB465" s="127"/>
      <c r="AC465" s="127"/>
      <c r="AD465" s="127"/>
      <c r="AE465" s="127"/>
      <c r="AR465" s="204" t="s">
        <v>323</v>
      </c>
      <c r="AT465" s="204" t="s">
        <v>514</v>
      </c>
      <c r="AU465" s="204" t="s">
        <v>82</v>
      </c>
      <c r="AY465" s="120" t="s">
        <v>145</v>
      </c>
      <c r="BE465" s="205">
        <f>IF(N465="základní",J465,0)</f>
        <v>0</v>
      </c>
      <c r="BF465" s="205">
        <f>IF(N465="snížená",J465,0)</f>
        <v>0</v>
      </c>
      <c r="BG465" s="205">
        <f>IF(N465="zákl. přenesená",J465,0)</f>
        <v>0</v>
      </c>
      <c r="BH465" s="205">
        <f>IF(N465="sníž. přenesená",J465,0)</f>
        <v>0</v>
      </c>
      <c r="BI465" s="205">
        <f>IF(N465="nulová",J465,0)</f>
        <v>0</v>
      </c>
      <c r="BJ465" s="120" t="s">
        <v>80</v>
      </c>
      <c r="BK465" s="205">
        <f>ROUND(I465*H465,2)</f>
        <v>0</v>
      </c>
      <c r="BL465" s="120" t="s">
        <v>216</v>
      </c>
      <c r="BM465" s="204" t="s">
        <v>1161</v>
      </c>
    </row>
    <row r="466" spans="1:65" s="219" customFormat="1">
      <c r="B466" s="220"/>
      <c r="D466" s="221" t="s">
        <v>153</v>
      </c>
      <c r="F466" s="223" t="s">
        <v>1162</v>
      </c>
      <c r="H466" s="224">
        <v>16.61</v>
      </c>
      <c r="I466" s="25"/>
      <c r="L466" s="220"/>
      <c r="M466" s="225"/>
      <c r="N466" s="226"/>
      <c r="O466" s="226"/>
      <c r="P466" s="226"/>
      <c r="Q466" s="226"/>
      <c r="R466" s="226"/>
      <c r="S466" s="226"/>
      <c r="T466" s="227"/>
      <c r="AT466" s="222" t="s">
        <v>153</v>
      </c>
      <c r="AU466" s="222" t="s">
        <v>82</v>
      </c>
      <c r="AV466" s="219" t="s">
        <v>82</v>
      </c>
      <c r="AW466" s="219" t="s">
        <v>4</v>
      </c>
      <c r="AX466" s="219" t="s">
        <v>80</v>
      </c>
      <c r="AY466" s="222" t="s">
        <v>145</v>
      </c>
    </row>
    <row r="467" spans="1:65" s="130" customFormat="1" ht="36">
      <c r="A467" s="127"/>
      <c r="B467" s="128"/>
      <c r="C467" s="193" t="s">
        <v>1163</v>
      </c>
      <c r="D467" s="193" t="s">
        <v>147</v>
      </c>
      <c r="E467" s="194" t="s">
        <v>1164</v>
      </c>
      <c r="F467" s="195" t="s">
        <v>1165</v>
      </c>
      <c r="G467" s="196" t="s">
        <v>111</v>
      </c>
      <c r="H467" s="197">
        <v>4.5869999999999997</v>
      </c>
      <c r="I467" s="24"/>
      <c r="J467" s="198">
        <f>ROUND(I467*H467,2)</f>
        <v>0</v>
      </c>
      <c r="K467" s="195" t="s">
        <v>150</v>
      </c>
      <c r="L467" s="128"/>
      <c r="M467" s="199" t="s">
        <v>3</v>
      </c>
      <c r="N467" s="200" t="s">
        <v>43</v>
      </c>
      <c r="O467" s="201"/>
      <c r="P467" s="202">
        <f>O467*H467</f>
        <v>0</v>
      </c>
      <c r="Q467" s="202">
        <v>2.3369999999999998E-2</v>
      </c>
      <c r="R467" s="202">
        <f>Q467*H467</f>
        <v>0.10719818999999998</v>
      </c>
      <c r="S467" s="202">
        <v>0</v>
      </c>
      <c r="T467" s="203">
        <f>S467*H467</f>
        <v>0</v>
      </c>
      <c r="U467" s="127"/>
      <c r="V467" s="127"/>
      <c r="W467" s="127"/>
      <c r="X467" s="127"/>
      <c r="Y467" s="127"/>
      <c r="Z467" s="127"/>
      <c r="AA467" s="127"/>
      <c r="AB467" s="127"/>
      <c r="AC467" s="127"/>
      <c r="AD467" s="127"/>
      <c r="AE467" s="127"/>
      <c r="AR467" s="204" t="s">
        <v>216</v>
      </c>
      <c r="AT467" s="204" t="s">
        <v>147</v>
      </c>
      <c r="AU467" s="204" t="s">
        <v>82</v>
      </c>
      <c r="AY467" s="120" t="s">
        <v>145</v>
      </c>
      <c r="BE467" s="205">
        <f>IF(N467="základní",J467,0)</f>
        <v>0</v>
      </c>
      <c r="BF467" s="205">
        <f>IF(N467="snížená",J467,0)</f>
        <v>0</v>
      </c>
      <c r="BG467" s="205">
        <f>IF(N467="zákl. přenesená",J467,0)</f>
        <v>0</v>
      </c>
      <c r="BH467" s="205">
        <f>IF(N467="sníž. přenesená",J467,0)</f>
        <v>0</v>
      </c>
      <c r="BI467" s="205">
        <f>IF(N467="nulová",J467,0)</f>
        <v>0</v>
      </c>
      <c r="BJ467" s="120" t="s">
        <v>80</v>
      </c>
      <c r="BK467" s="205">
        <f>ROUND(I467*H467,2)</f>
        <v>0</v>
      </c>
      <c r="BL467" s="120" t="s">
        <v>216</v>
      </c>
      <c r="BM467" s="204" t="s">
        <v>1166</v>
      </c>
    </row>
    <row r="468" spans="1:65" s="130" customFormat="1" ht="19.5">
      <c r="A468" s="127"/>
      <c r="B468" s="128"/>
      <c r="C468" s="127"/>
      <c r="D468" s="221" t="s">
        <v>316</v>
      </c>
      <c r="E468" s="127"/>
      <c r="F468" s="252" t="s">
        <v>1167</v>
      </c>
      <c r="G468" s="127"/>
      <c r="H468" s="127"/>
      <c r="I468" s="28"/>
      <c r="J468" s="127"/>
      <c r="K468" s="127"/>
      <c r="L468" s="128"/>
      <c r="M468" s="253"/>
      <c r="N468" s="254"/>
      <c r="O468" s="201"/>
      <c r="P468" s="201"/>
      <c r="Q468" s="201"/>
      <c r="R468" s="201"/>
      <c r="S468" s="201"/>
      <c r="T468" s="255"/>
      <c r="U468" s="127"/>
      <c r="V468" s="127"/>
      <c r="W468" s="127"/>
      <c r="X468" s="127"/>
      <c r="Y468" s="127"/>
      <c r="Z468" s="127"/>
      <c r="AA468" s="127"/>
      <c r="AB468" s="127"/>
      <c r="AC468" s="127"/>
      <c r="AD468" s="127"/>
      <c r="AE468" s="127"/>
      <c r="AT468" s="120" t="s">
        <v>316</v>
      </c>
      <c r="AU468" s="120" t="s">
        <v>82</v>
      </c>
    </row>
    <row r="469" spans="1:65" s="219" customFormat="1">
      <c r="B469" s="220"/>
      <c r="D469" s="221" t="s">
        <v>153</v>
      </c>
      <c r="E469" s="222" t="s">
        <v>3</v>
      </c>
      <c r="F469" s="223" t="s">
        <v>1168</v>
      </c>
      <c r="H469" s="224">
        <v>3.4039999999999999</v>
      </c>
      <c r="I469" s="25"/>
      <c r="L469" s="220"/>
      <c r="M469" s="225"/>
      <c r="N469" s="226"/>
      <c r="O469" s="226"/>
      <c r="P469" s="226"/>
      <c r="Q469" s="226"/>
      <c r="R469" s="226"/>
      <c r="S469" s="226"/>
      <c r="T469" s="227"/>
      <c r="AT469" s="222" t="s">
        <v>153</v>
      </c>
      <c r="AU469" s="222" t="s">
        <v>82</v>
      </c>
      <c r="AV469" s="219" t="s">
        <v>82</v>
      </c>
      <c r="AW469" s="219" t="s">
        <v>33</v>
      </c>
      <c r="AX469" s="219" t="s">
        <v>72</v>
      </c>
      <c r="AY469" s="222" t="s">
        <v>145</v>
      </c>
    </row>
    <row r="470" spans="1:65" s="219" customFormat="1">
      <c r="B470" s="220"/>
      <c r="D470" s="221" t="s">
        <v>153</v>
      </c>
      <c r="E470" s="222" t="s">
        <v>3</v>
      </c>
      <c r="F470" s="223" t="s">
        <v>1169</v>
      </c>
      <c r="H470" s="224">
        <v>1.1830000000000001</v>
      </c>
      <c r="I470" s="25"/>
      <c r="L470" s="220"/>
      <c r="M470" s="225"/>
      <c r="N470" s="226"/>
      <c r="O470" s="226"/>
      <c r="P470" s="226"/>
      <c r="Q470" s="226"/>
      <c r="R470" s="226"/>
      <c r="S470" s="226"/>
      <c r="T470" s="227"/>
      <c r="AT470" s="222" t="s">
        <v>153</v>
      </c>
      <c r="AU470" s="222" t="s">
        <v>82</v>
      </c>
      <c r="AV470" s="219" t="s">
        <v>82</v>
      </c>
      <c r="AW470" s="219" t="s">
        <v>33</v>
      </c>
      <c r="AX470" s="219" t="s">
        <v>72</v>
      </c>
      <c r="AY470" s="222" t="s">
        <v>145</v>
      </c>
    </row>
    <row r="471" spans="1:65" s="228" customFormat="1">
      <c r="B471" s="229"/>
      <c r="D471" s="221" t="s">
        <v>153</v>
      </c>
      <c r="E471" s="230" t="s">
        <v>3</v>
      </c>
      <c r="F471" s="231" t="s">
        <v>176</v>
      </c>
      <c r="H471" s="232">
        <v>4.5869999999999997</v>
      </c>
      <c r="I471" s="26"/>
      <c r="L471" s="229"/>
      <c r="M471" s="233"/>
      <c r="N471" s="234"/>
      <c r="O471" s="234"/>
      <c r="P471" s="234"/>
      <c r="Q471" s="234"/>
      <c r="R471" s="234"/>
      <c r="S471" s="234"/>
      <c r="T471" s="235"/>
      <c r="AT471" s="230" t="s">
        <v>153</v>
      </c>
      <c r="AU471" s="230" t="s">
        <v>82</v>
      </c>
      <c r="AV471" s="228" t="s">
        <v>151</v>
      </c>
      <c r="AW471" s="228" t="s">
        <v>33</v>
      </c>
      <c r="AX471" s="228" t="s">
        <v>80</v>
      </c>
      <c r="AY471" s="230" t="s">
        <v>145</v>
      </c>
    </row>
    <row r="472" spans="1:65" s="130" customFormat="1" ht="24">
      <c r="A472" s="127"/>
      <c r="B472" s="128"/>
      <c r="C472" s="193" t="s">
        <v>1170</v>
      </c>
      <c r="D472" s="193" t="s">
        <v>147</v>
      </c>
      <c r="E472" s="194" t="s">
        <v>1171</v>
      </c>
      <c r="F472" s="195" t="s">
        <v>1172</v>
      </c>
      <c r="G472" s="196" t="s">
        <v>104</v>
      </c>
      <c r="H472" s="197">
        <v>33.804000000000002</v>
      </c>
      <c r="I472" s="24"/>
      <c r="J472" s="198">
        <f>ROUND(I472*H472,2)</f>
        <v>0</v>
      </c>
      <c r="K472" s="195" t="s">
        <v>3</v>
      </c>
      <c r="L472" s="128"/>
      <c r="M472" s="199" t="s">
        <v>3</v>
      </c>
      <c r="N472" s="200" t="s">
        <v>43</v>
      </c>
      <c r="O472" s="201"/>
      <c r="P472" s="202">
        <f>O472*H472</f>
        <v>0</v>
      </c>
      <c r="Q472" s="202">
        <v>3.5529999999999999E-2</v>
      </c>
      <c r="R472" s="202">
        <f>Q472*H472</f>
        <v>1.2010561200000001</v>
      </c>
      <c r="S472" s="202">
        <v>0</v>
      </c>
      <c r="T472" s="203">
        <f>S472*H472</f>
        <v>0</v>
      </c>
      <c r="U472" s="127"/>
      <c r="V472" s="127"/>
      <c r="W472" s="127"/>
      <c r="X472" s="127"/>
      <c r="Y472" s="127"/>
      <c r="Z472" s="127"/>
      <c r="AA472" s="127"/>
      <c r="AB472" s="127"/>
      <c r="AC472" s="127"/>
      <c r="AD472" s="127"/>
      <c r="AE472" s="127"/>
      <c r="AR472" s="204" t="s">
        <v>216</v>
      </c>
      <c r="AT472" s="204" t="s">
        <v>147</v>
      </c>
      <c r="AU472" s="204" t="s">
        <v>82</v>
      </c>
      <c r="AY472" s="120" t="s">
        <v>145</v>
      </c>
      <c r="BE472" s="205">
        <f>IF(N472="základní",J472,0)</f>
        <v>0</v>
      </c>
      <c r="BF472" s="205">
        <f>IF(N472="snížená",J472,0)</f>
        <v>0</v>
      </c>
      <c r="BG472" s="205">
        <f>IF(N472="zákl. přenesená",J472,0)</f>
        <v>0</v>
      </c>
      <c r="BH472" s="205">
        <f>IF(N472="sníž. přenesená",J472,0)</f>
        <v>0</v>
      </c>
      <c r="BI472" s="205">
        <f>IF(N472="nulová",J472,0)</f>
        <v>0</v>
      </c>
      <c r="BJ472" s="120" t="s">
        <v>80</v>
      </c>
      <c r="BK472" s="205">
        <f>ROUND(I472*H472,2)</f>
        <v>0</v>
      </c>
      <c r="BL472" s="120" t="s">
        <v>216</v>
      </c>
      <c r="BM472" s="204" t="s">
        <v>1173</v>
      </c>
    </row>
    <row r="473" spans="1:65" s="219" customFormat="1">
      <c r="B473" s="220"/>
      <c r="D473" s="221" t="s">
        <v>153</v>
      </c>
      <c r="E473" s="222" t="s">
        <v>469</v>
      </c>
      <c r="F473" s="223" t="s">
        <v>1174</v>
      </c>
      <c r="H473" s="224">
        <v>33.804000000000002</v>
      </c>
      <c r="I473" s="25"/>
      <c r="L473" s="220"/>
      <c r="M473" s="225"/>
      <c r="N473" s="226"/>
      <c r="O473" s="226"/>
      <c r="P473" s="226"/>
      <c r="Q473" s="226"/>
      <c r="R473" s="226"/>
      <c r="S473" s="226"/>
      <c r="T473" s="227"/>
      <c r="AT473" s="222" t="s">
        <v>153</v>
      </c>
      <c r="AU473" s="222" t="s">
        <v>82</v>
      </c>
      <c r="AV473" s="219" t="s">
        <v>82</v>
      </c>
      <c r="AW473" s="219" t="s">
        <v>33</v>
      </c>
      <c r="AX473" s="219" t="s">
        <v>80</v>
      </c>
      <c r="AY473" s="222" t="s">
        <v>145</v>
      </c>
    </row>
    <row r="474" spans="1:65" s="130" customFormat="1" ht="44.25" customHeight="1">
      <c r="A474" s="127"/>
      <c r="B474" s="128"/>
      <c r="C474" s="193" t="s">
        <v>1175</v>
      </c>
      <c r="D474" s="193" t="s">
        <v>147</v>
      </c>
      <c r="E474" s="194" t="s">
        <v>1176</v>
      </c>
      <c r="F474" s="195" t="s">
        <v>1177</v>
      </c>
      <c r="G474" s="196" t="s">
        <v>359</v>
      </c>
      <c r="H474" s="264">
        <f>SUM(J408:J472)</f>
        <v>0</v>
      </c>
      <c r="I474" s="24"/>
      <c r="J474" s="198">
        <f>ROUND(I474*H474/100,2)</f>
        <v>0</v>
      </c>
      <c r="K474" s="195" t="s">
        <v>150</v>
      </c>
      <c r="L474" s="128"/>
      <c r="M474" s="199" t="s">
        <v>3</v>
      </c>
      <c r="N474" s="200" t="s">
        <v>43</v>
      </c>
      <c r="O474" s="201"/>
      <c r="P474" s="202">
        <f>O474*H474</f>
        <v>0</v>
      </c>
      <c r="Q474" s="202">
        <v>0</v>
      </c>
      <c r="R474" s="202">
        <f>Q474*H474</f>
        <v>0</v>
      </c>
      <c r="S474" s="202">
        <v>0</v>
      </c>
      <c r="T474" s="203">
        <f>S474*H474</f>
        <v>0</v>
      </c>
      <c r="U474" s="127"/>
      <c r="V474" s="127"/>
      <c r="W474" s="127"/>
      <c r="X474" s="127"/>
      <c r="Y474" s="127"/>
      <c r="Z474" s="127"/>
      <c r="AA474" s="127"/>
      <c r="AB474" s="127"/>
      <c r="AC474" s="127"/>
      <c r="AD474" s="127"/>
      <c r="AE474" s="127"/>
      <c r="AR474" s="204" t="s">
        <v>216</v>
      </c>
      <c r="AT474" s="204" t="s">
        <v>147</v>
      </c>
      <c r="AU474" s="204" t="s">
        <v>82</v>
      </c>
      <c r="AY474" s="120" t="s">
        <v>145</v>
      </c>
      <c r="BE474" s="205">
        <f>IF(N474="základní",J474,0)</f>
        <v>0</v>
      </c>
      <c r="BF474" s="205">
        <f>IF(N474="snížená",J474,0)</f>
        <v>0</v>
      </c>
      <c r="BG474" s="205">
        <f>IF(N474="zákl. přenesená",J474,0)</f>
        <v>0</v>
      </c>
      <c r="BH474" s="205">
        <f>IF(N474="sníž. přenesená",J474,0)</f>
        <v>0</v>
      </c>
      <c r="BI474" s="205">
        <f>IF(N474="nulová",J474,0)</f>
        <v>0</v>
      </c>
      <c r="BJ474" s="120" t="s">
        <v>80</v>
      </c>
      <c r="BK474" s="205">
        <f>ROUND(I474*H474,2)</f>
        <v>0</v>
      </c>
      <c r="BL474" s="120" t="s">
        <v>216</v>
      </c>
      <c r="BM474" s="204" t="s">
        <v>1178</v>
      </c>
    </row>
    <row r="475" spans="1:65" s="182" customFormat="1" ht="22.9" customHeight="1">
      <c r="B475" s="183"/>
      <c r="D475" s="184" t="s">
        <v>71</v>
      </c>
      <c r="E475" s="217" t="s">
        <v>392</v>
      </c>
      <c r="F475" s="217" t="s">
        <v>393</v>
      </c>
      <c r="I475" s="23"/>
      <c r="J475" s="218">
        <f>SUM(J476:J482)</f>
        <v>0</v>
      </c>
      <c r="L475" s="183"/>
      <c r="M475" s="187"/>
      <c r="N475" s="188"/>
      <c r="O475" s="188"/>
      <c r="P475" s="189">
        <f>SUM(P476:P482)</f>
        <v>0</v>
      </c>
      <c r="Q475" s="188"/>
      <c r="R475" s="189">
        <f>SUM(R476:R482)</f>
        <v>2.49956E-2</v>
      </c>
      <c r="S475" s="188"/>
      <c r="T475" s="190">
        <f>SUM(T476:T482)</f>
        <v>0</v>
      </c>
      <c r="AR475" s="184" t="s">
        <v>82</v>
      </c>
      <c r="AT475" s="191" t="s">
        <v>71</v>
      </c>
      <c r="AU475" s="191" t="s">
        <v>80</v>
      </c>
      <c r="AY475" s="184" t="s">
        <v>145</v>
      </c>
      <c r="BK475" s="192">
        <f>SUM(BK476:BK482)</f>
        <v>0</v>
      </c>
    </row>
    <row r="476" spans="1:65" s="130" customFormat="1" ht="33" customHeight="1">
      <c r="A476" s="127"/>
      <c r="B476" s="128"/>
      <c r="C476" s="193" t="s">
        <v>1179</v>
      </c>
      <c r="D476" s="193" t="s">
        <v>147</v>
      </c>
      <c r="E476" s="194" t="s">
        <v>1180</v>
      </c>
      <c r="F476" s="195" t="s">
        <v>1181</v>
      </c>
      <c r="G476" s="196" t="s">
        <v>240</v>
      </c>
      <c r="H476" s="197">
        <v>14.86</v>
      </c>
      <c r="I476" s="24"/>
      <c r="J476" s="198">
        <f>ROUND(I476*H476,2)</f>
        <v>0</v>
      </c>
      <c r="K476" s="195" t="s">
        <v>150</v>
      </c>
      <c r="L476" s="128"/>
      <c r="M476" s="199" t="s">
        <v>3</v>
      </c>
      <c r="N476" s="200" t="s">
        <v>43</v>
      </c>
      <c r="O476" s="201"/>
      <c r="P476" s="202">
        <f>O476*H476</f>
        <v>0</v>
      </c>
      <c r="Q476" s="202">
        <v>3.1E-4</v>
      </c>
      <c r="R476" s="202">
        <f>Q476*H476</f>
        <v>4.6065999999999998E-3</v>
      </c>
      <c r="S476" s="202">
        <v>0</v>
      </c>
      <c r="T476" s="203">
        <f>S476*H476</f>
        <v>0</v>
      </c>
      <c r="U476" s="127"/>
      <c r="V476" s="127"/>
      <c r="W476" s="127"/>
      <c r="X476" s="127"/>
      <c r="Y476" s="127"/>
      <c r="Z476" s="127"/>
      <c r="AA476" s="127"/>
      <c r="AB476" s="127"/>
      <c r="AC476" s="127"/>
      <c r="AD476" s="127"/>
      <c r="AE476" s="127"/>
      <c r="AR476" s="204" t="s">
        <v>216</v>
      </c>
      <c r="AT476" s="204" t="s">
        <v>147</v>
      </c>
      <c r="AU476" s="204" t="s">
        <v>82</v>
      </c>
      <c r="AY476" s="120" t="s">
        <v>145</v>
      </c>
      <c r="BE476" s="205">
        <f>IF(N476="základní",J476,0)</f>
        <v>0</v>
      </c>
      <c r="BF476" s="205">
        <f>IF(N476="snížená",J476,0)</f>
        <v>0</v>
      </c>
      <c r="BG476" s="205">
        <f>IF(N476="zákl. přenesená",J476,0)</f>
        <v>0</v>
      </c>
      <c r="BH476" s="205">
        <f>IF(N476="sníž. přenesená",J476,0)</f>
        <v>0</v>
      </c>
      <c r="BI476" s="205">
        <f>IF(N476="nulová",J476,0)</f>
        <v>0</v>
      </c>
      <c r="BJ476" s="120" t="s">
        <v>80</v>
      </c>
      <c r="BK476" s="205">
        <f>ROUND(I476*H476,2)</f>
        <v>0</v>
      </c>
      <c r="BL476" s="120" t="s">
        <v>216</v>
      </c>
      <c r="BM476" s="204" t="s">
        <v>1182</v>
      </c>
    </row>
    <row r="477" spans="1:65" s="219" customFormat="1">
      <c r="B477" s="220"/>
      <c r="D477" s="221" t="s">
        <v>153</v>
      </c>
      <c r="E477" s="222" t="s">
        <v>3</v>
      </c>
      <c r="F477" s="223" t="s">
        <v>1183</v>
      </c>
      <c r="H477" s="224">
        <v>14.86</v>
      </c>
      <c r="I477" s="25"/>
      <c r="L477" s="220"/>
      <c r="M477" s="225"/>
      <c r="N477" s="226"/>
      <c r="O477" s="226"/>
      <c r="P477" s="226"/>
      <c r="Q477" s="226"/>
      <c r="R477" s="226"/>
      <c r="S477" s="226"/>
      <c r="T477" s="227"/>
      <c r="AT477" s="222" t="s">
        <v>153</v>
      </c>
      <c r="AU477" s="222" t="s">
        <v>82</v>
      </c>
      <c r="AV477" s="219" t="s">
        <v>82</v>
      </c>
      <c r="AW477" s="219" t="s">
        <v>33</v>
      </c>
      <c r="AX477" s="219" t="s">
        <v>80</v>
      </c>
      <c r="AY477" s="222" t="s">
        <v>145</v>
      </c>
    </row>
    <row r="478" spans="1:65" s="130" customFormat="1" ht="33" customHeight="1">
      <c r="A478" s="127"/>
      <c r="B478" s="128"/>
      <c r="C478" s="193" t="s">
        <v>1184</v>
      </c>
      <c r="D478" s="193" t="s">
        <v>147</v>
      </c>
      <c r="E478" s="194" t="s">
        <v>1185</v>
      </c>
      <c r="F478" s="195" t="s">
        <v>1186</v>
      </c>
      <c r="G478" s="196" t="s">
        <v>240</v>
      </c>
      <c r="H478" s="197">
        <v>7.55</v>
      </c>
      <c r="I478" s="24"/>
      <c r="J478" s="198">
        <f>ROUND(I478*H478,2)</f>
        <v>0</v>
      </c>
      <c r="K478" s="195" t="s">
        <v>150</v>
      </c>
      <c r="L478" s="128"/>
      <c r="M478" s="199" t="s">
        <v>3</v>
      </c>
      <c r="N478" s="200" t="s">
        <v>43</v>
      </c>
      <c r="O478" s="201"/>
      <c r="P478" s="202">
        <f>O478*H478</f>
        <v>0</v>
      </c>
      <c r="Q478" s="202">
        <v>2.2799999999999999E-3</v>
      </c>
      <c r="R478" s="202">
        <f>Q478*H478</f>
        <v>1.7214E-2</v>
      </c>
      <c r="S478" s="202">
        <v>0</v>
      </c>
      <c r="T478" s="203">
        <f>S478*H478</f>
        <v>0</v>
      </c>
      <c r="U478" s="127"/>
      <c r="V478" s="127"/>
      <c r="W478" s="127"/>
      <c r="X478" s="127"/>
      <c r="Y478" s="127"/>
      <c r="Z478" s="127"/>
      <c r="AA478" s="127"/>
      <c r="AB478" s="127"/>
      <c r="AC478" s="127"/>
      <c r="AD478" s="127"/>
      <c r="AE478" s="127"/>
      <c r="AR478" s="204" t="s">
        <v>216</v>
      </c>
      <c r="AT478" s="204" t="s">
        <v>147</v>
      </c>
      <c r="AU478" s="204" t="s">
        <v>82</v>
      </c>
      <c r="AY478" s="120" t="s">
        <v>145</v>
      </c>
      <c r="BE478" s="205">
        <f>IF(N478="základní",J478,0)</f>
        <v>0</v>
      </c>
      <c r="BF478" s="205">
        <f>IF(N478="snížená",J478,0)</f>
        <v>0</v>
      </c>
      <c r="BG478" s="205">
        <f>IF(N478="zákl. přenesená",J478,0)</f>
        <v>0</v>
      </c>
      <c r="BH478" s="205">
        <f>IF(N478="sníž. přenesená",J478,0)</f>
        <v>0</v>
      </c>
      <c r="BI478" s="205">
        <f>IF(N478="nulová",J478,0)</f>
        <v>0</v>
      </c>
      <c r="BJ478" s="120" t="s">
        <v>80</v>
      </c>
      <c r="BK478" s="205">
        <f>ROUND(I478*H478,2)</f>
        <v>0</v>
      </c>
      <c r="BL478" s="120" t="s">
        <v>216</v>
      </c>
      <c r="BM478" s="204" t="s">
        <v>1187</v>
      </c>
    </row>
    <row r="479" spans="1:65" s="219" customFormat="1">
      <c r="B479" s="220"/>
      <c r="D479" s="221" t="s">
        <v>153</v>
      </c>
      <c r="E479" s="222" t="s">
        <v>3</v>
      </c>
      <c r="F479" s="223" t="s">
        <v>1188</v>
      </c>
      <c r="H479" s="224">
        <v>7.55</v>
      </c>
      <c r="I479" s="25"/>
      <c r="L479" s="220"/>
      <c r="M479" s="225"/>
      <c r="N479" s="226"/>
      <c r="O479" s="226"/>
      <c r="P479" s="226"/>
      <c r="Q479" s="226"/>
      <c r="R479" s="226"/>
      <c r="S479" s="226"/>
      <c r="T479" s="227"/>
      <c r="AT479" s="222" t="s">
        <v>153</v>
      </c>
      <c r="AU479" s="222" t="s">
        <v>82</v>
      </c>
      <c r="AV479" s="219" t="s">
        <v>82</v>
      </c>
      <c r="AW479" s="219" t="s">
        <v>33</v>
      </c>
      <c r="AX479" s="219" t="s">
        <v>80</v>
      </c>
      <c r="AY479" s="222" t="s">
        <v>145</v>
      </c>
    </row>
    <row r="480" spans="1:65" s="130" customFormat="1" ht="44.25" customHeight="1">
      <c r="A480" s="127"/>
      <c r="B480" s="128"/>
      <c r="C480" s="193" t="s">
        <v>1189</v>
      </c>
      <c r="D480" s="193" t="s">
        <v>147</v>
      </c>
      <c r="E480" s="194" t="s">
        <v>1190</v>
      </c>
      <c r="F480" s="195" t="s">
        <v>1191</v>
      </c>
      <c r="G480" s="196" t="s">
        <v>159</v>
      </c>
      <c r="H480" s="197">
        <v>1</v>
      </c>
      <c r="I480" s="24"/>
      <c r="J480" s="198">
        <f>ROUND(I480*H480,2)</f>
        <v>0</v>
      </c>
      <c r="K480" s="195" t="s">
        <v>150</v>
      </c>
      <c r="L480" s="128"/>
      <c r="M480" s="199" t="s">
        <v>3</v>
      </c>
      <c r="N480" s="200" t="s">
        <v>43</v>
      </c>
      <c r="O480" s="201"/>
      <c r="P480" s="202">
        <f>O480*H480</f>
        <v>0</v>
      </c>
      <c r="Q480" s="202">
        <v>3.1E-4</v>
      </c>
      <c r="R480" s="202">
        <f>Q480*H480</f>
        <v>3.1E-4</v>
      </c>
      <c r="S480" s="202">
        <v>0</v>
      </c>
      <c r="T480" s="203">
        <f>S480*H480</f>
        <v>0</v>
      </c>
      <c r="U480" s="127"/>
      <c r="V480" s="127"/>
      <c r="W480" s="127"/>
      <c r="X480" s="127"/>
      <c r="Y480" s="127"/>
      <c r="Z480" s="127"/>
      <c r="AA480" s="127"/>
      <c r="AB480" s="127"/>
      <c r="AC480" s="127"/>
      <c r="AD480" s="127"/>
      <c r="AE480" s="127"/>
      <c r="AR480" s="204" t="s">
        <v>216</v>
      </c>
      <c r="AT480" s="204" t="s">
        <v>147</v>
      </c>
      <c r="AU480" s="204" t="s">
        <v>82</v>
      </c>
      <c r="AY480" s="120" t="s">
        <v>145</v>
      </c>
      <c r="BE480" s="205">
        <f>IF(N480="základní",J480,0)</f>
        <v>0</v>
      </c>
      <c r="BF480" s="205">
        <f>IF(N480="snížená",J480,0)</f>
        <v>0</v>
      </c>
      <c r="BG480" s="205">
        <f>IF(N480="zákl. přenesená",J480,0)</f>
        <v>0</v>
      </c>
      <c r="BH480" s="205">
        <f>IF(N480="sníž. přenesená",J480,0)</f>
        <v>0</v>
      </c>
      <c r="BI480" s="205">
        <f>IF(N480="nulová",J480,0)</f>
        <v>0</v>
      </c>
      <c r="BJ480" s="120" t="s">
        <v>80</v>
      </c>
      <c r="BK480" s="205">
        <f>ROUND(I480*H480,2)</f>
        <v>0</v>
      </c>
      <c r="BL480" s="120" t="s">
        <v>216</v>
      </c>
      <c r="BM480" s="204" t="s">
        <v>1192</v>
      </c>
    </row>
    <row r="481" spans="1:65" s="130" customFormat="1" ht="36">
      <c r="A481" s="127"/>
      <c r="B481" s="128"/>
      <c r="C481" s="193" t="s">
        <v>1193</v>
      </c>
      <c r="D481" s="193" t="s">
        <v>147</v>
      </c>
      <c r="E481" s="194" t="s">
        <v>1194</v>
      </c>
      <c r="F481" s="195" t="s">
        <v>1195</v>
      </c>
      <c r="G481" s="196" t="s">
        <v>240</v>
      </c>
      <c r="H481" s="197">
        <v>1.5</v>
      </c>
      <c r="I481" s="24"/>
      <c r="J481" s="198">
        <f>ROUND(I481*H481,2)</f>
        <v>0</v>
      </c>
      <c r="K481" s="195" t="s">
        <v>150</v>
      </c>
      <c r="L481" s="128"/>
      <c r="M481" s="199" t="s">
        <v>3</v>
      </c>
      <c r="N481" s="200" t="s">
        <v>43</v>
      </c>
      <c r="O481" s="201"/>
      <c r="P481" s="202">
        <f>O481*H481</f>
        <v>0</v>
      </c>
      <c r="Q481" s="202">
        <v>1.91E-3</v>
      </c>
      <c r="R481" s="202">
        <f>Q481*H481</f>
        <v>2.8649999999999999E-3</v>
      </c>
      <c r="S481" s="202">
        <v>0</v>
      </c>
      <c r="T481" s="203">
        <f>S481*H481</f>
        <v>0</v>
      </c>
      <c r="U481" s="127"/>
      <c r="V481" s="127"/>
      <c r="W481" s="127"/>
      <c r="X481" s="127"/>
      <c r="Y481" s="127"/>
      <c r="Z481" s="127"/>
      <c r="AA481" s="127"/>
      <c r="AB481" s="127"/>
      <c r="AC481" s="127"/>
      <c r="AD481" s="127"/>
      <c r="AE481" s="127"/>
      <c r="AR481" s="204" t="s">
        <v>216</v>
      </c>
      <c r="AT481" s="204" t="s">
        <v>147</v>
      </c>
      <c r="AU481" s="204" t="s">
        <v>82</v>
      </c>
      <c r="AY481" s="120" t="s">
        <v>145</v>
      </c>
      <c r="BE481" s="205">
        <f>IF(N481="základní",J481,0)</f>
        <v>0</v>
      </c>
      <c r="BF481" s="205">
        <f>IF(N481="snížená",J481,0)</f>
        <v>0</v>
      </c>
      <c r="BG481" s="205">
        <f>IF(N481="zákl. přenesená",J481,0)</f>
        <v>0</v>
      </c>
      <c r="BH481" s="205">
        <f>IF(N481="sníž. přenesená",J481,0)</f>
        <v>0</v>
      </c>
      <c r="BI481" s="205">
        <f>IF(N481="nulová",J481,0)</f>
        <v>0</v>
      </c>
      <c r="BJ481" s="120" t="s">
        <v>80</v>
      </c>
      <c r="BK481" s="205">
        <f>ROUND(I481*H481,2)</f>
        <v>0</v>
      </c>
      <c r="BL481" s="120" t="s">
        <v>216</v>
      </c>
      <c r="BM481" s="204" t="s">
        <v>1196</v>
      </c>
    </row>
    <row r="482" spans="1:65" s="130" customFormat="1" ht="44.25" customHeight="1">
      <c r="A482" s="127"/>
      <c r="B482" s="128"/>
      <c r="C482" s="193" t="s">
        <v>1197</v>
      </c>
      <c r="D482" s="193" t="s">
        <v>147</v>
      </c>
      <c r="E482" s="194" t="s">
        <v>417</v>
      </c>
      <c r="F482" s="195" t="s">
        <v>418</v>
      </c>
      <c r="G482" s="196" t="s">
        <v>359</v>
      </c>
      <c r="H482" s="264">
        <f>SUM(J476:J481)</f>
        <v>0</v>
      </c>
      <c r="I482" s="24"/>
      <c r="J482" s="198">
        <f>ROUND(I482*H482/100,2)</f>
        <v>0</v>
      </c>
      <c r="K482" s="195" t="s">
        <v>150</v>
      </c>
      <c r="L482" s="128"/>
      <c r="M482" s="199" t="s">
        <v>3</v>
      </c>
      <c r="N482" s="200" t="s">
        <v>43</v>
      </c>
      <c r="O482" s="201"/>
      <c r="P482" s="202">
        <f>O482*H482</f>
        <v>0</v>
      </c>
      <c r="Q482" s="202">
        <v>0</v>
      </c>
      <c r="R482" s="202">
        <f>Q482*H482</f>
        <v>0</v>
      </c>
      <c r="S482" s="202">
        <v>0</v>
      </c>
      <c r="T482" s="203">
        <f>S482*H482</f>
        <v>0</v>
      </c>
      <c r="U482" s="127"/>
      <c r="V482" s="127"/>
      <c r="W482" s="127"/>
      <c r="X482" s="127"/>
      <c r="Y482" s="127"/>
      <c r="Z482" s="127"/>
      <c r="AA482" s="127"/>
      <c r="AB482" s="127"/>
      <c r="AC482" s="127"/>
      <c r="AD482" s="127"/>
      <c r="AE482" s="127"/>
      <c r="AR482" s="204" t="s">
        <v>216</v>
      </c>
      <c r="AT482" s="204" t="s">
        <v>147</v>
      </c>
      <c r="AU482" s="204" t="s">
        <v>82</v>
      </c>
      <c r="AY482" s="120" t="s">
        <v>145</v>
      </c>
      <c r="BE482" s="205">
        <f>IF(N482="základní",J482,0)</f>
        <v>0</v>
      </c>
      <c r="BF482" s="205">
        <f>IF(N482="snížená",J482,0)</f>
        <v>0</v>
      </c>
      <c r="BG482" s="205">
        <f>IF(N482="zákl. přenesená",J482,0)</f>
        <v>0</v>
      </c>
      <c r="BH482" s="205">
        <f>IF(N482="sníž. přenesená",J482,0)</f>
        <v>0</v>
      </c>
      <c r="BI482" s="205">
        <f>IF(N482="nulová",J482,0)</f>
        <v>0</v>
      </c>
      <c r="BJ482" s="120" t="s">
        <v>80</v>
      </c>
      <c r="BK482" s="205">
        <f>ROUND(I482*H482,2)</f>
        <v>0</v>
      </c>
      <c r="BL482" s="120" t="s">
        <v>216</v>
      </c>
      <c r="BM482" s="204" t="s">
        <v>1198</v>
      </c>
    </row>
    <row r="483" spans="1:65" s="182" customFormat="1" ht="22.9" customHeight="1">
      <c r="B483" s="183"/>
      <c r="D483" s="184" t="s">
        <v>71</v>
      </c>
      <c r="E483" s="217" t="s">
        <v>1199</v>
      </c>
      <c r="F483" s="217" t="s">
        <v>1200</v>
      </c>
      <c r="I483" s="23"/>
      <c r="J483" s="218">
        <f>SUM(J484:J501)</f>
        <v>0</v>
      </c>
      <c r="L483" s="183"/>
      <c r="M483" s="187"/>
      <c r="N483" s="188"/>
      <c r="O483" s="188"/>
      <c r="P483" s="189">
        <f>SUM(P484:P501)</f>
        <v>0</v>
      </c>
      <c r="Q483" s="188"/>
      <c r="R483" s="189">
        <f>SUM(R484:R501)</f>
        <v>3.4699673899999994</v>
      </c>
      <c r="S483" s="188"/>
      <c r="T483" s="190">
        <f>SUM(T484:T501)</f>
        <v>0</v>
      </c>
      <c r="AR483" s="184" t="s">
        <v>82</v>
      </c>
      <c r="AT483" s="191" t="s">
        <v>71</v>
      </c>
      <c r="AU483" s="191" t="s">
        <v>80</v>
      </c>
      <c r="AY483" s="184" t="s">
        <v>145</v>
      </c>
      <c r="BK483" s="192">
        <f>SUM(BK484:BK501)</f>
        <v>0</v>
      </c>
    </row>
    <row r="484" spans="1:65" s="130" customFormat="1" ht="24">
      <c r="A484" s="127"/>
      <c r="B484" s="128"/>
      <c r="C484" s="193" t="s">
        <v>1201</v>
      </c>
      <c r="D484" s="193" t="s">
        <v>147</v>
      </c>
      <c r="E484" s="194" t="s">
        <v>1202</v>
      </c>
      <c r="F484" s="195" t="s">
        <v>1203</v>
      </c>
      <c r="G484" s="196" t="s">
        <v>104</v>
      </c>
      <c r="H484" s="197">
        <v>66.477999999999994</v>
      </c>
      <c r="I484" s="24"/>
      <c r="J484" s="198">
        <f>ROUND(I484*H484,2)</f>
        <v>0</v>
      </c>
      <c r="K484" s="195" t="s">
        <v>150</v>
      </c>
      <c r="L484" s="128"/>
      <c r="M484" s="199" t="s">
        <v>3</v>
      </c>
      <c r="N484" s="200" t="s">
        <v>43</v>
      </c>
      <c r="O484" s="201"/>
      <c r="P484" s="202">
        <f>O484*H484</f>
        <v>0</v>
      </c>
      <c r="Q484" s="202">
        <v>4.4499999999999998E-2</v>
      </c>
      <c r="R484" s="202">
        <f>Q484*H484</f>
        <v>2.9582709999999994</v>
      </c>
      <c r="S484" s="202">
        <v>0</v>
      </c>
      <c r="T484" s="203">
        <f>S484*H484</f>
        <v>0</v>
      </c>
      <c r="U484" s="127"/>
      <c r="V484" s="127"/>
      <c r="W484" s="127"/>
      <c r="X484" s="127"/>
      <c r="Y484" s="127"/>
      <c r="Z484" s="127"/>
      <c r="AA484" s="127"/>
      <c r="AB484" s="127"/>
      <c r="AC484" s="127"/>
      <c r="AD484" s="127"/>
      <c r="AE484" s="127"/>
      <c r="AR484" s="204" t="s">
        <v>216</v>
      </c>
      <c r="AT484" s="204" t="s">
        <v>147</v>
      </c>
      <c r="AU484" s="204" t="s">
        <v>82</v>
      </c>
      <c r="AY484" s="120" t="s">
        <v>145</v>
      </c>
      <c r="BE484" s="205">
        <f>IF(N484="základní",J484,0)</f>
        <v>0</v>
      </c>
      <c r="BF484" s="205">
        <f>IF(N484="snížená",J484,0)</f>
        <v>0</v>
      </c>
      <c r="BG484" s="205">
        <f>IF(N484="zákl. přenesená",J484,0)</f>
        <v>0</v>
      </c>
      <c r="BH484" s="205">
        <f>IF(N484="sníž. přenesená",J484,0)</f>
        <v>0</v>
      </c>
      <c r="BI484" s="205">
        <f>IF(N484="nulová",J484,0)</f>
        <v>0</v>
      </c>
      <c r="BJ484" s="120" t="s">
        <v>80</v>
      </c>
      <c r="BK484" s="205">
        <f>ROUND(I484*H484,2)</f>
        <v>0</v>
      </c>
      <c r="BL484" s="120" t="s">
        <v>216</v>
      </c>
      <c r="BM484" s="204" t="s">
        <v>1204</v>
      </c>
    </row>
    <row r="485" spans="1:65" s="130" customFormat="1" ht="19.5">
      <c r="A485" s="127"/>
      <c r="B485" s="128"/>
      <c r="C485" s="127"/>
      <c r="D485" s="221" t="s">
        <v>316</v>
      </c>
      <c r="E485" s="127"/>
      <c r="F485" s="252" t="s">
        <v>1205</v>
      </c>
      <c r="G485" s="127"/>
      <c r="H485" s="127"/>
      <c r="I485" s="28"/>
      <c r="J485" s="127"/>
      <c r="K485" s="127"/>
      <c r="L485" s="128"/>
      <c r="M485" s="253"/>
      <c r="N485" s="254"/>
      <c r="O485" s="201"/>
      <c r="P485" s="201"/>
      <c r="Q485" s="201"/>
      <c r="R485" s="201"/>
      <c r="S485" s="201"/>
      <c r="T485" s="255"/>
      <c r="U485" s="127"/>
      <c r="V485" s="127"/>
      <c r="W485" s="127"/>
      <c r="X485" s="127"/>
      <c r="Y485" s="127"/>
      <c r="Z485" s="127"/>
      <c r="AA485" s="127"/>
      <c r="AB485" s="127"/>
      <c r="AC485" s="127"/>
      <c r="AD485" s="127"/>
      <c r="AE485" s="127"/>
      <c r="AT485" s="120" t="s">
        <v>316</v>
      </c>
      <c r="AU485" s="120" t="s">
        <v>82</v>
      </c>
    </row>
    <row r="486" spans="1:65" s="219" customFormat="1">
      <c r="B486" s="220"/>
      <c r="D486" s="221" t="s">
        <v>153</v>
      </c>
      <c r="E486" s="222" t="s">
        <v>3</v>
      </c>
      <c r="F486" s="223" t="s">
        <v>1206</v>
      </c>
      <c r="H486" s="224">
        <v>66.477999999999994</v>
      </c>
      <c r="I486" s="25"/>
      <c r="L486" s="220"/>
      <c r="M486" s="225"/>
      <c r="N486" s="226"/>
      <c r="O486" s="226"/>
      <c r="P486" s="226"/>
      <c r="Q486" s="226"/>
      <c r="R486" s="226"/>
      <c r="S486" s="226"/>
      <c r="T486" s="227"/>
      <c r="AT486" s="222" t="s">
        <v>153</v>
      </c>
      <c r="AU486" s="222" t="s">
        <v>82</v>
      </c>
      <c r="AV486" s="219" t="s">
        <v>82</v>
      </c>
      <c r="AW486" s="219" t="s">
        <v>33</v>
      </c>
      <c r="AX486" s="219" t="s">
        <v>80</v>
      </c>
      <c r="AY486" s="222" t="s">
        <v>145</v>
      </c>
    </row>
    <row r="487" spans="1:65" s="130" customFormat="1" ht="24">
      <c r="A487" s="127"/>
      <c r="B487" s="128"/>
      <c r="C487" s="193" t="s">
        <v>1207</v>
      </c>
      <c r="D487" s="193" t="s">
        <v>147</v>
      </c>
      <c r="E487" s="194" t="s">
        <v>1208</v>
      </c>
      <c r="F487" s="195" t="s">
        <v>1209</v>
      </c>
      <c r="G487" s="196" t="s">
        <v>240</v>
      </c>
      <c r="H487" s="197">
        <v>15.1</v>
      </c>
      <c r="I487" s="24"/>
      <c r="J487" s="198">
        <f>ROUND(I487*H487,2)</f>
        <v>0</v>
      </c>
      <c r="K487" s="195" t="s">
        <v>150</v>
      </c>
      <c r="L487" s="128"/>
      <c r="M487" s="199" t="s">
        <v>3</v>
      </c>
      <c r="N487" s="200" t="s">
        <v>43</v>
      </c>
      <c r="O487" s="201"/>
      <c r="P487" s="202">
        <f>O487*H487</f>
        <v>0</v>
      </c>
      <c r="Q487" s="202">
        <v>1.1E-4</v>
      </c>
      <c r="R487" s="202">
        <f>Q487*H487</f>
        <v>1.6609999999999999E-3</v>
      </c>
      <c r="S487" s="202">
        <v>0</v>
      </c>
      <c r="T487" s="203">
        <f>S487*H487</f>
        <v>0</v>
      </c>
      <c r="U487" s="127"/>
      <c r="V487" s="127"/>
      <c r="W487" s="127"/>
      <c r="X487" s="127"/>
      <c r="Y487" s="127"/>
      <c r="Z487" s="127"/>
      <c r="AA487" s="127"/>
      <c r="AB487" s="127"/>
      <c r="AC487" s="127"/>
      <c r="AD487" s="127"/>
      <c r="AE487" s="127"/>
      <c r="AR487" s="204" t="s">
        <v>216</v>
      </c>
      <c r="AT487" s="204" t="s">
        <v>147</v>
      </c>
      <c r="AU487" s="204" t="s">
        <v>82</v>
      </c>
      <c r="AY487" s="120" t="s">
        <v>145</v>
      </c>
      <c r="BE487" s="205">
        <f>IF(N487="základní",J487,0)</f>
        <v>0</v>
      </c>
      <c r="BF487" s="205">
        <f>IF(N487="snížená",J487,0)</f>
        <v>0</v>
      </c>
      <c r="BG487" s="205">
        <f>IF(N487="zákl. přenesená",J487,0)</f>
        <v>0</v>
      </c>
      <c r="BH487" s="205">
        <f>IF(N487="sníž. přenesená",J487,0)</f>
        <v>0</v>
      </c>
      <c r="BI487" s="205">
        <f>IF(N487="nulová",J487,0)</f>
        <v>0</v>
      </c>
      <c r="BJ487" s="120" t="s">
        <v>80</v>
      </c>
      <c r="BK487" s="205">
        <f>ROUND(I487*H487,2)</f>
        <v>0</v>
      </c>
      <c r="BL487" s="120" t="s">
        <v>216</v>
      </c>
      <c r="BM487" s="204" t="s">
        <v>1210</v>
      </c>
    </row>
    <row r="488" spans="1:65" s="219" customFormat="1">
      <c r="B488" s="220"/>
      <c r="D488" s="221" t="s">
        <v>153</v>
      </c>
      <c r="E488" s="222" t="s">
        <v>3</v>
      </c>
      <c r="F488" s="223" t="s">
        <v>1211</v>
      </c>
      <c r="H488" s="224">
        <v>15.1</v>
      </c>
      <c r="I488" s="25"/>
      <c r="L488" s="220"/>
      <c r="M488" s="225"/>
      <c r="N488" s="226"/>
      <c r="O488" s="226"/>
      <c r="P488" s="226"/>
      <c r="Q488" s="226"/>
      <c r="R488" s="226"/>
      <c r="S488" s="226"/>
      <c r="T488" s="227"/>
      <c r="AT488" s="222" t="s">
        <v>153</v>
      </c>
      <c r="AU488" s="222" t="s">
        <v>82</v>
      </c>
      <c r="AV488" s="219" t="s">
        <v>82</v>
      </c>
      <c r="AW488" s="219" t="s">
        <v>33</v>
      </c>
      <c r="AX488" s="219" t="s">
        <v>80</v>
      </c>
      <c r="AY488" s="222" t="s">
        <v>145</v>
      </c>
    </row>
    <row r="489" spans="1:65" s="130" customFormat="1" ht="48">
      <c r="A489" s="127"/>
      <c r="B489" s="128"/>
      <c r="C489" s="193" t="s">
        <v>1212</v>
      </c>
      <c r="D489" s="193" t="s">
        <v>147</v>
      </c>
      <c r="E489" s="194" t="s">
        <v>1213</v>
      </c>
      <c r="F489" s="195" t="s">
        <v>1214</v>
      </c>
      <c r="G489" s="196" t="s">
        <v>240</v>
      </c>
      <c r="H489" s="197">
        <v>7.55</v>
      </c>
      <c r="I489" s="24"/>
      <c r="J489" s="198">
        <f>ROUND(I489*H489,2)</f>
        <v>0</v>
      </c>
      <c r="K489" s="195" t="s">
        <v>150</v>
      </c>
      <c r="L489" s="128"/>
      <c r="M489" s="199" t="s">
        <v>3</v>
      </c>
      <c r="N489" s="200" t="s">
        <v>43</v>
      </c>
      <c r="O489" s="201"/>
      <c r="P489" s="202">
        <f>O489*H489</f>
        <v>0</v>
      </c>
      <c r="Q489" s="202">
        <v>4.5530000000000001E-2</v>
      </c>
      <c r="R489" s="202">
        <f>Q489*H489</f>
        <v>0.34375149999999999</v>
      </c>
      <c r="S489" s="202">
        <v>0</v>
      </c>
      <c r="T489" s="203">
        <f>S489*H489</f>
        <v>0</v>
      </c>
      <c r="U489" s="127"/>
      <c r="V489" s="127"/>
      <c r="W489" s="127"/>
      <c r="X489" s="127"/>
      <c r="Y489" s="127"/>
      <c r="Z489" s="127"/>
      <c r="AA489" s="127"/>
      <c r="AB489" s="127"/>
      <c r="AC489" s="127"/>
      <c r="AD489" s="127"/>
      <c r="AE489" s="127"/>
      <c r="AR489" s="204" t="s">
        <v>216</v>
      </c>
      <c r="AT489" s="204" t="s">
        <v>147</v>
      </c>
      <c r="AU489" s="204" t="s">
        <v>82</v>
      </c>
      <c r="AY489" s="120" t="s">
        <v>145</v>
      </c>
      <c r="BE489" s="205">
        <f>IF(N489="základní",J489,0)</f>
        <v>0</v>
      </c>
      <c r="BF489" s="205">
        <f>IF(N489="snížená",J489,0)</f>
        <v>0</v>
      </c>
      <c r="BG489" s="205">
        <f>IF(N489="zákl. přenesená",J489,0)</f>
        <v>0</v>
      </c>
      <c r="BH489" s="205">
        <f>IF(N489="sníž. přenesená",J489,0)</f>
        <v>0</v>
      </c>
      <c r="BI489" s="205">
        <f>IF(N489="nulová",J489,0)</f>
        <v>0</v>
      </c>
      <c r="BJ489" s="120" t="s">
        <v>80</v>
      </c>
      <c r="BK489" s="205">
        <f>ROUND(I489*H489,2)</f>
        <v>0</v>
      </c>
      <c r="BL489" s="120" t="s">
        <v>216</v>
      </c>
      <c r="BM489" s="204" t="s">
        <v>1215</v>
      </c>
    </row>
    <row r="490" spans="1:65" s="219" customFormat="1">
      <c r="B490" s="220"/>
      <c r="D490" s="221" t="s">
        <v>153</v>
      </c>
      <c r="E490" s="222" t="s">
        <v>3</v>
      </c>
      <c r="F490" s="223" t="s">
        <v>1216</v>
      </c>
      <c r="H490" s="224">
        <v>7.55</v>
      </c>
      <c r="I490" s="25"/>
      <c r="L490" s="220"/>
      <c r="M490" s="225"/>
      <c r="N490" s="226"/>
      <c r="O490" s="226"/>
      <c r="P490" s="226"/>
      <c r="Q490" s="226"/>
      <c r="R490" s="226"/>
      <c r="S490" s="226"/>
      <c r="T490" s="227"/>
      <c r="AT490" s="222" t="s">
        <v>153</v>
      </c>
      <c r="AU490" s="222" t="s">
        <v>82</v>
      </c>
      <c r="AV490" s="219" t="s">
        <v>82</v>
      </c>
      <c r="AW490" s="219" t="s">
        <v>33</v>
      </c>
      <c r="AX490" s="219" t="s">
        <v>80</v>
      </c>
      <c r="AY490" s="222" t="s">
        <v>145</v>
      </c>
    </row>
    <row r="491" spans="1:65" s="130" customFormat="1" ht="36">
      <c r="A491" s="127"/>
      <c r="B491" s="128"/>
      <c r="C491" s="193" t="s">
        <v>1217</v>
      </c>
      <c r="D491" s="193" t="s">
        <v>147</v>
      </c>
      <c r="E491" s="194" t="s">
        <v>1218</v>
      </c>
      <c r="F491" s="195" t="s">
        <v>1219</v>
      </c>
      <c r="G491" s="196" t="s">
        <v>240</v>
      </c>
      <c r="H491" s="197">
        <v>17.61</v>
      </c>
      <c r="I491" s="24"/>
      <c r="J491" s="198">
        <f>ROUND(I491*H491,2)</f>
        <v>0</v>
      </c>
      <c r="K491" s="195" t="s">
        <v>150</v>
      </c>
      <c r="L491" s="128"/>
      <c r="M491" s="199" t="s">
        <v>3</v>
      </c>
      <c r="N491" s="200" t="s">
        <v>43</v>
      </c>
      <c r="O491" s="201"/>
      <c r="P491" s="202">
        <f>O491*H491</f>
        <v>0</v>
      </c>
      <c r="Q491" s="202">
        <v>8.7299999999999999E-3</v>
      </c>
      <c r="R491" s="202">
        <f>Q491*H491</f>
        <v>0.15373529999999999</v>
      </c>
      <c r="S491" s="202">
        <v>0</v>
      </c>
      <c r="T491" s="203">
        <f>S491*H491</f>
        <v>0</v>
      </c>
      <c r="U491" s="127"/>
      <c r="V491" s="127"/>
      <c r="W491" s="127"/>
      <c r="X491" s="127"/>
      <c r="Y491" s="127"/>
      <c r="Z491" s="127"/>
      <c r="AA491" s="127"/>
      <c r="AB491" s="127"/>
      <c r="AC491" s="127"/>
      <c r="AD491" s="127"/>
      <c r="AE491" s="127"/>
      <c r="AR491" s="204" t="s">
        <v>216</v>
      </c>
      <c r="AT491" s="204" t="s">
        <v>147</v>
      </c>
      <c r="AU491" s="204" t="s">
        <v>82</v>
      </c>
      <c r="AY491" s="120" t="s">
        <v>145</v>
      </c>
      <c r="BE491" s="205">
        <f>IF(N491="základní",J491,0)</f>
        <v>0</v>
      </c>
      <c r="BF491" s="205">
        <f>IF(N491="snížená",J491,0)</f>
        <v>0</v>
      </c>
      <c r="BG491" s="205">
        <f>IF(N491="zákl. přenesená",J491,0)</f>
        <v>0</v>
      </c>
      <c r="BH491" s="205">
        <f>IF(N491="sníž. přenesená",J491,0)</f>
        <v>0</v>
      </c>
      <c r="BI491" s="205">
        <f>IF(N491="nulová",J491,0)</f>
        <v>0</v>
      </c>
      <c r="BJ491" s="120" t="s">
        <v>80</v>
      </c>
      <c r="BK491" s="205">
        <f>ROUND(I491*H491,2)</f>
        <v>0</v>
      </c>
      <c r="BL491" s="120" t="s">
        <v>216</v>
      </c>
      <c r="BM491" s="204" t="s">
        <v>1220</v>
      </c>
    </row>
    <row r="492" spans="1:65" s="219" customFormat="1">
      <c r="B492" s="220"/>
      <c r="D492" s="221" t="s">
        <v>153</v>
      </c>
      <c r="E492" s="222" t="s">
        <v>3</v>
      </c>
      <c r="F492" s="223" t="s">
        <v>1221</v>
      </c>
      <c r="H492" s="224">
        <v>17.61</v>
      </c>
      <c r="I492" s="25"/>
      <c r="L492" s="220"/>
      <c r="M492" s="225"/>
      <c r="N492" s="226"/>
      <c r="O492" s="226"/>
      <c r="P492" s="226"/>
      <c r="Q492" s="226"/>
      <c r="R492" s="226"/>
      <c r="S492" s="226"/>
      <c r="T492" s="227"/>
      <c r="AT492" s="222" t="s">
        <v>153</v>
      </c>
      <c r="AU492" s="222" t="s">
        <v>82</v>
      </c>
      <c r="AV492" s="219" t="s">
        <v>82</v>
      </c>
      <c r="AW492" s="219" t="s">
        <v>33</v>
      </c>
      <c r="AX492" s="219" t="s">
        <v>80</v>
      </c>
      <c r="AY492" s="222" t="s">
        <v>145</v>
      </c>
    </row>
    <row r="493" spans="1:65" s="130" customFormat="1" ht="36">
      <c r="A493" s="127"/>
      <c r="B493" s="128"/>
      <c r="C493" s="193" t="s">
        <v>1222</v>
      </c>
      <c r="D493" s="193" t="s">
        <v>147</v>
      </c>
      <c r="E493" s="194" t="s">
        <v>1223</v>
      </c>
      <c r="F493" s="195" t="s">
        <v>1224</v>
      </c>
      <c r="G493" s="196" t="s">
        <v>104</v>
      </c>
      <c r="H493" s="197">
        <v>66.477999999999994</v>
      </c>
      <c r="I493" s="24"/>
      <c r="J493" s="198">
        <f>ROUND(I493*H493,2)</f>
        <v>0</v>
      </c>
      <c r="K493" s="195" t="s">
        <v>150</v>
      </c>
      <c r="L493" s="128"/>
      <c r="M493" s="199" t="s">
        <v>3</v>
      </c>
      <c r="N493" s="200" t="s">
        <v>43</v>
      </c>
      <c r="O493" s="201"/>
      <c r="P493" s="202">
        <f>O493*H493</f>
        <v>0</v>
      </c>
      <c r="Q493" s="202">
        <v>0</v>
      </c>
      <c r="R493" s="202">
        <f>Q493*H493</f>
        <v>0</v>
      </c>
      <c r="S493" s="202">
        <v>0</v>
      </c>
      <c r="T493" s="203">
        <f>S493*H493</f>
        <v>0</v>
      </c>
      <c r="U493" s="127"/>
      <c r="V493" s="127"/>
      <c r="W493" s="127"/>
      <c r="X493" s="127"/>
      <c r="Y493" s="127"/>
      <c r="Z493" s="127"/>
      <c r="AA493" s="127"/>
      <c r="AB493" s="127"/>
      <c r="AC493" s="127"/>
      <c r="AD493" s="127"/>
      <c r="AE493" s="127"/>
      <c r="AR493" s="204" t="s">
        <v>216</v>
      </c>
      <c r="AT493" s="204" t="s">
        <v>147</v>
      </c>
      <c r="AU493" s="204" t="s">
        <v>82</v>
      </c>
      <c r="AY493" s="120" t="s">
        <v>145</v>
      </c>
      <c r="BE493" s="205">
        <f>IF(N493="základní",J493,0)</f>
        <v>0</v>
      </c>
      <c r="BF493" s="205">
        <f>IF(N493="snížená",J493,0)</f>
        <v>0</v>
      </c>
      <c r="BG493" s="205">
        <f>IF(N493="zákl. přenesená",J493,0)</f>
        <v>0</v>
      </c>
      <c r="BH493" s="205">
        <f>IF(N493="sníž. přenesená",J493,0)</f>
        <v>0</v>
      </c>
      <c r="BI493" s="205">
        <f>IF(N493="nulová",J493,0)</f>
        <v>0</v>
      </c>
      <c r="BJ493" s="120" t="s">
        <v>80</v>
      </c>
      <c r="BK493" s="205">
        <f>ROUND(I493*H493,2)</f>
        <v>0</v>
      </c>
      <c r="BL493" s="120" t="s">
        <v>216</v>
      </c>
      <c r="BM493" s="204" t="s">
        <v>1225</v>
      </c>
    </row>
    <row r="494" spans="1:65" s="219" customFormat="1">
      <c r="B494" s="220"/>
      <c r="D494" s="221" t="s">
        <v>153</v>
      </c>
      <c r="E494" s="222" t="s">
        <v>3</v>
      </c>
      <c r="F494" s="223" t="s">
        <v>1226</v>
      </c>
      <c r="H494" s="224">
        <v>66.477999999999994</v>
      </c>
      <c r="I494" s="25"/>
      <c r="L494" s="220"/>
      <c r="M494" s="225"/>
      <c r="N494" s="226"/>
      <c r="O494" s="226"/>
      <c r="P494" s="226"/>
      <c r="Q494" s="226"/>
      <c r="R494" s="226"/>
      <c r="S494" s="226"/>
      <c r="T494" s="227"/>
      <c r="AT494" s="222" t="s">
        <v>153</v>
      </c>
      <c r="AU494" s="222" t="s">
        <v>82</v>
      </c>
      <c r="AV494" s="219" t="s">
        <v>82</v>
      </c>
      <c r="AW494" s="219" t="s">
        <v>33</v>
      </c>
      <c r="AX494" s="219" t="s">
        <v>80</v>
      </c>
      <c r="AY494" s="222" t="s">
        <v>145</v>
      </c>
    </row>
    <row r="495" spans="1:65" s="130" customFormat="1" ht="36">
      <c r="A495" s="127"/>
      <c r="B495" s="128"/>
      <c r="C495" s="236" t="s">
        <v>1227</v>
      </c>
      <c r="D495" s="236" t="s">
        <v>514</v>
      </c>
      <c r="E495" s="237" t="s">
        <v>1228</v>
      </c>
      <c r="F495" s="238" t="s">
        <v>1229</v>
      </c>
      <c r="G495" s="239" t="s">
        <v>104</v>
      </c>
      <c r="H495" s="240">
        <v>73.126000000000005</v>
      </c>
      <c r="I495" s="29"/>
      <c r="J495" s="241">
        <f>ROUND(I495*H495,2)</f>
        <v>0</v>
      </c>
      <c r="K495" s="238" t="s">
        <v>150</v>
      </c>
      <c r="L495" s="242"/>
      <c r="M495" s="243" t="s">
        <v>3</v>
      </c>
      <c r="N495" s="244" t="s">
        <v>43</v>
      </c>
      <c r="O495" s="201"/>
      <c r="P495" s="202">
        <f>O495*H495</f>
        <v>0</v>
      </c>
      <c r="Q495" s="202">
        <v>1.6000000000000001E-4</v>
      </c>
      <c r="R495" s="202">
        <f>Q495*H495</f>
        <v>1.1700160000000001E-2</v>
      </c>
      <c r="S495" s="202">
        <v>0</v>
      </c>
      <c r="T495" s="203">
        <f>S495*H495</f>
        <v>0</v>
      </c>
      <c r="U495" s="127"/>
      <c r="V495" s="127"/>
      <c r="W495" s="127"/>
      <c r="X495" s="127"/>
      <c r="Y495" s="127"/>
      <c r="Z495" s="127"/>
      <c r="AA495" s="127"/>
      <c r="AB495" s="127"/>
      <c r="AC495" s="127"/>
      <c r="AD495" s="127"/>
      <c r="AE495" s="127"/>
      <c r="AR495" s="204" t="s">
        <v>323</v>
      </c>
      <c r="AT495" s="204" t="s">
        <v>514</v>
      </c>
      <c r="AU495" s="204" t="s">
        <v>82</v>
      </c>
      <c r="AY495" s="120" t="s">
        <v>145</v>
      </c>
      <c r="BE495" s="205">
        <f>IF(N495="základní",J495,0)</f>
        <v>0</v>
      </c>
      <c r="BF495" s="205">
        <f>IF(N495="snížená",J495,0)</f>
        <v>0</v>
      </c>
      <c r="BG495" s="205">
        <f>IF(N495="zákl. přenesená",J495,0)</f>
        <v>0</v>
      </c>
      <c r="BH495" s="205">
        <f>IF(N495="sníž. přenesená",J495,0)</f>
        <v>0</v>
      </c>
      <c r="BI495" s="205">
        <f>IF(N495="nulová",J495,0)</f>
        <v>0</v>
      </c>
      <c r="BJ495" s="120" t="s">
        <v>80</v>
      </c>
      <c r="BK495" s="205">
        <f>ROUND(I495*H495,2)</f>
        <v>0</v>
      </c>
      <c r="BL495" s="120" t="s">
        <v>216</v>
      </c>
      <c r="BM495" s="204" t="s">
        <v>1230</v>
      </c>
    </row>
    <row r="496" spans="1:65" s="219" customFormat="1">
      <c r="B496" s="220"/>
      <c r="D496" s="221" t="s">
        <v>153</v>
      </c>
      <c r="F496" s="223" t="s">
        <v>1231</v>
      </c>
      <c r="H496" s="224">
        <v>73.126000000000005</v>
      </c>
      <c r="I496" s="25"/>
      <c r="L496" s="220"/>
      <c r="M496" s="225"/>
      <c r="N496" s="226"/>
      <c r="O496" s="226"/>
      <c r="P496" s="226"/>
      <c r="Q496" s="226"/>
      <c r="R496" s="226"/>
      <c r="S496" s="226"/>
      <c r="T496" s="227"/>
      <c r="AT496" s="222" t="s">
        <v>153</v>
      </c>
      <c r="AU496" s="222" t="s">
        <v>82</v>
      </c>
      <c r="AV496" s="219" t="s">
        <v>82</v>
      </c>
      <c r="AW496" s="219" t="s">
        <v>4</v>
      </c>
      <c r="AX496" s="219" t="s">
        <v>80</v>
      </c>
      <c r="AY496" s="222" t="s">
        <v>145</v>
      </c>
    </row>
    <row r="497" spans="1:65" s="130" customFormat="1" ht="24">
      <c r="A497" s="127"/>
      <c r="B497" s="128"/>
      <c r="C497" s="193" t="s">
        <v>1232</v>
      </c>
      <c r="D497" s="193" t="s">
        <v>147</v>
      </c>
      <c r="E497" s="194" t="s">
        <v>1233</v>
      </c>
      <c r="F497" s="195" t="s">
        <v>1234</v>
      </c>
      <c r="G497" s="196" t="s">
        <v>240</v>
      </c>
      <c r="H497" s="197">
        <v>77.13</v>
      </c>
      <c r="I497" s="24"/>
      <c r="J497" s="198">
        <f>ROUND(I497*H497,2)</f>
        <v>0</v>
      </c>
      <c r="K497" s="195" t="s">
        <v>150</v>
      </c>
      <c r="L497" s="128"/>
      <c r="M497" s="199" t="s">
        <v>3</v>
      </c>
      <c r="N497" s="200" t="s">
        <v>43</v>
      </c>
      <c r="O497" s="201"/>
      <c r="P497" s="202">
        <f>O497*H497</f>
        <v>0</v>
      </c>
      <c r="Q497" s="202">
        <v>0</v>
      </c>
      <c r="R497" s="202">
        <f>Q497*H497</f>
        <v>0</v>
      </c>
      <c r="S497" s="202">
        <v>0</v>
      </c>
      <c r="T497" s="203">
        <f>S497*H497</f>
        <v>0</v>
      </c>
      <c r="U497" s="127"/>
      <c r="V497" s="127"/>
      <c r="W497" s="127"/>
      <c r="X497" s="127"/>
      <c r="Y497" s="127"/>
      <c r="Z497" s="127"/>
      <c r="AA497" s="127"/>
      <c r="AB497" s="127"/>
      <c r="AC497" s="127"/>
      <c r="AD497" s="127"/>
      <c r="AE497" s="127"/>
      <c r="AR497" s="204" t="s">
        <v>216</v>
      </c>
      <c r="AT497" s="204" t="s">
        <v>147</v>
      </c>
      <c r="AU497" s="204" t="s">
        <v>82</v>
      </c>
      <c r="AY497" s="120" t="s">
        <v>145</v>
      </c>
      <c r="BE497" s="205">
        <f>IF(N497="základní",J497,0)</f>
        <v>0</v>
      </c>
      <c r="BF497" s="205">
        <f>IF(N497="snížená",J497,0)</f>
        <v>0</v>
      </c>
      <c r="BG497" s="205">
        <f>IF(N497="zákl. přenesená",J497,0)</f>
        <v>0</v>
      </c>
      <c r="BH497" s="205">
        <f>IF(N497="sníž. přenesená",J497,0)</f>
        <v>0</v>
      </c>
      <c r="BI497" s="205">
        <f>IF(N497="nulová",J497,0)</f>
        <v>0</v>
      </c>
      <c r="BJ497" s="120" t="s">
        <v>80</v>
      </c>
      <c r="BK497" s="205">
        <f>ROUND(I497*H497,2)</f>
        <v>0</v>
      </c>
      <c r="BL497" s="120" t="s">
        <v>216</v>
      </c>
      <c r="BM497" s="204" t="s">
        <v>1235</v>
      </c>
    </row>
    <row r="498" spans="1:65" s="219" customFormat="1">
      <c r="B498" s="220"/>
      <c r="D498" s="221" t="s">
        <v>153</v>
      </c>
      <c r="E498" s="222" t="s">
        <v>3</v>
      </c>
      <c r="F498" s="223" t="s">
        <v>1236</v>
      </c>
      <c r="H498" s="224">
        <v>77.13</v>
      </c>
      <c r="I498" s="25"/>
      <c r="L498" s="220"/>
      <c r="M498" s="225"/>
      <c r="N498" s="226"/>
      <c r="O498" s="226"/>
      <c r="P498" s="226"/>
      <c r="Q498" s="226"/>
      <c r="R498" s="226"/>
      <c r="S498" s="226"/>
      <c r="T498" s="227"/>
      <c r="AT498" s="222" t="s">
        <v>153</v>
      </c>
      <c r="AU498" s="222" t="s">
        <v>82</v>
      </c>
      <c r="AV498" s="219" t="s">
        <v>82</v>
      </c>
      <c r="AW498" s="219" t="s">
        <v>33</v>
      </c>
      <c r="AX498" s="219" t="s">
        <v>80</v>
      </c>
      <c r="AY498" s="222" t="s">
        <v>145</v>
      </c>
    </row>
    <row r="499" spans="1:65" s="130" customFormat="1" ht="24">
      <c r="A499" s="127"/>
      <c r="B499" s="128"/>
      <c r="C499" s="236" t="s">
        <v>1237</v>
      </c>
      <c r="D499" s="236" t="s">
        <v>514</v>
      </c>
      <c r="E499" s="237" t="s">
        <v>1238</v>
      </c>
      <c r="F499" s="238" t="s">
        <v>1239</v>
      </c>
      <c r="G499" s="239" t="s">
        <v>240</v>
      </c>
      <c r="H499" s="240">
        <v>84.843000000000004</v>
      </c>
      <c r="I499" s="29"/>
      <c r="J499" s="241">
        <f>ROUND(I499*H499,2)</f>
        <v>0</v>
      </c>
      <c r="K499" s="238" t="s">
        <v>150</v>
      </c>
      <c r="L499" s="242"/>
      <c r="M499" s="243" t="s">
        <v>3</v>
      </c>
      <c r="N499" s="244" t="s">
        <v>43</v>
      </c>
      <c r="O499" s="201"/>
      <c r="P499" s="202">
        <f>O499*H499</f>
        <v>0</v>
      </c>
      <c r="Q499" s="202">
        <v>1.0000000000000001E-5</v>
      </c>
      <c r="R499" s="202">
        <f>Q499*H499</f>
        <v>8.4843000000000006E-4</v>
      </c>
      <c r="S499" s="202">
        <v>0</v>
      </c>
      <c r="T499" s="203">
        <f>S499*H499</f>
        <v>0</v>
      </c>
      <c r="U499" s="127"/>
      <c r="V499" s="127"/>
      <c r="W499" s="127"/>
      <c r="X499" s="127"/>
      <c r="Y499" s="127"/>
      <c r="Z499" s="127"/>
      <c r="AA499" s="127"/>
      <c r="AB499" s="127"/>
      <c r="AC499" s="127"/>
      <c r="AD499" s="127"/>
      <c r="AE499" s="127"/>
      <c r="AR499" s="204" t="s">
        <v>323</v>
      </c>
      <c r="AT499" s="204" t="s">
        <v>514</v>
      </c>
      <c r="AU499" s="204" t="s">
        <v>82</v>
      </c>
      <c r="AY499" s="120" t="s">
        <v>145</v>
      </c>
      <c r="BE499" s="205">
        <f>IF(N499="základní",J499,0)</f>
        <v>0</v>
      </c>
      <c r="BF499" s="205">
        <f>IF(N499="snížená",J499,0)</f>
        <v>0</v>
      </c>
      <c r="BG499" s="205">
        <f>IF(N499="zákl. přenesená",J499,0)</f>
        <v>0</v>
      </c>
      <c r="BH499" s="205">
        <f>IF(N499="sníž. přenesená",J499,0)</f>
        <v>0</v>
      </c>
      <c r="BI499" s="205">
        <f>IF(N499="nulová",J499,0)</f>
        <v>0</v>
      </c>
      <c r="BJ499" s="120" t="s">
        <v>80</v>
      </c>
      <c r="BK499" s="205">
        <f>ROUND(I499*H499,2)</f>
        <v>0</v>
      </c>
      <c r="BL499" s="120" t="s">
        <v>216</v>
      </c>
      <c r="BM499" s="204" t="s">
        <v>1240</v>
      </c>
    </row>
    <row r="500" spans="1:65" s="219" customFormat="1">
      <c r="B500" s="220"/>
      <c r="D500" s="221" t="s">
        <v>153</v>
      </c>
      <c r="F500" s="223" t="s">
        <v>1241</v>
      </c>
      <c r="H500" s="224">
        <v>84.843000000000004</v>
      </c>
      <c r="I500" s="25"/>
      <c r="L500" s="220"/>
      <c r="M500" s="225"/>
      <c r="N500" s="226"/>
      <c r="O500" s="226"/>
      <c r="P500" s="226"/>
      <c r="Q500" s="226"/>
      <c r="R500" s="226"/>
      <c r="S500" s="226"/>
      <c r="T500" s="227"/>
      <c r="AT500" s="222" t="s">
        <v>153</v>
      </c>
      <c r="AU500" s="222" t="s">
        <v>82</v>
      </c>
      <c r="AV500" s="219" t="s">
        <v>82</v>
      </c>
      <c r="AW500" s="219" t="s">
        <v>4</v>
      </c>
      <c r="AX500" s="219" t="s">
        <v>80</v>
      </c>
      <c r="AY500" s="222" t="s">
        <v>145</v>
      </c>
    </row>
    <row r="501" spans="1:65" s="130" customFormat="1" ht="44.25" customHeight="1">
      <c r="A501" s="127"/>
      <c r="B501" s="128"/>
      <c r="C501" s="193" t="s">
        <v>1242</v>
      </c>
      <c r="D501" s="193" t="s">
        <v>147</v>
      </c>
      <c r="E501" s="194" t="s">
        <v>1243</v>
      </c>
      <c r="F501" s="195" t="s">
        <v>1244</v>
      </c>
      <c r="G501" s="196" t="s">
        <v>359</v>
      </c>
      <c r="H501" s="264">
        <f>SUM(J484:J499)</f>
        <v>0</v>
      </c>
      <c r="I501" s="24"/>
      <c r="J501" s="198">
        <f>ROUND(I501*H501/100,2)</f>
        <v>0</v>
      </c>
      <c r="K501" s="195" t="s">
        <v>150</v>
      </c>
      <c r="L501" s="128"/>
      <c r="M501" s="199" t="s">
        <v>3</v>
      </c>
      <c r="N501" s="200" t="s">
        <v>43</v>
      </c>
      <c r="O501" s="201"/>
      <c r="P501" s="202">
        <f>O501*H501</f>
        <v>0</v>
      </c>
      <c r="Q501" s="202">
        <v>0</v>
      </c>
      <c r="R501" s="202">
        <f>Q501*H501</f>
        <v>0</v>
      </c>
      <c r="S501" s="202">
        <v>0</v>
      </c>
      <c r="T501" s="203">
        <f>S501*H501</f>
        <v>0</v>
      </c>
      <c r="U501" s="127"/>
      <c r="V501" s="127"/>
      <c r="W501" s="127"/>
      <c r="X501" s="127"/>
      <c r="Y501" s="127"/>
      <c r="Z501" s="127"/>
      <c r="AA501" s="127"/>
      <c r="AB501" s="127"/>
      <c r="AC501" s="127"/>
      <c r="AD501" s="127"/>
      <c r="AE501" s="127"/>
      <c r="AR501" s="204" t="s">
        <v>216</v>
      </c>
      <c r="AT501" s="204" t="s">
        <v>147</v>
      </c>
      <c r="AU501" s="204" t="s">
        <v>82</v>
      </c>
      <c r="AY501" s="120" t="s">
        <v>145</v>
      </c>
      <c r="BE501" s="205">
        <f>IF(N501="základní",J501,0)</f>
        <v>0</v>
      </c>
      <c r="BF501" s="205">
        <f>IF(N501="snížená",J501,0)</f>
        <v>0</v>
      </c>
      <c r="BG501" s="205">
        <f>IF(N501="zákl. přenesená",J501,0)</f>
        <v>0</v>
      </c>
      <c r="BH501" s="205">
        <f>IF(N501="sníž. přenesená",J501,0)</f>
        <v>0</v>
      </c>
      <c r="BI501" s="205">
        <f>IF(N501="nulová",J501,0)</f>
        <v>0</v>
      </c>
      <c r="BJ501" s="120" t="s">
        <v>80</v>
      </c>
      <c r="BK501" s="205">
        <f>ROUND(I501*H501,2)</f>
        <v>0</v>
      </c>
      <c r="BL501" s="120" t="s">
        <v>216</v>
      </c>
      <c r="BM501" s="204" t="s">
        <v>1245</v>
      </c>
    </row>
    <row r="502" spans="1:65" s="182" customFormat="1" ht="22.9" customHeight="1">
      <c r="B502" s="183"/>
      <c r="D502" s="184" t="s">
        <v>71</v>
      </c>
      <c r="E502" s="217" t="s">
        <v>1246</v>
      </c>
      <c r="F502" s="217" t="s">
        <v>1247</v>
      </c>
      <c r="I502" s="23"/>
      <c r="J502" s="218">
        <f>SUM(J503:J508)</f>
        <v>0</v>
      </c>
      <c r="L502" s="183"/>
      <c r="M502" s="187"/>
      <c r="N502" s="188"/>
      <c r="O502" s="188"/>
      <c r="P502" s="189">
        <f>SUM(P503:P508)</f>
        <v>0</v>
      </c>
      <c r="Q502" s="188"/>
      <c r="R502" s="189">
        <f>SUM(R503:R508)</f>
        <v>6.8514080000000005E-2</v>
      </c>
      <c r="S502" s="188"/>
      <c r="T502" s="190">
        <f>SUM(T503:T508)</f>
        <v>0</v>
      </c>
      <c r="AR502" s="184" t="s">
        <v>82</v>
      </c>
      <c r="AT502" s="191" t="s">
        <v>71</v>
      </c>
      <c r="AU502" s="191" t="s">
        <v>80</v>
      </c>
      <c r="AY502" s="184" t="s">
        <v>145</v>
      </c>
      <c r="BK502" s="192">
        <f>SUM(BK503:BK508)</f>
        <v>0</v>
      </c>
    </row>
    <row r="503" spans="1:65" s="130" customFormat="1" ht="36">
      <c r="A503" s="127"/>
      <c r="B503" s="128"/>
      <c r="C503" s="193" t="s">
        <v>1248</v>
      </c>
      <c r="D503" s="193" t="s">
        <v>147</v>
      </c>
      <c r="E503" s="194" t="s">
        <v>1249</v>
      </c>
      <c r="F503" s="195" t="s">
        <v>1250</v>
      </c>
      <c r="G503" s="196" t="s">
        <v>159</v>
      </c>
      <c r="H503" s="197">
        <v>1</v>
      </c>
      <c r="I503" s="24"/>
      <c r="J503" s="198">
        <f>ROUND(I503*H503,2)</f>
        <v>0</v>
      </c>
      <c r="K503" s="195" t="s">
        <v>150</v>
      </c>
      <c r="L503" s="128"/>
      <c r="M503" s="199" t="s">
        <v>3</v>
      </c>
      <c r="N503" s="200" t="s">
        <v>43</v>
      </c>
      <c r="O503" s="201"/>
      <c r="P503" s="202">
        <f>O503*H503</f>
        <v>0</v>
      </c>
      <c r="Q503" s="202">
        <v>9.2000000000000003E-4</v>
      </c>
      <c r="R503" s="202">
        <f>Q503*H503</f>
        <v>9.2000000000000003E-4</v>
      </c>
      <c r="S503" s="202">
        <v>0</v>
      </c>
      <c r="T503" s="203">
        <f>S503*H503</f>
        <v>0</v>
      </c>
      <c r="U503" s="127"/>
      <c r="V503" s="127"/>
      <c r="W503" s="127"/>
      <c r="X503" s="127"/>
      <c r="Y503" s="127"/>
      <c r="Z503" s="127"/>
      <c r="AA503" s="127"/>
      <c r="AB503" s="127"/>
      <c r="AC503" s="127"/>
      <c r="AD503" s="127"/>
      <c r="AE503" s="127"/>
      <c r="AR503" s="204" t="s">
        <v>216</v>
      </c>
      <c r="AT503" s="204" t="s">
        <v>147</v>
      </c>
      <c r="AU503" s="204" t="s">
        <v>82</v>
      </c>
      <c r="AY503" s="120" t="s">
        <v>145</v>
      </c>
      <c r="BE503" s="205">
        <f>IF(N503="základní",J503,0)</f>
        <v>0</v>
      </c>
      <c r="BF503" s="205">
        <f>IF(N503="snížená",J503,0)</f>
        <v>0</v>
      </c>
      <c r="BG503" s="205">
        <f>IF(N503="zákl. přenesená",J503,0)</f>
        <v>0</v>
      </c>
      <c r="BH503" s="205">
        <f>IF(N503="sníž. přenesená",J503,0)</f>
        <v>0</v>
      </c>
      <c r="BI503" s="205">
        <f>IF(N503="nulová",J503,0)</f>
        <v>0</v>
      </c>
      <c r="BJ503" s="120" t="s">
        <v>80</v>
      </c>
      <c r="BK503" s="205">
        <f>ROUND(I503*H503,2)</f>
        <v>0</v>
      </c>
      <c r="BL503" s="120" t="s">
        <v>216</v>
      </c>
      <c r="BM503" s="204" t="s">
        <v>1251</v>
      </c>
    </row>
    <row r="504" spans="1:65" s="130" customFormat="1" ht="24">
      <c r="A504" s="127"/>
      <c r="B504" s="128"/>
      <c r="C504" s="236" t="s">
        <v>1252</v>
      </c>
      <c r="D504" s="236" t="s">
        <v>514</v>
      </c>
      <c r="E504" s="237" t="s">
        <v>1253</v>
      </c>
      <c r="F504" s="238" t="s">
        <v>1254</v>
      </c>
      <c r="G504" s="239" t="s">
        <v>104</v>
      </c>
      <c r="H504" s="240">
        <v>2.657</v>
      </c>
      <c r="I504" s="29"/>
      <c r="J504" s="241">
        <f>ROUND(I504*H504,2)</f>
        <v>0</v>
      </c>
      <c r="K504" s="238" t="s">
        <v>3</v>
      </c>
      <c r="L504" s="242"/>
      <c r="M504" s="243" t="s">
        <v>3</v>
      </c>
      <c r="N504" s="244" t="s">
        <v>43</v>
      </c>
      <c r="O504" s="201"/>
      <c r="P504" s="202">
        <f>O504*H504</f>
        <v>0</v>
      </c>
      <c r="Q504" s="202">
        <v>2.5440000000000001E-2</v>
      </c>
      <c r="R504" s="202">
        <f>Q504*H504</f>
        <v>6.7594080000000001E-2</v>
      </c>
      <c r="S504" s="202">
        <v>0</v>
      </c>
      <c r="T504" s="203">
        <f>S504*H504</f>
        <v>0</v>
      </c>
      <c r="U504" s="127"/>
      <c r="V504" s="127"/>
      <c r="W504" s="127"/>
      <c r="X504" s="127"/>
      <c r="Y504" s="127"/>
      <c r="Z504" s="127"/>
      <c r="AA504" s="127"/>
      <c r="AB504" s="127"/>
      <c r="AC504" s="127"/>
      <c r="AD504" s="127"/>
      <c r="AE504" s="127"/>
      <c r="AR504" s="204" t="s">
        <v>323</v>
      </c>
      <c r="AT504" s="204" t="s">
        <v>514</v>
      </c>
      <c r="AU504" s="204" t="s">
        <v>82</v>
      </c>
      <c r="AY504" s="120" t="s">
        <v>145</v>
      </c>
      <c r="BE504" s="205">
        <f>IF(N504="základní",J504,0)</f>
        <v>0</v>
      </c>
      <c r="BF504" s="205">
        <f>IF(N504="snížená",J504,0)</f>
        <v>0</v>
      </c>
      <c r="BG504" s="205">
        <f>IF(N504="zákl. přenesená",J504,0)</f>
        <v>0</v>
      </c>
      <c r="BH504" s="205">
        <f>IF(N504="sníž. přenesená",J504,0)</f>
        <v>0</v>
      </c>
      <c r="BI504" s="205">
        <f>IF(N504="nulová",J504,0)</f>
        <v>0</v>
      </c>
      <c r="BJ504" s="120" t="s">
        <v>80</v>
      </c>
      <c r="BK504" s="205">
        <f>ROUND(I504*H504,2)</f>
        <v>0</v>
      </c>
      <c r="BL504" s="120" t="s">
        <v>216</v>
      </c>
      <c r="BM504" s="204" t="s">
        <v>1255</v>
      </c>
    </row>
    <row r="505" spans="1:65" s="130" customFormat="1" ht="29.25">
      <c r="A505" s="127"/>
      <c r="B505" s="128"/>
      <c r="C505" s="127"/>
      <c r="D505" s="221" t="s">
        <v>316</v>
      </c>
      <c r="E505" s="127"/>
      <c r="F505" s="252" t="s">
        <v>1256</v>
      </c>
      <c r="G505" s="127"/>
      <c r="H505" s="127"/>
      <c r="I505" s="28"/>
      <c r="J505" s="127"/>
      <c r="K505" s="127"/>
      <c r="L505" s="128"/>
      <c r="M505" s="253"/>
      <c r="N505" s="254"/>
      <c r="O505" s="201"/>
      <c r="P505" s="201"/>
      <c r="Q505" s="201"/>
      <c r="R505" s="201"/>
      <c r="S505" s="201"/>
      <c r="T505" s="255"/>
      <c r="U505" s="127"/>
      <c r="V505" s="127"/>
      <c r="W505" s="127"/>
      <c r="X505" s="127"/>
      <c r="Y505" s="127"/>
      <c r="Z505" s="127"/>
      <c r="AA505" s="127"/>
      <c r="AB505" s="127"/>
      <c r="AC505" s="127"/>
      <c r="AD505" s="127"/>
      <c r="AE505" s="127"/>
      <c r="AT505" s="120" t="s">
        <v>316</v>
      </c>
      <c r="AU505" s="120" t="s">
        <v>82</v>
      </c>
    </row>
    <row r="506" spans="1:65" s="219" customFormat="1">
      <c r="B506" s="220"/>
      <c r="D506" s="221" t="s">
        <v>153</v>
      </c>
      <c r="E506" s="222" t="s">
        <v>3</v>
      </c>
      <c r="F506" s="223" t="s">
        <v>1257</v>
      </c>
      <c r="H506" s="224">
        <v>2.415</v>
      </c>
      <c r="I506" s="25"/>
      <c r="L506" s="220"/>
      <c r="M506" s="225"/>
      <c r="N506" s="226"/>
      <c r="O506" s="226"/>
      <c r="P506" s="226"/>
      <c r="Q506" s="226"/>
      <c r="R506" s="226"/>
      <c r="S506" s="226"/>
      <c r="T506" s="227"/>
      <c r="AT506" s="222" t="s">
        <v>153</v>
      </c>
      <c r="AU506" s="222" t="s">
        <v>82</v>
      </c>
      <c r="AV506" s="219" t="s">
        <v>82</v>
      </c>
      <c r="AW506" s="219" t="s">
        <v>33</v>
      </c>
      <c r="AX506" s="219" t="s">
        <v>80</v>
      </c>
      <c r="AY506" s="222" t="s">
        <v>145</v>
      </c>
    </row>
    <row r="507" spans="1:65" s="219" customFormat="1">
      <c r="B507" s="220"/>
      <c r="D507" s="221" t="s">
        <v>153</v>
      </c>
      <c r="F507" s="223" t="s">
        <v>1258</v>
      </c>
      <c r="H507" s="224">
        <v>2.657</v>
      </c>
      <c r="I507" s="25"/>
      <c r="L507" s="220"/>
      <c r="M507" s="225"/>
      <c r="N507" s="226"/>
      <c r="O507" s="226"/>
      <c r="P507" s="226"/>
      <c r="Q507" s="226"/>
      <c r="R507" s="226"/>
      <c r="S507" s="226"/>
      <c r="T507" s="227"/>
      <c r="AT507" s="222" t="s">
        <v>153</v>
      </c>
      <c r="AU507" s="222" t="s">
        <v>82</v>
      </c>
      <c r="AV507" s="219" t="s">
        <v>82</v>
      </c>
      <c r="AW507" s="219" t="s">
        <v>4</v>
      </c>
      <c r="AX507" s="219" t="s">
        <v>80</v>
      </c>
      <c r="AY507" s="222" t="s">
        <v>145</v>
      </c>
    </row>
    <row r="508" spans="1:65" s="130" customFormat="1" ht="44.25" customHeight="1">
      <c r="A508" s="127"/>
      <c r="B508" s="128"/>
      <c r="C508" s="193" t="s">
        <v>1259</v>
      </c>
      <c r="D508" s="193" t="s">
        <v>147</v>
      </c>
      <c r="E508" s="194" t="s">
        <v>1260</v>
      </c>
      <c r="F508" s="195" t="s">
        <v>1261</v>
      </c>
      <c r="G508" s="196" t="s">
        <v>359</v>
      </c>
      <c r="H508" s="264">
        <f>SUM(J503:J504)</f>
        <v>0</v>
      </c>
      <c r="I508" s="24"/>
      <c r="J508" s="198">
        <f>ROUND(I508*H508/100,2)</f>
        <v>0</v>
      </c>
      <c r="K508" s="195" t="s">
        <v>150</v>
      </c>
      <c r="L508" s="128"/>
      <c r="M508" s="199" t="s">
        <v>3</v>
      </c>
      <c r="N508" s="200" t="s">
        <v>43</v>
      </c>
      <c r="O508" s="201"/>
      <c r="P508" s="202">
        <f>O508*H508</f>
        <v>0</v>
      </c>
      <c r="Q508" s="202">
        <v>0</v>
      </c>
      <c r="R508" s="202">
        <f>Q508*H508</f>
        <v>0</v>
      </c>
      <c r="S508" s="202">
        <v>0</v>
      </c>
      <c r="T508" s="203">
        <f>S508*H508</f>
        <v>0</v>
      </c>
      <c r="U508" s="127"/>
      <c r="V508" s="127"/>
      <c r="W508" s="127"/>
      <c r="X508" s="127"/>
      <c r="Y508" s="127"/>
      <c r="Z508" s="127"/>
      <c r="AA508" s="127"/>
      <c r="AB508" s="127"/>
      <c r="AC508" s="127"/>
      <c r="AD508" s="127"/>
      <c r="AE508" s="127"/>
      <c r="AR508" s="204" t="s">
        <v>216</v>
      </c>
      <c r="AT508" s="204" t="s">
        <v>147</v>
      </c>
      <c r="AU508" s="204" t="s">
        <v>82</v>
      </c>
      <c r="AY508" s="120" t="s">
        <v>145</v>
      </c>
      <c r="BE508" s="205">
        <f>IF(N508="základní",J508,0)</f>
        <v>0</v>
      </c>
      <c r="BF508" s="205">
        <f>IF(N508="snížená",J508,0)</f>
        <v>0</v>
      </c>
      <c r="BG508" s="205">
        <f>IF(N508="zákl. přenesená",J508,0)</f>
        <v>0</v>
      </c>
      <c r="BH508" s="205">
        <f>IF(N508="sníž. přenesená",J508,0)</f>
        <v>0</v>
      </c>
      <c r="BI508" s="205">
        <f>IF(N508="nulová",J508,0)</f>
        <v>0</v>
      </c>
      <c r="BJ508" s="120" t="s">
        <v>80</v>
      </c>
      <c r="BK508" s="205">
        <f>ROUND(I508*H508,2)</f>
        <v>0</v>
      </c>
      <c r="BL508" s="120" t="s">
        <v>216</v>
      </c>
      <c r="BM508" s="204" t="s">
        <v>1262</v>
      </c>
    </row>
    <row r="509" spans="1:65" s="182" customFormat="1" ht="22.9" customHeight="1">
      <c r="B509" s="183"/>
      <c r="D509" s="184" t="s">
        <v>71</v>
      </c>
      <c r="E509" s="217" t="s">
        <v>420</v>
      </c>
      <c r="F509" s="217" t="s">
        <v>421</v>
      </c>
      <c r="I509" s="23"/>
      <c r="J509" s="218">
        <f>SUM(J510:J557)</f>
        <v>0</v>
      </c>
      <c r="L509" s="183"/>
      <c r="M509" s="187"/>
      <c r="N509" s="188"/>
      <c r="O509" s="188"/>
      <c r="P509" s="189">
        <f>SUM(P510:P557)</f>
        <v>0</v>
      </c>
      <c r="Q509" s="188"/>
      <c r="R509" s="189">
        <f>SUM(R510:R557)</f>
        <v>0.23042641999999997</v>
      </c>
      <c r="S509" s="188"/>
      <c r="T509" s="190">
        <f>SUM(T510:T557)</f>
        <v>0</v>
      </c>
      <c r="AR509" s="184" t="s">
        <v>82</v>
      </c>
      <c r="AT509" s="191" t="s">
        <v>71</v>
      </c>
      <c r="AU509" s="191" t="s">
        <v>80</v>
      </c>
      <c r="AY509" s="184" t="s">
        <v>145</v>
      </c>
      <c r="BK509" s="192">
        <f>SUM(BK510:BK557)</f>
        <v>0</v>
      </c>
    </row>
    <row r="510" spans="1:65" s="130" customFormat="1" ht="33" customHeight="1">
      <c r="A510" s="127"/>
      <c r="B510" s="128"/>
      <c r="C510" s="193" t="s">
        <v>1263</v>
      </c>
      <c r="D510" s="193" t="s">
        <v>147</v>
      </c>
      <c r="E510" s="194" t="s">
        <v>1264</v>
      </c>
      <c r="F510" s="195" t="s">
        <v>1265</v>
      </c>
      <c r="G510" s="196" t="s">
        <v>240</v>
      </c>
      <c r="H510" s="197">
        <v>0.68</v>
      </c>
      <c r="I510" s="24"/>
      <c r="J510" s="198">
        <f>ROUND(I510*H510,2)</f>
        <v>0</v>
      </c>
      <c r="K510" s="195" t="s">
        <v>150</v>
      </c>
      <c r="L510" s="128"/>
      <c r="M510" s="199" t="s">
        <v>3</v>
      </c>
      <c r="N510" s="200" t="s">
        <v>43</v>
      </c>
      <c r="O510" s="201"/>
      <c r="P510" s="202">
        <f>O510*H510</f>
        <v>0</v>
      </c>
      <c r="Q510" s="202">
        <v>4.0000000000000002E-4</v>
      </c>
      <c r="R510" s="202">
        <f>Q510*H510</f>
        <v>2.7200000000000005E-4</v>
      </c>
      <c r="S510" s="202">
        <v>0</v>
      </c>
      <c r="T510" s="203">
        <f>S510*H510</f>
        <v>0</v>
      </c>
      <c r="U510" s="127"/>
      <c r="V510" s="127"/>
      <c r="W510" s="127"/>
      <c r="X510" s="127"/>
      <c r="Y510" s="127"/>
      <c r="Z510" s="127"/>
      <c r="AA510" s="127"/>
      <c r="AB510" s="127"/>
      <c r="AC510" s="127"/>
      <c r="AD510" s="127"/>
      <c r="AE510" s="127"/>
      <c r="AR510" s="204" t="s">
        <v>216</v>
      </c>
      <c r="AT510" s="204" t="s">
        <v>147</v>
      </c>
      <c r="AU510" s="204" t="s">
        <v>82</v>
      </c>
      <c r="AY510" s="120" t="s">
        <v>145</v>
      </c>
      <c r="BE510" s="205">
        <f>IF(N510="základní",J510,0)</f>
        <v>0</v>
      </c>
      <c r="BF510" s="205">
        <f>IF(N510="snížená",J510,0)</f>
        <v>0</v>
      </c>
      <c r="BG510" s="205">
        <f>IF(N510="zákl. přenesená",J510,0)</f>
        <v>0</v>
      </c>
      <c r="BH510" s="205">
        <f>IF(N510="sníž. přenesená",J510,0)</f>
        <v>0</v>
      </c>
      <c r="BI510" s="205">
        <f>IF(N510="nulová",J510,0)</f>
        <v>0</v>
      </c>
      <c r="BJ510" s="120" t="s">
        <v>80</v>
      </c>
      <c r="BK510" s="205">
        <f>ROUND(I510*H510,2)</f>
        <v>0</v>
      </c>
      <c r="BL510" s="120" t="s">
        <v>216</v>
      </c>
      <c r="BM510" s="204" t="s">
        <v>1266</v>
      </c>
    </row>
    <row r="511" spans="1:65" s="219" customFormat="1">
      <c r="B511" s="220"/>
      <c r="D511" s="221" t="s">
        <v>153</v>
      </c>
      <c r="E511" s="222" t="s">
        <v>3</v>
      </c>
      <c r="F511" s="223" t="s">
        <v>1267</v>
      </c>
      <c r="H511" s="224">
        <v>0.68</v>
      </c>
      <c r="I511" s="25"/>
      <c r="L511" s="220"/>
      <c r="M511" s="225"/>
      <c r="N511" s="226"/>
      <c r="O511" s="226"/>
      <c r="P511" s="226"/>
      <c r="Q511" s="226"/>
      <c r="R511" s="226"/>
      <c r="S511" s="226"/>
      <c r="T511" s="227"/>
      <c r="AT511" s="222" t="s">
        <v>153</v>
      </c>
      <c r="AU511" s="222" t="s">
        <v>82</v>
      </c>
      <c r="AV511" s="219" t="s">
        <v>82</v>
      </c>
      <c r="AW511" s="219" t="s">
        <v>33</v>
      </c>
      <c r="AX511" s="219" t="s">
        <v>80</v>
      </c>
      <c r="AY511" s="222" t="s">
        <v>145</v>
      </c>
    </row>
    <row r="512" spans="1:65" s="130" customFormat="1" ht="21.75" customHeight="1">
      <c r="A512" s="127"/>
      <c r="B512" s="128"/>
      <c r="C512" s="236" t="s">
        <v>1268</v>
      </c>
      <c r="D512" s="236" t="s">
        <v>514</v>
      </c>
      <c r="E512" s="237" t="s">
        <v>1269</v>
      </c>
      <c r="F512" s="238" t="s">
        <v>1270</v>
      </c>
      <c r="G512" s="239" t="s">
        <v>240</v>
      </c>
      <c r="H512" s="240">
        <v>0.68</v>
      </c>
      <c r="I512" s="29"/>
      <c r="J512" s="241">
        <f>ROUND(I512*H512,2)</f>
        <v>0</v>
      </c>
      <c r="K512" s="238" t="s">
        <v>3</v>
      </c>
      <c r="L512" s="242"/>
      <c r="M512" s="243" t="s">
        <v>3</v>
      </c>
      <c r="N512" s="244" t="s">
        <v>43</v>
      </c>
      <c r="O512" s="201"/>
      <c r="P512" s="202">
        <f>O512*H512</f>
        <v>0</v>
      </c>
      <c r="Q512" s="202">
        <v>6.96E-3</v>
      </c>
      <c r="R512" s="202">
        <f>Q512*H512</f>
        <v>4.7328000000000005E-3</v>
      </c>
      <c r="S512" s="202">
        <v>0</v>
      </c>
      <c r="T512" s="203">
        <f>S512*H512</f>
        <v>0</v>
      </c>
      <c r="U512" s="127"/>
      <c r="V512" s="127"/>
      <c r="W512" s="127"/>
      <c r="X512" s="127"/>
      <c r="Y512" s="127"/>
      <c r="Z512" s="127"/>
      <c r="AA512" s="127"/>
      <c r="AB512" s="127"/>
      <c r="AC512" s="127"/>
      <c r="AD512" s="127"/>
      <c r="AE512" s="127"/>
      <c r="AR512" s="204" t="s">
        <v>323</v>
      </c>
      <c r="AT512" s="204" t="s">
        <v>514</v>
      </c>
      <c r="AU512" s="204" t="s">
        <v>82</v>
      </c>
      <c r="AY512" s="120" t="s">
        <v>145</v>
      </c>
      <c r="BE512" s="205">
        <f>IF(N512="základní",J512,0)</f>
        <v>0</v>
      </c>
      <c r="BF512" s="205">
        <f>IF(N512="snížená",J512,0)</f>
        <v>0</v>
      </c>
      <c r="BG512" s="205">
        <f>IF(N512="zákl. přenesená",J512,0)</f>
        <v>0</v>
      </c>
      <c r="BH512" s="205">
        <f>IF(N512="sníž. přenesená",J512,0)</f>
        <v>0</v>
      </c>
      <c r="BI512" s="205">
        <f>IF(N512="nulová",J512,0)</f>
        <v>0</v>
      </c>
      <c r="BJ512" s="120" t="s">
        <v>80</v>
      </c>
      <c r="BK512" s="205">
        <f>ROUND(I512*H512,2)</f>
        <v>0</v>
      </c>
      <c r="BL512" s="120" t="s">
        <v>216</v>
      </c>
      <c r="BM512" s="204" t="s">
        <v>1271</v>
      </c>
    </row>
    <row r="513" spans="1:65" s="130" customFormat="1" ht="24">
      <c r="A513" s="127"/>
      <c r="B513" s="128"/>
      <c r="C513" s="193" t="s">
        <v>1272</v>
      </c>
      <c r="D513" s="193" t="s">
        <v>147</v>
      </c>
      <c r="E513" s="194" t="s">
        <v>1273</v>
      </c>
      <c r="F513" s="195" t="s">
        <v>1274</v>
      </c>
      <c r="G513" s="196" t="s">
        <v>240</v>
      </c>
      <c r="H513" s="197">
        <v>7.69</v>
      </c>
      <c r="I513" s="24"/>
      <c r="J513" s="198">
        <f>ROUND(I513*H513,2)</f>
        <v>0</v>
      </c>
      <c r="K513" s="195" t="s">
        <v>150</v>
      </c>
      <c r="L513" s="128"/>
      <c r="M513" s="199" t="s">
        <v>3</v>
      </c>
      <c r="N513" s="200" t="s">
        <v>43</v>
      </c>
      <c r="O513" s="201"/>
      <c r="P513" s="202">
        <f>O513*H513</f>
        <v>0</v>
      </c>
      <c r="Q513" s="202">
        <v>2.0000000000000001E-4</v>
      </c>
      <c r="R513" s="202">
        <f>Q513*H513</f>
        <v>1.5380000000000001E-3</v>
      </c>
      <c r="S513" s="202">
        <v>0</v>
      </c>
      <c r="T513" s="203">
        <f>S513*H513</f>
        <v>0</v>
      </c>
      <c r="U513" s="127"/>
      <c r="V513" s="127"/>
      <c r="W513" s="127"/>
      <c r="X513" s="127"/>
      <c r="Y513" s="127"/>
      <c r="Z513" s="127"/>
      <c r="AA513" s="127"/>
      <c r="AB513" s="127"/>
      <c r="AC513" s="127"/>
      <c r="AD513" s="127"/>
      <c r="AE513" s="127"/>
      <c r="AR513" s="204" t="s">
        <v>216</v>
      </c>
      <c r="AT513" s="204" t="s">
        <v>147</v>
      </c>
      <c r="AU513" s="204" t="s">
        <v>82</v>
      </c>
      <c r="AY513" s="120" t="s">
        <v>145</v>
      </c>
      <c r="BE513" s="205">
        <f>IF(N513="základní",J513,0)</f>
        <v>0</v>
      </c>
      <c r="BF513" s="205">
        <f>IF(N513="snížená",J513,0)</f>
        <v>0</v>
      </c>
      <c r="BG513" s="205">
        <f>IF(N513="zákl. přenesená",J513,0)</f>
        <v>0</v>
      </c>
      <c r="BH513" s="205">
        <f>IF(N513="sníž. přenesená",J513,0)</f>
        <v>0</v>
      </c>
      <c r="BI513" s="205">
        <f>IF(N513="nulová",J513,0)</f>
        <v>0</v>
      </c>
      <c r="BJ513" s="120" t="s">
        <v>80</v>
      </c>
      <c r="BK513" s="205">
        <f>ROUND(I513*H513,2)</f>
        <v>0</v>
      </c>
      <c r="BL513" s="120" t="s">
        <v>216</v>
      </c>
      <c r="BM513" s="204" t="s">
        <v>1275</v>
      </c>
    </row>
    <row r="514" spans="1:65" s="219" customFormat="1">
      <c r="B514" s="220"/>
      <c r="D514" s="221" t="s">
        <v>153</v>
      </c>
      <c r="E514" s="222" t="s">
        <v>3</v>
      </c>
      <c r="F514" s="223" t="s">
        <v>1276</v>
      </c>
      <c r="H514" s="224">
        <v>5.45</v>
      </c>
      <c r="I514" s="25"/>
      <c r="L514" s="220"/>
      <c r="M514" s="225"/>
      <c r="N514" s="226"/>
      <c r="O514" s="226"/>
      <c r="P514" s="226"/>
      <c r="Q514" s="226"/>
      <c r="R514" s="226"/>
      <c r="S514" s="226"/>
      <c r="T514" s="227"/>
      <c r="AT514" s="222" t="s">
        <v>153</v>
      </c>
      <c r="AU514" s="222" t="s">
        <v>82</v>
      </c>
      <c r="AV514" s="219" t="s">
        <v>82</v>
      </c>
      <c r="AW514" s="219" t="s">
        <v>33</v>
      </c>
      <c r="AX514" s="219" t="s">
        <v>72</v>
      </c>
      <c r="AY514" s="222" t="s">
        <v>145</v>
      </c>
    </row>
    <row r="515" spans="1:65" s="219" customFormat="1" ht="22.5">
      <c r="B515" s="220"/>
      <c r="D515" s="221" t="s">
        <v>153</v>
      </c>
      <c r="E515" s="222" t="s">
        <v>3</v>
      </c>
      <c r="F515" s="223" t="s">
        <v>1277</v>
      </c>
      <c r="H515" s="224">
        <v>2.2400000000000002</v>
      </c>
      <c r="I515" s="25"/>
      <c r="L515" s="220"/>
      <c r="M515" s="225"/>
      <c r="N515" s="226"/>
      <c r="O515" s="226"/>
      <c r="P515" s="226"/>
      <c r="Q515" s="226"/>
      <c r="R515" s="226"/>
      <c r="S515" s="226"/>
      <c r="T515" s="227"/>
      <c r="AT515" s="222" t="s">
        <v>153</v>
      </c>
      <c r="AU515" s="222" t="s">
        <v>82</v>
      </c>
      <c r="AV515" s="219" t="s">
        <v>82</v>
      </c>
      <c r="AW515" s="219" t="s">
        <v>33</v>
      </c>
      <c r="AX515" s="219" t="s">
        <v>72</v>
      </c>
      <c r="AY515" s="222" t="s">
        <v>145</v>
      </c>
    </row>
    <row r="516" spans="1:65" s="228" customFormat="1">
      <c r="B516" s="229"/>
      <c r="D516" s="221" t="s">
        <v>153</v>
      </c>
      <c r="E516" s="230" t="s">
        <v>3</v>
      </c>
      <c r="F516" s="231" t="s">
        <v>176</v>
      </c>
      <c r="H516" s="232">
        <v>7.69</v>
      </c>
      <c r="I516" s="26"/>
      <c r="L516" s="229"/>
      <c r="M516" s="233"/>
      <c r="N516" s="234"/>
      <c r="O516" s="234"/>
      <c r="P516" s="234"/>
      <c r="Q516" s="234"/>
      <c r="R516" s="234"/>
      <c r="S516" s="234"/>
      <c r="T516" s="235"/>
      <c r="AT516" s="230" t="s">
        <v>153</v>
      </c>
      <c r="AU516" s="230" t="s">
        <v>82</v>
      </c>
      <c r="AV516" s="228" t="s">
        <v>151</v>
      </c>
      <c r="AW516" s="228" t="s">
        <v>33</v>
      </c>
      <c r="AX516" s="228" t="s">
        <v>80</v>
      </c>
      <c r="AY516" s="230" t="s">
        <v>145</v>
      </c>
    </row>
    <row r="517" spans="1:65" s="130" customFormat="1" ht="24">
      <c r="A517" s="127"/>
      <c r="B517" s="128"/>
      <c r="C517" s="236" t="s">
        <v>1278</v>
      </c>
      <c r="D517" s="236" t="s">
        <v>514</v>
      </c>
      <c r="E517" s="237" t="s">
        <v>1279</v>
      </c>
      <c r="F517" s="238" t="s">
        <v>1280</v>
      </c>
      <c r="G517" s="239" t="s">
        <v>240</v>
      </c>
      <c r="H517" s="240">
        <v>7.69</v>
      </c>
      <c r="I517" s="29"/>
      <c r="J517" s="241">
        <f>ROUND(I517*H517,2)</f>
        <v>0</v>
      </c>
      <c r="K517" s="238" t="s">
        <v>150</v>
      </c>
      <c r="L517" s="242"/>
      <c r="M517" s="243" t="s">
        <v>3</v>
      </c>
      <c r="N517" s="244" t="s">
        <v>43</v>
      </c>
      <c r="O517" s="201"/>
      <c r="P517" s="202">
        <f>O517*H517</f>
        <v>0</v>
      </c>
      <c r="Q517" s="202">
        <v>6.1999999999999998E-3</v>
      </c>
      <c r="R517" s="202">
        <f>Q517*H517</f>
        <v>4.7677999999999998E-2</v>
      </c>
      <c r="S517" s="202">
        <v>0</v>
      </c>
      <c r="T517" s="203">
        <f>S517*H517</f>
        <v>0</v>
      </c>
      <c r="U517" s="127"/>
      <c r="V517" s="127"/>
      <c r="W517" s="127"/>
      <c r="X517" s="127"/>
      <c r="Y517" s="127"/>
      <c r="Z517" s="127"/>
      <c r="AA517" s="127"/>
      <c r="AB517" s="127"/>
      <c r="AC517" s="127"/>
      <c r="AD517" s="127"/>
      <c r="AE517" s="127"/>
      <c r="AR517" s="204" t="s">
        <v>323</v>
      </c>
      <c r="AT517" s="204" t="s">
        <v>514</v>
      </c>
      <c r="AU517" s="204" t="s">
        <v>82</v>
      </c>
      <c r="AY517" s="120" t="s">
        <v>145</v>
      </c>
      <c r="BE517" s="205">
        <f>IF(N517="základní",J517,0)</f>
        <v>0</v>
      </c>
      <c r="BF517" s="205">
        <f>IF(N517="snížená",J517,0)</f>
        <v>0</v>
      </c>
      <c r="BG517" s="205">
        <f>IF(N517="zákl. přenesená",J517,0)</f>
        <v>0</v>
      </c>
      <c r="BH517" s="205">
        <f>IF(N517="sníž. přenesená",J517,0)</f>
        <v>0</v>
      </c>
      <c r="BI517" s="205">
        <f>IF(N517="nulová",J517,0)</f>
        <v>0</v>
      </c>
      <c r="BJ517" s="120" t="s">
        <v>80</v>
      </c>
      <c r="BK517" s="205">
        <f>ROUND(I517*H517,2)</f>
        <v>0</v>
      </c>
      <c r="BL517" s="120" t="s">
        <v>216</v>
      </c>
      <c r="BM517" s="204" t="s">
        <v>1281</v>
      </c>
    </row>
    <row r="518" spans="1:65" s="130" customFormat="1" ht="33" customHeight="1">
      <c r="A518" s="127"/>
      <c r="B518" s="128"/>
      <c r="C518" s="193" t="s">
        <v>1282</v>
      </c>
      <c r="D518" s="193" t="s">
        <v>147</v>
      </c>
      <c r="E518" s="194" t="s">
        <v>1283</v>
      </c>
      <c r="F518" s="195" t="s">
        <v>1284</v>
      </c>
      <c r="G518" s="196" t="s">
        <v>104</v>
      </c>
      <c r="H518" s="197">
        <v>2.484</v>
      </c>
      <c r="I518" s="24"/>
      <c r="J518" s="198">
        <f>ROUND(I518*H518,2)</f>
        <v>0</v>
      </c>
      <c r="K518" s="195" t="s">
        <v>150</v>
      </c>
      <c r="L518" s="128"/>
      <c r="M518" s="199" t="s">
        <v>3</v>
      </c>
      <c r="N518" s="200" t="s">
        <v>43</v>
      </c>
      <c r="O518" s="201"/>
      <c r="P518" s="202">
        <f>O518*H518</f>
        <v>0</v>
      </c>
      <c r="Q518" s="202">
        <v>4.8999999999999998E-4</v>
      </c>
      <c r="R518" s="202">
        <f>Q518*H518</f>
        <v>1.2171599999999999E-3</v>
      </c>
      <c r="S518" s="202">
        <v>0</v>
      </c>
      <c r="T518" s="203">
        <f>S518*H518</f>
        <v>0</v>
      </c>
      <c r="U518" s="127"/>
      <c r="V518" s="127"/>
      <c r="W518" s="127"/>
      <c r="X518" s="127"/>
      <c r="Y518" s="127"/>
      <c r="Z518" s="127"/>
      <c r="AA518" s="127"/>
      <c r="AB518" s="127"/>
      <c r="AC518" s="127"/>
      <c r="AD518" s="127"/>
      <c r="AE518" s="127"/>
      <c r="AR518" s="204" t="s">
        <v>216</v>
      </c>
      <c r="AT518" s="204" t="s">
        <v>147</v>
      </c>
      <c r="AU518" s="204" t="s">
        <v>82</v>
      </c>
      <c r="AY518" s="120" t="s">
        <v>145</v>
      </c>
      <c r="BE518" s="205">
        <f>IF(N518="základní",J518,0)</f>
        <v>0</v>
      </c>
      <c r="BF518" s="205">
        <f>IF(N518="snížená",J518,0)</f>
        <v>0</v>
      </c>
      <c r="BG518" s="205">
        <f>IF(N518="zákl. přenesená",J518,0)</f>
        <v>0</v>
      </c>
      <c r="BH518" s="205">
        <f>IF(N518="sníž. přenesená",J518,0)</f>
        <v>0</v>
      </c>
      <c r="BI518" s="205">
        <f>IF(N518="nulová",J518,0)</f>
        <v>0</v>
      </c>
      <c r="BJ518" s="120" t="s">
        <v>80</v>
      </c>
      <c r="BK518" s="205">
        <f>ROUND(I518*H518,2)</f>
        <v>0</v>
      </c>
      <c r="BL518" s="120" t="s">
        <v>216</v>
      </c>
      <c r="BM518" s="204" t="s">
        <v>1285</v>
      </c>
    </row>
    <row r="519" spans="1:65" s="219" customFormat="1">
      <c r="B519" s="220"/>
      <c r="D519" s="221" t="s">
        <v>153</v>
      </c>
      <c r="E519" s="222" t="s">
        <v>3</v>
      </c>
      <c r="F519" s="223" t="s">
        <v>1286</v>
      </c>
      <c r="H519" s="224">
        <v>2.1240000000000001</v>
      </c>
      <c r="I519" s="25"/>
      <c r="L519" s="220"/>
      <c r="M519" s="225"/>
      <c r="N519" s="226"/>
      <c r="O519" s="226"/>
      <c r="P519" s="226"/>
      <c r="Q519" s="226"/>
      <c r="R519" s="226"/>
      <c r="S519" s="226"/>
      <c r="T519" s="227"/>
      <c r="AT519" s="222" t="s">
        <v>153</v>
      </c>
      <c r="AU519" s="222" t="s">
        <v>82</v>
      </c>
      <c r="AV519" s="219" t="s">
        <v>82</v>
      </c>
      <c r="AW519" s="219" t="s">
        <v>33</v>
      </c>
      <c r="AX519" s="219" t="s">
        <v>72</v>
      </c>
      <c r="AY519" s="222" t="s">
        <v>145</v>
      </c>
    </row>
    <row r="520" spans="1:65" s="219" customFormat="1">
      <c r="B520" s="220"/>
      <c r="D520" s="221" t="s">
        <v>153</v>
      </c>
      <c r="E520" s="222" t="s">
        <v>3</v>
      </c>
      <c r="F520" s="223" t="s">
        <v>1287</v>
      </c>
      <c r="H520" s="224">
        <v>0.36</v>
      </c>
      <c r="I520" s="25"/>
      <c r="L520" s="220"/>
      <c r="M520" s="225"/>
      <c r="N520" s="226"/>
      <c r="O520" s="226"/>
      <c r="P520" s="226"/>
      <c r="Q520" s="226"/>
      <c r="R520" s="226"/>
      <c r="S520" s="226"/>
      <c r="T520" s="227"/>
      <c r="AT520" s="222" t="s">
        <v>153</v>
      </c>
      <c r="AU520" s="222" t="s">
        <v>82</v>
      </c>
      <c r="AV520" s="219" t="s">
        <v>82</v>
      </c>
      <c r="AW520" s="219" t="s">
        <v>33</v>
      </c>
      <c r="AX520" s="219" t="s">
        <v>72</v>
      </c>
      <c r="AY520" s="222" t="s">
        <v>145</v>
      </c>
    </row>
    <row r="521" spans="1:65" s="228" customFormat="1">
      <c r="B521" s="229"/>
      <c r="D521" s="221" t="s">
        <v>153</v>
      </c>
      <c r="E521" s="230" t="s">
        <v>3</v>
      </c>
      <c r="F521" s="231" t="s">
        <v>176</v>
      </c>
      <c r="H521" s="232">
        <v>2.484</v>
      </c>
      <c r="I521" s="26"/>
      <c r="L521" s="229"/>
      <c r="M521" s="233"/>
      <c r="N521" s="234"/>
      <c r="O521" s="234"/>
      <c r="P521" s="234"/>
      <c r="Q521" s="234"/>
      <c r="R521" s="234"/>
      <c r="S521" s="234"/>
      <c r="T521" s="235"/>
      <c r="AT521" s="230" t="s">
        <v>153</v>
      </c>
      <c r="AU521" s="230" t="s">
        <v>82</v>
      </c>
      <c r="AV521" s="228" t="s">
        <v>151</v>
      </c>
      <c r="AW521" s="228" t="s">
        <v>33</v>
      </c>
      <c r="AX521" s="228" t="s">
        <v>80</v>
      </c>
      <c r="AY521" s="230" t="s">
        <v>145</v>
      </c>
    </row>
    <row r="522" spans="1:65" s="130" customFormat="1" ht="16.5" customHeight="1">
      <c r="A522" s="127"/>
      <c r="B522" s="128"/>
      <c r="C522" s="236" t="s">
        <v>1288</v>
      </c>
      <c r="D522" s="236" t="s">
        <v>514</v>
      </c>
      <c r="E522" s="237" t="s">
        <v>1289</v>
      </c>
      <c r="F522" s="238" t="s">
        <v>1290</v>
      </c>
      <c r="G522" s="239" t="s">
        <v>104</v>
      </c>
      <c r="H522" s="240">
        <v>2.484</v>
      </c>
      <c r="I522" s="29"/>
      <c r="J522" s="241">
        <f>ROUND(I522*H522,2)</f>
        <v>0</v>
      </c>
      <c r="K522" s="238" t="s">
        <v>150</v>
      </c>
      <c r="L522" s="242"/>
      <c r="M522" s="243" t="s">
        <v>3</v>
      </c>
      <c r="N522" s="244" t="s">
        <v>43</v>
      </c>
      <c r="O522" s="201"/>
      <c r="P522" s="202">
        <f>O522*H522</f>
        <v>0</v>
      </c>
      <c r="Q522" s="202">
        <v>1.46E-2</v>
      </c>
      <c r="R522" s="202">
        <f>Q522*H522</f>
        <v>3.6266399999999997E-2</v>
      </c>
      <c r="S522" s="202">
        <v>0</v>
      </c>
      <c r="T522" s="203">
        <f>S522*H522</f>
        <v>0</v>
      </c>
      <c r="U522" s="127"/>
      <c r="V522" s="127"/>
      <c r="W522" s="127"/>
      <c r="X522" s="127"/>
      <c r="Y522" s="127"/>
      <c r="Z522" s="127"/>
      <c r="AA522" s="127"/>
      <c r="AB522" s="127"/>
      <c r="AC522" s="127"/>
      <c r="AD522" s="127"/>
      <c r="AE522" s="127"/>
      <c r="AR522" s="204" t="s">
        <v>323</v>
      </c>
      <c r="AT522" s="204" t="s">
        <v>514</v>
      </c>
      <c r="AU522" s="204" t="s">
        <v>82</v>
      </c>
      <c r="AY522" s="120" t="s">
        <v>145</v>
      </c>
      <c r="BE522" s="205">
        <f>IF(N522="základní",J522,0)</f>
        <v>0</v>
      </c>
      <c r="BF522" s="205">
        <f>IF(N522="snížená",J522,0)</f>
        <v>0</v>
      </c>
      <c r="BG522" s="205">
        <f>IF(N522="zákl. přenesená",J522,0)</f>
        <v>0</v>
      </c>
      <c r="BH522" s="205">
        <f>IF(N522="sníž. přenesená",J522,0)</f>
        <v>0</v>
      </c>
      <c r="BI522" s="205">
        <f>IF(N522="nulová",J522,0)</f>
        <v>0</v>
      </c>
      <c r="BJ522" s="120" t="s">
        <v>80</v>
      </c>
      <c r="BK522" s="205">
        <f>ROUND(I522*H522,2)</f>
        <v>0</v>
      </c>
      <c r="BL522" s="120" t="s">
        <v>216</v>
      </c>
      <c r="BM522" s="204" t="s">
        <v>1291</v>
      </c>
    </row>
    <row r="523" spans="1:65" s="130" customFormat="1" ht="24">
      <c r="A523" s="127"/>
      <c r="B523" s="128"/>
      <c r="C523" s="193" t="s">
        <v>1292</v>
      </c>
      <c r="D523" s="193" t="s">
        <v>147</v>
      </c>
      <c r="E523" s="194" t="s">
        <v>1293</v>
      </c>
      <c r="F523" s="195" t="s">
        <v>1294</v>
      </c>
      <c r="G523" s="196" t="s">
        <v>159</v>
      </c>
      <c r="H523" s="197">
        <v>1</v>
      </c>
      <c r="I523" s="24"/>
      <c r="J523" s="198">
        <f>ROUND(I523*H523,2)</f>
        <v>0</v>
      </c>
      <c r="K523" s="195" t="s">
        <v>3</v>
      </c>
      <c r="L523" s="128"/>
      <c r="M523" s="199" t="s">
        <v>3</v>
      </c>
      <c r="N523" s="200" t="s">
        <v>43</v>
      </c>
      <c r="O523" s="201"/>
      <c r="P523" s="202">
        <f>O523*H523</f>
        <v>0</v>
      </c>
      <c r="Q523" s="202">
        <v>0</v>
      </c>
      <c r="R523" s="202">
        <f>Q523*H523</f>
        <v>0</v>
      </c>
      <c r="S523" s="202">
        <v>0</v>
      </c>
      <c r="T523" s="203">
        <f>S523*H523</f>
        <v>0</v>
      </c>
      <c r="U523" s="127"/>
      <c r="V523" s="127"/>
      <c r="W523" s="127"/>
      <c r="X523" s="127"/>
      <c r="Y523" s="127"/>
      <c r="Z523" s="127"/>
      <c r="AA523" s="127"/>
      <c r="AB523" s="127"/>
      <c r="AC523" s="127"/>
      <c r="AD523" s="127"/>
      <c r="AE523" s="127"/>
      <c r="AR523" s="204" t="s">
        <v>216</v>
      </c>
      <c r="AT523" s="204" t="s">
        <v>147</v>
      </c>
      <c r="AU523" s="204" t="s">
        <v>82</v>
      </c>
      <c r="AY523" s="120" t="s">
        <v>145</v>
      </c>
      <c r="BE523" s="205">
        <f>IF(N523="základní",J523,0)</f>
        <v>0</v>
      </c>
      <c r="BF523" s="205">
        <f>IF(N523="snížená",J523,0)</f>
        <v>0</v>
      </c>
      <c r="BG523" s="205">
        <f>IF(N523="zákl. přenesená",J523,0)</f>
        <v>0</v>
      </c>
      <c r="BH523" s="205">
        <f>IF(N523="sníž. přenesená",J523,0)</f>
        <v>0</v>
      </c>
      <c r="BI523" s="205">
        <f>IF(N523="nulová",J523,0)</f>
        <v>0</v>
      </c>
      <c r="BJ523" s="120" t="s">
        <v>80</v>
      </c>
      <c r="BK523" s="205">
        <f>ROUND(I523*H523,2)</f>
        <v>0</v>
      </c>
      <c r="BL523" s="120" t="s">
        <v>216</v>
      </c>
      <c r="BM523" s="204" t="s">
        <v>1295</v>
      </c>
    </row>
    <row r="524" spans="1:65" s="219" customFormat="1">
      <c r="B524" s="220"/>
      <c r="D524" s="221" t="s">
        <v>153</v>
      </c>
      <c r="E524" s="222" t="s">
        <v>3</v>
      </c>
      <c r="F524" s="223" t="s">
        <v>1296</v>
      </c>
      <c r="H524" s="224">
        <v>1</v>
      </c>
      <c r="I524" s="25"/>
      <c r="L524" s="220"/>
      <c r="M524" s="225"/>
      <c r="N524" s="226"/>
      <c r="O524" s="226"/>
      <c r="P524" s="226"/>
      <c r="Q524" s="226"/>
      <c r="R524" s="226"/>
      <c r="S524" s="226"/>
      <c r="T524" s="227"/>
      <c r="AT524" s="222" t="s">
        <v>153</v>
      </c>
      <c r="AU524" s="222" t="s">
        <v>82</v>
      </c>
      <c r="AV524" s="219" t="s">
        <v>82</v>
      </c>
      <c r="AW524" s="219" t="s">
        <v>33</v>
      </c>
      <c r="AX524" s="219" t="s">
        <v>80</v>
      </c>
      <c r="AY524" s="222" t="s">
        <v>145</v>
      </c>
    </row>
    <row r="525" spans="1:65" s="130" customFormat="1" ht="24">
      <c r="A525" s="127"/>
      <c r="B525" s="128"/>
      <c r="C525" s="236" t="s">
        <v>1297</v>
      </c>
      <c r="D525" s="236" t="s">
        <v>514</v>
      </c>
      <c r="E525" s="237" t="s">
        <v>1298</v>
      </c>
      <c r="F525" s="238" t="s">
        <v>1299</v>
      </c>
      <c r="G525" s="239" t="s">
        <v>159</v>
      </c>
      <c r="H525" s="240">
        <v>1</v>
      </c>
      <c r="I525" s="29"/>
      <c r="J525" s="241">
        <f>ROUND(I525*H525,2)</f>
        <v>0</v>
      </c>
      <c r="K525" s="238" t="s">
        <v>3</v>
      </c>
      <c r="L525" s="242"/>
      <c r="M525" s="243" t="s">
        <v>3</v>
      </c>
      <c r="N525" s="244" t="s">
        <v>43</v>
      </c>
      <c r="O525" s="201"/>
      <c r="P525" s="202">
        <f>O525*H525</f>
        <v>0</v>
      </c>
      <c r="Q525" s="202">
        <v>1.9199999999999998E-2</v>
      </c>
      <c r="R525" s="202">
        <f>Q525*H525</f>
        <v>1.9199999999999998E-2</v>
      </c>
      <c r="S525" s="202">
        <v>0</v>
      </c>
      <c r="T525" s="203">
        <f>S525*H525</f>
        <v>0</v>
      </c>
      <c r="U525" s="127"/>
      <c r="V525" s="127"/>
      <c r="W525" s="127"/>
      <c r="X525" s="127"/>
      <c r="Y525" s="127"/>
      <c r="Z525" s="127"/>
      <c r="AA525" s="127"/>
      <c r="AB525" s="127"/>
      <c r="AC525" s="127"/>
      <c r="AD525" s="127"/>
      <c r="AE525" s="127"/>
      <c r="AR525" s="204" t="s">
        <v>323</v>
      </c>
      <c r="AT525" s="204" t="s">
        <v>514</v>
      </c>
      <c r="AU525" s="204" t="s">
        <v>82</v>
      </c>
      <c r="AY525" s="120" t="s">
        <v>145</v>
      </c>
      <c r="BE525" s="205">
        <f>IF(N525="základní",J525,0)</f>
        <v>0</v>
      </c>
      <c r="BF525" s="205">
        <f>IF(N525="snížená",J525,0)</f>
        <v>0</v>
      </c>
      <c r="BG525" s="205">
        <f>IF(N525="zákl. přenesená",J525,0)</f>
        <v>0</v>
      </c>
      <c r="BH525" s="205">
        <f>IF(N525="sníž. přenesená",J525,0)</f>
        <v>0</v>
      </c>
      <c r="BI525" s="205">
        <f>IF(N525="nulová",J525,0)</f>
        <v>0</v>
      </c>
      <c r="BJ525" s="120" t="s">
        <v>80</v>
      </c>
      <c r="BK525" s="205">
        <f>ROUND(I525*H525,2)</f>
        <v>0</v>
      </c>
      <c r="BL525" s="120" t="s">
        <v>216</v>
      </c>
      <c r="BM525" s="204" t="s">
        <v>1300</v>
      </c>
    </row>
    <row r="526" spans="1:65" s="130" customFormat="1" ht="19.5">
      <c r="A526" s="127"/>
      <c r="B526" s="128"/>
      <c r="C526" s="127"/>
      <c r="D526" s="221" t="s">
        <v>316</v>
      </c>
      <c r="E526" s="127"/>
      <c r="F526" s="252" t="s">
        <v>1301</v>
      </c>
      <c r="G526" s="127"/>
      <c r="H526" s="127"/>
      <c r="I526" s="28"/>
      <c r="J526" s="127"/>
      <c r="K526" s="127"/>
      <c r="L526" s="128"/>
      <c r="M526" s="253"/>
      <c r="N526" s="254"/>
      <c r="O526" s="201"/>
      <c r="P526" s="201"/>
      <c r="Q526" s="201"/>
      <c r="R526" s="201"/>
      <c r="S526" s="201"/>
      <c r="T526" s="255"/>
      <c r="U526" s="127"/>
      <c r="V526" s="127"/>
      <c r="W526" s="127"/>
      <c r="X526" s="127"/>
      <c r="Y526" s="127"/>
      <c r="Z526" s="127"/>
      <c r="AA526" s="127"/>
      <c r="AB526" s="127"/>
      <c r="AC526" s="127"/>
      <c r="AD526" s="127"/>
      <c r="AE526" s="127"/>
      <c r="AT526" s="120" t="s">
        <v>316</v>
      </c>
      <c r="AU526" s="120" t="s">
        <v>82</v>
      </c>
    </row>
    <row r="527" spans="1:65" s="219" customFormat="1">
      <c r="B527" s="220"/>
      <c r="D527" s="221" t="s">
        <v>153</v>
      </c>
      <c r="E527" s="222" t="s">
        <v>3</v>
      </c>
      <c r="F527" s="223" t="s">
        <v>1302</v>
      </c>
      <c r="H527" s="224">
        <v>1</v>
      </c>
      <c r="I527" s="25"/>
      <c r="L527" s="220"/>
      <c r="M527" s="225"/>
      <c r="N527" s="226"/>
      <c r="O527" s="226"/>
      <c r="P527" s="226"/>
      <c r="Q527" s="226"/>
      <c r="R527" s="226"/>
      <c r="S527" s="226"/>
      <c r="T527" s="227"/>
      <c r="AT527" s="222" t="s">
        <v>153</v>
      </c>
      <c r="AU527" s="222" t="s">
        <v>82</v>
      </c>
      <c r="AV527" s="219" t="s">
        <v>82</v>
      </c>
      <c r="AW527" s="219" t="s">
        <v>33</v>
      </c>
      <c r="AX527" s="219" t="s">
        <v>80</v>
      </c>
      <c r="AY527" s="222" t="s">
        <v>145</v>
      </c>
    </row>
    <row r="528" spans="1:65" s="130" customFormat="1" ht="24">
      <c r="A528" s="127"/>
      <c r="B528" s="128"/>
      <c r="C528" s="193" t="s">
        <v>1303</v>
      </c>
      <c r="D528" s="193" t="s">
        <v>147</v>
      </c>
      <c r="E528" s="194" t="s">
        <v>1304</v>
      </c>
      <c r="F528" s="195" t="s">
        <v>1305</v>
      </c>
      <c r="G528" s="196" t="s">
        <v>240</v>
      </c>
      <c r="H528" s="197">
        <v>3.7349999999999999</v>
      </c>
      <c r="I528" s="24"/>
      <c r="J528" s="198">
        <f>ROUND(I528*H528,2)</f>
        <v>0</v>
      </c>
      <c r="K528" s="195" t="s">
        <v>150</v>
      </c>
      <c r="L528" s="128"/>
      <c r="M528" s="199" t="s">
        <v>3</v>
      </c>
      <c r="N528" s="200" t="s">
        <v>43</v>
      </c>
      <c r="O528" s="201"/>
      <c r="P528" s="202">
        <f>O528*H528</f>
        <v>0</v>
      </c>
      <c r="Q528" s="202">
        <v>0</v>
      </c>
      <c r="R528" s="202">
        <f>Q528*H528</f>
        <v>0</v>
      </c>
      <c r="S528" s="202">
        <v>0</v>
      </c>
      <c r="T528" s="203">
        <f>S528*H528</f>
        <v>0</v>
      </c>
      <c r="U528" s="127"/>
      <c r="V528" s="127"/>
      <c r="W528" s="127"/>
      <c r="X528" s="127"/>
      <c r="Y528" s="127"/>
      <c r="Z528" s="127"/>
      <c r="AA528" s="127"/>
      <c r="AB528" s="127"/>
      <c r="AC528" s="127"/>
      <c r="AD528" s="127"/>
      <c r="AE528" s="127"/>
      <c r="AR528" s="204" t="s">
        <v>216</v>
      </c>
      <c r="AT528" s="204" t="s">
        <v>147</v>
      </c>
      <c r="AU528" s="204" t="s">
        <v>82</v>
      </c>
      <c r="AY528" s="120" t="s">
        <v>145</v>
      </c>
      <c r="BE528" s="205">
        <f>IF(N528="základní",J528,0)</f>
        <v>0</v>
      </c>
      <c r="BF528" s="205">
        <f>IF(N528="snížená",J528,0)</f>
        <v>0</v>
      </c>
      <c r="BG528" s="205">
        <f>IF(N528="zákl. přenesená",J528,0)</f>
        <v>0</v>
      </c>
      <c r="BH528" s="205">
        <f>IF(N528="sníž. přenesená",J528,0)</f>
        <v>0</v>
      </c>
      <c r="BI528" s="205">
        <f>IF(N528="nulová",J528,0)</f>
        <v>0</v>
      </c>
      <c r="BJ528" s="120" t="s">
        <v>80</v>
      </c>
      <c r="BK528" s="205">
        <f>ROUND(I528*H528,2)</f>
        <v>0</v>
      </c>
      <c r="BL528" s="120" t="s">
        <v>216</v>
      </c>
      <c r="BM528" s="204" t="s">
        <v>1306</v>
      </c>
    </row>
    <row r="529" spans="1:65" s="130" customFormat="1" ht="16.5" customHeight="1">
      <c r="A529" s="127"/>
      <c r="B529" s="128"/>
      <c r="C529" s="236" t="s">
        <v>1307</v>
      </c>
      <c r="D529" s="236" t="s">
        <v>514</v>
      </c>
      <c r="E529" s="237" t="s">
        <v>1308</v>
      </c>
      <c r="F529" s="238" t="s">
        <v>1309</v>
      </c>
      <c r="G529" s="239" t="s">
        <v>240</v>
      </c>
      <c r="H529" s="240">
        <v>3.7349999999999999</v>
      </c>
      <c r="I529" s="29"/>
      <c r="J529" s="241">
        <f>ROUND(I529*H529,2)</f>
        <v>0</v>
      </c>
      <c r="K529" s="238" t="s">
        <v>3</v>
      </c>
      <c r="L529" s="242"/>
      <c r="M529" s="243" t="s">
        <v>3</v>
      </c>
      <c r="N529" s="244" t="s">
        <v>43</v>
      </c>
      <c r="O529" s="201"/>
      <c r="P529" s="202">
        <f>O529*H529</f>
        <v>0</v>
      </c>
      <c r="Q529" s="202">
        <v>5.5999999999999999E-3</v>
      </c>
      <c r="R529" s="202">
        <f>Q529*H529</f>
        <v>2.0916000000000001E-2</v>
      </c>
      <c r="S529" s="202">
        <v>0</v>
      </c>
      <c r="T529" s="203">
        <f>S529*H529</f>
        <v>0</v>
      </c>
      <c r="U529" s="127"/>
      <c r="V529" s="127"/>
      <c r="W529" s="127"/>
      <c r="X529" s="127"/>
      <c r="Y529" s="127"/>
      <c r="Z529" s="127"/>
      <c r="AA529" s="127"/>
      <c r="AB529" s="127"/>
      <c r="AC529" s="127"/>
      <c r="AD529" s="127"/>
      <c r="AE529" s="127"/>
      <c r="AR529" s="204" t="s">
        <v>323</v>
      </c>
      <c r="AT529" s="204" t="s">
        <v>514</v>
      </c>
      <c r="AU529" s="204" t="s">
        <v>82</v>
      </c>
      <c r="AY529" s="120" t="s">
        <v>145</v>
      </c>
      <c r="BE529" s="205">
        <f>IF(N529="základní",J529,0)</f>
        <v>0</v>
      </c>
      <c r="BF529" s="205">
        <f>IF(N529="snížená",J529,0)</f>
        <v>0</v>
      </c>
      <c r="BG529" s="205">
        <f>IF(N529="zákl. přenesená",J529,0)</f>
        <v>0</v>
      </c>
      <c r="BH529" s="205">
        <f>IF(N529="sníž. přenesená",J529,0)</f>
        <v>0</v>
      </c>
      <c r="BI529" s="205">
        <f>IF(N529="nulová",J529,0)</f>
        <v>0</v>
      </c>
      <c r="BJ529" s="120" t="s">
        <v>80</v>
      </c>
      <c r="BK529" s="205">
        <f>ROUND(I529*H529,2)</f>
        <v>0</v>
      </c>
      <c r="BL529" s="120" t="s">
        <v>216</v>
      </c>
      <c r="BM529" s="204" t="s">
        <v>1310</v>
      </c>
    </row>
    <row r="530" spans="1:65" s="219" customFormat="1">
      <c r="B530" s="220"/>
      <c r="D530" s="221" t="s">
        <v>153</v>
      </c>
      <c r="E530" s="222" t="s">
        <v>3</v>
      </c>
      <c r="F530" s="223" t="s">
        <v>1311</v>
      </c>
      <c r="H530" s="224">
        <v>3.7349999999999999</v>
      </c>
      <c r="I530" s="25"/>
      <c r="L530" s="220"/>
      <c r="M530" s="225"/>
      <c r="N530" s="226"/>
      <c r="O530" s="226"/>
      <c r="P530" s="226"/>
      <c r="Q530" s="226"/>
      <c r="R530" s="226"/>
      <c r="S530" s="226"/>
      <c r="T530" s="227"/>
      <c r="AT530" s="222" t="s">
        <v>153</v>
      </c>
      <c r="AU530" s="222" t="s">
        <v>82</v>
      </c>
      <c r="AV530" s="219" t="s">
        <v>82</v>
      </c>
      <c r="AW530" s="219" t="s">
        <v>33</v>
      </c>
      <c r="AX530" s="219" t="s">
        <v>80</v>
      </c>
      <c r="AY530" s="222" t="s">
        <v>145</v>
      </c>
    </row>
    <row r="531" spans="1:65" s="130" customFormat="1" ht="33" customHeight="1">
      <c r="A531" s="127"/>
      <c r="B531" s="128"/>
      <c r="C531" s="193" t="s">
        <v>1312</v>
      </c>
      <c r="D531" s="193" t="s">
        <v>147</v>
      </c>
      <c r="E531" s="194" t="s">
        <v>1313</v>
      </c>
      <c r="F531" s="195" t="s">
        <v>1314</v>
      </c>
      <c r="G531" s="196" t="s">
        <v>240</v>
      </c>
      <c r="H531" s="197">
        <v>8.3000000000000007</v>
      </c>
      <c r="I531" s="24"/>
      <c r="J531" s="198">
        <f>ROUND(I531*H531,2)</f>
        <v>0</v>
      </c>
      <c r="K531" s="195" t="s">
        <v>150</v>
      </c>
      <c r="L531" s="128"/>
      <c r="M531" s="199" t="s">
        <v>3</v>
      </c>
      <c r="N531" s="200" t="s">
        <v>43</v>
      </c>
      <c r="O531" s="201"/>
      <c r="P531" s="202">
        <f>O531*H531</f>
        <v>0</v>
      </c>
      <c r="Q531" s="202">
        <v>0</v>
      </c>
      <c r="R531" s="202">
        <f>Q531*H531</f>
        <v>0</v>
      </c>
      <c r="S531" s="202">
        <v>0</v>
      </c>
      <c r="T531" s="203">
        <f>S531*H531</f>
        <v>0</v>
      </c>
      <c r="U531" s="127"/>
      <c r="V531" s="127"/>
      <c r="W531" s="127"/>
      <c r="X531" s="127"/>
      <c r="Y531" s="127"/>
      <c r="Z531" s="127"/>
      <c r="AA531" s="127"/>
      <c r="AB531" s="127"/>
      <c r="AC531" s="127"/>
      <c r="AD531" s="127"/>
      <c r="AE531" s="127"/>
      <c r="AR531" s="204" t="s">
        <v>216</v>
      </c>
      <c r="AT531" s="204" t="s">
        <v>147</v>
      </c>
      <c r="AU531" s="204" t="s">
        <v>82</v>
      </c>
      <c r="AY531" s="120" t="s">
        <v>145</v>
      </c>
      <c r="BE531" s="205">
        <f>IF(N531="základní",J531,0)</f>
        <v>0</v>
      </c>
      <c r="BF531" s="205">
        <f>IF(N531="snížená",J531,0)</f>
        <v>0</v>
      </c>
      <c r="BG531" s="205">
        <f>IF(N531="zákl. přenesená",J531,0)</f>
        <v>0</v>
      </c>
      <c r="BH531" s="205">
        <f>IF(N531="sníž. přenesená",J531,0)</f>
        <v>0</v>
      </c>
      <c r="BI531" s="205">
        <f>IF(N531="nulová",J531,0)</f>
        <v>0</v>
      </c>
      <c r="BJ531" s="120" t="s">
        <v>80</v>
      </c>
      <c r="BK531" s="205">
        <f>ROUND(I531*H531,2)</f>
        <v>0</v>
      </c>
      <c r="BL531" s="120" t="s">
        <v>216</v>
      </c>
      <c r="BM531" s="204" t="s">
        <v>1315</v>
      </c>
    </row>
    <row r="532" spans="1:65" s="130" customFormat="1" ht="33" customHeight="1">
      <c r="A532" s="127"/>
      <c r="B532" s="128"/>
      <c r="C532" s="236" t="s">
        <v>1316</v>
      </c>
      <c r="D532" s="236" t="s">
        <v>514</v>
      </c>
      <c r="E532" s="237" t="s">
        <v>1317</v>
      </c>
      <c r="F532" s="238" t="s">
        <v>1318</v>
      </c>
      <c r="G532" s="239" t="s">
        <v>240</v>
      </c>
      <c r="H532" s="240">
        <v>2.4</v>
      </c>
      <c r="I532" s="29"/>
      <c r="J532" s="241">
        <f>ROUND(I532*H532,2)</f>
        <v>0</v>
      </c>
      <c r="K532" s="238" t="s">
        <v>3</v>
      </c>
      <c r="L532" s="242"/>
      <c r="M532" s="243" t="s">
        <v>3</v>
      </c>
      <c r="N532" s="244" t="s">
        <v>43</v>
      </c>
      <c r="O532" s="201"/>
      <c r="P532" s="202">
        <f>O532*H532</f>
        <v>0</v>
      </c>
      <c r="Q532" s="202">
        <v>2E-3</v>
      </c>
      <c r="R532" s="202">
        <f>Q532*H532</f>
        <v>4.7999999999999996E-3</v>
      </c>
      <c r="S532" s="202">
        <v>0</v>
      </c>
      <c r="T532" s="203">
        <f>S532*H532</f>
        <v>0</v>
      </c>
      <c r="U532" s="127"/>
      <c r="V532" s="127"/>
      <c r="W532" s="127"/>
      <c r="X532" s="127"/>
      <c r="Y532" s="127"/>
      <c r="Z532" s="127"/>
      <c r="AA532" s="127"/>
      <c r="AB532" s="127"/>
      <c r="AC532" s="127"/>
      <c r="AD532" s="127"/>
      <c r="AE532" s="127"/>
      <c r="AR532" s="204" t="s">
        <v>323</v>
      </c>
      <c r="AT532" s="204" t="s">
        <v>514</v>
      </c>
      <c r="AU532" s="204" t="s">
        <v>82</v>
      </c>
      <c r="AY532" s="120" t="s">
        <v>145</v>
      </c>
      <c r="BE532" s="205">
        <f>IF(N532="základní",J532,0)</f>
        <v>0</v>
      </c>
      <c r="BF532" s="205">
        <f>IF(N532="snížená",J532,0)</f>
        <v>0</v>
      </c>
      <c r="BG532" s="205">
        <f>IF(N532="zákl. přenesená",J532,0)</f>
        <v>0</v>
      </c>
      <c r="BH532" s="205">
        <f>IF(N532="sníž. přenesená",J532,0)</f>
        <v>0</v>
      </c>
      <c r="BI532" s="205">
        <f>IF(N532="nulová",J532,0)</f>
        <v>0</v>
      </c>
      <c r="BJ532" s="120" t="s">
        <v>80</v>
      </c>
      <c r="BK532" s="205">
        <f>ROUND(I532*H532,2)</f>
        <v>0</v>
      </c>
      <c r="BL532" s="120" t="s">
        <v>216</v>
      </c>
      <c r="BM532" s="204" t="s">
        <v>1319</v>
      </c>
    </row>
    <row r="533" spans="1:65" s="219" customFormat="1">
      <c r="B533" s="220"/>
      <c r="D533" s="221" t="s">
        <v>153</v>
      </c>
      <c r="E533" s="222" t="s">
        <v>3</v>
      </c>
      <c r="F533" s="223" t="s">
        <v>1320</v>
      </c>
      <c r="H533" s="224">
        <v>2.4</v>
      </c>
      <c r="I533" s="25"/>
      <c r="L533" s="220"/>
      <c r="M533" s="225"/>
      <c r="N533" s="226"/>
      <c r="O533" s="226"/>
      <c r="P533" s="226"/>
      <c r="Q533" s="226"/>
      <c r="R533" s="226"/>
      <c r="S533" s="226"/>
      <c r="T533" s="227"/>
      <c r="AT533" s="222" t="s">
        <v>153</v>
      </c>
      <c r="AU533" s="222" t="s">
        <v>82</v>
      </c>
      <c r="AV533" s="219" t="s">
        <v>82</v>
      </c>
      <c r="AW533" s="219" t="s">
        <v>33</v>
      </c>
      <c r="AX533" s="219" t="s">
        <v>80</v>
      </c>
      <c r="AY533" s="222" t="s">
        <v>145</v>
      </c>
    </row>
    <row r="534" spans="1:65" s="130" customFormat="1" ht="33" customHeight="1">
      <c r="A534" s="127"/>
      <c r="B534" s="128"/>
      <c r="C534" s="236" t="s">
        <v>1321</v>
      </c>
      <c r="D534" s="236" t="s">
        <v>514</v>
      </c>
      <c r="E534" s="237" t="s">
        <v>1322</v>
      </c>
      <c r="F534" s="238" t="s">
        <v>1323</v>
      </c>
      <c r="G534" s="239" t="s">
        <v>240</v>
      </c>
      <c r="H534" s="240">
        <v>4.72</v>
      </c>
      <c r="I534" s="29"/>
      <c r="J534" s="241">
        <f>ROUND(I534*H534,2)</f>
        <v>0</v>
      </c>
      <c r="K534" s="238" t="s">
        <v>3</v>
      </c>
      <c r="L534" s="242"/>
      <c r="M534" s="243" t="s">
        <v>3</v>
      </c>
      <c r="N534" s="244" t="s">
        <v>43</v>
      </c>
      <c r="O534" s="201"/>
      <c r="P534" s="202">
        <f>O534*H534</f>
        <v>0</v>
      </c>
      <c r="Q534" s="202">
        <v>2.2000000000000001E-3</v>
      </c>
      <c r="R534" s="202">
        <f>Q534*H534</f>
        <v>1.0384000000000001E-2</v>
      </c>
      <c r="S534" s="202">
        <v>0</v>
      </c>
      <c r="T534" s="203">
        <f>S534*H534</f>
        <v>0</v>
      </c>
      <c r="U534" s="127"/>
      <c r="V534" s="127"/>
      <c r="W534" s="127"/>
      <c r="X534" s="127"/>
      <c r="Y534" s="127"/>
      <c r="Z534" s="127"/>
      <c r="AA534" s="127"/>
      <c r="AB534" s="127"/>
      <c r="AC534" s="127"/>
      <c r="AD534" s="127"/>
      <c r="AE534" s="127"/>
      <c r="AR534" s="204" t="s">
        <v>323</v>
      </c>
      <c r="AT534" s="204" t="s">
        <v>514</v>
      </c>
      <c r="AU534" s="204" t="s">
        <v>82</v>
      </c>
      <c r="AY534" s="120" t="s">
        <v>145</v>
      </c>
      <c r="BE534" s="205">
        <f>IF(N534="základní",J534,0)</f>
        <v>0</v>
      </c>
      <c r="BF534" s="205">
        <f>IF(N534="snížená",J534,0)</f>
        <v>0</v>
      </c>
      <c r="BG534" s="205">
        <f>IF(N534="zákl. přenesená",J534,0)</f>
        <v>0</v>
      </c>
      <c r="BH534" s="205">
        <f>IF(N534="sníž. přenesená",J534,0)</f>
        <v>0</v>
      </c>
      <c r="BI534" s="205">
        <f>IF(N534="nulová",J534,0)</f>
        <v>0</v>
      </c>
      <c r="BJ534" s="120" t="s">
        <v>80</v>
      </c>
      <c r="BK534" s="205">
        <f>ROUND(I534*H534,2)</f>
        <v>0</v>
      </c>
      <c r="BL534" s="120" t="s">
        <v>216</v>
      </c>
      <c r="BM534" s="204" t="s">
        <v>1324</v>
      </c>
    </row>
    <row r="535" spans="1:65" s="219" customFormat="1">
      <c r="B535" s="220"/>
      <c r="D535" s="221" t="s">
        <v>153</v>
      </c>
      <c r="E535" s="222" t="s">
        <v>3</v>
      </c>
      <c r="F535" s="223" t="s">
        <v>1325</v>
      </c>
      <c r="H535" s="224">
        <v>4.72</v>
      </c>
      <c r="I535" s="25"/>
      <c r="L535" s="220"/>
      <c r="M535" s="225"/>
      <c r="N535" s="226"/>
      <c r="O535" s="226"/>
      <c r="P535" s="226"/>
      <c r="Q535" s="226"/>
      <c r="R535" s="226"/>
      <c r="S535" s="226"/>
      <c r="T535" s="227"/>
      <c r="AT535" s="222" t="s">
        <v>153</v>
      </c>
      <c r="AU535" s="222" t="s">
        <v>82</v>
      </c>
      <c r="AV535" s="219" t="s">
        <v>82</v>
      </c>
      <c r="AW535" s="219" t="s">
        <v>33</v>
      </c>
      <c r="AX535" s="219" t="s">
        <v>80</v>
      </c>
      <c r="AY535" s="222" t="s">
        <v>145</v>
      </c>
    </row>
    <row r="536" spans="1:65" s="130" customFormat="1" ht="16.5" customHeight="1">
      <c r="A536" s="127"/>
      <c r="B536" s="128"/>
      <c r="C536" s="236" t="s">
        <v>1326</v>
      </c>
      <c r="D536" s="236" t="s">
        <v>514</v>
      </c>
      <c r="E536" s="237" t="s">
        <v>1327</v>
      </c>
      <c r="F536" s="238" t="s">
        <v>1328</v>
      </c>
      <c r="G536" s="239" t="s">
        <v>240</v>
      </c>
      <c r="H536" s="240">
        <v>1.18</v>
      </c>
      <c r="I536" s="29"/>
      <c r="J536" s="241">
        <f>ROUND(I536*H536,2)</f>
        <v>0</v>
      </c>
      <c r="K536" s="238" t="s">
        <v>3</v>
      </c>
      <c r="L536" s="242"/>
      <c r="M536" s="243" t="s">
        <v>3</v>
      </c>
      <c r="N536" s="244" t="s">
        <v>43</v>
      </c>
      <c r="O536" s="201"/>
      <c r="P536" s="202">
        <f>O536*H536</f>
        <v>0</v>
      </c>
      <c r="Q536" s="202">
        <v>2.3E-3</v>
      </c>
      <c r="R536" s="202">
        <f>Q536*H536</f>
        <v>2.7139999999999998E-3</v>
      </c>
      <c r="S536" s="202">
        <v>0</v>
      </c>
      <c r="T536" s="203">
        <f>S536*H536</f>
        <v>0</v>
      </c>
      <c r="U536" s="127"/>
      <c r="V536" s="127"/>
      <c r="W536" s="127"/>
      <c r="X536" s="127"/>
      <c r="Y536" s="127"/>
      <c r="Z536" s="127"/>
      <c r="AA536" s="127"/>
      <c r="AB536" s="127"/>
      <c r="AC536" s="127"/>
      <c r="AD536" s="127"/>
      <c r="AE536" s="127"/>
      <c r="AR536" s="204" t="s">
        <v>323</v>
      </c>
      <c r="AT536" s="204" t="s">
        <v>514</v>
      </c>
      <c r="AU536" s="204" t="s">
        <v>82</v>
      </c>
      <c r="AY536" s="120" t="s">
        <v>145</v>
      </c>
      <c r="BE536" s="205">
        <f>IF(N536="základní",J536,0)</f>
        <v>0</v>
      </c>
      <c r="BF536" s="205">
        <f>IF(N536="snížená",J536,0)</f>
        <v>0</v>
      </c>
      <c r="BG536" s="205">
        <f>IF(N536="zákl. přenesená",J536,0)</f>
        <v>0</v>
      </c>
      <c r="BH536" s="205">
        <f>IF(N536="sníž. přenesená",J536,0)</f>
        <v>0</v>
      </c>
      <c r="BI536" s="205">
        <f>IF(N536="nulová",J536,0)</f>
        <v>0</v>
      </c>
      <c r="BJ536" s="120" t="s">
        <v>80</v>
      </c>
      <c r="BK536" s="205">
        <f>ROUND(I536*H536,2)</f>
        <v>0</v>
      </c>
      <c r="BL536" s="120" t="s">
        <v>216</v>
      </c>
      <c r="BM536" s="204" t="s">
        <v>1329</v>
      </c>
    </row>
    <row r="537" spans="1:65" s="219" customFormat="1">
      <c r="B537" s="220"/>
      <c r="D537" s="221" t="s">
        <v>153</v>
      </c>
      <c r="E537" s="222" t="s">
        <v>3</v>
      </c>
      <c r="F537" s="223" t="s">
        <v>1330</v>
      </c>
      <c r="H537" s="224">
        <v>1.18</v>
      </c>
      <c r="I537" s="25"/>
      <c r="L537" s="220"/>
      <c r="M537" s="225"/>
      <c r="N537" s="226"/>
      <c r="O537" s="226"/>
      <c r="P537" s="226"/>
      <c r="Q537" s="226"/>
      <c r="R537" s="226"/>
      <c r="S537" s="226"/>
      <c r="T537" s="227"/>
      <c r="AT537" s="222" t="s">
        <v>153</v>
      </c>
      <c r="AU537" s="222" t="s">
        <v>82</v>
      </c>
      <c r="AV537" s="219" t="s">
        <v>82</v>
      </c>
      <c r="AW537" s="219" t="s">
        <v>33</v>
      </c>
      <c r="AX537" s="219" t="s">
        <v>80</v>
      </c>
      <c r="AY537" s="222" t="s">
        <v>145</v>
      </c>
    </row>
    <row r="538" spans="1:65" s="130" customFormat="1" ht="16.5" customHeight="1">
      <c r="A538" s="127"/>
      <c r="B538" s="128"/>
      <c r="C538" s="193" t="s">
        <v>1331</v>
      </c>
      <c r="D538" s="193" t="s">
        <v>147</v>
      </c>
      <c r="E538" s="194" t="s">
        <v>1332</v>
      </c>
      <c r="F538" s="195" t="s">
        <v>1333</v>
      </c>
      <c r="G538" s="196" t="s">
        <v>104</v>
      </c>
      <c r="H538" s="197">
        <v>2.2839999999999998</v>
      </c>
      <c r="I538" s="24"/>
      <c r="J538" s="198">
        <f>ROUND(I538*H538,2)</f>
        <v>0</v>
      </c>
      <c r="K538" s="195" t="s">
        <v>150</v>
      </c>
      <c r="L538" s="128"/>
      <c r="M538" s="199" t="s">
        <v>3</v>
      </c>
      <c r="N538" s="200" t="s">
        <v>43</v>
      </c>
      <c r="O538" s="201"/>
      <c r="P538" s="202">
        <f>O538*H538</f>
        <v>0</v>
      </c>
      <c r="Q538" s="202">
        <v>9.0000000000000006E-5</v>
      </c>
      <c r="R538" s="202">
        <f>Q538*H538</f>
        <v>2.0556E-4</v>
      </c>
      <c r="S538" s="202">
        <v>0</v>
      </c>
      <c r="T538" s="203">
        <f>S538*H538</f>
        <v>0</v>
      </c>
      <c r="U538" s="127"/>
      <c r="V538" s="127"/>
      <c r="W538" s="127"/>
      <c r="X538" s="127"/>
      <c r="Y538" s="127"/>
      <c r="Z538" s="127"/>
      <c r="AA538" s="127"/>
      <c r="AB538" s="127"/>
      <c r="AC538" s="127"/>
      <c r="AD538" s="127"/>
      <c r="AE538" s="127"/>
      <c r="AR538" s="204" t="s">
        <v>216</v>
      </c>
      <c r="AT538" s="204" t="s">
        <v>147</v>
      </c>
      <c r="AU538" s="204" t="s">
        <v>82</v>
      </c>
      <c r="AY538" s="120" t="s">
        <v>145</v>
      </c>
      <c r="BE538" s="205">
        <f>IF(N538="základní",J538,0)</f>
        <v>0</v>
      </c>
      <c r="BF538" s="205">
        <f>IF(N538="snížená",J538,0)</f>
        <v>0</v>
      </c>
      <c r="BG538" s="205">
        <f>IF(N538="zákl. přenesená",J538,0)</f>
        <v>0</v>
      </c>
      <c r="BH538" s="205">
        <f>IF(N538="sníž. přenesená",J538,0)</f>
        <v>0</v>
      </c>
      <c r="BI538" s="205">
        <f>IF(N538="nulová",J538,0)</f>
        <v>0</v>
      </c>
      <c r="BJ538" s="120" t="s">
        <v>80</v>
      </c>
      <c r="BK538" s="205">
        <f>ROUND(I538*H538,2)</f>
        <v>0</v>
      </c>
      <c r="BL538" s="120" t="s">
        <v>216</v>
      </c>
      <c r="BM538" s="204" t="s">
        <v>1334</v>
      </c>
    </row>
    <row r="539" spans="1:65" s="219" customFormat="1">
      <c r="B539" s="220"/>
      <c r="D539" s="221" t="s">
        <v>153</v>
      </c>
      <c r="E539" s="222" t="s">
        <v>3</v>
      </c>
      <c r="F539" s="223" t="s">
        <v>1335</v>
      </c>
      <c r="H539" s="224">
        <v>2.2839999999999998</v>
      </c>
      <c r="I539" s="25"/>
      <c r="L539" s="220"/>
      <c r="M539" s="225"/>
      <c r="N539" s="226"/>
      <c r="O539" s="226"/>
      <c r="P539" s="226"/>
      <c r="Q539" s="226"/>
      <c r="R539" s="226"/>
      <c r="S539" s="226"/>
      <c r="T539" s="227"/>
      <c r="AT539" s="222" t="s">
        <v>153</v>
      </c>
      <c r="AU539" s="222" t="s">
        <v>82</v>
      </c>
      <c r="AV539" s="219" t="s">
        <v>82</v>
      </c>
      <c r="AW539" s="219" t="s">
        <v>33</v>
      </c>
      <c r="AX539" s="219" t="s">
        <v>80</v>
      </c>
      <c r="AY539" s="222" t="s">
        <v>145</v>
      </c>
    </row>
    <row r="540" spans="1:65" s="130" customFormat="1" ht="16.5" customHeight="1">
      <c r="A540" s="127"/>
      <c r="B540" s="128"/>
      <c r="C540" s="236" t="s">
        <v>1336</v>
      </c>
      <c r="D540" s="236" t="s">
        <v>514</v>
      </c>
      <c r="E540" s="237" t="s">
        <v>1337</v>
      </c>
      <c r="F540" s="238" t="s">
        <v>1338</v>
      </c>
      <c r="G540" s="239" t="s">
        <v>159</v>
      </c>
      <c r="H540" s="240">
        <v>1</v>
      </c>
      <c r="I540" s="29"/>
      <c r="J540" s="241">
        <f>ROUND(I540*H540,2)</f>
        <v>0</v>
      </c>
      <c r="K540" s="238" t="s">
        <v>3</v>
      </c>
      <c r="L540" s="242"/>
      <c r="M540" s="243" t="s">
        <v>3</v>
      </c>
      <c r="N540" s="244" t="s">
        <v>43</v>
      </c>
      <c r="O540" s="201"/>
      <c r="P540" s="202">
        <f>O540*H540</f>
        <v>0</v>
      </c>
      <c r="Q540" s="202">
        <v>0</v>
      </c>
      <c r="R540" s="202">
        <f>Q540*H540</f>
        <v>0</v>
      </c>
      <c r="S540" s="202">
        <v>0</v>
      </c>
      <c r="T540" s="203">
        <f>S540*H540</f>
        <v>0</v>
      </c>
      <c r="U540" s="127"/>
      <c r="V540" s="127"/>
      <c r="W540" s="127"/>
      <c r="X540" s="127"/>
      <c r="Y540" s="127"/>
      <c r="Z540" s="127"/>
      <c r="AA540" s="127"/>
      <c r="AB540" s="127"/>
      <c r="AC540" s="127"/>
      <c r="AD540" s="127"/>
      <c r="AE540" s="127"/>
      <c r="AR540" s="204" t="s">
        <v>323</v>
      </c>
      <c r="AT540" s="204" t="s">
        <v>514</v>
      </c>
      <c r="AU540" s="204" t="s">
        <v>82</v>
      </c>
      <c r="AY540" s="120" t="s">
        <v>145</v>
      </c>
      <c r="BE540" s="205">
        <f>IF(N540="základní",J540,0)</f>
        <v>0</v>
      </c>
      <c r="BF540" s="205">
        <f>IF(N540="snížená",J540,0)</f>
        <v>0</v>
      </c>
      <c r="BG540" s="205">
        <f>IF(N540="zákl. přenesená",J540,0)</f>
        <v>0</v>
      </c>
      <c r="BH540" s="205">
        <f>IF(N540="sníž. přenesená",J540,0)</f>
        <v>0</v>
      </c>
      <c r="BI540" s="205">
        <f>IF(N540="nulová",J540,0)</f>
        <v>0</v>
      </c>
      <c r="BJ540" s="120" t="s">
        <v>80</v>
      </c>
      <c r="BK540" s="205">
        <f>ROUND(I540*H540,2)</f>
        <v>0</v>
      </c>
      <c r="BL540" s="120" t="s">
        <v>216</v>
      </c>
      <c r="BM540" s="204" t="s">
        <v>1339</v>
      </c>
    </row>
    <row r="541" spans="1:65" s="130" customFormat="1" ht="29.25">
      <c r="A541" s="127"/>
      <c r="B541" s="128"/>
      <c r="C541" s="127"/>
      <c r="D541" s="221" t="s">
        <v>316</v>
      </c>
      <c r="E541" s="127"/>
      <c r="F541" s="252" t="s">
        <v>1340</v>
      </c>
      <c r="G541" s="127"/>
      <c r="H541" s="127"/>
      <c r="I541" s="28"/>
      <c r="J541" s="127"/>
      <c r="K541" s="127"/>
      <c r="L541" s="128"/>
      <c r="M541" s="253"/>
      <c r="N541" s="254"/>
      <c r="O541" s="201"/>
      <c r="P541" s="201"/>
      <c r="Q541" s="201"/>
      <c r="R541" s="201"/>
      <c r="S541" s="201"/>
      <c r="T541" s="255"/>
      <c r="U541" s="127"/>
      <c r="V541" s="127"/>
      <c r="W541" s="127"/>
      <c r="X541" s="127"/>
      <c r="Y541" s="127"/>
      <c r="Z541" s="127"/>
      <c r="AA541" s="127"/>
      <c r="AB541" s="127"/>
      <c r="AC541" s="127"/>
      <c r="AD541" s="127"/>
      <c r="AE541" s="127"/>
      <c r="AT541" s="120" t="s">
        <v>316</v>
      </c>
      <c r="AU541" s="120" t="s">
        <v>82</v>
      </c>
    </row>
    <row r="542" spans="1:65" s="219" customFormat="1">
      <c r="B542" s="220"/>
      <c r="D542" s="221" t="s">
        <v>153</v>
      </c>
      <c r="E542" s="222" t="s">
        <v>3</v>
      </c>
      <c r="F542" s="223" t="s">
        <v>1341</v>
      </c>
      <c r="H542" s="224">
        <v>1</v>
      </c>
      <c r="I542" s="25"/>
      <c r="L542" s="220"/>
      <c r="M542" s="225"/>
      <c r="N542" s="226"/>
      <c r="O542" s="226"/>
      <c r="P542" s="226"/>
      <c r="Q542" s="226"/>
      <c r="R542" s="226"/>
      <c r="S542" s="226"/>
      <c r="T542" s="227"/>
      <c r="AT542" s="222" t="s">
        <v>153</v>
      </c>
      <c r="AU542" s="222" t="s">
        <v>82</v>
      </c>
      <c r="AV542" s="219" t="s">
        <v>82</v>
      </c>
      <c r="AW542" s="219" t="s">
        <v>33</v>
      </c>
      <c r="AX542" s="219" t="s">
        <v>80</v>
      </c>
      <c r="AY542" s="222" t="s">
        <v>145</v>
      </c>
    </row>
    <row r="543" spans="1:65" s="130" customFormat="1" ht="33" customHeight="1">
      <c r="A543" s="127"/>
      <c r="B543" s="128"/>
      <c r="C543" s="193" t="s">
        <v>1342</v>
      </c>
      <c r="D543" s="193" t="s">
        <v>147</v>
      </c>
      <c r="E543" s="194" t="s">
        <v>1343</v>
      </c>
      <c r="F543" s="195" t="s">
        <v>1344</v>
      </c>
      <c r="G543" s="196" t="s">
        <v>240</v>
      </c>
      <c r="H543" s="197">
        <v>9.7149999999999999</v>
      </c>
      <c r="I543" s="24"/>
      <c r="J543" s="198">
        <f>ROUND(I543*H543,2)</f>
        <v>0</v>
      </c>
      <c r="K543" s="195" t="s">
        <v>150</v>
      </c>
      <c r="L543" s="128"/>
      <c r="M543" s="199" t="s">
        <v>3</v>
      </c>
      <c r="N543" s="200" t="s">
        <v>43</v>
      </c>
      <c r="O543" s="201"/>
      <c r="P543" s="202">
        <f>O543*H543</f>
        <v>0</v>
      </c>
      <c r="Q543" s="202">
        <v>0</v>
      </c>
      <c r="R543" s="202">
        <f>Q543*H543</f>
        <v>0</v>
      </c>
      <c r="S543" s="202">
        <v>0</v>
      </c>
      <c r="T543" s="203">
        <f>S543*H543</f>
        <v>0</v>
      </c>
      <c r="U543" s="127"/>
      <c r="V543" s="127"/>
      <c r="W543" s="127"/>
      <c r="X543" s="127"/>
      <c r="Y543" s="127"/>
      <c r="Z543" s="127"/>
      <c r="AA543" s="127"/>
      <c r="AB543" s="127"/>
      <c r="AC543" s="127"/>
      <c r="AD543" s="127"/>
      <c r="AE543" s="127"/>
      <c r="AR543" s="204" t="s">
        <v>216</v>
      </c>
      <c r="AT543" s="204" t="s">
        <v>147</v>
      </c>
      <c r="AU543" s="204" t="s">
        <v>82</v>
      </c>
      <c r="AY543" s="120" t="s">
        <v>145</v>
      </c>
      <c r="BE543" s="205">
        <f>IF(N543="základní",J543,0)</f>
        <v>0</v>
      </c>
      <c r="BF543" s="205">
        <f>IF(N543="snížená",J543,0)</f>
        <v>0</v>
      </c>
      <c r="BG543" s="205">
        <f>IF(N543="zákl. přenesená",J543,0)</f>
        <v>0</v>
      </c>
      <c r="BH543" s="205">
        <f>IF(N543="sníž. přenesená",J543,0)</f>
        <v>0</v>
      </c>
      <c r="BI543" s="205">
        <f>IF(N543="nulová",J543,0)</f>
        <v>0</v>
      </c>
      <c r="BJ543" s="120" t="s">
        <v>80</v>
      </c>
      <c r="BK543" s="205">
        <f>ROUND(I543*H543,2)</f>
        <v>0</v>
      </c>
      <c r="BL543" s="120" t="s">
        <v>216</v>
      </c>
      <c r="BM543" s="204" t="s">
        <v>1345</v>
      </c>
    </row>
    <row r="544" spans="1:65" s="219" customFormat="1">
      <c r="B544" s="220"/>
      <c r="D544" s="221" t="s">
        <v>153</v>
      </c>
      <c r="E544" s="222" t="s">
        <v>3</v>
      </c>
      <c r="F544" s="223" t="s">
        <v>1346</v>
      </c>
      <c r="H544" s="224">
        <v>5.1349999999999998</v>
      </c>
      <c r="I544" s="25"/>
      <c r="L544" s="220"/>
      <c r="M544" s="225"/>
      <c r="N544" s="226"/>
      <c r="O544" s="226"/>
      <c r="P544" s="226"/>
      <c r="Q544" s="226"/>
      <c r="R544" s="226"/>
      <c r="S544" s="226"/>
      <c r="T544" s="227"/>
      <c r="AT544" s="222" t="s">
        <v>153</v>
      </c>
      <c r="AU544" s="222" t="s">
        <v>82</v>
      </c>
      <c r="AV544" s="219" t="s">
        <v>82</v>
      </c>
      <c r="AW544" s="219" t="s">
        <v>33</v>
      </c>
      <c r="AX544" s="219" t="s">
        <v>72</v>
      </c>
      <c r="AY544" s="222" t="s">
        <v>145</v>
      </c>
    </row>
    <row r="545" spans="1:65" s="219" customFormat="1">
      <c r="B545" s="220"/>
      <c r="D545" s="221" t="s">
        <v>153</v>
      </c>
      <c r="E545" s="222" t="s">
        <v>3</v>
      </c>
      <c r="F545" s="223" t="s">
        <v>1347</v>
      </c>
      <c r="H545" s="224">
        <v>4.58</v>
      </c>
      <c r="I545" s="25"/>
      <c r="L545" s="220"/>
      <c r="M545" s="225"/>
      <c r="N545" s="226"/>
      <c r="O545" s="226"/>
      <c r="P545" s="226"/>
      <c r="Q545" s="226"/>
      <c r="R545" s="226"/>
      <c r="S545" s="226"/>
      <c r="T545" s="227"/>
      <c r="AT545" s="222" t="s">
        <v>153</v>
      </c>
      <c r="AU545" s="222" t="s">
        <v>82</v>
      </c>
      <c r="AV545" s="219" t="s">
        <v>82</v>
      </c>
      <c r="AW545" s="219" t="s">
        <v>33</v>
      </c>
      <c r="AX545" s="219" t="s">
        <v>72</v>
      </c>
      <c r="AY545" s="222" t="s">
        <v>145</v>
      </c>
    </row>
    <row r="546" spans="1:65" s="228" customFormat="1">
      <c r="B546" s="229"/>
      <c r="D546" s="221" t="s">
        <v>153</v>
      </c>
      <c r="E546" s="230" t="s">
        <v>3</v>
      </c>
      <c r="F546" s="231" t="s">
        <v>176</v>
      </c>
      <c r="H546" s="232">
        <v>9.7149999999999999</v>
      </c>
      <c r="I546" s="26"/>
      <c r="L546" s="229"/>
      <c r="M546" s="233"/>
      <c r="N546" s="234"/>
      <c r="O546" s="234"/>
      <c r="P546" s="234"/>
      <c r="Q546" s="234"/>
      <c r="R546" s="234"/>
      <c r="S546" s="234"/>
      <c r="T546" s="235"/>
      <c r="AT546" s="230" t="s">
        <v>153</v>
      </c>
      <c r="AU546" s="230" t="s">
        <v>82</v>
      </c>
      <c r="AV546" s="228" t="s">
        <v>151</v>
      </c>
      <c r="AW546" s="228" t="s">
        <v>33</v>
      </c>
      <c r="AX546" s="228" t="s">
        <v>80</v>
      </c>
      <c r="AY546" s="230" t="s">
        <v>145</v>
      </c>
    </row>
    <row r="547" spans="1:65" s="130" customFormat="1" ht="21.75" customHeight="1">
      <c r="A547" s="127"/>
      <c r="B547" s="128"/>
      <c r="C547" s="236" t="s">
        <v>1348</v>
      </c>
      <c r="D547" s="236" t="s">
        <v>514</v>
      </c>
      <c r="E547" s="237" t="s">
        <v>1349</v>
      </c>
      <c r="F547" s="238" t="s">
        <v>1350</v>
      </c>
      <c r="G547" s="239" t="s">
        <v>240</v>
      </c>
      <c r="H547" s="240">
        <v>9.7149999999999999</v>
      </c>
      <c r="I547" s="29"/>
      <c r="J547" s="241">
        <f>ROUND(I547*H547,2)</f>
        <v>0</v>
      </c>
      <c r="K547" s="238" t="s">
        <v>150</v>
      </c>
      <c r="L547" s="242"/>
      <c r="M547" s="243" t="s">
        <v>3</v>
      </c>
      <c r="N547" s="244" t="s">
        <v>43</v>
      </c>
      <c r="O547" s="201"/>
      <c r="P547" s="202">
        <f>O547*H547</f>
        <v>0</v>
      </c>
      <c r="Q547" s="202">
        <v>5.8999999999999999E-3</v>
      </c>
      <c r="R547" s="202">
        <f>Q547*H547</f>
        <v>5.7318499999999994E-2</v>
      </c>
      <c r="S547" s="202">
        <v>0</v>
      </c>
      <c r="T547" s="203">
        <f>S547*H547</f>
        <v>0</v>
      </c>
      <c r="U547" s="127"/>
      <c r="V547" s="127"/>
      <c r="W547" s="127"/>
      <c r="X547" s="127"/>
      <c r="Y547" s="127"/>
      <c r="Z547" s="127"/>
      <c r="AA547" s="127"/>
      <c r="AB547" s="127"/>
      <c r="AC547" s="127"/>
      <c r="AD547" s="127"/>
      <c r="AE547" s="127"/>
      <c r="AR547" s="204" t="s">
        <v>323</v>
      </c>
      <c r="AT547" s="204" t="s">
        <v>514</v>
      </c>
      <c r="AU547" s="204" t="s">
        <v>82</v>
      </c>
      <c r="AY547" s="120" t="s">
        <v>145</v>
      </c>
      <c r="BE547" s="205">
        <f>IF(N547="základní",J547,0)</f>
        <v>0</v>
      </c>
      <c r="BF547" s="205">
        <f>IF(N547="snížená",J547,0)</f>
        <v>0</v>
      </c>
      <c r="BG547" s="205">
        <f>IF(N547="zákl. přenesená",J547,0)</f>
        <v>0</v>
      </c>
      <c r="BH547" s="205">
        <f>IF(N547="sníž. přenesená",J547,0)</f>
        <v>0</v>
      </c>
      <c r="BI547" s="205">
        <f>IF(N547="nulová",J547,0)</f>
        <v>0</v>
      </c>
      <c r="BJ547" s="120" t="s">
        <v>80</v>
      </c>
      <c r="BK547" s="205">
        <f>ROUND(I547*H547,2)</f>
        <v>0</v>
      </c>
      <c r="BL547" s="120" t="s">
        <v>216</v>
      </c>
      <c r="BM547" s="204" t="s">
        <v>1351</v>
      </c>
    </row>
    <row r="548" spans="1:65" s="130" customFormat="1" ht="19.5">
      <c r="A548" s="127"/>
      <c r="B548" s="128"/>
      <c r="C548" s="127"/>
      <c r="D548" s="221" t="s">
        <v>316</v>
      </c>
      <c r="E548" s="127"/>
      <c r="F548" s="252" t="s">
        <v>1352</v>
      </c>
      <c r="G548" s="127"/>
      <c r="H548" s="127"/>
      <c r="I548" s="28"/>
      <c r="J548" s="127"/>
      <c r="K548" s="127"/>
      <c r="L548" s="128"/>
      <c r="M548" s="253"/>
      <c r="N548" s="254"/>
      <c r="O548" s="201"/>
      <c r="P548" s="201"/>
      <c r="Q548" s="201"/>
      <c r="R548" s="201"/>
      <c r="S548" s="201"/>
      <c r="T548" s="255"/>
      <c r="U548" s="127"/>
      <c r="V548" s="127"/>
      <c r="W548" s="127"/>
      <c r="X548" s="127"/>
      <c r="Y548" s="127"/>
      <c r="Z548" s="127"/>
      <c r="AA548" s="127"/>
      <c r="AB548" s="127"/>
      <c r="AC548" s="127"/>
      <c r="AD548" s="127"/>
      <c r="AE548" s="127"/>
      <c r="AT548" s="120" t="s">
        <v>316</v>
      </c>
      <c r="AU548" s="120" t="s">
        <v>82</v>
      </c>
    </row>
    <row r="549" spans="1:65" s="219" customFormat="1">
      <c r="B549" s="220"/>
      <c r="D549" s="221" t="s">
        <v>153</v>
      </c>
      <c r="E549" s="222" t="s">
        <v>3</v>
      </c>
      <c r="F549" s="223" t="s">
        <v>1346</v>
      </c>
      <c r="H549" s="224">
        <v>5.1349999999999998</v>
      </c>
      <c r="I549" s="25"/>
      <c r="L549" s="220"/>
      <c r="M549" s="225"/>
      <c r="N549" s="226"/>
      <c r="O549" s="226"/>
      <c r="P549" s="226"/>
      <c r="Q549" s="226"/>
      <c r="R549" s="226"/>
      <c r="S549" s="226"/>
      <c r="T549" s="227"/>
      <c r="AT549" s="222" t="s">
        <v>153</v>
      </c>
      <c r="AU549" s="222" t="s">
        <v>82</v>
      </c>
      <c r="AV549" s="219" t="s">
        <v>82</v>
      </c>
      <c r="AW549" s="219" t="s">
        <v>33</v>
      </c>
      <c r="AX549" s="219" t="s">
        <v>72</v>
      </c>
      <c r="AY549" s="222" t="s">
        <v>145</v>
      </c>
    </row>
    <row r="550" spans="1:65" s="219" customFormat="1">
      <c r="B550" s="220"/>
      <c r="D550" s="221" t="s">
        <v>153</v>
      </c>
      <c r="E550" s="222" t="s">
        <v>3</v>
      </c>
      <c r="F550" s="223" t="s">
        <v>1347</v>
      </c>
      <c r="H550" s="224">
        <v>4.58</v>
      </c>
      <c r="I550" s="25"/>
      <c r="L550" s="220"/>
      <c r="M550" s="225"/>
      <c r="N550" s="226"/>
      <c r="O550" s="226"/>
      <c r="P550" s="226"/>
      <c r="Q550" s="226"/>
      <c r="R550" s="226"/>
      <c r="S550" s="226"/>
      <c r="T550" s="227"/>
      <c r="AT550" s="222" t="s">
        <v>153</v>
      </c>
      <c r="AU550" s="222" t="s">
        <v>82</v>
      </c>
      <c r="AV550" s="219" t="s">
        <v>82</v>
      </c>
      <c r="AW550" s="219" t="s">
        <v>33</v>
      </c>
      <c r="AX550" s="219" t="s">
        <v>72</v>
      </c>
      <c r="AY550" s="222" t="s">
        <v>145</v>
      </c>
    </row>
    <row r="551" spans="1:65" s="228" customFormat="1">
      <c r="B551" s="229"/>
      <c r="D551" s="221" t="s">
        <v>153</v>
      </c>
      <c r="E551" s="230" t="s">
        <v>3</v>
      </c>
      <c r="F551" s="231" t="s">
        <v>176</v>
      </c>
      <c r="H551" s="232">
        <v>9.7149999999999999</v>
      </c>
      <c r="I551" s="26"/>
      <c r="L551" s="229"/>
      <c r="M551" s="233"/>
      <c r="N551" s="234"/>
      <c r="O551" s="234"/>
      <c r="P551" s="234"/>
      <c r="Q551" s="234"/>
      <c r="R551" s="234"/>
      <c r="S551" s="234"/>
      <c r="T551" s="235"/>
      <c r="AT551" s="230" t="s">
        <v>153</v>
      </c>
      <c r="AU551" s="230" t="s">
        <v>82</v>
      </c>
      <c r="AV551" s="228" t="s">
        <v>151</v>
      </c>
      <c r="AW551" s="228" t="s">
        <v>33</v>
      </c>
      <c r="AX551" s="228" t="s">
        <v>80</v>
      </c>
      <c r="AY551" s="230" t="s">
        <v>145</v>
      </c>
    </row>
    <row r="552" spans="1:65" s="130" customFormat="1" ht="44.25" customHeight="1">
      <c r="A552" s="127"/>
      <c r="B552" s="128"/>
      <c r="C552" s="193" t="s">
        <v>1353</v>
      </c>
      <c r="D552" s="193" t="s">
        <v>147</v>
      </c>
      <c r="E552" s="194" t="s">
        <v>1354</v>
      </c>
      <c r="F552" s="195" t="s">
        <v>1355</v>
      </c>
      <c r="G552" s="196" t="s">
        <v>240</v>
      </c>
      <c r="H552" s="197">
        <v>4.1399999999999997</v>
      </c>
      <c r="I552" s="24"/>
      <c r="J552" s="198">
        <f>ROUND(I552*H552,2)</f>
        <v>0</v>
      </c>
      <c r="K552" s="195" t="s">
        <v>150</v>
      </c>
      <c r="L552" s="128"/>
      <c r="M552" s="199" t="s">
        <v>3</v>
      </c>
      <c r="N552" s="200" t="s">
        <v>43</v>
      </c>
      <c r="O552" s="201"/>
      <c r="P552" s="202">
        <f>O552*H552</f>
        <v>0</v>
      </c>
      <c r="Q552" s="202">
        <v>0</v>
      </c>
      <c r="R552" s="202">
        <f>Q552*H552</f>
        <v>0</v>
      </c>
      <c r="S552" s="202">
        <v>0</v>
      </c>
      <c r="T552" s="203">
        <f>S552*H552</f>
        <v>0</v>
      </c>
      <c r="U552" s="127"/>
      <c r="V552" s="127"/>
      <c r="W552" s="127"/>
      <c r="X552" s="127"/>
      <c r="Y552" s="127"/>
      <c r="Z552" s="127"/>
      <c r="AA552" s="127"/>
      <c r="AB552" s="127"/>
      <c r="AC552" s="127"/>
      <c r="AD552" s="127"/>
      <c r="AE552" s="127"/>
      <c r="AR552" s="204" t="s">
        <v>216</v>
      </c>
      <c r="AT552" s="204" t="s">
        <v>147</v>
      </c>
      <c r="AU552" s="204" t="s">
        <v>82</v>
      </c>
      <c r="AY552" s="120" t="s">
        <v>145</v>
      </c>
      <c r="BE552" s="205">
        <f>IF(N552="základní",J552,0)</f>
        <v>0</v>
      </c>
      <c r="BF552" s="205">
        <f>IF(N552="snížená",J552,0)</f>
        <v>0</v>
      </c>
      <c r="BG552" s="205">
        <f>IF(N552="zákl. přenesená",J552,0)</f>
        <v>0</v>
      </c>
      <c r="BH552" s="205">
        <f>IF(N552="sníž. přenesená",J552,0)</f>
        <v>0</v>
      </c>
      <c r="BI552" s="205">
        <f>IF(N552="nulová",J552,0)</f>
        <v>0</v>
      </c>
      <c r="BJ552" s="120" t="s">
        <v>80</v>
      </c>
      <c r="BK552" s="205">
        <f>ROUND(I552*H552,2)</f>
        <v>0</v>
      </c>
      <c r="BL552" s="120" t="s">
        <v>216</v>
      </c>
      <c r="BM552" s="204" t="s">
        <v>1356</v>
      </c>
    </row>
    <row r="553" spans="1:65" s="219" customFormat="1">
      <c r="B553" s="220"/>
      <c r="D553" s="221" t="s">
        <v>153</v>
      </c>
      <c r="E553" s="222" t="s">
        <v>3</v>
      </c>
      <c r="F553" s="223" t="s">
        <v>1357</v>
      </c>
      <c r="H553" s="224">
        <v>3.04</v>
      </c>
      <c r="I553" s="25"/>
      <c r="L553" s="220"/>
      <c r="M553" s="225"/>
      <c r="N553" s="226"/>
      <c r="O553" s="226"/>
      <c r="P553" s="226"/>
      <c r="Q553" s="226"/>
      <c r="R553" s="226"/>
      <c r="S553" s="226"/>
      <c r="T553" s="227"/>
      <c r="AT553" s="222" t="s">
        <v>153</v>
      </c>
      <c r="AU553" s="222" t="s">
        <v>82</v>
      </c>
      <c r="AV553" s="219" t="s">
        <v>82</v>
      </c>
      <c r="AW553" s="219" t="s">
        <v>33</v>
      </c>
      <c r="AX553" s="219" t="s">
        <v>72</v>
      </c>
      <c r="AY553" s="222" t="s">
        <v>145</v>
      </c>
    </row>
    <row r="554" spans="1:65" s="219" customFormat="1">
      <c r="B554" s="220"/>
      <c r="D554" s="221" t="s">
        <v>153</v>
      </c>
      <c r="E554" s="222" t="s">
        <v>3</v>
      </c>
      <c r="F554" s="223" t="s">
        <v>1358</v>
      </c>
      <c r="H554" s="224">
        <v>1.1000000000000001</v>
      </c>
      <c r="I554" s="25"/>
      <c r="L554" s="220"/>
      <c r="M554" s="225"/>
      <c r="N554" s="226"/>
      <c r="O554" s="226"/>
      <c r="P554" s="226"/>
      <c r="Q554" s="226"/>
      <c r="R554" s="226"/>
      <c r="S554" s="226"/>
      <c r="T554" s="227"/>
      <c r="AT554" s="222" t="s">
        <v>153</v>
      </c>
      <c r="AU554" s="222" t="s">
        <v>82</v>
      </c>
      <c r="AV554" s="219" t="s">
        <v>82</v>
      </c>
      <c r="AW554" s="219" t="s">
        <v>33</v>
      </c>
      <c r="AX554" s="219" t="s">
        <v>72</v>
      </c>
      <c r="AY554" s="222" t="s">
        <v>145</v>
      </c>
    </row>
    <row r="555" spans="1:65" s="228" customFormat="1">
      <c r="B555" s="229"/>
      <c r="D555" s="221" t="s">
        <v>153</v>
      </c>
      <c r="E555" s="230" t="s">
        <v>3</v>
      </c>
      <c r="F555" s="231" t="s">
        <v>176</v>
      </c>
      <c r="H555" s="232">
        <v>4.1399999999999997</v>
      </c>
      <c r="I555" s="26"/>
      <c r="L555" s="229"/>
      <c r="M555" s="233"/>
      <c r="N555" s="234"/>
      <c r="O555" s="234"/>
      <c r="P555" s="234"/>
      <c r="Q555" s="234"/>
      <c r="R555" s="234"/>
      <c r="S555" s="234"/>
      <c r="T555" s="235"/>
      <c r="AT555" s="230" t="s">
        <v>153</v>
      </c>
      <c r="AU555" s="230" t="s">
        <v>82</v>
      </c>
      <c r="AV555" s="228" t="s">
        <v>151</v>
      </c>
      <c r="AW555" s="228" t="s">
        <v>33</v>
      </c>
      <c r="AX555" s="228" t="s">
        <v>80</v>
      </c>
      <c r="AY555" s="230" t="s">
        <v>145</v>
      </c>
    </row>
    <row r="556" spans="1:65" s="130" customFormat="1" ht="16.5" customHeight="1">
      <c r="A556" s="127"/>
      <c r="B556" s="128"/>
      <c r="C556" s="236" t="s">
        <v>1359</v>
      </c>
      <c r="D556" s="236" t="s">
        <v>514</v>
      </c>
      <c r="E556" s="237" t="s">
        <v>1360</v>
      </c>
      <c r="F556" s="238" t="s">
        <v>1361</v>
      </c>
      <c r="G556" s="239" t="s">
        <v>240</v>
      </c>
      <c r="H556" s="240">
        <v>4.1399999999999997</v>
      </c>
      <c r="I556" s="29"/>
      <c r="J556" s="241">
        <f>ROUND(I556*H556,2)</f>
        <v>0</v>
      </c>
      <c r="K556" s="238" t="s">
        <v>150</v>
      </c>
      <c r="L556" s="242"/>
      <c r="M556" s="243" t="s">
        <v>3</v>
      </c>
      <c r="N556" s="244" t="s">
        <v>43</v>
      </c>
      <c r="O556" s="201"/>
      <c r="P556" s="202">
        <f>O556*H556</f>
        <v>0</v>
      </c>
      <c r="Q556" s="202">
        <v>5.5999999999999999E-3</v>
      </c>
      <c r="R556" s="202">
        <f>Q556*H556</f>
        <v>2.3183999999999996E-2</v>
      </c>
      <c r="S556" s="202">
        <v>0</v>
      </c>
      <c r="T556" s="203">
        <f>S556*H556</f>
        <v>0</v>
      </c>
      <c r="U556" s="127"/>
      <c r="V556" s="127"/>
      <c r="W556" s="127"/>
      <c r="X556" s="127"/>
      <c r="Y556" s="127"/>
      <c r="Z556" s="127"/>
      <c r="AA556" s="127"/>
      <c r="AB556" s="127"/>
      <c r="AC556" s="127"/>
      <c r="AD556" s="127"/>
      <c r="AE556" s="127"/>
      <c r="AR556" s="204" t="s">
        <v>323</v>
      </c>
      <c r="AT556" s="204" t="s">
        <v>514</v>
      </c>
      <c r="AU556" s="204" t="s">
        <v>82</v>
      </c>
      <c r="AY556" s="120" t="s">
        <v>145</v>
      </c>
      <c r="BE556" s="205">
        <f>IF(N556="základní",J556,0)</f>
        <v>0</v>
      </c>
      <c r="BF556" s="205">
        <f>IF(N556="snížená",J556,0)</f>
        <v>0</v>
      </c>
      <c r="BG556" s="205">
        <f>IF(N556="zákl. přenesená",J556,0)</f>
        <v>0</v>
      </c>
      <c r="BH556" s="205">
        <f>IF(N556="sníž. přenesená",J556,0)</f>
        <v>0</v>
      </c>
      <c r="BI556" s="205">
        <f>IF(N556="nulová",J556,0)</f>
        <v>0</v>
      </c>
      <c r="BJ556" s="120" t="s">
        <v>80</v>
      </c>
      <c r="BK556" s="205">
        <f>ROUND(I556*H556,2)</f>
        <v>0</v>
      </c>
      <c r="BL556" s="120" t="s">
        <v>216</v>
      </c>
      <c r="BM556" s="204" t="s">
        <v>1362</v>
      </c>
    </row>
    <row r="557" spans="1:65" s="130" customFormat="1" ht="44.25" customHeight="1">
      <c r="A557" s="127"/>
      <c r="B557" s="128"/>
      <c r="C557" s="193" t="s">
        <v>1363</v>
      </c>
      <c r="D557" s="193" t="s">
        <v>147</v>
      </c>
      <c r="E557" s="194" t="s">
        <v>463</v>
      </c>
      <c r="F557" s="195" t="s">
        <v>464</v>
      </c>
      <c r="G557" s="196" t="s">
        <v>359</v>
      </c>
      <c r="H557" s="264">
        <f>SUM(J510:J556)</f>
        <v>0</v>
      </c>
      <c r="I557" s="24"/>
      <c r="J557" s="198">
        <f>ROUND(I557*H557/100,2)</f>
        <v>0</v>
      </c>
      <c r="K557" s="195" t="s">
        <v>150</v>
      </c>
      <c r="L557" s="128"/>
      <c r="M557" s="199" t="s">
        <v>3</v>
      </c>
      <c r="N557" s="200" t="s">
        <v>43</v>
      </c>
      <c r="O557" s="201"/>
      <c r="P557" s="202">
        <f>O557*H557</f>
        <v>0</v>
      </c>
      <c r="Q557" s="202">
        <v>0</v>
      </c>
      <c r="R557" s="202">
        <f>Q557*H557</f>
        <v>0</v>
      </c>
      <c r="S557" s="202">
        <v>0</v>
      </c>
      <c r="T557" s="203">
        <f>S557*H557</f>
        <v>0</v>
      </c>
      <c r="U557" s="127"/>
      <c r="V557" s="127"/>
      <c r="W557" s="127"/>
      <c r="X557" s="127"/>
      <c r="Y557" s="127"/>
      <c r="Z557" s="127"/>
      <c r="AA557" s="127"/>
      <c r="AB557" s="127"/>
      <c r="AC557" s="127"/>
      <c r="AD557" s="127"/>
      <c r="AE557" s="127"/>
      <c r="AR557" s="204" t="s">
        <v>216</v>
      </c>
      <c r="AT557" s="204" t="s">
        <v>147</v>
      </c>
      <c r="AU557" s="204" t="s">
        <v>82</v>
      </c>
      <c r="AY557" s="120" t="s">
        <v>145</v>
      </c>
      <c r="BE557" s="205">
        <f>IF(N557="základní",J557,0)</f>
        <v>0</v>
      </c>
      <c r="BF557" s="205">
        <f>IF(N557="snížená",J557,0)</f>
        <v>0</v>
      </c>
      <c r="BG557" s="205">
        <f>IF(N557="zákl. přenesená",J557,0)</f>
        <v>0</v>
      </c>
      <c r="BH557" s="205">
        <f>IF(N557="sníž. přenesená",J557,0)</f>
        <v>0</v>
      </c>
      <c r="BI557" s="205">
        <f>IF(N557="nulová",J557,0)</f>
        <v>0</v>
      </c>
      <c r="BJ557" s="120" t="s">
        <v>80</v>
      </c>
      <c r="BK557" s="205">
        <f>ROUND(I557*H557,2)</f>
        <v>0</v>
      </c>
      <c r="BL557" s="120" t="s">
        <v>216</v>
      </c>
      <c r="BM557" s="204" t="s">
        <v>1364</v>
      </c>
    </row>
    <row r="558" spans="1:65" s="182" customFormat="1" ht="22.9" customHeight="1">
      <c r="B558" s="183"/>
      <c r="D558" s="184" t="s">
        <v>71</v>
      </c>
      <c r="E558" s="217" t="s">
        <v>1365</v>
      </c>
      <c r="F558" s="217" t="s">
        <v>1366</v>
      </c>
      <c r="I558" s="23"/>
      <c r="J558" s="218">
        <f>SUM(J559:J576)</f>
        <v>0</v>
      </c>
      <c r="L558" s="183"/>
      <c r="M558" s="187"/>
      <c r="N558" s="188"/>
      <c r="O558" s="188"/>
      <c r="P558" s="189">
        <f>SUM(P559:P576)</f>
        <v>0</v>
      </c>
      <c r="Q558" s="188"/>
      <c r="R558" s="189">
        <f>SUM(R559:R576)</f>
        <v>1.7278679699999999</v>
      </c>
      <c r="S558" s="188"/>
      <c r="T558" s="190">
        <f>SUM(T559:T576)</f>
        <v>0</v>
      </c>
      <c r="AR558" s="184" t="s">
        <v>82</v>
      </c>
      <c r="AT558" s="191" t="s">
        <v>71</v>
      </c>
      <c r="AU558" s="191" t="s">
        <v>80</v>
      </c>
      <c r="AY558" s="184" t="s">
        <v>145</v>
      </c>
      <c r="BK558" s="192">
        <f>SUM(BK559:BK576)</f>
        <v>0</v>
      </c>
    </row>
    <row r="559" spans="1:65" s="130" customFormat="1" ht="24">
      <c r="A559" s="127"/>
      <c r="B559" s="128"/>
      <c r="C559" s="193" t="s">
        <v>1367</v>
      </c>
      <c r="D559" s="193" t="s">
        <v>147</v>
      </c>
      <c r="E559" s="194" t="s">
        <v>1368</v>
      </c>
      <c r="F559" s="195" t="s">
        <v>1369</v>
      </c>
      <c r="G559" s="196" t="s">
        <v>104</v>
      </c>
      <c r="H559" s="197">
        <v>44.042999999999999</v>
      </c>
      <c r="I559" s="24"/>
      <c r="J559" s="198">
        <f>ROUND(I559*H559,2)</f>
        <v>0</v>
      </c>
      <c r="K559" s="195" t="s">
        <v>150</v>
      </c>
      <c r="L559" s="128"/>
      <c r="M559" s="199" t="s">
        <v>3</v>
      </c>
      <c r="N559" s="200" t="s">
        <v>43</v>
      </c>
      <c r="O559" s="201"/>
      <c r="P559" s="202">
        <f>O559*H559</f>
        <v>0</v>
      </c>
      <c r="Q559" s="202">
        <v>0</v>
      </c>
      <c r="R559" s="202">
        <f>Q559*H559</f>
        <v>0</v>
      </c>
      <c r="S559" s="202">
        <v>0</v>
      </c>
      <c r="T559" s="203">
        <f>S559*H559</f>
        <v>0</v>
      </c>
      <c r="U559" s="127"/>
      <c r="V559" s="127"/>
      <c r="W559" s="127"/>
      <c r="X559" s="127"/>
      <c r="Y559" s="127"/>
      <c r="Z559" s="127"/>
      <c r="AA559" s="127"/>
      <c r="AB559" s="127"/>
      <c r="AC559" s="127"/>
      <c r="AD559" s="127"/>
      <c r="AE559" s="127"/>
      <c r="AR559" s="204" t="s">
        <v>216</v>
      </c>
      <c r="AT559" s="204" t="s">
        <v>147</v>
      </c>
      <c r="AU559" s="204" t="s">
        <v>82</v>
      </c>
      <c r="AY559" s="120" t="s">
        <v>145</v>
      </c>
      <c r="BE559" s="205">
        <f>IF(N559="základní",J559,0)</f>
        <v>0</v>
      </c>
      <c r="BF559" s="205">
        <f>IF(N559="snížená",J559,0)</f>
        <v>0</v>
      </c>
      <c r="BG559" s="205">
        <f>IF(N559="zákl. přenesená",J559,0)</f>
        <v>0</v>
      </c>
      <c r="BH559" s="205">
        <f>IF(N559="sníž. přenesená",J559,0)</f>
        <v>0</v>
      </c>
      <c r="BI559" s="205">
        <f>IF(N559="nulová",J559,0)</f>
        <v>0</v>
      </c>
      <c r="BJ559" s="120" t="s">
        <v>80</v>
      </c>
      <c r="BK559" s="205">
        <f>ROUND(I559*H559,2)</f>
        <v>0</v>
      </c>
      <c r="BL559" s="120" t="s">
        <v>216</v>
      </c>
      <c r="BM559" s="204" t="s">
        <v>1370</v>
      </c>
    </row>
    <row r="560" spans="1:65" s="130" customFormat="1" ht="24">
      <c r="A560" s="127"/>
      <c r="B560" s="128"/>
      <c r="C560" s="193" t="s">
        <v>1371</v>
      </c>
      <c r="D560" s="193" t="s">
        <v>147</v>
      </c>
      <c r="E560" s="194" t="s">
        <v>1372</v>
      </c>
      <c r="F560" s="195" t="s">
        <v>1373</v>
      </c>
      <c r="G560" s="196" t="s">
        <v>104</v>
      </c>
      <c r="H560" s="197">
        <v>44.042999999999999</v>
      </c>
      <c r="I560" s="24"/>
      <c r="J560" s="198">
        <f>ROUND(I560*H560,2)</f>
        <v>0</v>
      </c>
      <c r="K560" s="195" t="s">
        <v>150</v>
      </c>
      <c r="L560" s="128"/>
      <c r="M560" s="199" t="s">
        <v>3</v>
      </c>
      <c r="N560" s="200" t="s">
        <v>43</v>
      </c>
      <c r="O560" s="201"/>
      <c r="P560" s="202">
        <f>O560*H560</f>
        <v>0</v>
      </c>
      <c r="Q560" s="202">
        <v>2.9999999999999997E-4</v>
      </c>
      <c r="R560" s="202">
        <f>Q560*H560</f>
        <v>1.3212899999999998E-2</v>
      </c>
      <c r="S560" s="202">
        <v>0</v>
      </c>
      <c r="T560" s="203">
        <f>S560*H560</f>
        <v>0</v>
      </c>
      <c r="U560" s="127"/>
      <c r="V560" s="127"/>
      <c r="W560" s="127"/>
      <c r="X560" s="127"/>
      <c r="Y560" s="127"/>
      <c r="Z560" s="127"/>
      <c r="AA560" s="127"/>
      <c r="AB560" s="127"/>
      <c r="AC560" s="127"/>
      <c r="AD560" s="127"/>
      <c r="AE560" s="127"/>
      <c r="AR560" s="204" t="s">
        <v>216</v>
      </c>
      <c r="AT560" s="204" t="s">
        <v>147</v>
      </c>
      <c r="AU560" s="204" t="s">
        <v>82</v>
      </c>
      <c r="AY560" s="120" t="s">
        <v>145</v>
      </c>
      <c r="BE560" s="205">
        <f>IF(N560="základní",J560,0)</f>
        <v>0</v>
      </c>
      <c r="BF560" s="205">
        <f>IF(N560="snížená",J560,0)</f>
        <v>0</v>
      </c>
      <c r="BG560" s="205">
        <f>IF(N560="zákl. přenesená",J560,0)</f>
        <v>0</v>
      </c>
      <c r="BH560" s="205">
        <f>IF(N560="sníž. přenesená",J560,0)</f>
        <v>0</v>
      </c>
      <c r="BI560" s="205">
        <f>IF(N560="nulová",J560,0)</f>
        <v>0</v>
      </c>
      <c r="BJ560" s="120" t="s">
        <v>80</v>
      </c>
      <c r="BK560" s="205">
        <f>ROUND(I560*H560,2)</f>
        <v>0</v>
      </c>
      <c r="BL560" s="120" t="s">
        <v>216</v>
      </c>
      <c r="BM560" s="204" t="s">
        <v>1374</v>
      </c>
    </row>
    <row r="561" spans="1:65" s="130" customFormat="1" ht="33" customHeight="1">
      <c r="A561" s="127"/>
      <c r="B561" s="128"/>
      <c r="C561" s="193" t="s">
        <v>1375</v>
      </c>
      <c r="D561" s="193" t="s">
        <v>147</v>
      </c>
      <c r="E561" s="194" t="s">
        <v>1376</v>
      </c>
      <c r="F561" s="195" t="s">
        <v>1377</v>
      </c>
      <c r="G561" s="196" t="s">
        <v>104</v>
      </c>
      <c r="H561" s="197">
        <v>44.042999999999999</v>
      </c>
      <c r="I561" s="24"/>
      <c r="J561" s="198">
        <f>ROUND(I561*H561,2)</f>
        <v>0</v>
      </c>
      <c r="K561" s="195" t="s">
        <v>3</v>
      </c>
      <c r="L561" s="128"/>
      <c r="M561" s="199" t="s">
        <v>3</v>
      </c>
      <c r="N561" s="200" t="s">
        <v>43</v>
      </c>
      <c r="O561" s="201"/>
      <c r="P561" s="202">
        <f>O561*H561</f>
        <v>0</v>
      </c>
      <c r="Q561" s="202">
        <v>1.2E-2</v>
      </c>
      <c r="R561" s="202">
        <f>Q561*H561</f>
        <v>0.52851599999999999</v>
      </c>
      <c r="S561" s="202">
        <v>0</v>
      </c>
      <c r="T561" s="203">
        <f>S561*H561</f>
        <v>0</v>
      </c>
      <c r="U561" s="127"/>
      <c r="V561" s="127"/>
      <c r="W561" s="127"/>
      <c r="X561" s="127"/>
      <c r="Y561" s="127"/>
      <c r="Z561" s="127"/>
      <c r="AA561" s="127"/>
      <c r="AB561" s="127"/>
      <c r="AC561" s="127"/>
      <c r="AD561" s="127"/>
      <c r="AE561" s="127"/>
      <c r="AR561" s="204" t="s">
        <v>216</v>
      </c>
      <c r="AT561" s="204" t="s">
        <v>147</v>
      </c>
      <c r="AU561" s="204" t="s">
        <v>82</v>
      </c>
      <c r="AY561" s="120" t="s">
        <v>145</v>
      </c>
      <c r="BE561" s="205">
        <f>IF(N561="základní",J561,0)</f>
        <v>0</v>
      </c>
      <c r="BF561" s="205">
        <f>IF(N561="snížená",J561,0)</f>
        <v>0</v>
      </c>
      <c r="BG561" s="205">
        <f>IF(N561="zákl. přenesená",J561,0)</f>
        <v>0</v>
      </c>
      <c r="BH561" s="205">
        <f>IF(N561="sníž. přenesená",J561,0)</f>
        <v>0</v>
      </c>
      <c r="BI561" s="205">
        <f>IF(N561="nulová",J561,0)</f>
        <v>0</v>
      </c>
      <c r="BJ561" s="120" t="s">
        <v>80</v>
      </c>
      <c r="BK561" s="205">
        <f>ROUND(I561*H561,2)</f>
        <v>0</v>
      </c>
      <c r="BL561" s="120" t="s">
        <v>216</v>
      </c>
      <c r="BM561" s="204" t="s">
        <v>1378</v>
      </c>
    </row>
    <row r="562" spans="1:65" s="130" customFormat="1" ht="48">
      <c r="A562" s="127"/>
      <c r="B562" s="128"/>
      <c r="C562" s="193" t="s">
        <v>1379</v>
      </c>
      <c r="D562" s="193" t="s">
        <v>147</v>
      </c>
      <c r="E562" s="194" t="s">
        <v>1380</v>
      </c>
      <c r="F562" s="195" t="s">
        <v>1381</v>
      </c>
      <c r="G562" s="196" t="s">
        <v>104</v>
      </c>
      <c r="H562" s="197">
        <v>44.042999999999999</v>
      </c>
      <c r="I562" s="24"/>
      <c r="J562" s="198">
        <f>ROUND(I562*H562,2)</f>
        <v>0</v>
      </c>
      <c r="K562" s="195" t="s">
        <v>150</v>
      </c>
      <c r="L562" s="128"/>
      <c r="M562" s="199" t="s">
        <v>3</v>
      </c>
      <c r="N562" s="200" t="s">
        <v>43</v>
      </c>
      <c r="O562" s="201"/>
      <c r="P562" s="202">
        <f>O562*H562</f>
        <v>0</v>
      </c>
      <c r="Q562" s="202">
        <v>6.8900000000000003E-3</v>
      </c>
      <c r="R562" s="202">
        <f>Q562*H562</f>
        <v>0.30345627000000003</v>
      </c>
      <c r="S562" s="202">
        <v>0</v>
      </c>
      <c r="T562" s="203">
        <f>S562*H562</f>
        <v>0</v>
      </c>
      <c r="U562" s="127"/>
      <c r="V562" s="127"/>
      <c r="W562" s="127"/>
      <c r="X562" s="127"/>
      <c r="Y562" s="127"/>
      <c r="Z562" s="127"/>
      <c r="AA562" s="127"/>
      <c r="AB562" s="127"/>
      <c r="AC562" s="127"/>
      <c r="AD562" s="127"/>
      <c r="AE562" s="127"/>
      <c r="AR562" s="204" t="s">
        <v>216</v>
      </c>
      <c r="AT562" s="204" t="s">
        <v>147</v>
      </c>
      <c r="AU562" s="204" t="s">
        <v>82</v>
      </c>
      <c r="AY562" s="120" t="s">
        <v>145</v>
      </c>
      <c r="BE562" s="205">
        <f>IF(N562="základní",J562,0)</f>
        <v>0</v>
      </c>
      <c r="BF562" s="205">
        <f>IF(N562="snížená",J562,0)</f>
        <v>0</v>
      </c>
      <c r="BG562" s="205">
        <f>IF(N562="zákl. přenesená",J562,0)</f>
        <v>0</v>
      </c>
      <c r="BH562" s="205">
        <f>IF(N562="sníž. přenesená",J562,0)</f>
        <v>0</v>
      </c>
      <c r="BI562" s="205">
        <f>IF(N562="nulová",J562,0)</f>
        <v>0</v>
      </c>
      <c r="BJ562" s="120" t="s">
        <v>80</v>
      </c>
      <c r="BK562" s="205">
        <f>ROUND(I562*H562,2)</f>
        <v>0</v>
      </c>
      <c r="BL562" s="120" t="s">
        <v>216</v>
      </c>
      <c r="BM562" s="204" t="s">
        <v>1382</v>
      </c>
    </row>
    <row r="563" spans="1:65" s="219" customFormat="1">
      <c r="B563" s="220"/>
      <c r="D563" s="221" t="s">
        <v>153</v>
      </c>
      <c r="E563" s="222" t="s">
        <v>3</v>
      </c>
      <c r="F563" s="223" t="s">
        <v>1383</v>
      </c>
      <c r="H563" s="224">
        <v>16.2</v>
      </c>
      <c r="I563" s="25"/>
      <c r="L563" s="220"/>
      <c r="M563" s="225"/>
      <c r="N563" s="226"/>
      <c r="O563" s="226"/>
      <c r="P563" s="226"/>
      <c r="Q563" s="226"/>
      <c r="R563" s="226"/>
      <c r="S563" s="226"/>
      <c r="T563" s="227"/>
      <c r="AT563" s="222" t="s">
        <v>153</v>
      </c>
      <c r="AU563" s="222" t="s">
        <v>82</v>
      </c>
      <c r="AV563" s="219" t="s">
        <v>82</v>
      </c>
      <c r="AW563" s="219" t="s">
        <v>33</v>
      </c>
      <c r="AX563" s="219" t="s">
        <v>72</v>
      </c>
      <c r="AY563" s="222" t="s">
        <v>145</v>
      </c>
    </row>
    <row r="564" spans="1:65" s="219" customFormat="1">
      <c r="B564" s="220"/>
      <c r="D564" s="221" t="s">
        <v>153</v>
      </c>
      <c r="E564" s="222" t="s">
        <v>1384</v>
      </c>
      <c r="F564" s="223" t="s">
        <v>1385</v>
      </c>
      <c r="H564" s="224">
        <v>15.12</v>
      </c>
      <c r="I564" s="25"/>
      <c r="L564" s="220"/>
      <c r="M564" s="225"/>
      <c r="N564" s="226"/>
      <c r="O564" s="226"/>
      <c r="P564" s="226"/>
      <c r="Q564" s="226"/>
      <c r="R564" s="226"/>
      <c r="S564" s="226"/>
      <c r="T564" s="227"/>
      <c r="AT564" s="222" t="s">
        <v>153</v>
      </c>
      <c r="AU564" s="222" t="s">
        <v>82</v>
      </c>
      <c r="AV564" s="219" t="s">
        <v>82</v>
      </c>
      <c r="AW564" s="219" t="s">
        <v>33</v>
      </c>
      <c r="AX564" s="219" t="s">
        <v>72</v>
      </c>
      <c r="AY564" s="222" t="s">
        <v>145</v>
      </c>
    </row>
    <row r="565" spans="1:65" s="219" customFormat="1">
      <c r="B565" s="220"/>
      <c r="D565" s="221" t="s">
        <v>153</v>
      </c>
      <c r="E565" s="222" t="s">
        <v>1386</v>
      </c>
      <c r="F565" s="223" t="s">
        <v>1387</v>
      </c>
      <c r="H565" s="224">
        <v>12.723000000000001</v>
      </c>
      <c r="I565" s="25"/>
      <c r="L565" s="220"/>
      <c r="M565" s="225"/>
      <c r="N565" s="226"/>
      <c r="O565" s="226"/>
      <c r="P565" s="226"/>
      <c r="Q565" s="226"/>
      <c r="R565" s="226"/>
      <c r="S565" s="226"/>
      <c r="T565" s="227"/>
      <c r="AT565" s="222" t="s">
        <v>153</v>
      </c>
      <c r="AU565" s="222" t="s">
        <v>82</v>
      </c>
      <c r="AV565" s="219" t="s">
        <v>82</v>
      </c>
      <c r="AW565" s="219" t="s">
        <v>33</v>
      </c>
      <c r="AX565" s="219" t="s">
        <v>72</v>
      </c>
      <c r="AY565" s="222" t="s">
        <v>145</v>
      </c>
    </row>
    <row r="566" spans="1:65" s="228" customFormat="1">
      <c r="B566" s="229"/>
      <c r="D566" s="221" t="s">
        <v>153</v>
      </c>
      <c r="E566" s="230" t="s">
        <v>3</v>
      </c>
      <c r="F566" s="231" t="s">
        <v>176</v>
      </c>
      <c r="H566" s="232">
        <v>44.042999999999999</v>
      </c>
      <c r="I566" s="26"/>
      <c r="L566" s="229"/>
      <c r="M566" s="233"/>
      <c r="N566" s="234"/>
      <c r="O566" s="234"/>
      <c r="P566" s="234"/>
      <c r="Q566" s="234"/>
      <c r="R566" s="234"/>
      <c r="S566" s="234"/>
      <c r="T566" s="235"/>
      <c r="AT566" s="230" t="s">
        <v>153</v>
      </c>
      <c r="AU566" s="230" t="s">
        <v>82</v>
      </c>
      <c r="AV566" s="228" t="s">
        <v>151</v>
      </c>
      <c r="AW566" s="228" t="s">
        <v>33</v>
      </c>
      <c r="AX566" s="228" t="s">
        <v>80</v>
      </c>
      <c r="AY566" s="230" t="s">
        <v>145</v>
      </c>
    </row>
    <row r="567" spans="1:65" s="130" customFormat="1" ht="36">
      <c r="A567" s="127"/>
      <c r="B567" s="128"/>
      <c r="C567" s="236" t="s">
        <v>1388</v>
      </c>
      <c r="D567" s="236" t="s">
        <v>514</v>
      </c>
      <c r="E567" s="237" t="s">
        <v>1389</v>
      </c>
      <c r="F567" s="238" t="s">
        <v>1390</v>
      </c>
      <c r="G567" s="239" t="s">
        <v>104</v>
      </c>
      <c r="H567" s="240">
        <v>45.363999999999997</v>
      </c>
      <c r="I567" s="29"/>
      <c r="J567" s="241">
        <f>ROUND(I567*H567,2)</f>
        <v>0</v>
      </c>
      <c r="K567" s="238" t="s">
        <v>150</v>
      </c>
      <c r="L567" s="242"/>
      <c r="M567" s="243" t="s">
        <v>3</v>
      </c>
      <c r="N567" s="244" t="s">
        <v>43</v>
      </c>
      <c r="O567" s="201"/>
      <c r="P567" s="202">
        <f>O567*H567</f>
        <v>0</v>
      </c>
      <c r="Q567" s="202">
        <v>1.9199999999999998E-2</v>
      </c>
      <c r="R567" s="202">
        <f>Q567*H567</f>
        <v>0.8709887999999999</v>
      </c>
      <c r="S567" s="202">
        <v>0</v>
      </c>
      <c r="T567" s="203">
        <f>S567*H567</f>
        <v>0</v>
      </c>
      <c r="U567" s="127"/>
      <c r="V567" s="127"/>
      <c r="W567" s="127"/>
      <c r="X567" s="127"/>
      <c r="Y567" s="127"/>
      <c r="Z567" s="127"/>
      <c r="AA567" s="127"/>
      <c r="AB567" s="127"/>
      <c r="AC567" s="127"/>
      <c r="AD567" s="127"/>
      <c r="AE567" s="127"/>
      <c r="AR567" s="204" t="s">
        <v>323</v>
      </c>
      <c r="AT567" s="204" t="s">
        <v>514</v>
      </c>
      <c r="AU567" s="204" t="s">
        <v>82</v>
      </c>
      <c r="AY567" s="120" t="s">
        <v>145</v>
      </c>
      <c r="BE567" s="205">
        <f>IF(N567="základní",J567,0)</f>
        <v>0</v>
      </c>
      <c r="BF567" s="205">
        <f>IF(N567="snížená",J567,0)</f>
        <v>0</v>
      </c>
      <c r="BG567" s="205">
        <f>IF(N567="zákl. přenesená",J567,0)</f>
        <v>0</v>
      </c>
      <c r="BH567" s="205">
        <f>IF(N567="sníž. přenesená",J567,0)</f>
        <v>0</v>
      </c>
      <c r="BI567" s="205">
        <f>IF(N567="nulová",J567,0)</f>
        <v>0</v>
      </c>
      <c r="BJ567" s="120" t="s">
        <v>80</v>
      </c>
      <c r="BK567" s="205">
        <f>ROUND(I567*H567,2)</f>
        <v>0</v>
      </c>
      <c r="BL567" s="120" t="s">
        <v>216</v>
      </c>
      <c r="BM567" s="204" t="s">
        <v>1391</v>
      </c>
    </row>
    <row r="568" spans="1:65" s="130" customFormat="1" ht="19.5">
      <c r="A568" s="127"/>
      <c r="B568" s="128"/>
      <c r="C568" s="127"/>
      <c r="D568" s="221" t="s">
        <v>316</v>
      </c>
      <c r="E568" s="127"/>
      <c r="F568" s="252" t="s">
        <v>1392</v>
      </c>
      <c r="G568" s="127"/>
      <c r="H568" s="127"/>
      <c r="I568" s="28"/>
      <c r="J568" s="127"/>
      <c r="K568" s="127"/>
      <c r="L568" s="128"/>
      <c r="M568" s="253"/>
      <c r="N568" s="254"/>
      <c r="O568" s="201"/>
      <c r="P568" s="201"/>
      <c r="Q568" s="201"/>
      <c r="R568" s="201"/>
      <c r="S568" s="201"/>
      <c r="T568" s="255"/>
      <c r="U568" s="127"/>
      <c r="V568" s="127"/>
      <c r="W568" s="127"/>
      <c r="X568" s="127"/>
      <c r="Y568" s="127"/>
      <c r="Z568" s="127"/>
      <c r="AA568" s="127"/>
      <c r="AB568" s="127"/>
      <c r="AC568" s="127"/>
      <c r="AD568" s="127"/>
      <c r="AE568" s="127"/>
      <c r="AT568" s="120" t="s">
        <v>316</v>
      </c>
      <c r="AU568" s="120" t="s">
        <v>82</v>
      </c>
    </row>
    <row r="569" spans="1:65" s="219" customFormat="1">
      <c r="B569" s="220"/>
      <c r="D569" s="221" t="s">
        <v>153</v>
      </c>
      <c r="F569" s="223" t="s">
        <v>1393</v>
      </c>
      <c r="H569" s="224">
        <v>45.363999999999997</v>
      </c>
      <c r="I569" s="25"/>
      <c r="L569" s="220"/>
      <c r="M569" s="225"/>
      <c r="N569" s="226"/>
      <c r="O569" s="226"/>
      <c r="P569" s="226"/>
      <c r="Q569" s="226"/>
      <c r="R569" s="226"/>
      <c r="S569" s="226"/>
      <c r="T569" s="227"/>
      <c r="AT569" s="222" t="s">
        <v>153</v>
      </c>
      <c r="AU569" s="222" t="s">
        <v>82</v>
      </c>
      <c r="AV569" s="219" t="s">
        <v>82</v>
      </c>
      <c r="AW569" s="219" t="s">
        <v>4</v>
      </c>
      <c r="AX569" s="219" t="s">
        <v>80</v>
      </c>
      <c r="AY569" s="222" t="s">
        <v>145</v>
      </c>
    </row>
    <row r="570" spans="1:65" s="130" customFormat="1" ht="36">
      <c r="A570" s="127"/>
      <c r="B570" s="128"/>
      <c r="C570" s="193" t="s">
        <v>1394</v>
      </c>
      <c r="D570" s="193" t="s">
        <v>147</v>
      </c>
      <c r="E570" s="194" t="s">
        <v>1395</v>
      </c>
      <c r="F570" s="195" t="s">
        <v>1396</v>
      </c>
      <c r="G570" s="196" t="s">
        <v>240</v>
      </c>
      <c r="H570" s="197">
        <f>H573</f>
        <v>15.06</v>
      </c>
      <c r="I570" s="24"/>
      <c r="J570" s="198">
        <f>ROUND(I570*H570,2)</f>
        <v>0</v>
      </c>
      <c r="K570" s="195" t="s">
        <v>150</v>
      </c>
      <c r="L570" s="128"/>
      <c r="M570" s="199" t="s">
        <v>3</v>
      </c>
      <c r="N570" s="200" t="s">
        <v>43</v>
      </c>
      <c r="O570" s="201"/>
      <c r="P570" s="202">
        <f>O570*H570</f>
        <v>0</v>
      </c>
      <c r="Q570" s="202">
        <v>3.4000000000000002E-4</v>
      </c>
      <c r="R570" s="202">
        <f>Q570*H570</f>
        <v>5.1204000000000006E-3</v>
      </c>
      <c r="S570" s="202">
        <v>0</v>
      </c>
      <c r="T570" s="203">
        <f>S570*H570</f>
        <v>0</v>
      </c>
      <c r="U570" s="127"/>
      <c r="V570" s="127"/>
      <c r="W570" s="127"/>
      <c r="X570" s="127"/>
      <c r="Y570" s="127"/>
      <c r="Z570" s="127"/>
      <c r="AA570" s="127"/>
      <c r="AB570" s="127"/>
      <c r="AC570" s="127"/>
      <c r="AD570" s="127"/>
      <c r="AE570" s="127"/>
      <c r="AR570" s="204" t="s">
        <v>216</v>
      </c>
      <c r="AT570" s="204" t="s">
        <v>147</v>
      </c>
      <c r="AU570" s="204" t="s">
        <v>82</v>
      </c>
      <c r="AY570" s="120" t="s">
        <v>145</v>
      </c>
      <c r="BE570" s="205">
        <f>IF(N570="základní",J570,0)</f>
        <v>0</v>
      </c>
      <c r="BF570" s="205">
        <f>IF(N570="snížená",J570,0)</f>
        <v>0</v>
      </c>
      <c r="BG570" s="205">
        <f>IF(N570="zákl. přenesená",J570,0)</f>
        <v>0</v>
      </c>
      <c r="BH570" s="205">
        <f>IF(N570="sníž. přenesená",J570,0)</f>
        <v>0</v>
      </c>
      <c r="BI570" s="205">
        <f>IF(N570="nulová",J570,0)</f>
        <v>0</v>
      </c>
      <c r="BJ570" s="120" t="s">
        <v>80</v>
      </c>
      <c r="BK570" s="205">
        <f>ROUND(I570*H570,2)</f>
        <v>0</v>
      </c>
      <c r="BL570" s="120" t="s">
        <v>216</v>
      </c>
      <c r="BM570" s="204" t="s">
        <v>1397</v>
      </c>
    </row>
    <row r="571" spans="1:65" s="219" customFormat="1">
      <c r="B571" s="220"/>
      <c r="D571" s="221" t="s">
        <v>153</v>
      </c>
      <c r="E571" s="222" t="s">
        <v>3</v>
      </c>
      <c r="F571" s="223" t="s">
        <v>1398</v>
      </c>
      <c r="H571" s="224">
        <v>5.4</v>
      </c>
      <c r="I571" s="25"/>
      <c r="L571" s="220"/>
      <c r="M571" s="225"/>
      <c r="N571" s="226"/>
      <c r="O571" s="226"/>
      <c r="P571" s="226"/>
      <c r="Q571" s="226"/>
      <c r="R571" s="226"/>
      <c r="S571" s="226"/>
      <c r="T571" s="227"/>
      <c r="AT571" s="222" t="s">
        <v>153</v>
      </c>
      <c r="AU571" s="222" t="s">
        <v>82</v>
      </c>
      <c r="AV571" s="219" t="s">
        <v>82</v>
      </c>
      <c r="AW571" s="219" t="s">
        <v>33</v>
      </c>
      <c r="AX571" s="219" t="s">
        <v>72</v>
      </c>
      <c r="AY571" s="222" t="s">
        <v>145</v>
      </c>
    </row>
    <row r="572" spans="1:65" s="219" customFormat="1" ht="22.5">
      <c r="B572" s="220"/>
      <c r="D572" s="221" t="s">
        <v>153</v>
      </c>
      <c r="E572" s="222" t="s">
        <v>3</v>
      </c>
      <c r="F572" s="223" t="s">
        <v>2419</v>
      </c>
      <c r="H572" s="224">
        <f>(0.8+0.6)*2+0.6*4+(1.32+0.74)+1.2*2</f>
        <v>9.66</v>
      </c>
      <c r="I572" s="25"/>
      <c r="L572" s="220"/>
      <c r="M572" s="225"/>
      <c r="N572" s="226"/>
      <c r="O572" s="226"/>
      <c r="P572" s="226"/>
      <c r="Q572" s="226"/>
      <c r="R572" s="226"/>
      <c r="S572" s="226"/>
      <c r="T572" s="227"/>
      <c r="AT572" s="222" t="s">
        <v>153</v>
      </c>
      <c r="AU572" s="222" t="s">
        <v>82</v>
      </c>
      <c r="AV572" s="219" t="s">
        <v>82</v>
      </c>
      <c r="AW572" s="219" t="s">
        <v>33</v>
      </c>
      <c r="AX572" s="219" t="s">
        <v>72</v>
      </c>
      <c r="AY572" s="222" t="s">
        <v>145</v>
      </c>
    </row>
    <row r="573" spans="1:65" s="228" customFormat="1">
      <c r="B573" s="229"/>
      <c r="D573" s="221" t="s">
        <v>153</v>
      </c>
      <c r="E573" s="230" t="s">
        <v>3</v>
      </c>
      <c r="F573" s="231" t="s">
        <v>176</v>
      </c>
      <c r="H573" s="232">
        <f>H572+H571</f>
        <v>15.06</v>
      </c>
      <c r="I573" s="26"/>
      <c r="L573" s="229"/>
      <c r="M573" s="233"/>
      <c r="N573" s="234"/>
      <c r="O573" s="234"/>
      <c r="P573" s="234"/>
      <c r="Q573" s="234"/>
      <c r="R573" s="234"/>
      <c r="S573" s="234"/>
      <c r="T573" s="235"/>
      <c r="AT573" s="230" t="s">
        <v>153</v>
      </c>
      <c r="AU573" s="230" t="s">
        <v>82</v>
      </c>
      <c r="AV573" s="228" t="s">
        <v>151</v>
      </c>
      <c r="AW573" s="228" t="s">
        <v>33</v>
      </c>
      <c r="AX573" s="228" t="s">
        <v>80</v>
      </c>
      <c r="AY573" s="230" t="s">
        <v>145</v>
      </c>
    </row>
    <row r="574" spans="1:65" s="130" customFormat="1" ht="24">
      <c r="A574" s="127"/>
      <c r="B574" s="128"/>
      <c r="C574" s="236" t="s">
        <v>1399</v>
      </c>
      <c r="D574" s="236" t="s">
        <v>514</v>
      </c>
      <c r="E574" s="237" t="s">
        <v>1400</v>
      </c>
      <c r="F574" s="238" t="s">
        <v>1401</v>
      </c>
      <c r="G574" s="239" t="s">
        <v>240</v>
      </c>
      <c r="H574" s="240">
        <v>18.260000000000002</v>
      </c>
      <c r="I574" s="29"/>
      <c r="J574" s="241">
        <f>ROUND(I574*H574,2)</f>
        <v>0</v>
      </c>
      <c r="K574" s="238" t="s">
        <v>150</v>
      </c>
      <c r="L574" s="242"/>
      <c r="M574" s="243" t="s">
        <v>3</v>
      </c>
      <c r="N574" s="244" t="s">
        <v>43</v>
      </c>
      <c r="O574" s="201"/>
      <c r="P574" s="202">
        <f>O574*H574</f>
        <v>0</v>
      </c>
      <c r="Q574" s="202">
        <v>3.6000000000000002E-4</v>
      </c>
      <c r="R574" s="202">
        <f>Q574*H574</f>
        <v>6.5736000000000006E-3</v>
      </c>
      <c r="S574" s="202">
        <v>0</v>
      </c>
      <c r="T574" s="203">
        <f>S574*H574</f>
        <v>0</v>
      </c>
      <c r="U574" s="127"/>
      <c r="V574" s="127"/>
      <c r="W574" s="127"/>
      <c r="X574" s="127"/>
      <c r="Y574" s="127"/>
      <c r="Z574" s="127"/>
      <c r="AA574" s="127"/>
      <c r="AB574" s="127"/>
      <c r="AC574" s="127"/>
      <c r="AD574" s="127"/>
      <c r="AE574" s="127"/>
      <c r="AR574" s="204" t="s">
        <v>323</v>
      </c>
      <c r="AT574" s="204" t="s">
        <v>514</v>
      </c>
      <c r="AU574" s="204" t="s">
        <v>82</v>
      </c>
      <c r="AY574" s="120" t="s">
        <v>145</v>
      </c>
      <c r="BE574" s="205">
        <f>IF(N574="základní",J574,0)</f>
        <v>0</v>
      </c>
      <c r="BF574" s="205">
        <f>IF(N574="snížená",J574,0)</f>
        <v>0</v>
      </c>
      <c r="BG574" s="205">
        <f>IF(N574="zákl. přenesená",J574,0)</f>
        <v>0</v>
      </c>
      <c r="BH574" s="205">
        <f>IF(N574="sníž. přenesená",J574,0)</f>
        <v>0</v>
      </c>
      <c r="BI574" s="205">
        <f>IF(N574="nulová",J574,0)</f>
        <v>0</v>
      </c>
      <c r="BJ574" s="120" t="s">
        <v>80</v>
      </c>
      <c r="BK574" s="205">
        <f>ROUND(I574*H574,2)</f>
        <v>0</v>
      </c>
      <c r="BL574" s="120" t="s">
        <v>216</v>
      </c>
      <c r="BM574" s="204" t="s">
        <v>1402</v>
      </c>
    </row>
    <row r="575" spans="1:65" s="219" customFormat="1">
      <c r="B575" s="220"/>
      <c r="D575" s="221" t="s">
        <v>153</v>
      </c>
      <c r="F575" s="223" t="s">
        <v>1403</v>
      </c>
      <c r="H575" s="224">
        <v>18.260000000000002</v>
      </c>
      <c r="I575" s="25"/>
      <c r="L575" s="220"/>
      <c r="M575" s="225"/>
      <c r="N575" s="226"/>
      <c r="O575" s="226"/>
      <c r="P575" s="226"/>
      <c r="Q575" s="226"/>
      <c r="R575" s="226"/>
      <c r="S575" s="226"/>
      <c r="T575" s="227"/>
      <c r="AT575" s="222" t="s">
        <v>153</v>
      </c>
      <c r="AU575" s="222" t="s">
        <v>82</v>
      </c>
      <c r="AV575" s="219" t="s">
        <v>82</v>
      </c>
      <c r="AW575" s="219" t="s">
        <v>4</v>
      </c>
      <c r="AX575" s="219" t="s">
        <v>80</v>
      </c>
      <c r="AY575" s="222" t="s">
        <v>145</v>
      </c>
    </row>
    <row r="576" spans="1:65" s="130" customFormat="1" ht="44.25" customHeight="1">
      <c r="A576" s="127"/>
      <c r="B576" s="128"/>
      <c r="C576" s="193" t="s">
        <v>1404</v>
      </c>
      <c r="D576" s="193" t="s">
        <v>147</v>
      </c>
      <c r="E576" s="194" t="s">
        <v>1405</v>
      </c>
      <c r="F576" s="195" t="s">
        <v>1406</v>
      </c>
      <c r="G576" s="196" t="s">
        <v>359</v>
      </c>
      <c r="H576" s="264">
        <f>SUM(J559:J574)</f>
        <v>0</v>
      </c>
      <c r="I576" s="24"/>
      <c r="J576" s="198">
        <f>ROUND(I576*H576/100,2)</f>
        <v>0</v>
      </c>
      <c r="K576" s="195" t="s">
        <v>150</v>
      </c>
      <c r="L576" s="128"/>
      <c r="M576" s="199" t="s">
        <v>3</v>
      </c>
      <c r="N576" s="200" t="s">
        <v>43</v>
      </c>
      <c r="O576" s="201"/>
      <c r="P576" s="202">
        <f>O576*H576</f>
        <v>0</v>
      </c>
      <c r="Q576" s="202">
        <v>0</v>
      </c>
      <c r="R576" s="202">
        <f>Q576*H576</f>
        <v>0</v>
      </c>
      <c r="S576" s="202">
        <v>0</v>
      </c>
      <c r="T576" s="203">
        <f>S576*H576</f>
        <v>0</v>
      </c>
      <c r="U576" s="127"/>
      <c r="V576" s="127"/>
      <c r="W576" s="127"/>
      <c r="X576" s="127"/>
      <c r="Y576" s="127"/>
      <c r="Z576" s="127"/>
      <c r="AA576" s="127"/>
      <c r="AB576" s="127"/>
      <c r="AC576" s="127"/>
      <c r="AD576" s="127"/>
      <c r="AE576" s="127"/>
      <c r="AR576" s="204" t="s">
        <v>216</v>
      </c>
      <c r="AT576" s="204" t="s">
        <v>147</v>
      </c>
      <c r="AU576" s="204" t="s">
        <v>82</v>
      </c>
      <c r="AY576" s="120" t="s">
        <v>145</v>
      </c>
      <c r="BE576" s="205">
        <f>IF(N576="základní",J576,0)</f>
        <v>0</v>
      </c>
      <c r="BF576" s="205">
        <f>IF(N576="snížená",J576,0)</f>
        <v>0</v>
      </c>
      <c r="BG576" s="205">
        <f>IF(N576="zákl. přenesená",J576,0)</f>
        <v>0</v>
      </c>
      <c r="BH576" s="205">
        <f>IF(N576="sníž. přenesená",J576,0)</f>
        <v>0</v>
      </c>
      <c r="BI576" s="205">
        <f>IF(N576="nulová",J576,0)</f>
        <v>0</v>
      </c>
      <c r="BJ576" s="120" t="s">
        <v>80</v>
      </c>
      <c r="BK576" s="205">
        <f>ROUND(I576*H576,2)</f>
        <v>0</v>
      </c>
      <c r="BL576" s="120" t="s">
        <v>216</v>
      </c>
      <c r="BM576" s="204" t="s">
        <v>1407</v>
      </c>
    </row>
    <row r="577" spans="1:65" s="182" customFormat="1" ht="22.9" customHeight="1">
      <c r="B577" s="183"/>
      <c r="D577" s="184" t="s">
        <v>71</v>
      </c>
      <c r="E577" s="217" t="s">
        <v>1408</v>
      </c>
      <c r="F577" s="217" t="s">
        <v>1409</v>
      </c>
      <c r="I577" s="23"/>
      <c r="J577" s="218">
        <f>SUM(J578:J591)</f>
        <v>0</v>
      </c>
      <c r="L577" s="183"/>
      <c r="M577" s="187"/>
      <c r="N577" s="188"/>
      <c r="O577" s="188"/>
      <c r="P577" s="189">
        <f>SUM(P578:P591)</f>
        <v>0</v>
      </c>
      <c r="Q577" s="188"/>
      <c r="R577" s="189">
        <f>SUM(R578:R591)</f>
        <v>3.007571</v>
      </c>
      <c r="S577" s="188"/>
      <c r="T577" s="190">
        <f>SUM(T578:T591)</f>
        <v>0</v>
      </c>
      <c r="AR577" s="184" t="s">
        <v>82</v>
      </c>
      <c r="AT577" s="191" t="s">
        <v>71</v>
      </c>
      <c r="AU577" s="191" t="s">
        <v>80</v>
      </c>
      <c r="AY577" s="184" t="s">
        <v>145</v>
      </c>
      <c r="BK577" s="192">
        <f>SUM(BK578:BK591)</f>
        <v>0</v>
      </c>
    </row>
    <row r="578" spans="1:65" s="130" customFormat="1" ht="24">
      <c r="A578" s="127"/>
      <c r="B578" s="128"/>
      <c r="C578" s="193" t="s">
        <v>1410</v>
      </c>
      <c r="D578" s="193" t="s">
        <v>147</v>
      </c>
      <c r="E578" s="194" t="s">
        <v>1411</v>
      </c>
      <c r="F578" s="195" t="s">
        <v>1412</v>
      </c>
      <c r="G578" s="196" t="s">
        <v>104</v>
      </c>
      <c r="H578" s="197">
        <v>157.42599999999999</v>
      </c>
      <c r="I578" s="24"/>
      <c r="J578" s="198">
        <f>ROUND(I578*H578,2)</f>
        <v>0</v>
      </c>
      <c r="K578" s="195" t="s">
        <v>150</v>
      </c>
      <c r="L578" s="128"/>
      <c r="M578" s="199" t="s">
        <v>3</v>
      </c>
      <c r="N578" s="200" t="s">
        <v>43</v>
      </c>
      <c r="O578" s="201"/>
      <c r="P578" s="202">
        <f>O578*H578</f>
        <v>0</v>
      </c>
      <c r="Q578" s="202">
        <v>2.9999999999999997E-4</v>
      </c>
      <c r="R578" s="202">
        <f>Q578*H578</f>
        <v>4.7227799999999993E-2</v>
      </c>
      <c r="S578" s="202">
        <v>0</v>
      </c>
      <c r="T578" s="203">
        <f>S578*H578</f>
        <v>0</v>
      </c>
      <c r="U578" s="127"/>
      <c r="V578" s="127"/>
      <c r="W578" s="127"/>
      <c r="X578" s="127"/>
      <c r="Y578" s="127"/>
      <c r="Z578" s="127"/>
      <c r="AA578" s="127"/>
      <c r="AB578" s="127"/>
      <c r="AC578" s="127"/>
      <c r="AD578" s="127"/>
      <c r="AE578" s="127"/>
      <c r="AR578" s="204" t="s">
        <v>216</v>
      </c>
      <c r="AT578" s="204" t="s">
        <v>147</v>
      </c>
      <c r="AU578" s="204" t="s">
        <v>82</v>
      </c>
      <c r="AY578" s="120" t="s">
        <v>145</v>
      </c>
      <c r="BE578" s="205">
        <f>IF(N578="základní",J578,0)</f>
        <v>0</v>
      </c>
      <c r="BF578" s="205">
        <f>IF(N578="snížená",J578,0)</f>
        <v>0</v>
      </c>
      <c r="BG578" s="205">
        <f>IF(N578="zákl. přenesená",J578,0)</f>
        <v>0</v>
      </c>
      <c r="BH578" s="205">
        <f>IF(N578="sníž. přenesená",J578,0)</f>
        <v>0</v>
      </c>
      <c r="BI578" s="205">
        <f>IF(N578="nulová",J578,0)</f>
        <v>0</v>
      </c>
      <c r="BJ578" s="120" t="s">
        <v>80</v>
      </c>
      <c r="BK578" s="205">
        <f>ROUND(I578*H578,2)</f>
        <v>0</v>
      </c>
      <c r="BL578" s="120" t="s">
        <v>216</v>
      </c>
      <c r="BM578" s="204" t="s">
        <v>1413</v>
      </c>
    </row>
    <row r="579" spans="1:65" s="130" customFormat="1" ht="24">
      <c r="A579" s="127"/>
      <c r="B579" s="128"/>
      <c r="C579" s="193" t="s">
        <v>1414</v>
      </c>
      <c r="D579" s="193" t="s">
        <v>147</v>
      </c>
      <c r="E579" s="194" t="s">
        <v>1415</v>
      </c>
      <c r="F579" s="195" t="s">
        <v>1416</v>
      </c>
      <c r="G579" s="196" t="s">
        <v>104</v>
      </c>
      <c r="H579" s="197">
        <v>55.271999999999998</v>
      </c>
      <c r="I579" s="24"/>
      <c r="J579" s="198">
        <f>ROUND(I579*H579,2)</f>
        <v>0</v>
      </c>
      <c r="K579" s="195" t="s">
        <v>150</v>
      </c>
      <c r="L579" s="128"/>
      <c r="M579" s="199" t="s">
        <v>3</v>
      </c>
      <c r="N579" s="200" t="s">
        <v>43</v>
      </c>
      <c r="O579" s="201"/>
      <c r="P579" s="202">
        <f>O579*H579</f>
        <v>0</v>
      </c>
      <c r="Q579" s="202">
        <v>1.5E-3</v>
      </c>
      <c r="R579" s="202">
        <f>Q579*H579</f>
        <v>8.2907999999999996E-2</v>
      </c>
      <c r="S579" s="202">
        <v>0</v>
      </c>
      <c r="T579" s="203">
        <f>S579*H579</f>
        <v>0</v>
      </c>
      <c r="U579" s="127"/>
      <c r="V579" s="127"/>
      <c r="W579" s="127"/>
      <c r="X579" s="127"/>
      <c r="Y579" s="127"/>
      <c r="Z579" s="127"/>
      <c r="AA579" s="127"/>
      <c r="AB579" s="127"/>
      <c r="AC579" s="127"/>
      <c r="AD579" s="127"/>
      <c r="AE579" s="127"/>
      <c r="AR579" s="204" t="s">
        <v>216</v>
      </c>
      <c r="AT579" s="204" t="s">
        <v>147</v>
      </c>
      <c r="AU579" s="204" t="s">
        <v>82</v>
      </c>
      <c r="AY579" s="120" t="s">
        <v>145</v>
      </c>
      <c r="BE579" s="205">
        <f>IF(N579="základní",J579,0)</f>
        <v>0</v>
      </c>
      <c r="BF579" s="205">
        <f>IF(N579="snížená",J579,0)</f>
        <v>0</v>
      </c>
      <c r="BG579" s="205">
        <f>IF(N579="zákl. přenesená",J579,0)</f>
        <v>0</v>
      </c>
      <c r="BH579" s="205">
        <f>IF(N579="sníž. přenesená",J579,0)</f>
        <v>0</v>
      </c>
      <c r="BI579" s="205">
        <f>IF(N579="nulová",J579,0)</f>
        <v>0</v>
      </c>
      <c r="BJ579" s="120" t="s">
        <v>80</v>
      </c>
      <c r="BK579" s="205">
        <f>ROUND(I579*H579,2)</f>
        <v>0</v>
      </c>
      <c r="BL579" s="120" t="s">
        <v>216</v>
      </c>
      <c r="BM579" s="204" t="s">
        <v>1417</v>
      </c>
    </row>
    <row r="580" spans="1:65" s="219" customFormat="1">
      <c r="B580" s="220"/>
      <c r="D580" s="221" t="s">
        <v>153</v>
      </c>
      <c r="E580" s="222" t="s">
        <v>3</v>
      </c>
      <c r="F580" s="223" t="s">
        <v>1418</v>
      </c>
      <c r="H580" s="224">
        <v>55.271999999999998</v>
      </c>
      <c r="I580" s="25"/>
      <c r="L580" s="220"/>
      <c r="M580" s="225"/>
      <c r="N580" s="226"/>
      <c r="O580" s="226"/>
      <c r="P580" s="226"/>
      <c r="Q580" s="226"/>
      <c r="R580" s="226"/>
      <c r="S580" s="226"/>
      <c r="T580" s="227"/>
      <c r="AT580" s="222" t="s">
        <v>153</v>
      </c>
      <c r="AU580" s="222" t="s">
        <v>82</v>
      </c>
      <c r="AV580" s="219" t="s">
        <v>82</v>
      </c>
      <c r="AW580" s="219" t="s">
        <v>33</v>
      </c>
      <c r="AX580" s="219" t="s">
        <v>80</v>
      </c>
      <c r="AY580" s="222" t="s">
        <v>145</v>
      </c>
    </row>
    <row r="581" spans="1:65" s="130" customFormat="1" ht="36">
      <c r="A581" s="127"/>
      <c r="B581" s="128"/>
      <c r="C581" s="193" t="s">
        <v>1419</v>
      </c>
      <c r="D581" s="193" t="s">
        <v>147</v>
      </c>
      <c r="E581" s="194" t="s">
        <v>1420</v>
      </c>
      <c r="F581" s="195" t="s">
        <v>1421</v>
      </c>
      <c r="G581" s="196" t="s">
        <v>104</v>
      </c>
      <c r="H581" s="197">
        <v>157.42599999999999</v>
      </c>
      <c r="I581" s="24"/>
      <c r="J581" s="198">
        <f>ROUND(I581*H581,2)</f>
        <v>0</v>
      </c>
      <c r="K581" s="195" t="s">
        <v>150</v>
      </c>
      <c r="L581" s="128"/>
      <c r="M581" s="199" t="s">
        <v>3</v>
      </c>
      <c r="N581" s="200" t="s">
        <v>43</v>
      </c>
      <c r="O581" s="201"/>
      <c r="P581" s="202">
        <f>O581*H581</f>
        <v>0</v>
      </c>
      <c r="Q581" s="202">
        <v>5.3E-3</v>
      </c>
      <c r="R581" s="202">
        <f>Q581*H581</f>
        <v>0.83435779999999993</v>
      </c>
      <c r="S581" s="202">
        <v>0</v>
      </c>
      <c r="T581" s="203">
        <f>S581*H581</f>
        <v>0</v>
      </c>
      <c r="U581" s="127"/>
      <c r="V581" s="127"/>
      <c r="W581" s="127"/>
      <c r="X581" s="127"/>
      <c r="Y581" s="127"/>
      <c r="Z581" s="127"/>
      <c r="AA581" s="127"/>
      <c r="AB581" s="127"/>
      <c r="AC581" s="127"/>
      <c r="AD581" s="127"/>
      <c r="AE581" s="127"/>
      <c r="AR581" s="204" t="s">
        <v>216</v>
      </c>
      <c r="AT581" s="204" t="s">
        <v>147</v>
      </c>
      <c r="AU581" s="204" t="s">
        <v>82</v>
      </c>
      <c r="AY581" s="120" t="s">
        <v>145</v>
      </c>
      <c r="BE581" s="205">
        <f>IF(N581="základní",J581,0)</f>
        <v>0</v>
      </c>
      <c r="BF581" s="205">
        <f>IF(N581="snížená",J581,0)</f>
        <v>0</v>
      </c>
      <c r="BG581" s="205">
        <f>IF(N581="zákl. přenesená",J581,0)</f>
        <v>0</v>
      </c>
      <c r="BH581" s="205">
        <f>IF(N581="sníž. přenesená",J581,0)</f>
        <v>0</v>
      </c>
      <c r="BI581" s="205">
        <f>IF(N581="nulová",J581,0)</f>
        <v>0</v>
      </c>
      <c r="BJ581" s="120" t="s">
        <v>80</v>
      </c>
      <c r="BK581" s="205">
        <f>ROUND(I581*H581,2)</f>
        <v>0</v>
      </c>
      <c r="BL581" s="120" t="s">
        <v>216</v>
      </c>
      <c r="BM581" s="204" t="s">
        <v>1422</v>
      </c>
    </row>
    <row r="582" spans="1:65" s="219" customFormat="1">
      <c r="B582" s="220"/>
      <c r="D582" s="221" t="s">
        <v>153</v>
      </c>
      <c r="E582" s="222" t="s">
        <v>3</v>
      </c>
      <c r="F582" s="223" t="s">
        <v>655</v>
      </c>
      <c r="H582" s="224">
        <v>20.25</v>
      </c>
      <c r="I582" s="25"/>
      <c r="L582" s="220"/>
      <c r="M582" s="225"/>
      <c r="N582" s="226"/>
      <c r="O582" s="226"/>
      <c r="P582" s="226"/>
      <c r="Q582" s="226"/>
      <c r="R582" s="226"/>
      <c r="S582" s="226"/>
      <c r="T582" s="227"/>
      <c r="AT582" s="222" t="s">
        <v>153</v>
      </c>
      <c r="AU582" s="222" t="s">
        <v>82</v>
      </c>
      <c r="AV582" s="219" t="s">
        <v>82</v>
      </c>
      <c r="AW582" s="219" t="s">
        <v>33</v>
      </c>
      <c r="AX582" s="219" t="s">
        <v>72</v>
      </c>
      <c r="AY582" s="222" t="s">
        <v>145</v>
      </c>
    </row>
    <row r="583" spans="1:65" s="219" customFormat="1">
      <c r="B583" s="220"/>
      <c r="D583" s="221" t="s">
        <v>153</v>
      </c>
      <c r="E583" s="222" t="s">
        <v>3</v>
      </c>
      <c r="F583" s="223" t="s">
        <v>1423</v>
      </c>
      <c r="H583" s="224">
        <v>31.86</v>
      </c>
      <c r="I583" s="25"/>
      <c r="L583" s="220"/>
      <c r="M583" s="225"/>
      <c r="N583" s="226"/>
      <c r="O583" s="226"/>
      <c r="P583" s="226"/>
      <c r="Q583" s="226"/>
      <c r="R583" s="226"/>
      <c r="S583" s="226"/>
      <c r="T583" s="227"/>
      <c r="AT583" s="222" t="s">
        <v>153</v>
      </c>
      <c r="AU583" s="222" t="s">
        <v>82</v>
      </c>
      <c r="AV583" s="219" t="s">
        <v>82</v>
      </c>
      <c r="AW583" s="219" t="s">
        <v>33</v>
      </c>
      <c r="AX583" s="219" t="s">
        <v>72</v>
      </c>
      <c r="AY583" s="222" t="s">
        <v>145</v>
      </c>
    </row>
    <row r="584" spans="1:65" s="219" customFormat="1">
      <c r="B584" s="220"/>
      <c r="D584" s="221" t="s">
        <v>153</v>
      </c>
      <c r="E584" s="222" t="s">
        <v>3</v>
      </c>
      <c r="F584" s="223" t="s">
        <v>656</v>
      </c>
      <c r="H584" s="224">
        <v>52.043999999999997</v>
      </c>
      <c r="I584" s="25"/>
      <c r="L584" s="220"/>
      <c r="M584" s="225"/>
      <c r="N584" s="226"/>
      <c r="O584" s="226"/>
      <c r="P584" s="226"/>
      <c r="Q584" s="226"/>
      <c r="R584" s="226"/>
      <c r="S584" s="226"/>
      <c r="T584" s="227"/>
      <c r="AT584" s="222" t="s">
        <v>153</v>
      </c>
      <c r="AU584" s="222" t="s">
        <v>82</v>
      </c>
      <c r="AV584" s="219" t="s">
        <v>82</v>
      </c>
      <c r="AW584" s="219" t="s">
        <v>33</v>
      </c>
      <c r="AX584" s="219" t="s">
        <v>72</v>
      </c>
      <c r="AY584" s="222" t="s">
        <v>145</v>
      </c>
    </row>
    <row r="585" spans="1:65" s="219" customFormat="1">
      <c r="B585" s="220"/>
      <c r="D585" s="221" t="s">
        <v>153</v>
      </c>
      <c r="E585" s="222" t="s">
        <v>3</v>
      </c>
      <c r="F585" s="223" t="s">
        <v>552</v>
      </c>
      <c r="H585" s="224">
        <v>-2</v>
      </c>
      <c r="I585" s="25"/>
      <c r="L585" s="220"/>
      <c r="M585" s="225"/>
      <c r="N585" s="226"/>
      <c r="O585" s="226"/>
      <c r="P585" s="226"/>
      <c r="Q585" s="226"/>
      <c r="R585" s="226"/>
      <c r="S585" s="226"/>
      <c r="T585" s="227"/>
      <c r="AT585" s="222" t="s">
        <v>153</v>
      </c>
      <c r="AU585" s="222" t="s">
        <v>82</v>
      </c>
      <c r="AV585" s="219" t="s">
        <v>82</v>
      </c>
      <c r="AW585" s="219" t="s">
        <v>33</v>
      </c>
      <c r="AX585" s="219" t="s">
        <v>72</v>
      </c>
      <c r="AY585" s="222" t="s">
        <v>145</v>
      </c>
    </row>
    <row r="586" spans="1:65" s="219" customFormat="1">
      <c r="B586" s="220"/>
      <c r="D586" s="221" t="s">
        <v>153</v>
      </c>
      <c r="E586" s="222" t="s">
        <v>3</v>
      </c>
      <c r="F586" s="223" t="s">
        <v>1424</v>
      </c>
      <c r="H586" s="224">
        <v>55.271999999999998</v>
      </c>
      <c r="I586" s="25"/>
      <c r="L586" s="220"/>
      <c r="M586" s="225"/>
      <c r="N586" s="226"/>
      <c r="O586" s="226"/>
      <c r="P586" s="226"/>
      <c r="Q586" s="226"/>
      <c r="R586" s="226"/>
      <c r="S586" s="226"/>
      <c r="T586" s="227"/>
      <c r="AT586" s="222" t="s">
        <v>153</v>
      </c>
      <c r="AU586" s="222" t="s">
        <v>82</v>
      </c>
      <c r="AV586" s="219" t="s">
        <v>82</v>
      </c>
      <c r="AW586" s="219" t="s">
        <v>33</v>
      </c>
      <c r="AX586" s="219" t="s">
        <v>72</v>
      </c>
      <c r="AY586" s="222" t="s">
        <v>145</v>
      </c>
    </row>
    <row r="587" spans="1:65" s="228" customFormat="1">
      <c r="B587" s="229"/>
      <c r="D587" s="221" t="s">
        <v>153</v>
      </c>
      <c r="E587" s="230" t="s">
        <v>3</v>
      </c>
      <c r="F587" s="231" t="s">
        <v>176</v>
      </c>
      <c r="H587" s="232">
        <v>157.42599999999999</v>
      </c>
      <c r="I587" s="26"/>
      <c r="L587" s="229"/>
      <c r="M587" s="233"/>
      <c r="N587" s="234"/>
      <c r="O587" s="234"/>
      <c r="P587" s="234"/>
      <c r="Q587" s="234"/>
      <c r="R587" s="234"/>
      <c r="S587" s="234"/>
      <c r="T587" s="235"/>
      <c r="AT587" s="230" t="s">
        <v>153</v>
      </c>
      <c r="AU587" s="230" t="s">
        <v>82</v>
      </c>
      <c r="AV587" s="228" t="s">
        <v>151</v>
      </c>
      <c r="AW587" s="228" t="s">
        <v>33</v>
      </c>
      <c r="AX587" s="228" t="s">
        <v>80</v>
      </c>
      <c r="AY587" s="230" t="s">
        <v>145</v>
      </c>
    </row>
    <row r="588" spans="1:65" s="130" customFormat="1" ht="16.5" customHeight="1">
      <c r="A588" s="127"/>
      <c r="B588" s="128"/>
      <c r="C588" s="236" t="s">
        <v>1425</v>
      </c>
      <c r="D588" s="236" t="s">
        <v>514</v>
      </c>
      <c r="E588" s="237" t="s">
        <v>1426</v>
      </c>
      <c r="F588" s="238" t="s">
        <v>1427</v>
      </c>
      <c r="G588" s="239" t="s">
        <v>104</v>
      </c>
      <c r="H588" s="240">
        <v>162.149</v>
      </c>
      <c r="I588" s="29"/>
      <c r="J588" s="241">
        <f>ROUND(I588*H588,2)</f>
        <v>0</v>
      </c>
      <c r="K588" s="238" t="s">
        <v>150</v>
      </c>
      <c r="L588" s="242"/>
      <c r="M588" s="243" t="s">
        <v>3</v>
      </c>
      <c r="N588" s="244" t="s">
        <v>43</v>
      </c>
      <c r="O588" s="201"/>
      <c r="P588" s="202">
        <f>O588*H588</f>
        <v>0</v>
      </c>
      <c r="Q588" s="202">
        <v>1.26E-2</v>
      </c>
      <c r="R588" s="202">
        <f>Q588*H588</f>
        <v>2.0430774</v>
      </c>
      <c r="S588" s="202">
        <v>0</v>
      </c>
      <c r="T588" s="203">
        <f>S588*H588</f>
        <v>0</v>
      </c>
      <c r="U588" s="127"/>
      <c r="V588" s="127"/>
      <c r="W588" s="127"/>
      <c r="X588" s="127"/>
      <c r="Y588" s="127"/>
      <c r="Z588" s="127"/>
      <c r="AA588" s="127"/>
      <c r="AB588" s="127"/>
      <c r="AC588" s="127"/>
      <c r="AD588" s="127"/>
      <c r="AE588" s="127"/>
      <c r="AR588" s="204" t="s">
        <v>323</v>
      </c>
      <c r="AT588" s="204" t="s">
        <v>514</v>
      </c>
      <c r="AU588" s="204" t="s">
        <v>82</v>
      </c>
      <c r="AY588" s="120" t="s">
        <v>145</v>
      </c>
      <c r="BE588" s="205">
        <f>IF(N588="základní",J588,0)</f>
        <v>0</v>
      </c>
      <c r="BF588" s="205">
        <f>IF(N588="snížená",J588,0)</f>
        <v>0</v>
      </c>
      <c r="BG588" s="205">
        <f>IF(N588="zákl. přenesená",J588,0)</f>
        <v>0</v>
      </c>
      <c r="BH588" s="205">
        <f>IF(N588="sníž. přenesená",J588,0)</f>
        <v>0</v>
      </c>
      <c r="BI588" s="205">
        <f>IF(N588="nulová",J588,0)</f>
        <v>0</v>
      </c>
      <c r="BJ588" s="120" t="s">
        <v>80</v>
      </c>
      <c r="BK588" s="205">
        <f>ROUND(I588*H588,2)</f>
        <v>0</v>
      </c>
      <c r="BL588" s="120" t="s">
        <v>216</v>
      </c>
      <c r="BM588" s="204" t="s">
        <v>1428</v>
      </c>
    </row>
    <row r="589" spans="1:65" s="130" customFormat="1" ht="29.25">
      <c r="A589" s="127"/>
      <c r="B589" s="128"/>
      <c r="C589" s="127"/>
      <c r="D589" s="221" t="s">
        <v>316</v>
      </c>
      <c r="E589" s="127"/>
      <c r="F589" s="252" t="s">
        <v>1429</v>
      </c>
      <c r="G589" s="127"/>
      <c r="H589" s="127"/>
      <c r="I589" s="28"/>
      <c r="J589" s="127"/>
      <c r="K589" s="127"/>
      <c r="L589" s="128"/>
      <c r="M589" s="253"/>
      <c r="N589" s="254"/>
      <c r="O589" s="201"/>
      <c r="P589" s="201"/>
      <c r="Q589" s="201"/>
      <c r="R589" s="201"/>
      <c r="S589" s="201"/>
      <c r="T589" s="255"/>
      <c r="U589" s="127"/>
      <c r="V589" s="127"/>
      <c r="W589" s="127"/>
      <c r="X589" s="127"/>
      <c r="Y589" s="127"/>
      <c r="Z589" s="127"/>
      <c r="AA589" s="127"/>
      <c r="AB589" s="127"/>
      <c r="AC589" s="127"/>
      <c r="AD589" s="127"/>
      <c r="AE589" s="127"/>
      <c r="AT589" s="120" t="s">
        <v>316</v>
      </c>
      <c r="AU589" s="120" t="s">
        <v>82</v>
      </c>
    </row>
    <row r="590" spans="1:65" s="219" customFormat="1">
      <c r="B590" s="220"/>
      <c r="D590" s="221" t="s">
        <v>153</v>
      </c>
      <c r="F590" s="223" t="s">
        <v>1430</v>
      </c>
      <c r="H590" s="224">
        <v>162.149</v>
      </c>
      <c r="I590" s="25"/>
      <c r="L590" s="220"/>
      <c r="M590" s="225"/>
      <c r="N590" s="226"/>
      <c r="O590" s="226"/>
      <c r="P590" s="226"/>
      <c r="Q590" s="226"/>
      <c r="R590" s="226"/>
      <c r="S590" s="226"/>
      <c r="T590" s="227"/>
      <c r="AT590" s="222" t="s">
        <v>153</v>
      </c>
      <c r="AU590" s="222" t="s">
        <v>82</v>
      </c>
      <c r="AV590" s="219" t="s">
        <v>82</v>
      </c>
      <c r="AW590" s="219" t="s">
        <v>4</v>
      </c>
      <c r="AX590" s="219" t="s">
        <v>80</v>
      </c>
      <c r="AY590" s="222" t="s">
        <v>145</v>
      </c>
    </row>
    <row r="591" spans="1:65" s="130" customFormat="1" ht="44.25" customHeight="1">
      <c r="A591" s="127"/>
      <c r="B591" s="128"/>
      <c r="C591" s="193" t="s">
        <v>1431</v>
      </c>
      <c r="D591" s="193" t="s">
        <v>147</v>
      </c>
      <c r="E591" s="194" t="s">
        <v>1432</v>
      </c>
      <c r="F591" s="195" t="s">
        <v>1433</v>
      </c>
      <c r="G591" s="196" t="s">
        <v>359</v>
      </c>
      <c r="H591" s="264">
        <f>SUM(J578:J588)</f>
        <v>0</v>
      </c>
      <c r="I591" s="24"/>
      <c r="J591" s="198">
        <f>ROUND(I591*H591/100,2)</f>
        <v>0</v>
      </c>
      <c r="K591" s="195" t="s">
        <v>150</v>
      </c>
      <c r="L591" s="128"/>
      <c r="M591" s="199" t="s">
        <v>3</v>
      </c>
      <c r="N591" s="200" t="s">
        <v>43</v>
      </c>
      <c r="O591" s="201"/>
      <c r="P591" s="202">
        <f>O591*H591</f>
        <v>0</v>
      </c>
      <c r="Q591" s="202">
        <v>0</v>
      </c>
      <c r="R591" s="202">
        <f>Q591*H591</f>
        <v>0</v>
      </c>
      <c r="S591" s="202">
        <v>0</v>
      </c>
      <c r="T591" s="203">
        <f>S591*H591</f>
        <v>0</v>
      </c>
      <c r="U591" s="127"/>
      <c r="V591" s="127"/>
      <c r="W591" s="127"/>
      <c r="X591" s="127"/>
      <c r="Y591" s="127"/>
      <c r="Z591" s="127"/>
      <c r="AA591" s="127"/>
      <c r="AB591" s="127"/>
      <c r="AC591" s="127"/>
      <c r="AD591" s="127"/>
      <c r="AE591" s="127"/>
      <c r="AR591" s="204" t="s">
        <v>216</v>
      </c>
      <c r="AT591" s="204" t="s">
        <v>147</v>
      </c>
      <c r="AU591" s="204" t="s">
        <v>82</v>
      </c>
      <c r="AY591" s="120" t="s">
        <v>145</v>
      </c>
      <c r="BE591" s="205">
        <f>IF(N591="základní",J591,0)</f>
        <v>0</v>
      </c>
      <c r="BF591" s="205">
        <f>IF(N591="snížená",J591,0)</f>
        <v>0</v>
      </c>
      <c r="BG591" s="205">
        <f>IF(N591="zákl. přenesená",J591,0)</f>
        <v>0</v>
      </c>
      <c r="BH591" s="205">
        <f>IF(N591="sníž. přenesená",J591,0)</f>
        <v>0</v>
      </c>
      <c r="BI591" s="205">
        <f>IF(N591="nulová",J591,0)</f>
        <v>0</v>
      </c>
      <c r="BJ591" s="120" t="s">
        <v>80</v>
      </c>
      <c r="BK591" s="205">
        <f>ROUND(I591*H591,2)</f>
        <v>0</v>
      </c>
      <c r="BL591" s="120" t="s">
        <v>216</v>
      </c>
      <c r="BM591" s="204" t="s">
        <v>1434</v>
      </c>
    </row>
    <row r="592" spans="1:65" s="182" customFormat="1" ht="22.9" customHeight="1">
      <c r="B592" s="183"/>
      <c r="D592" s="184" t="s">
        <v>71</v>
      </c>
      <c r="E592" s="217" t="s">
        <v>1435</v>
      </c>
      <c r="F592" s="217" t="s">
        <v>1436</v>
      </c>
      <c r="I592" s="23"/>
      <c r="J592" s="218">
        <f>J593</f>
        <v>0</v>
      </c>
      <c r="L592" s="183"/>
      <c r="M592" s="187"/>
      <c r="N592" s="188"/>
      <c r="O592" s="188"/>
      <c r="P592" s="189">
        <f>SUM(P593:P598)</f>
        <v>0</v>
      </c>
      <c r="Q592" s="188"/>
      <c r="R592" s="189">
        <f>SUM(R593:R598)</f>
        <v>7.8337500000000004E-3</v>
      </c>
      <c r="S592" s="188"/>
      <c r="T592" s="190">
        <f>SUM(T593:T598)</f>
        <v>0</v>
      </c>
      <c r="AR592" s="184" t="s">
        <v>82</v>
      </c>
      <c r="AT592" s="191" t="s">
        <v>71</v>
      </c>
      <c r="AU592" s="191" t="s">
        <v>80</v>
      </c>
      <c r="AY592" s="184" t="s">
        <v>145</v>
      </c>
      <c r="BK592" s="192">
        <f>SUM(BK593:BK598)</f>
        <v>0</v>
      </c>
    </row>
    <row r="593" spans="1:65" s="130" customFormat="1" ht="24">
      <c r="A593" s="127"/>
      <c r="B593" s="128"/>
      <c r="C593" s="193" t="s">
        <v>1437</v>
      </c>
      <c r="D593" s="193" t="s">
        <v>147</v>
      </c>
      <c r="E593" s="194" t="s">
        <v>1438</v>
      </c>
      <c r="F593" s="195" t="s">
        <v>2418</v>
      </c>
      <c r="G593" s="196" t="s">
        <v>104</v>
      </c>
      <c r="H593" s="197">
        <v>31.335000000000001</v>
      </c>
      <c r="I593" s="24"/>
      <c r="J593" s="198">
        <f>ROUND(I593*H593,2)</f>
        <v>0</v>
      </c>
      <c r="K593" s="195" t="s">
        <v>150</v>
      </c>
      <c r="L593" s="128"/>
      <c r="M593" s="199" t="s">
        <v>3</v>
      </c>
      <c r="N593" s="200" t="s">
        <v>43</v>
      </c>
      <c r="O593" s="201"/>
      <c r="P593" s="202">
        <f>O593*H593</f>
        <v>0</v>
      </c>
      <c r="Q593" s="202">
        <v>2.5000000000000001E-4</v>
      </c>
      <c r="R593" s="202">
        <f>Q593*H593</f>
        <v>7.8337500000000004E-3</v>
      </c>
      <c r="S593" s="202">
        <v>0</v>
      </c>
      <c r="T593" s="203">
        <f>S593*H593</f>
        <v>0</v>
      </c>
      <c r="U593" s="127"/>
      <c r="V593" s="127"/>
      <c r="W593" s="127"/>
      <c r="X593" s="127"/>
      <c r="Y593" s="127"/>
      <c r="Z593" s="127"/>
      <c r="AA593" s="127"/>
      <c r="AB593" s="127"/>
      <c r="AC593" s="127"/>
      <c r="AD593" s="127"/>
      <c r="AE593" s="127"/>
      <c r="AR593" s="204" t="s">
        <v>216</v>
      </c>
      <c r="AT593" s="204" t="s">
        <v>147</v>
      </c>
      <c r="AU593" s="204" t="s">
        <v>82</v>
      </c>
      <c r="AY593" s="120" t="s">
        <v>145</v>
      </c>
      <c r="BE593" s="205">
        <f>IF(N593="základní",J593,0)</f>
        <v>0</v>
      </c>
      <c r="BF593" s="205">
        <f>IF(N593="snížená",J593,0)</f>
        <v>0</v>
      </c>
      <c r="BG593" s="205">
        <f>IF(N593="zákl. přenesená",J593,0)</f>
        <v>0</v>
      </c>
      <c r="BH593" s="205">
        <f>IF(N593="sníž. přenesená",J593,0)</f>
        <v>0</v>
      </c>
      <c r="BI593" s="205">
        <f>IF(N593="nulová",J593,0)</f>
        <v>0</v>
      </c>
      <c r="BJ593" s="120" t="s">
        <v>80</v>
      </c>
      <c r="BK593" s="205">
        <f>ROUND(I593*H593,2)</f>
        <v>0</v>
      </c>
      <c r="BL593" s="120" t="s">
        <v>216</v>
      </c>
      <c r="BM593" s="204" t="s">
        <v>1439</v>
      </c>
    </row>
    <row r="594" spans="1:65" s="130" customFormat="1" ht="19.5">
      <c r="A594" s="127"/>
      <c r="B594" s="128"/>
      <c r="C594" s="127"/>
      <c r="D594" s="221" t="s">
        <v>316</v>
      </c>
      <c r="E594" s="127"/>
      <c r="F594" s="252" t="s">
        <v>1440</v>
      </c>
      <c r="G594" s="127"/>
      <c r="H594" s="127"/>
      <c r="I594" s="28"/>
      <c r="J594" s="127"/>
      <c r="K594" s="127"/>
      <c r="L594" s="128"/>
      <c r="M594" s="253"/>
      <c r="N594" s="254"/>
      <c r="O594" s="201"/>
      <c r="P594" s="201"/>
      <c r="Q594" s="201"/>
      <c r="R594" s="201"/>
      <c r="S594" s="201"/>
      <c r="T594" s="255"/>
      <c r="U594" s="127"/>
      <c r="V594" s="127"/>
      <c r="W594" s="127"/>
      <c r="X594" s="127"/>
      <c r="Y594" s="127"/>
      <c r="Z594" s="127"/>
      <c r="AA594" s="127"/>
      <c r="AB594" s="127"/>
      <c r="AC594" s="127"/>
      <c r="AD594" s="127"/>
      <c r="AE594" s="127"/>
      <c r="AT594" s="120" t="s">
        <v>316</v>
      </c>
      <c r="AU594" s="120" t="s">
        <v>82</v>
      </c>
    </row>
    <row r="595" spans="1:65" s="219" customFormat="1">
      <c r="B595" s="220"/>
      <c r="D595" s="221" t="s">
        <v>153</v>
      </c>
      <c r="E595" s="222" t="s">
        <v>3</v>
      </c>
      <c r="F595" s="223" t="s">
        <v>1441</v>
      </c>
      <c r="H595" s="224">
        <v>6.4630000000000001</v>
      </c>
      <c r="I595" s="25"/>
      <c r="L595" s="220"/>
      <c r="M595" s="225"/>
      <c r="N595" s="226"/>
      <c r="O595" s="226"/>
      <c r="P595" s="226"/>
      <c r="Q595" s="226"/>
      <c r="R595" s="226"/>
      <c r="S595" s="226"/>
      <c r="T595" s="227"/>
      <c r="AT595" s="222" t="s">
        <v>153</v>
      </c>
      <c r="AU595" s="222" t="s">
        <v>82</v>
      </c>
      <c r="AV595" s="219" t="s">
        <v>82</v>
      </c>
      <c r="AW595" s="219" t="s">
        <v>33</v>
      </c>
      <c r="AX595" s="219" t="s">
        <v>72</v>
      </c>
      <c r="AY595" s="222" t="s">
        <v>145</v>
      </c>
    </row>
    <row r="596" spans="1:65" s="219" customFormat="1">
      <c r="B596" s="220"/>
      <c r="D596" s="221" t="s">
        <v>153</v>
      </c>
      <c r="E596" s="222" t="s">
        <v>3</v>
      </c>
      <c r="F596" s="223" t="s">
        <v>1126</v>
      </c>
      <c r="H596" s="224">
        <v>23.06</v>
      </c>
      <c r="I596" s="25"/>
      <c r="L596" s="220"/>
      <c r="M596" s="225"/>
      <c r="N596" s="226"/>
      <c r="O596" s="226"/>
      <c r="P596" s="226"/>
      <c r="Q596" s="226"/>
      <c r="R596" s="226"/>
      <c r="S596" s="226"/>
      <c r="T596" s="227"/>
      <c r="AT596" s="222" t="s">
        <v>153</v>
      </c>
      <c r="AU596" s="222" t="s">
        <v>82</v>
      </c>
      <c r="AV596" s="219" t="s">
        <v>82</v>
      </c>
      <c r="AW596" s="219" t="s">
        <v>33</v>
      </c>
      <c r="AX596" s="219" t="s">
        <v>72</v>
      </c>
      <c r="AY596" s="222" t="s">
        <v>145</v>
      </c>
    </row>
    <row r="597" spans="1:65" s="219" customFormat="1">
      <c r="B597" s="220"/>
      <c r="D597" s="221" t="s">
        <v>153</v>
      </c>
      <c r="E597" s="222" t="s">
        <v>3</v>
      </c>
      <c r="F597" s="223" t="s">
        <v>1442</v>
      </c>
      <c r="H597" s="224">
        <v>1.8120000000000001</v>
      </c>
      <c r="I597" s="25"/>
      <c r="L597" s="220"/>
      <c r="M597" s="225"/>
      <c r="N597" s="226"/>
      <c r="O597" s="226"/>
      <c r="P597" s="226"/>
      <c r="Q597" s="226"/>
      <c r="R597" s="226"/>
      <c r="S597" s="226"/>
      <c r="T597" s="227"/>
      <c r="AT597" s="222" t="s">
        <v>153</v>
      </c>
      <c r="AU597" s="222" t="s">
        <v>82</v>
      </c>
      <c r="AV597" s="219" t="s">
        <v>82</v>
      </c>
      <c r="AW597" s="219" t="s">
        <v>33</v>
      </c>
      <c r="AX597" s="219" t="s">
        <v>72</v>
      </c>
      <c r="AY597" s="222" t="s">
        <v>145</v>
      </c>
    </row>
    <row r="598" spans="1:65" s="228" customFormat="1">
      <c r="B598" s="229"/>
      <c r="D598" s="221" t="s">
        <v>153</v>
      </c>
      <c r="E598" s="230" t="s">
        <v>3</v>
      </c>
      <c r="F598" s="231" t="s">
        <v>176</v>
      </c>
      <c r="H598" s="232">
        <v>31.335000000000001</v>
      </c>
      <c r="I598" s="26"/>
      <c r="L598" s="229"/>
      <c r="M598" s="233"/>
      <c r="N598" s="234"/>
      <c r="O598" s="234"/>
      <c r="P598" s="234"/>
      <c r="Q598" s="234"/>
      <c r="R598" s="234"/>
      <c r="S598" s="234"/>
      <c r="T598" s="235"/>
      <c r="AT598" s="230" t="s">
        <v>153</v>
      </c>
      <c r="AU598" s="230" t="s">
        <v>82</v>
      </c>
      <c r="AV598" s="228" t="s">
        <v>151</v>
      </c>
      <c r="AW598" s="228" t="s">
        <v>33</v>
      </c>
      <c r="AX598" s="228" t="s">
        <v>80</v>
      </c>
      <c r="AY598" s="230" t="s">
        <v>145</v>
      </c>
    </row>
    <row r="599" spans="1:65" s="182" customFormat="1" ht="22.9" customHeight="1">
      <c r="B599" s="183"/>
      <c r="D599" s="184" t="s">
        <v>71</v>
      </c>
      <c r="E599" s="217" t="s">
        <v>1443</v>
      </c>
      <c r="F599" s="217" t="s">
        <v>1444</v>
      </c>
      <c r="I599" s="23"/>
      <c r="J599" s="218">
        <f>J600</f>
        <v>0</v>
      </c>
      <c r="L599" s="183"/>
      <c r="M599" s="187"/>
      <c r="N599" s="188"/>
      <c r="O599" s="188"/>
      <c r="P599" s="189">
        <f>SUM(P600:P604)</f>
        <v>0</v>
      </c>
      <c r="Q599" s="188"/>
      <c r="R599" s="189">
        <f>SUM(R600:R604)</f>
        <v>1.3001039999999998E-2</v>
      </c>
      <c r="S599" s="188"/>
      <c r="T599" s="190">
        <f>SUM(T600:T604)</f>
        <v>0</v>
      </c>
      <c r="AR599" s="184" t="s">
        <v>82</v>
      </c>
      <c r="AT599" s="191" t="s">
        <v>71</v>
      </c>
      <c r="AU599" s="191" t="s">
        <v>80</v>
      </c>
      <c r="AY599" s="184" t="s">
        <v>145</v>
      </c>
      <c r="BK599" s="192">
        <f>SUM(BK600:BK604)</f>
        <v>0</v>
      </c>
    </row>
    <row r="600" spans="1:65" s="130" customFormat="1" ht="44.25" customHeight="1">
      <c r="A600" s="127"/>
      <c r="B600" s="128"/>
      <c r="C600" s="193" t="s">
        <v>1445</v>
      </c>
      <c r="D600" s="193" t="s">
        <v>147</v>
      </c>
      <c r="E600" s="194" t="s">
        <v>1446</v>
      </c>
      <c r="F600" s="195" t="s">
        <v>1447</v>
      </c>
      <c r="G600" s="196" t="s">
        <v>104</v>
      </c>
      <c r="H600" s="197">
        <v>50.003999999999998</v>
      </c>
      <c r="I600" s="24"/>
      <c r="J600" s="198">
        <f>ROUND(I600*H600,2)</f>
        <v>0</v>
      </c>
      <c r="K600" s="195" t="s">
        <v>3</v>
      </c>
      <c r="L600" s="128"/>
      <c r="M600" s="199" t="s">
        <v>3</v>
      </c>
      <c r="N600" s="200" t="s">
        <v>43</v>
      </c>
      <c r="O600" s="201"/>
      <c r="P600" s="202">
        <f>O600*H600</f>
        <v>0</v>
      </c>
      <c r="Q600" s="202">
        <v>2.5999999999999998E-4</v>
      </c>
      <c r="R600" s="202">
        <f>Q600*H600</f>
        <v>1.3001039999999998E-2</v>
      </c>
      <c r="S600" s="202">
        <v>0</v>
      </c>
      <c r="T600" s="203">
        <f>S600*H600</f>
        <v>0</v>
      </c>
      <c r="U600" s="127"/>
      <c r="V600" s="127"/>
      <c r="W600" s="127"/>
      <c r="X600" s="127"/>
      <c r="Y600" s="127"/>
      <c r="Z600" s="127"/>
      <c r="AA600" s="127"/>
      <c r="AB600" s="127"/>
      <c r="AC600" s="127"/>
      <c r="AD600" s="127"/>
      <c r="AE600" s="127"/>
      <c r="AR600" s="204" t="s">
        <v>216</v>
      </c>
      <c r="AT600" s="204" t="s">
        <v>147</v>
      </c>
      <c r="AU600" s="204" t="s">
        <v>82</v>
      </c>
      <c r="AY600" s="120" t="s">
        <v>145</v>
      </c>
      <c r="BE600" s="205">
        <f>IF(N600="základní",J600,0)</f>
        <v>0</v>
      </c>
      <c r="BF600" s="205">
        <f>IF(N600="snížená",J600,0)</f>
        <v>0</v>
      </c>
      <c r="BG600" s="205">
        <f>IF(N600="zákl. přenesená",J600,0)</f>
        <v>0</v>
      </c>
      <c r="BH600" s="205">
        <f>IF(N600="sníž. přenesená",J600,0)</f>
        <v>0</v>
      </c>
      <c r="BI600" s="205">
        <f>IF(N600="nulová",J600,0)</f>
        <v>0</v>
      </c>
      <c r="BJ600" s="120" t="s">
        <v>80</v>
      </c>
      <c r="BK600" s="205">
        <f>ROUND(I600*H600,2)</f>
        <v>0</v>
      </c>
      <c r="BL600" s="120" t="s">
        <v>216</v>
      </c>
      <c r="BM600" s="204" t="s">
        <v>1448</v>
      </c>
    </row>
    <row r="601" spans="1:65" s="245" customFormat="1">
      <c r="B601" s="246"/>
      <c r="D601" s="221" t="s">
        <v>153</v>
      </c>
      <c r="E601" s="247" t="s">
        <v>3</v>
      </c>
      <c r="F601" s="248" t="s">
        <v>1449</v>
      </c>
      <c r="H601" s="247" t="s">
        <v>3</v>
      </c>
      <c r="L601" s="246"/>
      <c r="M601" s="249"/>
      <c r="N601" s="250"/>
      <c r="O601" s="250"/>
      <c r="P601" s="250"/>
      <c r="Q601" s="250"/>
      <c r="R601" s="250"/>
      <c r="S601" s="250"/>
      <c r="T601" s="251"/>
      <c r="AT601" s="247" t="s">
        <v>153</v>
      </c>
      <c r="AU601" s="247" t="s">
        <v>82</v>
      </c>
      <c r="AV601" s="245" t="s">
        <v>80</v>
      </c>
      <c r="AW601" s="245" t="s">
        <v>33</v>
      </c>
      <c r="AX601" s="245" t="s">
        <v>72</v>
      </c>
      <c r="AY601" s="247" t="s">
        <v>145</v>
      </c>
    </row>
    <row r="602" spans="1:65" s="219" customFormat="1">
      <c r="B602" s="220"/>
      <c r="D602" s="221" t="s">
        <v>153</v>
      </c>
      <c r="E602" s="222" t="s">
        <v>3</v>
      </c>
      <c r="F602" s="223" t="s">
        <v>1450</v>
      </c>
      <c r="H602" s="224">
        <v>33.804000000000002</v>
      </c>
      <c r="L602" s="220"/>
      <c r="M602" s="225"/>
      <c r="N602" s="226"/>
      <c r="O602" s="226"/>
      <c r="P602" s="226"/>
      <c r="Q602" s="226"/>
      <c r="R602" s="226"/>
      <c r="S602" s="226"/>
      <c r="T602" s="227"/>
      <c r="AT602" s="222" t="s">
        <v>153</v>
      </c>
      <c r="AU602" s="222" t="s">
        <v>82</v>
      </c>
      <c r="AV602" s="219" t="s">
        <v>82</v>
      </c>
      <c r="AW602" s="219" t="s">
        <v>33</v>
      </c>
      <c r="AX602" s="219" t="s">
        <v>72</v>
      </c>
      <c r="AY602" s="222" t="s">
        <v>145</v>
      </c>
    </row>
    <row r="603" spans="1:65" s="219" customFormat="1" ht="22.5">
      <c r="B603" s="220"/>
      <c r="D603" s="221" t="s">
        <v>153</v>
      </c>
      <c r="E603" s="222" t="s">
        <v>3</v>
      </c>
      <c r="F603" s="223" t="s">
        <v>1451</v>
      </c>
      <c r="H603" s="224">
        <v>16.2</v>
      </c>
      <c r="L603" s="220"/>
      <c r="M603" s="225"/>
      <c r="N603" s="226"/>
      <c r="O603" s="226"/>
      <c r="P603" s="226"/>
      <c r="Q603" s="226"/>
      <c r="R603" s="226"/>
      <c r="S603" s="226"/>
      <c r="T603" s="227"/>
      <c r="AT603" s="222" t="s">
        <v>153</v>
      </c>
      <c r="AU603" s="222" t="s">
        <v>82</v>
      </c>
      <c r="AV603" s="219" t="s">
        <v>82</v>
      </c>
      <c r="AW603" s="219" t="s">
        <v>33</v>
      </c>
      <c r="AX603" s="219" t="s">
        <v>72</v>
      </c>
      <c r="AY603" s="222" t="s">
        <v>145</v>
      </c>
    </row>
    <row r="604" spans="1:65" s="228" customFormat="1">
      <c r="B604" s="229"/>
      <c r="D604" s="221" t="s">
        <v>153</v>
      </c>
      <c r="E604" s="230" t="s">
        <v>3</v>
      </c>
      <c r="F604" s="231" t="s">
        <v>176</v>
      </c>
      <c r="H604" s="232">
        <v>50.003999999999998</v>
      </c>
      <c r="L604" s="229"/>
      <c r="M604" s="265"/>
      <c r="N604" s="266"/>
      <c r="O604" s="266"/>
      <c r="P604" s="266"/>
      <c r="Q604" s="266"/>
      <c r="R604" s="266"/>
      <c r="S604" s="266"/>
      <c r="T604" s="267"/>
      <c r="AT604" s="230" t="s">
        <v>153</v>
      </c>
      <c r="AU604" s="230" t="s">
        <v>82</v>
      </c>
      <c r="AV604" s="228" t="s">
        <v>151</v>
      </c>
      <c r="AW604" s="228" t="s">
        <v>33</v>
      </c>
      <c r="AX604" s="228" t="s">
        <v>80</v>
      </c>
      <c r="AY604" s="230" t="s">
        <v>145</v>
      </c>
    </row>
    <row r="605" spans="1:65" s="130" customFormat="1" ht="6.95" customHeight="1">
      <c r="A605" s="127"/>
      <c r="B605" s="152"/>
      <c r="C605" s="153"/>
      <c r="D605" s="153"/>
      <c r="E605" s="153"/>
      <c r="F605" s="153"/>
      <c r="G605" s="153"/>
      <c r="H605" s="153"/>
      <c r="I605" s="153"/>
      <c r="J605" s="153"/>
      <c r="K605" s="153"/>
      <c r="L605" s="128"/>
      <c r="M605" s="127"/>
      <c r="O605" s="127"/>
      <c r="P605" s="127"/>
      <c r="Q605" s="127"/>
      <c r="R605" s="127"/>
      <c r="S605" s="127"/>
      <c r="T605" s="127"/>
      <c r="U605" s="127"/>
      <c r="V605" s="127"/>
      <c r="W605" s="127"/>
      <c r="X605" s="127"/>
      <c r="Y605" s="127"/>
      <c r="Z605" s="127"/>
      <c r="AA605" s="127"/>
      <c r="AB605" s="127"/>
      <c r="AC605" s="127"/>
      <c r="AD605" s="127"/>
      <c r="AE605" s="127"/>
    </row>
  </sheetData>
  <sheetProtection password="C64E" sheet="1" objects="1" scenarios="1"/>
  <autoFilter ref="C99:K604" xr:uid="{00000000-0009-0000-0000-000002000000}"/>
  <mergeCells count="9">
    <mergeCell ref="E50:H50"/>
    <mergeCell ref="E90:H90"/>
    <mergeCell ref="E92:H92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75" fitToHeight="100" orientation="portrait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305"/>
  <sheetViews>
    <sheetView showGridLines="0" topLeftCell="A34" workbookViewId="0">
      <selection activeCell="J64" sqref="J64"/>
    </sheetView>
  </sheetViews>
  <sheetFormatPr defaultRowHeight="11.25"/>
  <cols>
    <col min="1" max="1" width="8.33203125" style="119" customWidth="1"/>
    <col min="2" max="2" width="1.1640625" style="119" customWidth="1"/>
    <col min="3" max="3" width="4.1640625" style="119" customWidth="1"/>
    <col min="4" max="4" width="4.33203125" style="119" customWidth="1"/>
    <col min="5" max="5" width="17.1640625" style="119" customWidth="1"/>
    <col min="6" max="6" width="50.83203125" style="119" customWidth="1"/>
    <col min="7" max="7" width="7.5" style="119" customWidth="1"/>
    <col min="8" max="8" width="14" style="119" customWidth="1"/>
    <col min="9" max="9" width="15.83203125" style="119" customWidth="1"/>
    <col min="10" max="11" width="22.33203125" style="119" customWidth="1"/>
    <col min="12" max="12" width="9.33203125" style="119" customWidth="1"/>
    <col min="13" max="13" width="10.83203125" style="119" hidden="1" customWidth="1"/>
    <col min="14" max="14" width="9.33203125" style="119" hidden="1"/>
    <col min="15" max="20" width="14.1640625" style="119" hidden="1" customWidth="1"/>
    <col min="21" max="21" width="16.33203125" style="119" hidden="1" customWidth="1"/>
    <col min="22" max="22" width="12.33203125" style="119" customWidth="1"/>
    <col min="23" max="23" width="16.33203125" style="119" customWidth="1"/>
    <col min="24" max="24" width="12.33203125" style="119" customWidth="1"/>
    <col min="25" max="25" width="15" style="119" customWidth="1"/>
    <col min="26" max="26" width="11" style="119" customWidth="1"/>
    <col min="27" max="27" width="15" style="119" customWidth="1"/>
    <col min="28" max="28" width="16.33203125" style="119" customWidth="1"/>
    <col min="29" max="29" width="11" style="119" customWidth="1"/>
    <col min="30" max="30" width="15" style="119" customWidth="1"/>
    <col min="31" max="31" width="16.33203125" style="119" customWidth="1"/>
    <col min="32" max="16384" width="9.33203125" style="119"/>
  </cols>
  <sheetData>
    <row r="2" spans="1:56" ht="36.950000000000003" customHeight="1">
      <c r="L2" s="319" t="s">
        <v>6</v>
      </c>
      <c r="M2" s="320"/>
      <c r="N2" s="320"/>
      <c r="O2" s="320"/>
      <c r="P2" s="320"/>
      <c r="Q2" s="320"/>
      <c r="R2" s="320"/>
      <c r="S2" s="320"/>
      <c r="T2" s="320"/>
      <c r="U2" s="320"/>
      <c r="V2" s="320"/>
      <c r="AT2" s="120" t="s">
        <v>88</v>
      </c>
      <c r="AZ2" s="211" t="s">
        <v>1452</v>
      </c>
      <c r="BA2" s="211" t="s">
        <v>1453</v>
      </c>
      <c r="BB2" s="211" t="s">
        <v>111</v>
      </c>
      <c r="BC2" s="211" t="s">
        <v>274</v>
      </c>
      <c r="BD2" s="211" t="s">
        <v>82</v>
      </c>
    </row>
    <row r="3" spans="1:56" ht="6.95" customHeight="1">
      <c r="B3" s="121"/>
      <c r="C3" s="122"/>
      <c r="D3" s="122"/>
      <c r="E3" s="122"/>
      <c r="F3" s="122"/>
      <c r="G3" s="122"/>
      <c r="H3" s="122"/>
      <c r="I3" s="122"/>
      <c r="J3" s="122"/>
      <c r="K3" s="122"/>
      <c r="L3" s="123"/>
      <c r="AT3" s="120" t="s">
        <v>82</v>
      </c>
      <c r="AZ3" s="211" t="s">
        <v>49</v>
      </c>
      <c r="BA3" s="211" t="s">
        <v>1454</v>
      </c>
      <c r="BB3" s="211" t="s">
        <v>111</v>
      </c>
      <c r="BC3" s="211" t="s">
        <v>1455</v>
      </c>
      <c r="BD3" s="211" t="s">
        <v>82</v>
      </c>
    </row>
    <row r="4" spans="1:56" ht="24.95" customHeight="1">
      <c r="B4" s="123"/>
      <c r="D4" s="124" t="s">
        <v>109</v>
      </c>
      <c r="L4" s="123"/>
      <c r="M4" s="125" t="s">
        <v>11</v>
      </c>
      <c r="AT4" s="120" t="s">
        <v>4</v>
      </c>
      <c r="AZ4" s="211" t="s">
        <v>1456</v>
      </c>
      <c r="BA4" s="211" t="s">
        <v>1457</v>
      </c>
      <c r="BB4" s="211" t="s">
        <v>111</v>
      </c>
      <c r="BC4" s="211" t="s">
        <v>1458</v>
      </c>
      <c r="BD4" s="211" t="s">
        <v>82</v>
      </c>
    </row>
    <row r="5" spans="1:56" ht="6.95" customHeight="1">
      <c r="B5" s="123"/>
      <c r="L5" s="123"/>
    </row>
    <row r="6" spans="1:56" ht="12" customHeight="1">
      <c r="B6" s="123"/>
      <c r="D6" s="126" t="s">
        <v>17</v>
      </c>
      <c r="L6" s="123"/>
    </row>
    <row r="7" spans="1:56" ht="16.5" customHeight="1">
      <c r="B7" s="123"/>
      <c r="E7" s="358" t="str">
        <f>'Rekapitulace stavby'!K6</f>
        <v>Žerčice, vodojem - rekonstrukce, oprava 6.3.2021 podle VaK MB</v>
      </c>
      <c r="F7" s="359"/>
      <c r="G7" s="359"/>
      <c r="H7" s="359"/>
      <c r="L7" s="123"/>
    </row>
    <row r="8" spans="1:56" s="130" customFormat="1" ht="12" customHeight="1">
      <c r="A8" s="127"/>
      <c r="B8" s="128"/>
      <c r="C8" s="127"/>
      <c r="D8" s="126" t="s">
        <v>113</v>
      </c>
      <c r="E8" s="127"/>
      <c r="F8" s="127"/>
      <c r="G8" s="127"/>
      <c r="H8" s="127"/>
      <c r="I8" s="127"/>
      <c r="J8" s="127"/>
      <c r="K8" s="127"/>
      <c r="L8" s="129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</row>
    <row r="9" spans="1:56" s="130" customFormat="1" ht="16.5" customHeight="1">
      <c r="A9" s="127"/>
      <c r="B9" s="128"/>
      <c r="C9" s="127"/>
      <c r="D9" s="127"/>
      <c r="E9" s="348" t="s">
        <v>1459</v>
      </c>
      <c r="F9" s="357"/>
      <c r="G9" s="357"/>
      <c r="H9" s="357"/>
      <c r="I9" s="127"/>
      <c r="J9" s="127"/>
      <c r="K9" s="127"/>
      <c r="L9" s="129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</row>
    <row r="10" spans="1:56" s="130" customFormat="1">
      <c r="A10" s="127"/>
      <c r="B10" s="128"/>
      <c r="C10" s="127"/>
      <c r="D10" s="127"/>
      <c r="E10" s="127"/>
      <c r="F10" s="127"/>
      <c r="G10" s="127"/>
      <c r="H10" s="127"/>
      <c r="I10" s="127"/>
      <c r="J10" s="127"/>
      <c r="K10" s="127"/>
      <c r="L10" s="129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</row>
    <row r="11" spans="1:56" s="130" customFormat="1" ht="12" customHeight="1">
      <c r="A11" s="127"/>
      <c r="B11" s="128"/>
      <c r="C11" s="127"/>
      <c r="D11" s="126" t="s">
        <v>19</v>
      </c>
      <c r="E11" s="127"/>
      <c r="F11" s="131" t="s">
        <v>3</v>
      </c>
      <c r="G11" s="127"/>
      <c r="H11" s="127"/>
      <c r="I11" s="126" t="s">
        <v>20</v>
      </c>
      <c r="J11" s="131" t="s">
        <v>3</v>
      </c>
      <c r="K11" s="127"/>
      <c r="L11" s="129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</row>
    <row r="12" spans="1:56" s="130" customFormat="1" ht="12" customHeight="1">
      <c r="A12" s="127"/>
      <c r="B12" s="128"/>
      <c r="C12" s="127"/>
      <c r="D12" s="126" t="s">
        <v>21</v>
      </c>
      <c r="E12" s="127"/>
      <c r="F12" s="131" t="s">
        <v>22</v>
      </c>
      <c r="G12" s="127"/>
      <c r="H12" s="127"/>
      <c r="I12" s="126" t="s">
        <v>23</v>
      </c>
      <c r="J12" s="132" t="str">
        <f>'Rekapitulace stavby'!AN8</f>
        <v>6. 3. 2021</v>
      </c>
      <c r="K12" s="127"/>
      <c r="L12" s="129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</row>
    <row r="13" spans="1:56" s="130" customFormat="1" ht="10.9" customHeight="1">
      <c r="A13" s="127"/>
      <c r="B13" s="128"/>
      <c r="C13" s="127"/>
      <c r="D13" s="127"/>
      <c r="E13" s="127"/>
      <c r="F13" s="127"/>
      <c r="G13" s="127"/>
      <c r="H13" s="127"/>
      <c r="I13" s="127"/>
      <c r="J13" s="127"/>
      <c r="K13" s="127"/>
      <c r="L13" s="129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</row>
    <row r="14" spans="1:56" s="130" customFormat="1" ht="12" customHeight="1">
      <c r="A14" s="127"/>
      <c r="B14" s="128"/>
      <c r="C14" s="127"/>
      <c r="D14" s="126" t="s">
        <v>25</v>
      </c>
      <c r="E14" s="127"/>
      <c r="F14" s="127"/>
      <c r="G14" s="127"/>
      <c r="H14" s="127"/>
      <c r="I14" s="126" t="s">
        <v>26</v>
      </c>
      <c r="J14" s="131" t="s">
        <v>3</v>
      </c>
      <c r="K14" s="127"/>
      <c r="L14" s="129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</row>
    <row r="15" spans="1:56" s="130" customFormat="1" ht="18" customHeight="1">
      <c r="A15" s="127"/>
      <c r="B15" s="128"/>
      <c r="C15" s="127"/>
      <c r="D15" s="127"/>
      <c r="E15" s="131" t="s">
        <v>27</v>
      </c>
      <c r="F15" s="127"/>
      <c r="G15" s="127"/>
      <c r="H15" s="127"/>
      <c r="I15" s="126" t="s">
        <v>28</v>
      </c>
      <c r="J15" s="131" t="s">
        <v>3</v>
      </c>
      <c r="K15" s="127"/>
      <c r="L15" s="129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</row>
    <row r="16" spans="1:56" s="130" customFormat="1" ht="6.95" customHeight="1">
      <c r="A16" s="127"/>
      <c r="B16" s="128"/>
      <c r="C16" s="127"/>
      <c r="D16" s="127"/>
      <c r="E16" s="127"/>
      <c r="F16" s="127"/>
      <c r="G16" s="127"/>
      <c r="H16" s="127"/>
      <c r="I16" s="127"/>
      <c r="J16" s="127"/>
      <c r="K16" s="127"/>
      <c r="L16" s="129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</row>
    <row r="17" spans="1:31" s="130" customFormat="1" ht="12" customHeight="1">
      <c r="A17" s="127"/>
      <c r="B17" s="128"/>
      <c r="C17" s="127"/>
      <c r="D17" s="126" t="s">
        <v>29</v>
      </c>
      <c r="E17" s="127"/>
      <c r="F17" s="127"/>
      <c r="G17" s="127"/>
      <c r="H17" s="127"/>
      <c r="I17" s="126" t="s">
        <v>26</v>
      </c>
      <c r="J17" s="133" t="str">
        <f>'Rekapitulace stavby'!AN13</f>
        <v>Vyplň údaj</v>
      </c>
      <c r="K17" s="127"/>
      <c r="L17" s="129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</row>
    <row r="18" spans="1:31" s="130" customFormat="1" ht="18" customHeight="1">
      <c r="A18" s="127"/>
      <c r="B18" s="128"/>
      <c r="C18" s="127"/>
      <c r="D18" s="127"/>
      <c r="E18" s="360" t="str">
        <f>'Rekapitulace stavby'!E14</f>
        <v>Vyplň údaj</v>
      </c>
      <c r="F18" s="331"/>
      <c r="G18" s="331"/>
      <c r="H18" s="331"/>
      <c r="I18" s="126" t="s">
        <v>28</v>
      </c>
      <c r="J18" s="133" t="str">
        <f>'Rekapitulace stavby'!AN14</f>
        <v>Vyplň údaj</v>
      </c>
      <c r="K18" s="127"/>
      <c r="L18" s="129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</row>
    <row r="19" spans="1:31" s="130" customFormat="1" ht="6.95" customHeight="1">
      <c r="A19" s="127"/>
      <c r="B19" s="128"/>
      <c r="C19" s="127"/>
      <c r="D19" s="127"/>
      <c r="E19" s="127"/>
      <c r="F19" s="127"/>
      <c r="G19" s="127"/>
      <c r="H19" s="127"/>
      <c r="I19" s="127"/>
      <c r="J19" s="127"/>
      <c r="K19" s="127"/>
      <c r="L19" s="129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</row>
    <row r="20" spans="1:31" s="130" customFormat="1" ht="12" customHeight="1">
      <c r="A20" s="127"/>
      <c r="B20" s="128"/>
      <c r="C20" s="127"/>
      <c r="D20" s="126" t="s">
        <v>31</v>
      </c>
      <c r="E20" s="127"/>
      <c r="F20" s="127"/>
      <c r="G20" s="127"/>
      <c r="H20" s="127"/>
      <c r="I20" s="126" t="s">
        <v>26</v>
      </c>
      <c r="J20" s="131" t="s">
        <v>3</v>
      </c>
      <c r="K20" s="127"/>
      <c r="L20" s="129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</row>
    <row r="21" spans="1:31" s="130" customFormat="1" ht="18" customHeight="1">
      <c r="A21" s="127"/>
      <c r="B21" s="128"/>
      <c r="C21" s="127"/>
      <c r="D21" s="127"/>
      <c r="E21" s="131" t="s">
        <v>32</v>
      </c>
      <c r="F21" s="127"/>
      <c r="G21" s="127"/>
      <c r="H21" s="127"/>
      <c r="I21" s="126" t="s">
        <v>28</v>
      </c>
      <c r="J21" s="131" t="s">
        <v>3</v>
      </c>
      <c r="K21" s="127"/>
      <c r="L21" s="129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</row>
    <row r="22" spans="1:31" s="130" customFormat="1" ht="6.95" customHeight="1">
      <c r="A22" s="127"/>
      <c r="B22" s="128"/>
      <c r="C22" s="127"/>
      <c r="D22" s="127"/>
      <c r="E22" s="127"/>
      <c r="F22" s="127"/>
      <c r="G22" s="127"/>
      <c r="H22" s="127"/>
      <c r="I22" s="127"/>
      <c r="J22" s="127"/>
      <c r="K22" s="127"/>
      <c r="L22" s="129"/>
      <c r="S22" s="127"/>
      <c r="T22" s="127"/>
      <c r="U22" s="127"/>
      <c r="V22" s="127"/>
      <c r="W22" s="127"/>
      <c r="X22" s="127"/>
      <c r="Y22" s="127"/>
      <c r="Z22" s="127"/>
      <c r="AA22" s="127"/>
      <c r="AB22" s="127"/>
      <c r="AC22" s="127"/>
      <c r="AD22" s="127"/>
      <c r="AE22" s="127"/>
    </row>
    <row r="23" spans="1:31" s="130" customFormat="1" ht="12" customHeight="1">
      <c r="A23" s="127"/>
      <c r="B23" s="128"/>
      <c r="C23" s="127"/>
      <c r="D23" s="126" t="s">
        <v>34</v>
      </c>
      <c r="E23" s="127"/>
      <c r="F23" s="127"/>
      <c r="G23" s="127"/>
      <c r="H23" s="127"/>
      <c r="I23" s="126" t="s">
        <v>26</v>
      </c>
      <c r="J23" s="131" t="s">
        <v>3</v>
      </c>
      <c r="K23" s="127"/>
      <c r="L23" s="129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</row>
    <row r="24" spans="1:31" s="130" customFormat="1" ht="18" customHeight="1">
      <c r="A24" s="127"/>
      <c r="B24" s="128"/>
      <c r="C24" s="127"/>
      <c r="D24" s="127"/>
      <c r="E24" s="131" t="s">
        <v>115</v>
      </c>
      <c r="F24" s="127"/>
      <c r="G24" s="127"/>
      <c r="H24" s="127"/>
      <c r="I24" s="126" t="s">
        <v>28</v>
      </c>
      <c r="J24" s="131" t="s">
        <v>3</v>
      </c>
      <c r="K24" s="127"/>
      <c r="L24" s="129"/>
      <c r="S24" s="127"/>
      <c r="T24" s="127"/>
      <c r="U24" s="127"/>
      <c r="V24" s="127"/>
      <c r="W24" s="127"/>
      <c r="X24" s="127"/>
      <c r="Y24" s="127"/>
      <c r="Z24" s="127"/>
      <c r="AA24" s="127"/>
      <c r="AB24" s="127"/>
      <c r="AC24" s="127"/>
      <c r="AD24" s="127"/>
      <c r="AE24" s="127"/>
    </row>
    <row r="25" spans="1:31" s="130" customFormat="1" ht="6.95" customHeight="1">
      <c r="A25" s="127"/>
      <c r="B25" s="128"/>
      <c r="C25" s="127"/>
      <c r="D25" s="127"/>
      <c r="E25" s="127"/>
      <c r="F25" s="127"/>
      <c r="G25" s="127"/>
      <c r="H25" s="127"/>
      <c r="I25" s="127"/>
      <c r="J25" s="127"/>
      <c r="K25" s="127"/>
      <c r="L25" s="129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</row>
    <row r="26" spans="1:31" s="130" customFormat="1" ht="12" customHeight="1">
      <c r="A26" s="127"/>
      <c r="B26" s="128"/>
      <c r="C26" s="127"/>
      <c r="D26" s="126" t="s">
        <v>36</v>
      </c>
      <c r="E26" s="127"/>
      <c r="F26" s="127"/>
      <c r="G26" s="127"/>
      <c r="H26" s="127"/>
      <c r="I26" s="127"/>
      <c r="J26" s="127"/>
      <c r="K26" s="127"/>
      <c r="L26" s="129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</row>
    <row r="27" spans="1:31" s="137" customFormat="1" ht="16.5" customHeight="1">
      <c r="A27" s="134"/>
      <c r="B27" s="135"/>
      <c r="C27" s="134"/>
      <c r="D27" s="134"/>
      <c r="E27" s="335" t="s">
        <v>3</v>
      </c>
      <c r="F27" s="335"/>
      <c r="G27" s="335"/>
      <c r="H27" s="335"/>
      <c r="I27" s="134"/>
      <c r="J27" s="134"/>
      <c r="K27" s="134"/>
      <c r="L27" s="136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</row>
    <row r="28" spans="1:31" s="130" customFormat="1" ht="6.95" customHeight="1">
      <c r="A28" s="127"/>
      <c r="B28" s="128"/>
      <c r="C28" s="127"/>
      <c r="D28" s="127"/>
      <c r="E28" s="127"/>
      <c r="F28" s="127"/>
      <c r="G28" s="127"/>
      <c r="H28" s="127"/>
      <c r="I28" s="127"/>
      <c r="J28" s="127"/>
      <c r="K28" s="127"/>
      <c r="L28" s="129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27"/>
      <c r="AD28" s="127"/>
      <c r="AE28" s="127"/>
    </row>
    <row r="29" spans="1:31" s="130" customFormat="1" ht="6.95" customHeight="1">
      <c r="A29" s="127"/>
      <c r="B29" s="128"/>
      <c r="C29" s="127"/>
      <c r="D29" s="138"/>
      <c r="E29" s="138"/>
      <c r="F29" s="138"/>
      <c r="G29" s="138"/>
      <c r="H29" s="138"/>
      <c r="I29" s="138"/>
      <c r="J29" s="138"/>
      <c r="K29" s="138"/>
      <c r="L29" s="129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</row>
    <row r="30" spans="1:31" s="130" customFormat="1" ht="25.35" customHeight="1">
      <c r="A30" s="127"/>
      <c r="B30" s="128"/>
      <c r="C30" s="127"/>
      <c r="D30" s="139" t="s">
        <v>38</v>
      </c>
      <c r="E30" s="127"/>
      <c r="F30" s="127"/>
      <c r="G30" s="127"/>
      <c r="H30" s="127"/>
      <c r="I30" s="127"/>
      <c r="J30" s="140">
        <f>ROUND(J87, 2)</f>
        <v>0</v>
      </c>
      <c r="K30" s="127"/>
      <c r="L30" s="129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</row>
    <row r="31" spans="1:31" s="130" customFormat="1" ht="6.95" customHeight="1">
      <c r="A31" s="127"/>
      <c r="B31" s="128"/>
      <c r="C31" s="127"/>
      <c r="D31" s="138"/>
      <c r="E31" s="138"/>
      <c r="F31" s="138"/>
      <c r="G31" s="138"/>
      <c r="H31" s="138"/>
      <c r="I31" s="138"/>
      <c r="J31" s="138"/>
      <c r="K31" s="138"/>
      <c r="L31" s="129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</row>
    <row r="32" spans="1:31" s="130" customFormat="1" ht="14.45" customHeight="1">
      <c r="A32" s="127"/>
      <c r="B32" s="128"/>
      <c r="C32" s="127"/>
      <c r="D32" s="127"/>
      <c r="E32" s="127"/>
      <c r="F32" s="141" t="s">
        <v>40</v>
      </c>
      <c r="G32" s="127"/>
      <c r="H32" s="127"/>
      <c r="I32" s="141" t="s">
        <v>39</v>
      </c>
      <c r="J32" s="141" t="s">
        <v>41</v>
      </c>
      <c r="K32" s="127"/>
      <c r="L32" s="129"/>
      <c r="S32" s="127"/>
      <c r="T32" s="127"/>
      <c r="U32" s="127"/>
      <c r="V32" s="127"/>
      <c r="W32" s="127"/>
      <c r="X32" s="127"/>
      <c r="Y32" s="127"/>
      <c r="Z32" s="127"/>
      <c r="AA32" s="127"/>
      <c r="AB32" s="127"/>
      <c r="AC32" s="127"/>
      <c r="AD32" s="127"/>
      <c r="AE32" s="127"/>
    </row>
    <row r="33" spans="1:31" s="130" customFormat="1" ht="14.45" customHeight="1">
      <c r="A33" s="127"/>
      <c r="B33" s="128"/>
      <c r="C33" s="127"/>
      <c r="D33" s="142" t="s">
        <v>42</v>
      </c>
      <c r="E33" s="126" t="s">
        <v>43</v>
      </c>
      <c r="F33" s="143">
        <f>ROUND((SUM(BE87:BE304)),  2)</f>
        <v>0</v>
      </c>
      <c r="G33" s="127"/>
      <c r="H33" s="127"/>
      <c r="I33" s="144">
        <v>0.21</v>
      </c>
      <c r="J33" s="143">
        <f>ROUND(((SUM(BE87:BE304))*I33),  2)</f>
        <v>0</v>
      </c>
      <c r="K33" s="127"/>
      <c r="L33" s="129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7"/>
      <c r="AE33" s="127"/>
    </row>
    <row r="34" spans="1:31" s="130" customFormat="1" ht="14.45" customHeight="1">
      <c r="A34" s="127"/>
      <c r="B34" s="128"/>
      <c r="C34" s="127"/>
      <c r="D34" s="127"/>
      <c r="E34" s="126" t="s">
        <v>44</v>
      </c>
      <c r="F34" s="143">
        <f>ROUND((SUM(BF87:BF304)),  2)</f>
        <v>0</v>
      </c>
      <c r="G34" s="127"/>
      <c r="H34" s="127"/>
      <c r="I34" s="144">
        <v>0.15</v>
      </c>
      <c r="J34" s="143">
        <f>ROUND(((SUM(BF87:BF304))*I34),  2)</f>
        <v>0</v>
      </c>
      <c r="K34" s="127"/>
      <c r="L34" s="129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</row>
    <row r="35" spans="1:31" s="130" customFormat="1" ht="14.45" hidden="1" customHeight="1">
      <c r="A35" s="127"/>
      <c r="B35" s="128"/>
      <c r="C35" s="127"/>
      <c r="D35" s="127"/>
      <c r="E35" s="126" t="s">
        <v>45</v>
      </c>
      <c r="F35" s="143">
        <f>ROUND((SUM(BG87:BG304)),  2)</f>
        <v>0</v>
      </c>
      <c r="G35" s="127"/>
      <c r="H35" s="127"/>
      <c r="I35" s="144">
        <v>0.21</v>
      </c>
      <c r="J35" s="143">
        <f>0</f>
        <v>0</v>
      </c>
      <c r="K35" s="127"/>
      <c r="L35" s="129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  <c r="AE35" s="127"/>
    </row>
    <row r="36" spans="1:31" s="130" customFormat="1" ht="14.45" hidden="1" customHeight="1">
      <c r="A36" s="127"/>
      <c r="B36" s="128"/>
      <c r="C36" s="127"/>
      <c r="D36" s="127"/>
      <c r="E36" s="126" t="s">
        <v>46</v>
      </c>
      <c r="F36" s="143">
        <f>ROUND((SUM(BH87:BH304)),  2)</f>
        <v>0</v>
      </c>
      <c r="G36" s="127"/>
      <c r="H36" s="127"/>
      <c r="I36" s="144">
        <v>0.15</v>
      </c>
      <c r="J36" s="143">
        <f>0</f>
        <v>0</v>
      </c>
      <c r="K36" s="127"/>
      <c r="L36" s="129"/>
      <c r="S36" s="127"/>
      <c r="T36" s="127"/>
      <c r="U36" s="127"/>
      <c r="V36" s="127"/>
      <c r="W36" s="127"/>
      <c r="X36" s="127"/>
      <c r="Y36" s="127"/>
      <c r="Z36" s="127"/>
      <c r="AA36" s="127"/>
      <c r="AB36" s="127"/>
      <c r="AC36" s="127"/>
      <c r="AD36" s="127"/>
      <c r="AE36" s="127"/>
    </row>
    <row r="37" spans="1:31" s="130" customFormat="1" ht="14.45" hidden="1" customHeight="1">
      <c r="A37" s="127"/>
      <c r="B37" s="128"/>
      <c r="C37" s="127"/>
      <c r="D37" s="127"/>
      <c r="E37" s="126" t="s">
        <v>47</v>
      </c>
      <c r="F37" s="143">
        <f>ROUND((SUM(BI87:BI304)),  2)</f>
        <v>0</v>
      </c>
      <c r="G37" s="127"/>
      <c r="H37" s="127"/>
      <c r="I37" s="144">
        <v>0</v>
      </c>
      <c r="J37" s="143">
        <f>0</f>
        <v>0</v>
      </c>
      <c r="K37" s="127"/>
      <c r="L37" s="129"/>
      <c r="S37" s="127"/>
      <c r="T37" s="127"/>
      <c r="U37" s="127"/>
      <c r="V37" s="127"/>
      <c r="W37" s="127"/>
      <c r="X37" s="127"/>
      <c r="Y37" s="127"/>
      <c r="Z37" s="127"/>
      <c r="AA37" s="127"/>
      <c r="AB37" s="127"/>
      <c r="AC37" s="127"/>
      <c r="AD37" s="127"/>
      <c r="AE37" s="127"/>
    </row>
    <row r="38" spans="1:31" s="130" customFormat="1" ht="6.95" customHeight="1">
      <c r="A38" s="127"/>
      <c r="B38" s="128"/>
      <c r="C38" s="127"/>
      <c r="D38" s="127"/>
      <c r="E38" s="127"/>
      <c r="F38" s="127"/>
      <c r="G38" s="127"/>
      <c r="H38" s="127"/>
      <c r="I38" s="127"/>
      <c r="J38" s="127"/>
      <c r="K38" s="127"/>
      <c r="L38" s="129"/>
      <c r="S38" s="127"/>
      <c r="T38" s="127"/>
      <c r="U38" s="127"/>
      <c r="V38" s="127"/>
      <c r="W38" s="127"/>
      <c r="X38" s="127"/>
      <c r="Y38" s="127"/>
      <c r="Z38" s="127"/>
      <c r="AA38" s="127"/>
      <c r="AB38" s="127"/>
      <c r="AC38" s="127"/>
      <c r="AD38" s="127"/>
      <c r="AE38" s="127"/>
    </row>
    <row r="39" spans="1:31" s="130" customFormat="1" ht="25.35" customHeight="1">
      <c r="A39" s="127"/>
      <c r="B39" s="128"/>
      <c r="C39" s="145"/>
      <c r="D39" s="146" t="s">
        <v>48</v>
      </c>
      <c r="E39" s="147"/>
      <c r="F39" s="147"/>
      <c r="G39" s="148" t="s">
        <v>49</v>
      </c>
      <c r="H39" s="149" t="s">
        <v>50</v>
      </c>
      <c r="I39" s="147"/>
      <c r="J39" s="150">
        <f>SUM(J30:J37)</f>
        <v>0</v>
      </c>
      <c r="K39" s="151"/>
      <c r="L39" s="129"/>
      <c r="S39" s="127"/>
      <c r="T39" s="127"/>
      <c r="U39" s="127"/>
      <c r="V39" s="127"/>
      <c r="W39" s="127"/>
      <c r="X39" s="127"/>
      <c r="Y39" s="127"/>
      <c r="Z39" s="127"/>
      <c r="AA39" s="127"/>
      <c r="AB39" s="127"/>
      <c r="AC39" s="127"/>
      <c r="AD39" s="127"/>
      <c r="AE39" s="127"/>
    </row>
    <row r="40" spans="1:31" s="130" customFormat="1" ht="14.45" customHeight="1">
      <c r="A40" s="127"/>
      <c r="B40" s="152"/>
      <c r="C40" s="153"/>
      <c r="D40" s="153"/>
      <c r="E40" s="153"/>
      <c r="F40" s="153"/>
      <c r="G40" s="153"/>
      <c r="H40" s="153"/>
      <c r="I40" s="153"/>
      <c r="J40" s="153"/>
      <c r="K40" s="153"/>
      <c r="L40" s="129"/>
      <c r="S40" s="127"/>
      <c r="T40" s="127"/>
      <c r="U40" s="127"/>
      <c r="V40" s="127"/>
      <c r="W40" s="127"/>
      <c r="X40" s="127"/>
      <c r="Y40" s="127"/>
      <c r="Z40" s="127"/>
      <c r="AA40" s="127"/>
      <c r="AB40" s="127"/>
      <c r="AC40" s="127"/>
      <c r="AD40" s="127"/>
      <c r="AE40" s="127"/>
    </row>
    <row r="44" spans="1:31" s="130" customFormat="1" ht="6.95" customHeight="1">
      <c r="A44" s="127"/>
      <c r="B44" s="154"/>
      <c r="C44" s="155"/>
      <c r="D44" s="155"/>
      <c r="E44" s="155"/>
      <c r="F44" s="155"/>
      <c r="G44" s="155"/>
      <c r="H44" s="155"/>
      <c r="I44" s="155"/>
      <c r="J44" s="155"/>
      <c r="K44" s="155"/>
      <c r="L44" s="129"/>
      <c r="S44" s="127"/>
      <c r="T44" s="127"/>
      <c r="U44" s="127"/>
      <c r="V44" s="127"/>
      <c r="W44" s="127"/>
      <c r="X44" s="127"/>
      <c r="Y44" s="127"/>
      <c r="Z44" s="127"/>
      <c r="AA44" s="127"/>
      <c r="AB44" s="127"/>
      <c r="AC44" s="127"/>
      <c r="AD44" s="127"/>
      <c r="AE44" s="127"/>
    </row>
    <row r="45" spans="1:31" s="130" customFormat="1" ht="24.95" customHeight="1">
      <c r="A45" s="127"/>
      <c r="B45" s="128"/>
      <c r="C45" s="124" t="s">
        <v>116</v>
      </c>
      <c r="D45" s="127"/>
      <c r="E45" s="127"/>
      <c r="F45" s="127"/>
      <c r="G45" s="127"/>
      <c r="H45" s="127"/>
      <c r="I45" s="127"/>
      <c r="J45" s="127"/>
      <c r="K45" s="127"/>
      <c r="L45" s="129"/>
      <c r="S45" s="127"/>
      <c r="T45" s="127"/>
      <c r="U45" s="127"/>
      <c r="V45" s="127"/>
      <c r="W45" s="127"/>
      <c r="X45" s="127"/>
      <c r="Y45" s="127"/>
      <c r="Z45" s="127"/>
      <c r="AA45" s="127"/>
      <c r="AB45" s="127"/>
      <c r="AC45" s="127"/>
      <c r="AD45" s="127"/>
      <c r="AE45" s="127"/>
    </row>
    <row r="46" spans="1:31" s="130" customFormat="1" ht="6.95" customHeight="1">
      <c r="A46" s="127"/>
      <c r="B46" s="128"/>
      <c r="C46" s="127"/>
      <c r="D46" s="127"/>
      <c r="E46" s="127"/>
      <c r="F46" s="127"/>
      <c r="G46" s="127"/>
      <c r="H46" s="127"/>
      <c r="I46" s="127"/>
      <c r="J46" s="127"/>
      <c r="K46" s="127"/>
      <c r="L46" s="129"/>
      <c r="S46" s="127"/>
      <c r="T46" s="127"/>
      <c r="U46" s="127"/>
      <c r="V46" s="127"/>
      <c r="W46" s="127"/>
      <c r="X46" s="127"/>
      <c r="Y46" s="127"/>
      <c r="Z46" s="127"/>
      <c r="AA46" s="127"/>
      <c r="AB46" s="127"/>
      <c r="AC46" s="127"/>
      <c r="AD46" s="127"/>
      <c r="AE46" s="127"/>
    </row>
    <row r="47" spans="1:31" s="130" customFormat="1" ht="12" customHeight="1">
      <c r="A47" s="127"/>
      <c r="B47" s="128"/>
      <c r="C47" s="126" t="s">
        <v>17</v>
      </c>
      <c r="D47" s="127"/>
      <c r="E47" s="127"/>
      <c r="F47" s="127"/>
      <c r="G47" s="127"/>
      <c r="H47" s="127"/>
      <c r="I47" s="127"/>
      <c r="J47" s="127"/>
      <c r="K47" s="127"/>
      <c r="L47" s="129"/>
      <c r="S47" s="127"/>
      <c r="T47" s="127"/>
      <c r="U47" s="127"/>
      <c r="V47" s="127"/>
      <c r="W47" s="127"/>
      <c r="X47" s="127"/>
      <c r="Y47" s="127"/>
      <c r="Z47" s="127"/>
      <c r="AA47" s="127"/>
      <c r="AB47" s="127"/>
      <c r="AC47" s="127"/>
      <c r="AD47" s="127"/>
      <c r="AE47" s="127"/>
    </row>
    <row r="48" spans="1:31" s="130" customFormat="1" ht="16.5" customHeight="1">
      <c r="A48" s="127"/>
      <c r="B48" s="128"/>
      <c r="C48" s="127"/>
      <c r="D48" s="127"/>
      <c r="E48" s="358" t="str">
        <f>E7</f>
        <v>Žerčice, vodojem - rekonstrukce, oprava 6.3.2021 podle VaK MB</v>
      </c>
      <c r="F48" s="359"/>
      <c r="G48" s="359"/>
      <c r="H48" s="359"/>
      <c r="I48" s="127"/>
      <c r="J48" s="127"/>
      <c r="K48" s="127"/>
      <c r="L48" s="129"/>
      <c r="S48" s="127"/>
      <c r="T48" s="127"/>
      <c r="U48" s="127"/>
      <c r="V48" s="127"/>
      <c r="W48" s="127"/>
      <c r="X48" s="127"/>
      <c r="Y48" s="127"/>
      <c r="Z48" s="127"/>
      <c r="AA48" s="127"/>
      <c r="AB48" s="127"/>
      <c r="AC48" s="127"/>
      <c r="AD48" s="127"/>
      <c r="AE48" s="127"/>
    </row>
    <row r="49" spans="1:47" s="130" customFormat="1" ht="12" customHeight="1">
      <c r="A49" s="127"/>
      <c r="B49" s="128"/>
      <c r="C49" s="126" t="s">
        <v>113</v>
      </c>
      <c r="D49" s="127"/>
      <c r="E49" s="127"/>
      <c r="F49" s="127"/>
      <c r="G49" s="127"/>
      <c r="H49" s="127"/>
      <c r="I49" s="127"/>
      <c r="J49" s="127"/>
      <c r="K49" s="127"/>
      <c r="L49" s="129"/>
      <c r="S49" s="127"/>
      <c r="T49" s="127"/>
      <c r="U49" s="127"/>
      <c r="V49" s="127"/>
      <c r="W49" s="127"/>
      <c r="X49" s="127"/>
      <c r="Y49" s="127"/>
      <c r="Z49" s="127"/>
      <c r="AA49" s="127"/>
      <c r="AB49" s="127"/>
      <c r="AC49" s="127"/>
      <c r="AD49" s="127"/>
      <c r="AE49" s="127"/>
    </row>
    <row r="50" spans="1:47" s="130" customFormat="1" ht="16.5" customHeight="1">
      <c r="A50" s="127"/>
      <c r="B50" s="128"/>
      <c r="C50" s="127"/>
      <c r="D50" s="127"/>
      <c r="E50" s="348" t="str">
        <f>E9</f>
        <v>03 - SO 03 - Oplocení a terénní úpravy</v>
      </c>
      <c r="F50" s="357"/>
      <c r="G50" s="357"/>
      <c r="H50" s="357"/>
      <c r="I50" s="127"/>
      <c r="J50" s="127"/>
      <c r="K50" s="127"/>
      <c r="L50" s="129"/>
      <c r="S50" s="127"/>
      <c r="T50" s="127"/>
      <c r="U50" s="127"/>
      <c r="V50" s="127"/>
      <c r="W50" s="127"/>
      <c r="X50" s="127"/>
      <c r="Y50" s="127"/>
      <c r="Z50" s="127"/>
      <c r="AA50" s="127"/>
      <c r="AB50" s="127"/>
      <c r="AC50" s="127"/>
      <c r="AD50" s="127"/>
      <c r="AE50" s="127"/>
    </row>
    <row r="51" spans="1:47" s="130" customFormat="1" ht="6.95" customHeight="1">
      <c r="A51" s="127"/>
      <c r="B51" s="128"/>
      <c r="C51" s="127"/>
      <c r="D51" s="127"/>
      <c r="E51" s="127"/>
      <c r="F51" s="127"/>
      <c r="G51" s="127"/>
      <c r="H51" s="127"/>
      <c r="I51" s="127"/>
      <c r="J51" s="127"/>
      <c r="K51" s="127"/>
      <c r="L51" s="129"/>
      <c r="S51" s="127"/>
      <c r="T51" s="127"/>
      <c r="U51" s="127"/>
      <c r="V51" s="127"/>
      <c r="W51" s="127"/>
      <c r="X51" s="127"/>
      <c r="Y51" s="127"/>
      <c r="Z51" s="127"/>
      <c r="AA51" s="127"/>
      <c r="AB51" s="127"/>
      <c r="AC51" s="127"/>
      <c r="AD51" s="127"/>
      <c r="AE51" s="127"/>
    </row>
    <row r="52" spans="1:47" s="130" customFormat="1" ht="12" customHeight="1">
      <c r="A52" s="127"/>
      <c r="B52" s="128"/>
      <c r="C52" s="126" t="s">
        <v>21</v>
      </c>
      <c r="D52" s="127"/>
      <c r="E52" s="127"/>
      <c r="F52" s="131" t="str">
        <f>F12</f>
        <v>Žerčice</v>
      </c>
      <c r="G52" s="127"/>
      <c r="H52" s="127"/>
      <c r="I52" s="126" t="s">
        <v>23</v>
      </c>
      <c r="J52" s="132" t="str">
        <f>IF(J12="","",J12)</f>
        <v>6. 3. 2021</v>
      </c>
      <c r="K52" s="127"/>
      <c r="L52" s="129"/>
      <c r="S52" s="127"/>
      <c r="T52" s="127"/>
      <c r="U52" s="127"/>
      <c r="V52" s="127"/>
      <c r="W52" s="127"/>
      <c r="X52" s="127"/>
      <c r="Y52" s="127"/>
      <c r="Z52" s="127"/>
      <c r="AA52" s="127"/>
      <c r="AB52" s="127"/>
      <c r="AC52" s="127"/>
      <c r="AD52" s="127"/>
      <c r="AE52" s="127"/>
    </row>
    <row r="53" spans="1:47" s="130" customFormat="1" ht="6.95" customHeight="1">
      <c r="A53" s="127"/>
      <c r="B53" s="128"/>
      <c r="C53" s="127"/>
      <c r="D53" s="127"/>
      <c r="E53" s="127"/>
      <c r="F53" s="127"/>
      <c r="G53" s="127"/>
      <c r="H53" s="127"/>
      <c r="I53" s="127"/>
      <c r="J53" s="127"/>
      <c r="K53" s="127"/>
      <c r="L53" s="129"/>
      <c r="S53" s="127"/>
      <c r="T53" s="127"/>
      <c r="U53" s="127"/>
      <c r="V53" s="127"/>
      <c r="W53" s="127"/>
      <c r="X53" s="127"/>
      <c r="Y53" s="127"/>
      <c r="Z53" s="127"/>
      <c r="AA53" s="127"/>
      <c r="AB53" s="127"/>
      <c r="AC53" s="127"/>
      <c r="AD53" s="127"/>
      <c r="AE53" s="127"/>
    </row>
    <row r="54" spans="1:47" s="130" customFormat="1" ht="40.15" customHeight="1">
      <c r="A54" s="127"/>
      <c r="B54" s="128"/>
      <c r="C54" s="126" t="s">
        <v>25</v>
      </c>
      <c r="D54" s="127"/>
      <c r="E54" s="127"/>
      <c r="F54" s="131" t="str">
        <f>E15</f>
        <v>VaK Mladá Boleslav, a.s.</v>
      </c>
      <c r="G54" s="127"/>
      <c r="H54" s="127"/>
      <c r="I54" s="126" t="s">
        <v>31</v>
      </c>
      <c r="J54" s="156" t="str">
        <f>E21</f>
        <v>Vodohospodářské inženýrské stavby, a.s.</v>
      </c>
      <c r="K54" s="127"/>
      <c r="L54" s="129"/>
      <c r="S54" s="127"/>
      <c r="T54" s="127"/>
      <c r="U54" s="127"/>
      <c r="V54" s="127"/>
      <c r="W54" s="127"/>
      <c r="X54" s="127"/>
      <c r="Y54" s="127"/>
      <c r="Z54" s="127"/>
      <c r="AA54" s="127"/>
      <c r="AB54" s="127"/>
      <c r="AC54" s="127"/>
      <c r="AD54" s="127"/>
      <c r="AE54" s="127"/>
    </row>
    <row r="55" spans="1:47" s="130" customFormat="1" ht="15.2" customHeight="1">
      <c r="A55" s="127"/>
      <c r="B55" s="128"/>
      <c r="C55" s="126" t="s">
        <v>29</v>
      </c>
      <c r="D55" s="127"/>
      <c r="E55" s="127"/>
      <c r="F55" s="131" t="str">
        <f>IF(E18="","",E18)</f>
        <v>Vyplň údaj</v>
      </c>
      <c r="G55" s="127"/>
      <c r="H55" s="127"/>
      <c r="I55" s="126" t="s">
        <v>34</v>
      </c>
      <c r="J55" s="156" t="str">
        <f>E24</f>
        <v>Ing. Josef Němeček</v>
      </c>
      <c r="K55" s="127"/>
      <c r="L55" s="129"/>
      <c r="S55" s="127"/>
      <c r="T55" s="127"/>
      <c r="U55" s="127"/>
      <c r="V55" s="127"/>
      <c r="W55" s="127"/>
      <c r="X55" s="127"/>
      <c r="Y55" s="127"/>
      <c r="Z55" s="127"/>
      <c r="AA55" s="127"/>
      <c r="AB55" s="127"/>
      <c r="AC55" s="127"/>
      <c r="AD55" s="127"/>
      <c r="AE55" s="127"/>
    </row>
    <row r="56" spans="1:47" s="130" customFormat="1" ht="10.35" customHeight="1">
      <c r="A56" s="127"/>
      <c r="B56" s="128"/>
      <c r="C56" s="127"/>
      <c r="D56" s="127"/>
      <c r="E56" s="127"/>
      <c r="F56" s="127"/>
      <c r="G56" s="127"/>
      <c r="H56" s="127"/>
      <c r="I56" s="127"/>
      <c r="J56" s="127"/>
      <c r="K56" s="127"/>
      <c r="L56" s="129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</row>
    <row r="57" spans="1:47" s="130" customFormat="1" ht="29.25" customHeight="1">
      <c r="A57" s="127"/>
      <c r="B57" s="128"/>
      <c r="C57" s="157" t="s">
        <v>117</v>
      </c>
      <c r="D57" s="145"/>
      <c r="E57" s="145"/>
      <c r="F57" s="145"/>
      <c r="G57" s="145"/>
      <c r="H57" s="145"/>
      <c r="I57" s="145"/>
      <c r="J57" s="158" t="s">
        <v>118</v>
      </c>
      <c r="K57" s="145"/>
      <c r="L57" s="129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</row>
    <row r="58" spans="1:47" s="130" customFormat="1" ht="10.35" customHeight="1">
      <c r="A58" s="127"/>
      <c r="B58" s="128"/>
      <c r="C58" s="127"/>
      <c r="D58" s="127"/>
      <c r="E58" s="127"/>
      <c r="F58" s="127"/>
      <c r="G58" s="127"/>
      <c r="H58" s="127"/>
      <c r="I58" s="127"/>
      <c r="J58" s="127"/>
      <c r="K58" s="127"/>
      <c r="L58" s="129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</row>
    <row r="59" spans="1:47" s="130" customFormat="1" ht="22.9" customHeight="1">
      <c r="A59" s="127"/>
      <c r="B59" s="128"/>
      <c r="C59" s="159" t="s">
        <v>70</v>
      </c>
      <c r="D59" s="127"/>
      <c r="E59" s="127"/>
      <c r="F59" s="127"/>
      <c r="G59" s="127"/>
      <c r="H59" s="127"/>
      <c r="I59" s="127"/>
      <c r="J59" s="140">
        <f>J60</f>
        <v>0</v>
      </c>
      <c r="K59" s="127"/>
      <c r="L59" s="129"/>
      <c r="S59" s="127"/>
      <c r="T59" s="127"/>
      <c r="U59" s="127"/>
      <c r="V59" s="127"/>
      <c r="W59" s="127"/>
      <c r="X59" s="127"/>
      <c r="Y59" s="127"/>
      <c r="Z59" s="127"/>
      <c r="AA59" s="127"/>
      <c r="AB59" s="127"/>
      <c r="AC59" s="127"/>
      <c r="AD59" s="127"/>
      <c r="AE59" s="127"/>
      <c r="AU59" s="120" t="s">
        <v>119</v>
      </c>
    </row>
    <row r="60" spans="1:47" s="160" customFormat="1" ht="24.95" customHeight="1">
      <c r="B60" s="161"/>
      <c r="D60" s="162" t="s">
        <v>120</v>
      </c>
      <c r="E60" s="163"/>
      <c r="F60" s="163"/>
      <c r="G60" s="163"/>
      <c r="H60" s="163"/>
      <c r="I60" s="163"/>
      <c r="J60" s="164">
        <f>SUM(J61:J67)</f>
        <v>0</v>
      </c>
      <c r="L60" s="161"/>
    </row>
    <row r="61" spans="1:47" s="212" customFormat="1" ht="19.899999999999999" customHeight="1">
      <c r="B61" s="213"/>
      <c r="D61" s="214" t="s">
        <v>121</v>
      </c>
      <c r="E61" s="215"/>
      <c r="F61" s="215"/>
      <c r="G61" s="215"/>
      <c r="H61" s="215"/>
      <c r="I61" s="215"/>
      <c r="J61" s="216">
        <f>J89</f>
        <v>0</v>
      </c>
      <c r="L61" s="213"/>
    </row>
    <row r="62" spans="1:47" s="212" customFormat="1" ht="19.899999999999999" customHeight="1">
      <c r="B62" s="213"/>
      <c r="D62" s="214" t="s">
        <v>493</v>
      </c>
      <c r="E62" s="215"/>
      <c r="F62" s="215"/>
      <c r="G62" s="215"/>
      <c r="H62" s="215"/>
      <c r="I62" s="215"/>
      <c r="J62" s="216">
        <f>J174</f>
        <v>0</v>
      </c>
      <c r="L62" s="213"/>
    </row>
    <row r="63" spans="1:47" s="212" customFormat="1" ht="19.899999999999999" customHeight="1">
      <c r="B63" s="213"/>
      <c r="D63" s="214" t="s">
        <v>494</v>
      </c>
      <c r="E63" s="215"/>
      <c r="F63" s="215"/>
      <c r="G63" s="215"/>
      <c r="H63" s="215"/>
      <c r="I63" s="215"/>
      <c r="J63" s="216">
        <f>J226</f>
        <v>0</v>
      </c>
      <c r="L63" s="213"/>
    </row>
    <row r="64" spans="1:47" s="212" customFormat="1" ht="19.899999999999999" customHeight="1">
      <c r="B64" s="213"/>
      <c r="D64" s="214" t="s">
        <v>495</v>
      </c>
      <c r="E64" s="215"/>
      <c r="F64" s="215"/>
      <c r="G64" s="215"/>
      <c r="H64" s="215"/>
      <c r="I64" s="215"/>
      <c r="J64" s="216">
        <f>J262</f>
        <v>0</v>
      </c>
      <c r="L64" s="213"/>
    </row>
    <row r="65" spans="1:31" s="212" customFormat="1" ht="19.899999999999999" customHeight="1">
      <c r="B65" s="213"/>
      <c r="D65" s="214" t="s">
        <v>1460</v>
      </c>
      <c r="E65" s="215"/>
      <c r="F65" s="215"/>
      <c r="G65" s="215"/>
      <c r="H65" s="215"/>
      <c r="I65" s="215"/>
      <c r="J65" s="216">
        <f>J266</f>
        <v>0</v>
      </c>
      <c r="L65" s="213"/>
    </row>
    <row r="66" spans="1:31" s="212" customFormat="1" ht="19.899999999999999" customHeight="1">
      <c r="B66" s="213"/>
      <c r="D66" s="214" t="s">
        <v>496</v>
      </c>
      <c r="E66" s="215"/>
      <c r="F66" s="215"/>
      <c r="G66" s="215"/>
      <c r="H66" s="215"/>
      <c r="I66" s="215"/>
      <c r="J66" s="216">
        <f>J283</f>
        <v>0</v>
      </c>
      <c r="L66" s="213"/>
    </row>
    <row r="67" spans="1:31" s="212" customFormat="1" ht="19.899999999999999" customHeight="1">
      <c r="B67" s="213"/>
      <c r="D67" s="214" t="s">
        <v>1461</v>
      </c>
      <c r="E67" s="215"/>
      <c r="F67" s="215"/>
      <c r="G67" s="215"/>
      <c r="H67" s="215"/>
      <c r="I67" s="215"/>
      <c r="J67" s="216">
        <f>J286</f>
        <v>0</v>
      </c>
      <c r="L67" s="213"/>
    </row>
    <row r="68" spans="1:31" s="130" customFormat="1" ht="21.75" customHeight="1">
      <c r="A68" s="127"/>
      <c r="B68" s="128"/>
      <c r="C68" s="127"/>
      <c r="D68" s="127"/>
      <c r="E68" s="127"/>
      <c r="F68" s="127"/>
      <c r="G68" s="127"/>
      <c r="H68" s="127"/>
      <c r="I68" s="127"/>
      <c r="J68" s="127"/>
      <c r="K68" s="127"/>
      <c r="L68" s="129"/>
      <c r="S68" s="127"/>
      <c r="T68" s="127"/>
      <c r="U68" s="127"/>
      <c r="V68" s="127"/>
      <c r="W68" s="127"/>
      <c r="X68" s="127"/>
      <c r="Y68" s="127"/>
      <c r="Z68" s="127"/>
      <c r="AA68" s="127"/>
      <c r="AB68" s="127"/>
      <c r="AC68" s="127"/>
      <c r="AD68" s="127"/>
      <c r="AE68" s="127"/>
    </row>
    <row r="69" spans="1:31" s="130" customFormat="1" ht="6.95" customHeight="1">
      <c r="A69" s="127"/>
      <c r="B69" s="152"/>
      <c r="C69" s="153"/>
      <c r="D69" s="153"/>
      <c r="E69" s="153"/>
      <c r="F69" s="153"/>
      <c r="G69" s="153"/>
      <c r="H69" s="153"/>
      <c r="I69" s="153"/>
      <c r="J69" s="153"/>
      <c r="K69" s="153"/>
      <c r="L69" s="129"/>
      <c r="S69" s="127"/>
      <c r="T69" s="127"/>
      <c r="U69" s="127"/>
      <c r="V69" s="127"/>
      <c r="W69" s="127"/>
      <c r="X69" s="127"/>
      <c r="Y69" s="127"/>
      <c r="Z69" s="127"/>
      <c r="AA69" s="127"/>
      <c r="AB69" s="127"/>
      <c r="AC69" s="127"/>
      <c r="AD69" s="127"/>
      <c r="AE69" s="127"/>
    </row>
    <row r="73" spans="1:31" s="130" customFormat="1" ht="6.95" customHeight="1">
      <c r="A73" s="127"/>
      <c r="B73" s="154"/>
      <c r="C73" s="155"/>
      <c r="D73" s="155"/>
      <c r="E73" s="155"/>
      <c r="F73" s="155"/>
      <c r="G73" s="155"/>
      <c r="H73" s="155"/>
      <c r="I73" s="155"/>
      <c r="J73" s="155"/>
      <c r="K73" s="155"/>
      <c r="L73" s="129"/>
      <c r="S73" s="127"/>
      <c r="T73" s="127"/>
      <c r="U73" s="127"/>
      <c r="V73" s="127"/>
      <c r="W73" s="127"/>
      <c r="X73" s="127"/>
      <c r="Y73" s="127"/>
      <c r="Z73" s="127"/>
      <c r="AA73" s="127"/>
      <c r="AB73" s="127"/>
      <c r="AC73" s="127"/>
      <c r="AD73" s="127"/>
      <c r="AE73" s="127"/>
    </row>
    <row r="74" spans="1:31" s="130" customFormat="1" ht="24.95" customHeight="1">
      <c r="A74" s="127"/>
      <c r="B74" s="128"/>
      <c r="C74" s="124" t="s">
        <v>130</v>
      </c>
      <c r="D74" s="127"/>
      <c r="E74" s="127"/>
      <c r="F74" s="127"/>
      <c r="G74" s="127"/>
      <c r="H74" s="127"/>
      <c r="I74" s="127"/>
      <c r="J74" s="127"/>
      <c r="K74" s="127"/>
      <c r="L74" s="129"/>
      <c r="S74" s="127"/>
      <c r="T74" s="127"/>
      <c r="U74" s="127"/>
      <c r="V74" s="127"/>
      <c r="W74" s="127"/>
      <c r="X74" s="127"/>
      <c r="Y74" s="127"/>
      <c r="Z74" s="127"/>
      <c r="AA74" s="127"/>
      <c r="AB74" s="127"/>
      <c r="AC74" s="127"/>
      <c r="AD74" s="127"/>
      <c r="AE74" s="127"/>
    </row>
    <row r="75" spans="1:31" s="130" customFormat="1" ht="6.95" customHeight="1">
      <c r="A75" s="127"/>
      <c r="B75" s="128"/>
      <c r="C75" s="127"/>
      <c r="D75" s="127"/>
      <c r="E75" s="127"/>
      <c r="F75" s="127"/>
      <c r="G75" s="127"/>
      <c r="H75" s="127"/>
      <c r="I75" s="127"/>
      <c r="J75" s="127"/>
      <c r="K75" s="127"/>
      <c r="L75" s="129"/>
      <c r="S75" s="127"/>
      <c r="T75" s="127"/>
      <c r="U75" s="127"/>
      <c r="V75" s="127"/>
      <c r="W75" s="127"/>
      <c r="X75" s="127"/>
      <c r="Y75" s="127"/>
      <c r="Z75" s="127"/>
      <c r="AA75" s="127"/>
      <c r="AB75" s="127"/>
      <c r="AC75" s="127"/>
      <c r="AD75" s="127"/>
      <c r="AE75" s="127"/>
    </row>
    <row r="76" spans="1:31" s="130" customFormat="1" ht="12" customHeight="1">
      <c r="A76" s="127"/>
      <c r="B76" s="128"/>
      <c r="C76" s="126" t="s">
        <v>17</v>
      </c>
      <c r="D76" s="127"/>
      <c r="E76" s="127"/>
      <c r="F76" s="127"/>
      <c r="G76" s="127"/>
      <c r="H76" s="127"/>
      <c r="I76" s="127"/>
      <c r="J76" s="127"/>
      <c r="K76" s="127"/>
      <c r="L76" s="129"/>
      <c r="S76" s="127"/>
      <c r="T76" s="127"/>
      <c r="U76" s="127"/>
      <c r="V76" s="127"/>
      <c r="W76" s="127"/>
      <c r="X76" s="127"/>
      <c r="Y76" s="127"/>
      <c r="Z76" s="127"/>
      <c r="AA76" s="127"/>
      <c r="AB76" s="127"/>
      <c r="AC76" s="127"/>
      <c r="AD76" s="127"/>
      <c r="AE76" s="127"/>
    </row>
    <row r="77" spans="1:31" s="130" customFormat="1" ht="16.5" customHeight="1">
      <c r="A77" s="127"/>
      <c r="B77" s="128"/>
      <c r="C77" s="127"/>
      <c r="D77" s="127"/>
      <c r="E77" s="358" t="str">
        <f>E7</f>
        <v>Žerčice, vodojem - rekonstrukce, oprava 6.3.2021 podle VaK MB</v>
      </c>
      <c r="F77" s="359"/>
      <c r="G77" s="359"/>
      <c r="H77" s="359"/>
      <c r="I77" s="127"/>
      <c r="J77" s="127"/>
      <c r="K77" s="127"/>
      <c r="L77" s="129"/>
      <c r="S77" s="127"/>
      <c r="T77" s="127"/>
      <c r="U77" s="127"/>
      <c r="V77" s="127"/>
      <c r="W77" s="127"/>
      <c r="X77" s="127"/>
      <c r="Y77" s="127"/>
      <c r="Z77" s="127"/>
      <c r="AA77" s="127"/>
      <c r="AB77" s="127"/>
      <c r="AC77" s="127"/>
      <c r="AD77" s="127"/>
      <c r="AE77" s="127"/>
    </row>
    <row r="78" spans="1:31" s="130" customFormat="1" ht="12" customHeight="1">
      <c r="A78" s="127"/>
      <c r="B78" s="128"/>
      <c r="C78" s="126" t="s">
        <v>113</v>
      </c>
      <c r="D78" s="127"/>
      <c r="E78" s="127"/>
      <c r="F78" s="127"/>
      <c r="G78" s="127"/>
      <c r="H78" s="127"/>
      <c r="I78" s="127"/>
      <c r="J78" s="127"/>
      <c r="K78" s="127"/>
      <c r="L78" s="129"/>
      <c r="S78" s="127"/>
      <c r="T78" s="127"/>
      <c r="U78" s="127"/>
      <c r="V78" s="127"/>
      <c r="W78" s="127"/>
      <c r="X78" s="127"/>
      <c r="Y78" s="127"/>
      <c r="Z78" s="127"/>
      <c r="AA78" s="127"/>
      <c r="AB78" s="127"/>
      <c r="AC78" s="127"/>
      <c r="AD78" s="127"/>
      <c r="AE78" s="127"/>
    </row>
    <row r="79" spans="1:31" s="130" customFormat="1" ht="16.5" customHeight="1">
      <c r="A79" s="127"/>
      <c r="B79" s="128"/>
      <c r="C79" s="127"/>
      <c r="D79" s="127"/>
      <c r="E79" s="348" t="str">
        <f>E9</f>
        <v>03 - SO 03 - Oplocení a terénní úpravy</v>
      </c>
      <c r="F79" s="357"/>
      <c r="G79" s="357"/>
      <c r="H79" s="357"/>
      <c r="I79" s="127"/>
      <c r="J79" s="127"/>
      <c r="K79" s="127"/>
      <c r="L79" s="129"/>
      <c r="S79" s="127"/>
      <c r="T79" s="127"/>
      <c r="U79" s="127"/>
      <c r="V79" s="127"/>
      <c r="W79" s="127"/>
      <c r="X79" s="127"/>
      <c r="Y79" s="127"/>
      <c r="Z79" s="127"/>
      <c r="AA79" s="127"/>
      <c r="AB79" s="127"/>
      <c r="AC79" s="127"/>
      <c r="AD79" s="127"/>
      <c r="AE79" s="127"/>
    </row>
    <row r="80" spans="1:31" s="130" customFormat="1" ht="6.95" customHeight="1">
      <c r="A80" s="127"/>
      <c r="B80" s="128"/>
      <c r="C80" s="127"/>
      <c r="D80" s="127"/>
      <c r="E80" s="127"/>
      <c r="F80" s="127"/>
      <c r="G80" s="127"/>
      <c r="H80" s="127"/>
      <c r="I80" s="127"/>
      <c r="J80" s="127"/>
      <c r="K80" s="127"/>
      <c r="L80" s="129"/>
      <c r="S80" s="127"/>
      <c r="T80" s="127"/>
      <c r="U80" s="127"/>
      <c r="V80" s="127"/>
      <c r="W80" s="127"/>
      <c r="X80" s="127"/>
      <c r="Y80" s="127"/>
      <c r="Z80" s="127"/>
      <c r="AA80" s="127"/>
      <c r="AB80" s="127"/>
      <c r="AC80" s="127"/>
      <c r="AD80" s="127"/>
      <c r="AE80" s="127"/>
    </row>
    <row r="81" spans="1:65" s="130" customFormat="1" ht="12" customHeight="1">
      <c r="A81" s="127"/>
      <c r="B81" s="128"/>
      <c r="C81" s="126" t="s">
        <v>21</v>
      </c>
      <c r="D81" s="127"/>
      <c r="E81" s="127"/>
      <c r="F81" s="131" t="str">
        <f>F12</f>
        <v>Žerčice</v>
      </c>
      <c r="G81" s="127"/>
      <c r="H81" s="127"/>
      <c r="I81" s="126" t="s">
        <v>23</v>
      </c>
      <c r="J81" s="132" t="str">
        <f>IF(J12="","",J12)</f>
        <v>6. 3. 2021</v>
      </c>
      <c r="K81" s="127"/>
      <c r="L81" s="129"/>
      <c r="S81" s="127"/>
      <c r="T81" s="127"/>
      <c r="U81" s="127"/>
      <c r="V81" s="127"/>
      <c r="W81" s="127"/>
      <c r="X81" s="127"/>
      <c r="Y81" s="127"/>
      <c r="Z81" s="127"/>
      <c r="AA81" s="127"/>
      <c r="AB81" s="127"/>
      <c r="AC81" s="127"/>
      <c r="AD81" s="127"/>
      <c r="AE81" s="127"/>
    </row>
    <row r="82" spans="1:65" s="130" customFormat="1" ht="6.95" customHeight="1">
      <c r="A82" s="127"/>
      <c r="B82" s="128"/>
      <c r="C82" s="127"/>
      <c r="D82" s="127"/>
      <c r="E82" s="127"/>
      <c r="F82" s="127"/>
      <c r="G82" s="127"/>
      <c r="H82" s="127"/>
      <c r="I82" s="127"/>
      <c r="J82" s="127"/>
      <c r="K82" s="127"/>
      <c r="L82" s="129"/>
      <c r="S82" s="127"/>
      <c r="T82" s="127"/>
      <c r="U82" s="127"/>
      <c r="V82" s="127"/>
      <c r="W82" s="127"/>
      <c r="X82" s="127"/>
      <c r="Y82" s="127"/>
      <c r="Z82" s="127"/>
      <c r="AA82" s="127"/>
      <c r="AB82" s="127"/>
      <c r="AC82" s="127"/>
      <c r="AD82" s="127"/>
      <c r="AE82" s="127"/>
    </row>
    <row r="83" spans="1:65" s="130" customFormat="1" ht="40.15" customHeight="1">
      <c r="A83" s="127"/>
      <c r="B83" s="128"/>
      <c r="C83" s="126" t="s">
        <v>25</v>
      </c>
      <c r="D83" s="127"/>
      <c r="E83" s="127"/>
      <c r="F83" s="131" t="str">
        <f>E15</f>
        <v>VaK Mladá Boleslav, a.s.</v>
      </c>
      <c r="G83" s="127"/>
      <c r="H83" s="127"/>
      <c r="I83" s="126" t="s">
        <v>31</v>
      </c>
      <c r="J83" s="156" t="str">
        <f>E21</f>
        <v>Vodohospodářské inženýrské stavby, a.s.</v>
      </c>
      <c r="K83" s="127"/>
      <c r="L83" s="129"/>
      <c r="S83" s="127"/>
      <c r="T83" s="127"/>
      <c r="U83" s="127"/>
      <c r="V83" s="127"/>
      <c r="W83" s="127"/>
      <c r="X83" s="127"/>
      <c r="Y83" s="127"/>
      <c r="Z83" s="127"/>
      <c r="AA83" s="127"/>
      <c r="AB83" s="127"/>
      <c r="AC83" s="127"/>
      <c r="AD83" s="127"/>
      <c r="AE83" s="127"/>
    </row>
    <row r="84" spans="1:65" s="130" customFormat="1" ht="15.2" customHeight="1">
      <c r="A84" s="127"/>
      <c r="B84" s="128"/>
      <c r="C84" s="126" t="s">
        <v>29</v>
      </c>
      <c r="D84" s="127"/>
      <c r="E84" s="127"/>
      <c r="F84" s="131" t="str">
        <f>IF(E18="","",E18)</f>
        <v>Vyplň údaj</v>
      </c>
      <c r="G84" s="127"/>
      <c r="H84" s="127"/>
      <c r="I84" s="126" t="s">
        <v>34</v>
      </c>
      <c r="J84" s="156" t="str">
        <f>E24</f>
        <v>Ing. Josef Němeček</v>
      </c>
      <c r="K84" s="127"/>
      <c r="L84" s="129"/>
      <c r="S84" s="127"/>
      <c r="T84" s="127"/>
      <c r="U84" s="127"/>
      <c r="V84" s="127"/>
      <c r="W84" s="127"/>
      <c r="X84" s="127"/>
      <c r="Y84" s="127"/>
      <c r="Z84" s="127"/>
      <c r="AA84" s="127"/>
      <c r="AB84" s="127"/>
      <c r="AC84" s="127"/>
      <c r="AD84" s="127"/>
      <c r="AE84" s="127"/>
    </row>
    <row r="85" spans="1:65" s="130" customFormat="1" ht="10.35" customHeight="1">
      <c r="A85" s="127"/>
      <c r="B85" s="128"/>
      <c r="C85" s="127"/>
      <c r="D85" s="127"/>
      <c r="E85" s="127"/>
      <c r="F85" s="127"/>
      <c r="G85" s="127"/>
      <c r="H85" s="127"/>
      <c r="I85" s="127"/>
      <c r="J85" s="127"/>
      <c r="K85" s="127"/>
      <c r="L85" s="129"/>
      <c r="S85" s="127"/>
      <c r="T85" s="127"/>
      <c r="U85" s="127"/>
      <c r="V85" s="127"/>
      <c r="W85" s="127"/>
      <c r="X85" s="127"/>
      <c r="Y85" s="127"/>
      <c r="Z85" s="127"/>
      <c r="AA85" s="127"/>
      <c r="AB85" s="127"/>
      <c r="AC85" s="127"/>
      <c r="AD85" s="127"/>
      <c r="AE85" s="127"/>
    </row>
    <row r="86" spans="1:65" s="174" customFormat="1" ht="29.25" customHeight="1">
      <c r="A86" s="165"/>
      <c r="B86" s="166"/>
      <c r="C86" s="167" t="s">
        <v>131</v>
      </c>
      <c r="D86" s="168" t="s">
        <v>57</v>
      </c>
      <c r="E86" s="168" t="s">
        <v>53</v>
      </c>
      <c r="F86" s="168" t="s">
        <v>54</v>
      </c>
      <c r="G86" s="168" t="s">
        <v>132</v>
      </c>
      <c r="H86" s="168" t="s">
        <v>133</v>
      </c>
      <c r="I86" s="168" t="s">
        <v>134</v>
      </c>
      <c r="J86" s="168" t="s">
        <v>118</v>
      </c>
      <c r="K86" s="169" t="s">
        <v>135</v>
      </c>
      <c r="L86" s="170"/>
      <c r="M86" s="171" t="s">
        <v>3</v>
      </c>
      <c r="N86" s="172" t="s">
        <v>42</v>
      </c>
      <c r="O86" s="172" t="s">
        <v>136</v>
      </c>
      <c r="P86" s="172" t="s">
        <v>137</v>
      </c>
      <c r="Q86" s="172" t="s">
        <v>138</v>
      </c>
      <c r="R86" s="172" t="s">
        <v>139</v>
      </c>
      <c r="S86" s="172" t="s">
        <v>140</v>
      </c>
      <c r="T86" s="173" t="s">
        <v>141</v>
      </c>
      <c r="U86" s="165"/>
      <c r="V86" s="165"/>
      <c r="W86" s="165"/>
      <c r="X86" s="165"/>
      <c r="Y86" s="165"/>
      <c r="Z86" s="165"/>
      <c r="AA86" s="165"/>
      <c r="AB86" s="165"/>
      <c r="AC86" s="165"/>
      <c r="AD86" s="165"/>
      <c r="AE86" s="165"/>
    </row>
    <row r="87" spans="1:65" s="130" customFormat="1" ht="22.9" customHeight="1">
      <c r="A87" s="127"/>
      <c r="B87" s="128"/>
      <c r="C87" s="175" t="s">
        <v>142</v>
      </c>
      <c r="D87" s="127"/>
      <c r="E87" s="127"/>
      <c r="F87" s="127"/>
      <c r="G87" s="127"/>
      <c r="H87" s="127"/>
      <c r="I87" s="127"/>
      <c r="J87" s="176">
        <f>J59</f>
        <v>0</v>
      </c>
      <c r="K87" s="127"/>
      <c r="L87" s="128"/>
      <c r="M87" s="177"/>
      <c r="N87" s="178"/>
      <c r="O87" s="138"/>
      <c r="P87" s="179">
        <f>P88</f>
        <v>0</v>
      </c>
      <c r="Q87" s="138"/>
      <c r="R87" s="179">
        <f>R88</f>
        <v>338.78893316000011</v>
      </c>
      <c r="S87" s="138"/>
      <c r="T87" s="180">
        <f>T88</f>
        <v>0</v>
      </c>
      <c r="U87" s="127"/>
      <c r="V87" s="127"/>
      <c r="W87" s="127"/>
      <c r="X87" s="127"/>
      <c r="Y87" s="127"/>
      <c r="Z87" s="127"/>
      <c r="AA87" s="127"/>
      <c r="AB87" s="127"/>
      <c r="AC87" s="127"/>
      <c r="AD87" s="127"/>
      <c r="AE87" s="127"/>
      <c r="AT87" s="120" t="s">
        <v>71</v>
      </c>
      <c r="AU87" s="120" t="s">
        <v>119</v>
      </c>
      <c r="BK87" s="181">
        <f>BK88</f>
        <v>0</v>
      </c>
    </row>
    <row r="88" spans="1:65" s="182" customFormat="1" ht="25.9" customHeight="1">
      <c r="B88" s="183"/>
      <c r="D88" s="184" t="s">
        <v>71</v>
      </c>
      <c r="E88" s="185" t="s">
        <v>143</v>
      </c>
      <c r="F88" s="185" t="s">
        <v>144</v>
      </c>
      <c r="J88" s="186">
        <f>J60</f>
        <v>0</v>
      </c>
      <c r="L88" s="183"/>
      <c r="M88" s="187"/>
      <c r="N88" s="188"/>
      <c r="O88" s="188"/>
      <c r="P88" s="189">
        <f>P89+P174+P226+P262+P266+P283+P286</f>
        <v>0</v>
      </c>
      <c r="Q88" s="188"/>
      <c r="R88" s="189">
        <f>R89+R174+R226+R262+R266+R283+R286</f>
        <v>338.78893316000011</v>
      </c>
      <c r="S88" s="188"/>
      <c r="T88" s="190">
        <f>T89+T174+T226+T262+T266+T283+T286</f>
        <v>0</v>
      </c>
      <c r="AR88" s="184" t="s">
        <v>80</v>
      </c>
      <c r="AT88" s="191" t="s">
        <v>71</v>
      </c>
      <c r="AU88" s="191" t="s">
        <v>72</v>
      </c>
      <c r="AY88" s="184" t="s">
        <v>145</v>
      </c>
      <c r="BK88" s="192">
        <f>BK89+BK174+BK226+BK262+BK266+BK283+BK286</f>
        <v>0</v>
      </c>
    </row>
    <row r="89" spans="1:65" s="182" customFormat="1" ht="22.9" customHeight="1">
      <c r="B89" s="183"/>
      <c r="D89" s="184" t="s">
        <v>71</v>
      </c>
      <c r="E89" s="217" t="s">
        <v>80</v>
      </c>
      <c r="F89" s="217" t="s">
        <v>146</v>
      </c>
      <c r="J89" s="218">
        <f>SUM(J90:J172)</f>
        <v>0</v>
      </c>
      <c r="L89" s="183"/>
      <c r="M89" s="187"/>
      <c r="N89" s="188"/>
      <c r="O89" s="188"/>
      <c r="P89" s="189">
        <f>SUM(P90:P173)</f>
        <v>0</v>
      </c>
      <c r="Q89" s="188"/>
      <c r="R89" s="189">
        <f>SUM(R90:R173)</f>
        <v>130.08980804000001</v>
      </c>
      <c r="S89" s="188"/>
      <c r="T89" s="190">
        <f>SUM(T90:T173)</f>
        <v>0</v>
      </c>
      <c r="AR89" s="184" t="s">
        <v>80</v>
      </c>
      <c r="AT89" s="191" t="s">
        <v>71</v>
      </c>
      <c r="AU89" s="191" t="s">
        <v>80</v>
      </c>
      <c r="AY89" s="184" t="s">
        <v>145</v>
      </c>
      <c r="BK89" s="192">
        <f>SUM(BK90:BK173)</f>
        <v>0</v>
      </c>
    </row>
    <row r="90" spans="1:65" s="130" customFormat="1" ht="48">
      <c r="A90" s="127"/>
      <c r="B90" s="128"/>
      <c r="C90" s="193" t="s">
        <v>80</v>
      </c>
      <c r="D90" s="193" t="s">
        <v>147</v>
      </c>
      <c r="E90" s="194" t="s">
        <v>1462</v>
      </c>
      <c r="F90" s="195" t="s">
        <v>1463</v>
      </c>
      <c r="G90" s="196" t="s">
        <v>111</v>
      </c>
      <c r="H90" s="197">
        <v>25</v>
      </c>
      <c r="I90" s="24"/>
      <c r="J90" s="198">
        <f>ROUND(I90*H90,2)</f>
        <v>0</v>
      </c>
      <c r="K90" s="195" t="s">
        <v>150</v>
      </c>
      <c r="L90" s="128"/>
      <c r="M90" s="199" t="s">
        <v>3</v>
      </c>
      <c r="N90" s="200" t="s">
        <v>43</v>
      </c>
      <c r="O90" s="201"/>
      <c r="P90" s="202">
        <f>O90*H90</f>
        <v>0</v>
      </c>
      <c r="Q90" s="202">
        <v>0</v>
      </c>
      <c r="R90" s="202">
        <f>Q90*H90</f>
        <v>0</v>
      </c>
      <c r="S90" s="202">
        <v>0</v>
      </c>
      <c r="T90" s="203">
        <f>S90*H90</f>
        <v>0</v>
      </c>
      <c r="U90" s="127"/>
      <c r="V90" s="127"/>
      <c r="W90" s="127"/>
      <c r="X90" s="127"/>
      <c r="Y90" s="127"/>
      <c r="Z90" s="127"/>
      <c r="AA90" s="127"/>
      <c r="AB90" s="127"/>
      <c r="AC90" s="127"/>
      <c r="AD90" s="127"/>
      <c r="AE90" s="127"/>
      <c r="AR90" s="204" t="s">
        <v>151</v>
      </c>
      <c r="AT90" s="204" t="s">
        <v>147</v>
      </c>
      <c r="AU90" s="204" t="s">
        <v>82</v>
      </c>
      <c r="AY90" s="120" t="s">
        <v>145</v>
      </c>
      <c r="BE90" s="205">
        <f>IF(N90="základní",J90,0)</f>
        <v>0</v>
      </c>
      <c r="BF90" s="205">
        <f>IF(N90="snížená",J90,0)</f>
        <v>0</v>
      </c>
      <c r="BG90" s="205">
        <f>IF(N90="zákl. přenesená",J90,0)</f>
        <v>0</v>
      </c>
      <c r="BH90" s="205">
        <f>IF(N90="sníž. přenesená",J90,0)</f>
        <v>0</v>
      </c>
      <c r="BI90" s="205">
        <f>IF(N90="nulová",J90,0)</f>
        <v>0</v>
      </c>
      <c r="BJ90" s="120" t="s">
        <v>80</v>
      </c>
      <c r="BK90" s="205">
        <f>ROUND(I90*H90,2)</f>
        <v>0</v>
      </c>
      <c r="BL90" s="120" t="s">
        <v>151</v>
      </c>
      <c r="BM90" s="204" t="s">
        <v>1464</v>
      </c>
    </row>
    <row r="91" spans="1:65" s="219" customFormat="1">
      <c r="B91" s="220"/>
      <c r="D91" s="221" t="s">
        <v>153</v>
      </c>
      <c r="E91" s="222" t="s">
        <v>3</v>
      </c>
      <c r="F91" s="223" t="s">
        <v>1465</v>
      </c>
      <c r="H91" s="224">
        <v>4.92</v>
      </c>
      <c r="I91" s="25"/>
      <c r="L91" s="220"/>
      <c r="M91" s="225"/>
      <c r="N91" s="226"/>
      <c r="O91" s="226"/>
      <c r="P91" s="226"/>
      <c r="Q91" s="226"/>
      <c r="R91" s="226"/>
      <c r="S91" s="226"/>
      <c r="T91" s="227"/>
      <c r="AT91" s="222" t="s">
        <v>153</v>
      </c>
      <c r="AU91" s="222" t="s">
        <v>82</v>
      </c>
      <c r="AV91" s="219" t="s">
        <v>82</v>
      </c>
      <c r="AW91" s="219" t="s">
        <v>33</v>
      </c>
      <c r="AX91" s="219" t="s">
        <v>72</v>
      </c>
      <c r="AY91" s="222" t="s">
        <v>145</v>
      </c>
    </row>
    <row r="92" spans="1:65" s="219" customFormat="1">
      <c r="B92" s="220"/>
      <c r="D92" s="221" t="s">
        <v>153</v>
      </c>
      <c r="E92" s="222" t="s">
        <v>3</v>
      </c>
      <c r="F92" s="223" t="s">
        <v>1466</v>
      </c>
      <c r="H92" s="224">
        <v>1.008</v>
      </c>
      <c r="I92" s="25"/>
      <c r="L92" s="220"/>
      <c r="M92" s="225"/>
      <c r="N92" s="226"/>
      <c r="O92" s="226"/>
      <c r="P92" s="226"/>
      <c r="Q92" s="226"/>
      <c r="R92" s="226"/>
      <c r="S92" s="226"/>
      <c r="T92" s="227"/>
      <c r="AT92" s="222" t="s">
        <v>153</v>
      </c>
      <c r="AU92" s="222" t="s">
        <v>82</v>
      </c>
      <c r="AV92" s="219" t="s">
        <v>82</v>
      </c>
      <c r="AW92" s="219" t="s">
        <v>33</v>
      </c>
      <c r="AX92" s="219" t="s">
        <v>72</v>
      </c>
      <c r="AY92" s="222" t="s">
        <v>145</v>
      </c>
    </row>
    <row r="93" spans="1:65" s="219" customFormat="1">
      <c r="B93" s="220"/>
      <c r="D93" s="221" t="s">
        <v>153</v>
      </c>
      <c r="E93" s="222" t="s">
        <v>3</v>
      </c>
      <c r="F93" s="223" t="s">
        <v>1467</v>
      </c>
      <c r="H93" s="224">
        <v>2.52</v>
      </c>
      <c r="I93" s="25"/>
      <c r="L93" s="220"/>
      <c r="M93" s="225"/>
      <c r="N93" s="226"/>
      <c r="O93" s="226"/>
      <c r="P93" s="226"/>
      <c r="Q93" s="226"/>
      <c r="R93" s="226"/>
      <c r="S93" s="226"/>
      <c r="T93" s="227"/>
      <c r="AT93" s="222" t="s">
        <v>153</v>
      </c>
      <c r="AU93" s="222" t="s">
        <v>82</v>
      </c>
      <c r="AV93" s="219" t="s">
        <v>82</v>
      </c>
      <c r="AW93" s="219" t="s">
        <v>33</v>
      </c>
      <c r="AX93" s="219" t="s">
        <v>72</v>
      </c>
      <c r="AY93" s="222" t="s">
        <v>145</v>
      </c>
    </row>
    <row r="94" spans="1:65" s="219" customFormat="1">
      <c r="B94" s="220"/>
      <c r="D94" s="221" t="s">
        <v>153</v>
      </c>
      <c r="E94" s="222" t="s">
        <v>3</v>
      </c>
      <c r="F94" s="223" t="s">
        <v>1468</v>
      </c>
      <c r="H94" s="224">
        <v>0.25</v>
      </c>
      <c r="I94" s="25"/>
      <c r="L94" s="220"/>
      <c r="M94" s="225"/>
      <c r="N94" s="226"/>
      <c r="O94" s="226"/>
      <c r="P94" s="226"/>
      <c r="Q94" s="226"/>
      <c r="R94" s="226"/>
      <c r="S94" s="226"/>
      <c r="T94" s="227"/>
      <c r="AT94" s="222" t="s">
        <v>153</v>
      </c>
      <c r="AU94" s="222" t="s">
        <v>82</v>
      </c>
      <c r="AV94" s="219" t="s">
        <v>82</v>
      </c>
      <c r="AW94" s="219" t="s">
        <v>33</v>
      </c>
      <c r="AX94" s="219" t="s">
        <v>72</v>
      </c>
      <c r="AY94" s="222" t="s">
        <v>145</v>
      </c>
    </row>
    <row r="95" spans="1:65" s="219" customFormat="1">
      <c r="B95" s="220"/>
      <c r="D95" s="221" t="s">
        <v>153</v>
      </c>
      <c r="E95" s="222" t="s">
        <v>3</v>
      </c>
      <c r="F95" s="223" t="s">
        <v>1469</v>
      </c>
      <c r="H95" s="224">
        <v>16.302</v>
      </c>
      <c r="I95" s="25"/>
      <c r="L95" s="220"/>
      <c r="M95" s="225"/>
      <c r="N95" s="226"/>
      <c r="O95" s="226"/>
      <c r="P95" s="226"/>
      <c r="Q95" s="226"/>
      <c r="R95" s="226"/>
      <c r="S95" s="226"/>
      <c r="T95" s="227"/>
      <c r="AT95" s="222" t="s">
        <v>153</v>
      </c>
      <c r="AU95" s="222" t="s">
        <v>82</v>
      </c>
      <c r="AV95" s="219" t="s">
        <v>82</v>
      </c>
      <c r="AW95" s="219" t="s">
        <v>33</v>
      </c>
      <c r="AX95" s="219" t="s">
        <v>72</v>
      </c>
      <c r="AY95" s="222" t="s">
        <v>145</v>
      </c>
    </row>
    <row r="96" spans="1:65" s="228" customFormat="1">
      <c r="B96" s="229"/>
      <c r="D96" s="221" t="s">
        <v>153</v>
      </c>
      <c r="E96" s="230" t="s">
        <v>1452</v>
      </c>
      <c r="F96" s="231" t="s">
        <v>176</v>
      </c>
      <c r="H96" s="232">
        <v>25</v>
      </c>
      <c r="I96" s="26"/>
      <c r="L96" s="229"/>
      <c r="M96" s="233"/>
      <c r="N96" s="234"/>
      <c r="O96" s="234"/>
      <c r="P96" s="234"/>
      <c r="Q96" s="234"/>
      <c r="R96" s="234"/>
      <c r="S96" s="234"/>
      <c r="T96" s="235"/>
      <c r="AT96" s="230" t="s">
        <v>153</v>
      </c>
      <c r="AU96" s="230" t="s">
        <v>82</v>
      </c>
      <c r="AV96" s="228" t="s">
        <v>151</v>
      </c>
      <c r="AW96" s="228" t="s">
        <v>33</v>
      </c>
      <c r="AX96" s="228" t="s">
        <v>80</v>
      </c>
      <c r="AY96" s="230" t="s">
        <v>145</v>
      </c>
    </row>
    <row r="97" spans="1:65" s="130" customFormat="1" ht="36">
      <c r="A97" s="127"/>
      <c r="B97" s="128"/>
      <c r="C97" s="193" t="s">
        <v>82</v>
      </c>
      <c r="D97" s="193" t="s">
        <v>147</v>
      </c>
      <c r="E97" s="194" t="s">
        <v>1470</v>
      </c>
      <c r="F97" s="195" t="s">
        <v>1471</v>
      </c>
      <c r="G97" s="196" t="s">
        <v>111</v>
      </c>
      <c r="H97" s="197">
        <v>3.081</v>
      </c>
      <c r="I97" s="24"/>
      <c r="J97" s="198">
        <f>ROUND(I97*H97,2)</f>
        <v>0</v>
      </c>
      <c r="K97" s="195" t="s">
        <v>1472</v>
      </c>
      <c r="L97" s="128"/>
      <c r="M97" s="199" t="s">
        <v>3</v>
      </c>
      <c r="N97" s="200" t="s">
        <v>43</v>
      </c>
      <c r="O97" s="201"/>
      <c r="P97" s="202">
        <f>O97*H97</f>
        <v>0</v>
      </c>
      <c r="Q97" s="202">
        <v>0</v>
      </c>
      <c r="R97" s="202">
        <f>Q97*H97</f>
        <v>0</v>
      </c>
      <c r="S97" s="202">
        <v>0</v>
      </c>
      <c r="T97" s="203">
        <f>S97*H97</f>
        <v>0</v>
      </c>
      <c r="U97" s="127"/>
      <c r="V97" s="127"/>
      <c r="W97" s="127"/>
      <c r="X97" s="127"/>
      <c r="Y97" s="127"/>
      <c r="Z97" s="127"/>
      <c r="AA97" s="127"/>
      <c r="AB97" s="127"/>
      <c r="AC97" s="127"/>
      <c r="AD97" s="127"/>
      <c r="AE97" s="127"/>
      <c r="AR97" s="204" t="s">
        <v>151</v>
      </c>
      <c r="AT97" s="204" t="s">
        <v>147</v>
      </c>
      <c r="AU97" s="204" t="s">
        <v>82</v>
      </c>
      <c r="AY97" s="120" t="s">
        <v>145</v>
      </c>
      <c r="BE97" s="205">
        <f>IF(N97="základní",J97,0)</f>
        <v>0</v>
      </c>
      <c r="BF97" s="205">
        <f>IF(N97="snížená",J97,0)</f>
        <v>0</v>
      </c>
      <c r="BG97" s="205">
        <f>IF(N97="zákl. přenesená",J97,0)</f>
        <v>0</v>
      </c>
      <c r="BH97" s="205">
        <f>IF(N97="sníž. přenesená",J97,0)</f>
        <v>0</v>
      </c>
      <c r="BI97" s="205">
        <f>IF(N97="nulová",J97,0)</f>
        <v>0</v>
      </c>
      <c r="BJ97" s="120" t="s">
        <v>80</v>
      </c>
      <c r="BK97" s="205">
        <f>ROUND(I97*H97,2)</f>
        <v>0</v>
      </c>
      <c r="BL97" s="120" t="s">
        <v>151</v>
      </c>
      <c r="BM97" s="204" t="s">
        <v>1473</v>
      </c>
    </row>
    <row r="98" spans="1:65" s="219" customFormat="1">
      <c r="B98" s="220"/>
      <c r="D98" s="221" t="s">
        <v>153</v>
      </c>
      <c r="E98" s="222" t="s">
        <v>3</v>
      </c>
      <c r="F98" s="223" t="s">
        <v>1474</v>
      </c>
      <c r="H98" s="224">
        <v>1.3180000000000001</v>
      </c>
      <c r="I98" s="25"/>
      <c r="L98" s="220"/>
      <c r="M98" s="225"/>
      <c r="N98" s="226"/>
      <c r="O98" s="226"/>
      <c r="P98" s="226"/>
      <c r="Q98" s="226"/>
      <c r="R98" s="226"/>
      <c r="S98" s="226"/>
      <c r="T98" s="227"/>
      <c r="AT98" s="222" t="s">
        <v>153</v>
      </c>
      <c r="AU98" s="222" t="s">
        <v>82</v>
      </c>
      <c r="AV98" s="219" t="s">
        <v>82</v>
      </c>
      <c r="AW98" s="219" t="s">
        <v>33</v>
      </c>
      <c r="AX98" s="219" t="s">
        <v>72</v>
      </c>
      <c r="AY98" s="222" t="s">
        <v>145</v>
      </c>
    </row>
    <row r="99" spans="1:65" s="219" customFormat="1">
      <c r="B99" s="220"/>
      <c r="D99" s="221" t="s">
        <v>153</v>
      </c>
      <c r="E99" s="222" t="s">
        <v>3</v>
      </c>
      <c r="F99" s="223" t="s">
        <v>1475</v>
      </c>
      <c r="H99" s="224">
        <v>1.7629999999999999</v>
      </c>
      <c r="I99" s="25"/>
      <c r="L99" s="220"/>
      <c r="M99" s="225"/>
      <c r="N99" s="226"/>
      <c r="O99" s="226"/>
      <c r="P99" s="226"/>
      <c r="Q99" s="226"/>
      <c r="R99" s="226"/>
      <c r="S99" s="226"/>
      <c r="T99" s="227"/>
      <c r="AT99" s="222" t="s">
        <v>153</v>
      </c>
      <c r="AU99" s="222" t="s">
        <v>82</v>
      </c>
      <c r="AV99" s="219" t="s">
        <v>82</v>
      </c>
      <c r="AW99" s="219" t="s">
        <v>33</v>
      </c>
      <c r="AX99" s="219" t="s">
        <v>72</v>
      </c>
      <c r="AY99" s="222" t="s">
        <v>145</v>
      </c>
    </row>
    <row r="100" spans="1:65" s="228" customFormat="1">
      <c r="B100" s="229"/>
      <c r="D100" s="221" t="s">
        <v>153</v>
      </c>
      <c r="E100" s="230" t="s">
        <v>49</v>
      </c>
      <c r="F100" s="231" t="s">
        <v>176</v>
      </c>
      <c r="H100" s="232">
        <v>3.081</v>
      </c>
      <c r="I100" s="26"/>
      <c r="L100" s="229"/>
      <c r="M100" s="233"/>
      <c r="N100" s="234"/>
      <c r="O100" s="234"/>
      <c r="P100" s="234"/>
      <c r="Q100" s="234"/>
      <c r="R100" s="234"/>
      <c r="S100" s="234"/>
      <c r="T100" s="235"/>
      <c r="AT100" s="230" t="s">
        <v>153</v>
      </c>
      <c r="AU100" s="230" t="s">
        <v>82</v>
      </c>
      <c r="AV100" s="228" t="s">
        <v>151</v>
      </c>
      <c r="AW100" s="228" t="s">
        <v>33</v>
      </c>
      <c r="AX100" s="228" t="s">
        <v>80</v>
      </c>
      <c r="AY100" s="230" t="s">
        <v>145</v>
      </c>
    </row>
    <row r="101" spans="1:65" s="130" customFormat="1" ht="60">
      <c r="A101" s="127"/>
      <c r="B101" s="128"/>
      <c r="C101" s="193" t="s">
        <v>156</v>
      </c>
      <c r="D101" s="193" t="s">
        <v>147</v>
      </c>
      <c r="E101" s="194" t="s">
        <v>1476</v>
      </c>
      <c r="F101" s="195" t="s">
        <v>1477</v>
      </c>
      <c r="G101" s="196" t="s">
        <v>111</v>
      </c>
      <c r="H101" s="197">
        <v>10.603999999999999</v>
      </c>
      <c r="I101" s="24"/>
      <c r="J101" s="198">
        <f>ROUND(I101*H101,2)</f>
        <v>0</v>
      </c>
      <c r="K101" s="195" t="s">
        <v>150</v>
      </c>
      <c r="L101" s="128"/>
      <c r="M101" s="199" t="s">
        <v>3</v>
      </c>
      <c r="N101" s="200" t="s">
        <v>43</v>
      </c>
      <c r="O101" s="201"/>
      <c r="P101" s="202">
        <f>O101*H101</f>
        <v>0</v>
      </c>
      <c r="Q101" s="202">
        <v>0</v>
      </c>
      <c r="R101" s="202">
        <f>Q101*H101</f>
        <v>0</v>
      </c>
      <c r="S101" s="202">
        <v>0</v>
      </c>
      <c r="T101" s="203">
        <f>S101*H101</f>
        <v>0</v>
      </c>
      <c r="U101" s="127"/>
      <c r="V101" s="127"/>
      <c r="W101" s="127"/>
      <c r="X101" s="127"/>
      <c r="Y101" s="127"/>
      <c r="Z101" s="127"/>
      <c r="AA101" s="127"/>
      <c r="AB101" s="127"/>
      <c r="AC101" s="127"/>
      <c r="AD101" s="127"/>
      <c r="AE101" s="127"/>
      <c r="AR101" s="204" t="s">
        <v>151</v>
      </c>
      <c r="AT101" s="204" t="s">
        <v>147</v>
      </c>
      <c r="AU101" s="204" t="s">
        <v>82</v>
      </c>
      <c r="AY101" s="120" t="s">
        <v>145</v>
      </c>
      <c r="BE101" s="205">
        <f>IF(N101="základní",J101,0)</f>
        <v>0</v>
      </c>
      <c r="BF101" s="205">
        <f>IF(N101="snížená",J101,0)</f>
        <v>0</v>
      </c>
      <c r="BG101" s="205">
        <f>IF(N101="zákl. přenesená",J101,0)</f>
        <v>0</v>
      </c>
      <c r="BH101" s="205">
        <f>IF(N101="sníž. přenesená",J101,0)</f>
        <v>0</v>
      </c>
      <c r="BI101" s="205">
        <f>IF(N101="nulová",J101,0)</f>
        <v>0</v>
      </c>
      <c r="BJ101" s="120" t="s">
        <v>80</v>
      </c>
      <c r="BK101" s="205">
        <f>ROUND(I101*H101,2)</f>
        <v>0</v>
      </c>
      <c r="BL101" s="120" t="s">
        <v>151</v>
      </c>
      <c r="BM101" s="204" t="s">
        <v>1478</v>
      </c>
    </row>
    <row r="102" spans="1:65" s="219" customFormat="1" ht="22.5">
      <c r="B102" s="220"/>
      <c r="D102" s="221" t="s">
        <v>153</v>
      </c>
      <c r="E102" s="222" t="s">
        <v>3</v>
      </c>
      <c r="F102" s="223" t="s">
        <v>1479</v>
      </c>
      <c r="H102" s="224">
        <v>10.603999999999999</v>
      </c>
      <c r="I102" s="25"/>
      <c r="L102" s="220"/>
      <c r="M102" s="225"/>
      <c r="N102" s="226"/>
      <c r="O102" s="226"/>
      <c r="P102" s="226"/>
      <c r="Q102" s="226"/>
      <c r="R102" s="226"/>
      <c r="S102" s="226"/>
      <c r="T102" s="227"/>
      <c r="AT102" s="222" t="s">
        <v>153</v>
      </c>
      <c r="AU102" s="222" t="s">
        <v>82</v>
      </c>
      <c r="AV102" s="219" t="s">
        <v>82</v>
      </c>
      <c r="AW102" s="219" t="s">
        <v>33</v>
      </c>
      <c r="AX102" s="219" t="s">
        <v>80</v>
      </c>
      <c r="AY102" s="222" t="s">
        <v>145</v>
      </c>
    </row>
    <row r="103" spans="1:65" s="130" customFormat="1" ht="44.25" customHeight="1">
      <c r="A103" s="127"/>
      <c r="B103" s="128"/>
      <c r="C103" s="193" t="s">
        <v>151</v>
      </c>
      <c r="D103" s="193" t="s">
        <v>147</v>
      </c>
      <c r="E103" s="194" t="s">
        <v>1480</v>
      </c>
      <c r="F103" s="195" t="s">
        <v>1481</v>
      </c>
      <c r="G103" s="196" t="s">
        <v>111</v>
      </c>
      <c r="H103" s="197">
        <v>17.477</v>
      </c>
      <c r="I103" s="24"/>
      <c r="J103" s="198">
        <f>ROUND(I103*H103,2)</f>
        <v>0</v>
      </c>
      <c r="K103" s="195" t="s">
        <v>150</v>
      </c>
      <c r="L103" s="128"/>
      <c r="M103" s="199" t="s">
        <v>3</v>
      </c>
      <c r="N103" s="200" t="s">
        <v>43</v>
      </c>
      <c r="O103" s="201"/>
      <c r="P103" s="202">
        <f>O103*H103</f>
        <v>0</v>
      </c>
      <c r="Q103" s="202">
        <v>0</v>
      </c>
      <c r="R103" s="202">
        <f>Q103*H103</f>
        <v>0</v>
      </c>
      <c r="S103" s="202">
        <v>0</v>
      </c>
      <c r="T103" s="203">
        <f>S103*H103</f>
        <v>0</v>
      </c>
      <c r="U103" s="127"/>
      <c r="V103" s="127"/>
      <c r="W103" s="127"/>
      <c r="X103" s="127"/>
      <c r="Y103" s="127"/>
      <c r="Z103" s="127"/>
      <c r="AA103" s="127"/>
      <c r="AB103" s="127"/>
      <c r="AC103" s="127"/>
      <c r="AD103" s="127"/>
      <c r="AE103" s="127"/>
      <c r="AR103" s="204" t="s">
        <v>151</v>
      </c>
      <c r="AT103" s="204" t="s">
        <v>147</v>
      </c>
      <c r="AU103" s="204" t="s">
        <v>82</v>
      </c>
      <c r="AY103" s="120" t="s">
        <v>145</v>
      </c>
      <c r="BE103" s="205">
        <f>IF(N103="základní",J103,0)</f>
        <v>0</v>
      </c>
      <c r="BF103" s="205">
        <f>IF(N103="snížená",J103,0)</f>
        <v>0</v>
      </c>
      <c r="BG103" s="205">
        <f>IF(N103="zákl. přenesená",J103,0)</f>
        <v>0</v>
      </c>
      <c r="BH103" s="205">
        <f>IF(N103="sníž. přenesená",J103,0)</f>
        <v>0</v>
      </c>
      <c r="BI103" s="205">
        <f>IF(N103="nulová",J103,0)</f>
        <v>0</v>
      </c>
      <c r="BJ103" s="120" t="s">
        <v>80</v>
      </c>
      <c r="BK103" s="205">
        <f>ROUND(I103*H103,2)</f>
        <v>0</v>
      </c>
      <c r="BL103" s="120" t="s">
        <v>151</v>
      </c>
      <c r="BM103" s="204" t="s">
        <v>1482</v>
      </c>
    </row>
    <row r="104" spans="1:65" s="219" customFormat="1">
      <c r="B104" s="220"/>
      <c r="D104" s="221" t="s">
        <v>153</v>
      </c>
      <c r="E104" s="222" t="s">
        <v>3</v>
      </c>
      <c r="F104" s="223" t="s">
        <v>1483</v>
      </c>
      <c r="H104" s="224">
        <v>28.081</v>
      </c>
      <c r="I104" s="25"/>
      <c r="L104" s="220"/>
      <c r="M104" s="225"/>
      <c r="N104" s="226"/>
      <c r="O104" s="226"/>
      <c r="P104" s="226"/>
      <c r="Q104" s="226"/>
      <c r="R104" s="226"/>
      <c r="S104" s="226"/>
      <c r="T104" s="227"/>
      <c r="AT104" s="222" t="s">
        <v>153</v>
      </c>
      <c r="AU104" s="222" t="s">
        <v>82</v>
      </c>
      <c r="AV104" s="219" t="s">
        <v>82</v>
      </c>
      <c r="AW104" s="219" t="s">
        <v>33</v>
      </c>
      <c r="AX104" s="219" t="s">
        <v>72</v>
      </c>
      <c r="AY104" s="222" t="s">
        <v>145</v>
      </c>
    </row>
    <row r="105" spans="1:65" s="219" customFormat="1" ht="22.5">
      <c r="B105" s="220"/>
      <c r="D105" s="221" t="s">
        <v>153</v>
      </c>
      <c r="E105" s="222" t="s">
        <v>3</v>
      </c>
      <c r="F105" s="223" t="s">
        <v>1484</v>
      </c>
      <c r="H105" s="224">
        <v>-10.353999999999999</v>
      </c>
      <c r="I105" s="25"/>
      <c r="L105" s="220"/>
      <c r="M105" s="225"/>
      <c r="N105" s="226"/>
      <c r="O105" s="226"/>
      <c r="P105" s="226"/>
      <c r="Q105" s="226"/>
      <c r="R105" s="226"/>
      <c r="S105" s="226"/>
      <c r="T105" s="227"/>
      <c r="AT105" s="222" t="s">
        <v>153</v>
      </c>
      <c r="AU105" s="222" t="s">
        <v>82</v>
      </c>
      <c r="AV105" s="219" t="s">
        <v>82</v>
      </c>
      <c r="AW105" s="219" t="s">
        <v>33</v>
      </c>
      <c r="AX105" s="219" t="s">
        <v>72</v>
      </c>
      <c r="AY105" s="222" t="s">
        <v>145</v>
      </c>
    </row>
    <row r="106" spans="1:65" s="219" customFormat="1">
      <c r="B106" s="220"/>
      <c r="D106" s="221" t="s">
        <v>153</v>
      </c>
      <c r="E106" s="222" t="s">
        <v>3</v>
      </c>
      <c r="F106" s="223" t="s">
        <v>1485</v>
      </c>
      <c r="H106" s="224">
        <v>-0.25</v>
      </c>
      <c r="I106" s="25"/>
      <c r="L106" s="220"/>
      <c r="M106" s="225"/>
      <c r="N106" s="226"/>
      <c r="O106" s="226"/>
      <c r="P106" s="226"/>
      <c r="Q106" s="226"/>
      <c r="R106" s="226"/>
      <c r="S106" s="226"/>
      <c r="T106" s="227"/>
      <c r="AT106" s="222" t="s">
        <v>153</v>
      </c>
      <c r="AU106" s="222" t="s">
        <v>82</v>
      </c>
      <c r="AV106" s="219" t="s">
        <v>82</v>
      </c>
      <c r="AW106" s="219" t="s">
        <v>33</v>
      </c>
      <c r="AX106" s="219" t="s">
        <v>72</v>
      </c>
      <c r="AY106" s="222" t="s">
        <v>145</v>
      </c>
    </row>
    <row r="107" spans="1:65" s="228" customFormat="1">
      <c r="B107" s="229"/>
      <c r="D107" s="221" t="s">
        <v>153</v>
      </c>
      <c r="E107" s="230" t="s">
        <v>1456</v>
      </c>
      <c r="F107" s="231" t="s">
        <v>176</v>
      </c>
      <c r="H107" s="232">
        <v>17.477</v>
      </c>
      <c r="I107" s="26"/>
      <c r="L107" s="229"/>
      <c r="M107" s="233"/>
      <c r="N107" s="234"/>
      <c r="O107" s="234"/>
      <c r="P107" s="234"/>
      <c r="Q107" s="234"/>
      <c r="R107" s="234"/>
      <c r="S107" s="234"/>
      <c r="T107" s="235"/>
      <c r="AT107" s="230" t="s">
        <v>153</v>
      </c>
      <c r="AU107" s="230" t="s">
        <v>82</v>
      </c>
      <c r="AV107" s="228" t="s">
        <v>151</v>
      </c>
      <c r="AW107" s="228" t="s">
        <v>33</v>
      </c>
      <c r="AX107" s="228" t="s">
        <v>80</v>
      </c>
      <c r="AY107" s="230" t="s">
        <v>145</v>
      </c>
    </row>
    <row r="108" spans="1:65" s="130" customFormat="1" ht="44.25" customHeight="1">
      <c r="A108" s="127"/>
      <c r="B108" s="128"/>
      <c r="C108" s="193" t="s">
        <v>164</v>
      </c>
      <c r="D108" s="193" t="s">
        <v>147</v>
      </c>
      <c r="E108" s="194" t="s">
        <v>1486</v>
      </c>
      <c r="F108" s="195" t="s">
        <v>1487</v>
      </c>
      <c r="G108" s="196" t="s">
        <v>111</v>
      </c>
      <c r="H108" s="197">
        <v>0.63800000000000001</v>
      </c>
      <c r="I108" s="24"/>
      <c r="J108" s="198">
        <f>ROUND(I108*H108,2)</f>
        <v>0</v>
      </c>
      <c r="K108" s="195" t="s">
        <v>150</v>
      </c>
      <c r="L108" s="128"/>
      <c r="M108" s="199" t="s">
        <v>3</v>
      </c>
      <c r="N108" s="200" t="s">
        <v>43</v>
      </c>
      <c r="O108" s="201"/>
      <c r="P108" s="202">
        <f>O108*H108</f>
        <v>0</v>
      </c>
      <c r="Q108" s="202">
        <v>0</v>
      </c>
      <c r="R108" s="202">
        <f>Q108*H108</f>
        <v>0</v>
      </c>
      <c r="S108" s="202">
        <v>0</v>
      </c>
      <c r="T108" s="203">
        <f>S108*H108</f>
        <v>0</v>
      </c>
      <c r="U108" s="127"/>
      <c r="V108" s="127"/>
      <c r="W108" s="127"/>
      <c r="X108" s="127"/>
      <c r="Y108" s="127"/>
      <c r="Z108" s="127"/>
      <c r="AA108" s="127"/>
      <c r="AB108" s="127"/>
      <c r="AC108" s="127"/>
      <c r="AD108" s="127"/>
      <c r="AE108" s="127"/>
      <c r="AR108" s="204" t="s">
        <v>151</v>
      </c>
      <c r="AT108" s="204" t="s">
        <v>147</v>
      </c>
      <c r="AU108" s="204" t="s">
        <v>82</v>
      </c>
      <c r="AY108" s="120" t="s">
        <v>145</v>
      </c>
      <c r="BE108" s="205">
        <f>IF(N108="základní",J108,0)</f>
        <v>0</v>
      </c>
      <c r="BF108" s="205">
        <f>IF(N108="snížená",J108,0)</f>
        <v>0</v>
      </c>
      <c r="BG108" s="205">
        <f>IF(N108="zákl. přenesená",J108,0)</f>
        <v>0</v>
      </c>
      <c r="BH108" s="205">
        <f>IF(N108="sníž. přenesená",J108,0)</f>
        <v>0</v>
      </c>
      <c r="BI108" s="205">
        <f>IF(N108="nulová",J108,0)</f>
        <v>0</v>
      </c>
      <c r="BJ108" s="120" t="s">
        <v>80</v>
      </c>
      <c r="BK108" s="205">
        <f>ROUND(I108*H108,2)</f>
        <v>0</v>
      </c>
      <c r="BL108" s="120" t="s">
        <v>151</v>
      </c>
      <c r="BM108" s="204" t="s">
        <v>1488</v>
      </c>
    </row>
    <row r="109" spans="1:65" s="219" customFormat="1">
      <c r="B109" s="220"/>
      <c r="D109" s="221" t="s">
        <v>153</v>
      </c>
      <c r="E109" s="222" t="s">
        <v>3</v>
      </c>
      <c r="F109" s="223" t="s">
        <v>1489</v>
      </c>
      <c r="H109" s="224">
        <v>0.63800000000000001</v>
      </c>
      <c r="I109" s="25"/>
      <c r="L109" s="220"/>
      <c r="M109" s="225"/>
      <c r="N109" s="226"/>
      <c r="O109" s="226"/>
      <c r="P109" s="226"/>
      <c r="Q109" s="226"/>
      <c r="R109" s="226"/>
      <c r="S109" s="226"/>
      <c r="T109" s="227"/>
      <c r="AT109" s="222" t="s">
        <v>153</v>
      </c>
      <c r="AU109" s="222" t="s">
        <v>82</v>
      </c>
      <c r="AV109" s="219" t="s">
        <v>82</v>
      </c>
      <c r="AW109" s="219" t="s">
        <v>33</v>
      </c>
      <c r="AX109" s="219" t="s">
        <v>80</v>
      </c>
      <c r="AY109" s="222" t="s">
        <v>145</v>
      </c>
    </row>
    <row r="110" spans="1:65" s="130" customFormat="1" ht="44.25" customHeight="1">
      <c r="A110" s="127"/>
      <c r="B110" s="128"/>
      <c r="C110" s="193" t="s">
        <v>167</v>
      </c>
      <c r="D110" s="193" t="s">
        <v>147</v>
      </c>
      <c r="E110" s="194" t="s">
        <v>1490</v>
      </c>
      <c r="F110" s="195" t="s">
        <v>1491</v>
      </c>
      <c r="G110" s="196" t="s">
        <v>111</v>
      </c>
      <c r="H110" s="197">
        <v>109.783</v>
      </c>
      <c r="I110" s="24"/>
      <c r="J110" s="198">
        <f>ROUND(I110*H110,2)</f>
        <v>0</v>
      </c>
      <c r="K110" s="195" t="s">
        <v>150</v>
      </c>
      <c r="L110" s="128"/>
      <c r="M110" s="199" t="s">
        <v>3</v>
      </c>
      <c r="N110" s="200" t="s">
        <v>43</v>
      </c>
      <c r="O110" s="201"/>
      <c r="P110" s="202">
        <f>O110*H110</f>
        <v>0</v>
      </c>
      <c r="Q110" s="202">
        <v>0</v>
      </c>
      <c r="R110" s="202">
        <f>Q110*H110</f>
        <v>0</v>
      </c>
      <c r="S110" s="202">
        <v>0</v>
      </c>
      <c r="T110" s="203">
        <f>S110*H110</f>
        <v>0</v>
      </c>
      <c r="U110" s="127"/>
      <c r="V110" s="127"/>
      <c r="W110" s="127"/>
      <c r="X110" s="127"/>
      <c r="Y110" s="127"/>
      <c r="Z110" s="127"/>
      <c r="AA110" s="127"/>
      <c r="AB110" s="127"/>
      <c r="AC110" s="127"/>
      <c r="AD110" s="127"/>
      <c r="AE110" s="127"/>
      <c r="AR110" s="204" t="s">
        <v>151</v>
      </c>
      <c r="AT110" s="204" t="s">
        <v>147</v>
      </c>
      <c r="AU110" s="204" t="s">
        <v>82</v>
      </c>
      <c r="AY110" s="120" t="s">
        <v>145</v>
      </c>
      <c r="BE110" s="205">
        <f>IF(N110="základní",J110,0)</f>
        <v>0</v>
      </c>
      <c r="BF110" s="205">
        <f>IF(N110="snížená",J110,0)</f>
        <v>0</v>
      </c>
      <c r="BG110" s="205">
        <f>IF(N110="zákl. přenesená",J110,0)</f>
        <v>0</v>
      </c>
      <c r="BH110" s="205">
        <f>IF(N110="sníž. přenesená",J110,0)</f>
        <v>0</v>
      </c>
      <c r="BI110" s="205">
        <f>IF(N110="nulová",J110,0)</f>
        <v>0</v>
      </c>
      <c r="BJ110" s="120" t="s">
        <v>80</v>
      </c>
      <c r="BK110" s="205">
        <f>ROUND(I110*H110,2)</f>
        <v>0</v>
      </c>
      <c r="BL110" s="120" t="s">
        <v>151</v>
      </c>
      <c r="BM110" s="204" t="s">
        <v>1492</v>
      </c>
    </row>
    <row r="111" spans="1:65" s="219" customFormat="1" ht="22.5">
      <c r="B111" s="220"/>
      <c r="D111" s="221" t="s">
        <v>153</v>
      </c>
      <c r="E111" s="222" t="s">
        <v>3</v>
      </c>
      <c r="F111" s="223" t="s">
        <v>1493</v>
      </c>
      <c r="H111" s="224">
        <v>10.723000000000001</v>
      </c>
      <c r="I111" s="25"/>
      <c r="L111" s="220"/>
      <c r="M111" s="225"/>
      <c r="N111" s="226"/>
      <c r="O111" s="226"/>
      <c r="P111" s="226"/>
      <c r="Q111" s="226"/>
      <c r="R111" s="226"/>
      <c r="S111" s="226"/>
      <c r="T111" s="227"/>
      <c r="AT111" s="222" t="s">
        <v>153</v>
      </c>
      <c r="AU111" s="222" t="s">
        <v>82</v>
      </c>
      <c r="AV111" s="219" t="s">
        <v>82</v>
      </c>
      <c r="AW111" s="219" t="s">
        <v>33</v>
      </c>
      <c r="AX111" s="219" t="s">
        <v>72</v>
      </c>
      <c r="AY111" s="222" t="s">
        <v>145</v>
      </c>
    </row>
    <row r="112" spans="1:65" s="219" customFormat="1">
      <c r="B112" s="220"/>
      <c r="D112" s="221" t="s">
        <v>153</v>
      </c>
      <c r="E112" s="222" t="s">
        <v>3</v>
      </c>
      <c r="F112" s="223" t="s">
        <v>1494</v>
      </c>
      <c r="H112" s="224">
        <v>3.9</v>
      </c>
      <c r="I112" s="25"/>
      <c r="L112" s="220"/>
      <c r="M112" s="225"/>
      <c r="N112" s="226"/>
      <c r="O112" s="226"/>
      <c r="P112" s="226"/>
      <c r="Q112" s="226"/>
      <c r="R112" s="226"/>
      <c r="S112" s="226"/>
      <c r="T112" s="227"/>
      <c r="AT112" s="222" t="s">
        <v>153</v>
      </c>
      <c r="AU112" s="222" t="s">
        <v>82</v>
      </c>
      <c r="AV112" s="219" t="s">
        <v>82</v>
      </c>
      <c r="AW112" s="219" t="s">
        <v>33</v>
      </c>
      <c r="AX112" s="219" t="s">
        <v>72</v>
      </c>
      <c r="AY112" s="222" t="s">
        <v>145</v>
      </c>
    </row>
    <row r="113" spans="1:65" s="219" customFormat="1">
      <c r="B113" s="220"/>
      <c r="D113" s="221" t="s">
        <v>153</v>
      </c>
      <c r="E113" s="222" t="s">
        <v>3</v>
      </c>
      <c r="F113" s="223" t="s">
        <v>1495</v>
      </c>
      <c r="H113" s="224">
        <v>47.52</v>
      </c>
      <c r="I113" s="25"/>
      <c r="L113" s="220"/>
      <c r="M113" s="225"/>
      <c r="N113" s="226"/>
      <c r="O113" s="226"/>
      <c r="P113" s="226"/>
      <c r="Q113" s="226"/>
      <c r="R113" s="226"/>
      <c r="S113" s="226"/>
      <c r="T113" s="227"/>
      <c r="AT113" s="222" t="s">
        <v>153</v>
      </c>
      <c r="AU113" s="222" t="s">
        <v>82</v>
      </c>
      <c r="AV113" s="219" t="s">
        <v>82</v>
      </c>
      <c r="AW113" s="219" t="s">
        <v>33</v>
      </c>
      <c r="AX113" s="219" t="s">
        <v>72</v>
      </c>
      <c r="AY113" s="222" t="s">
        <v>145</v>
      </c>
    </row>
    <row r="114" spans="1:65" s="219" customFormat="1">
      <c r="B114" s="220"/>
      <c r="D114" s="221" t="s">
        <v>153</v>
      </c>
      <c r="E114" s="222" t="s">
        <v>3</v>
      </c>
      <c r="F114" s="223" t="s">
        <v>1496</v>
      </c>
      <c r="H114" s="224">
        <v>32.64</v>
      </c>
      <c r="I114" s="25"/>
      <c r="L114" s="220"/>
      <c r="M114" s="225"/>
      <c r="N114" s="226"/>
      <c r="O114" s="226"/>
      <c r="P114" s="226"/>
      <c r="Q114" s="226"/>
      <c r="R114" s="226"/>
      <c r="S114" s="226"/>
      <c r="T114" s="227"/>
      <c r="AT114" s="222" t="s">
        <v>153</v>
      </c>
      <c r="AU114" s="222" t="s">
        <v>82</v>
      </c>
      <c r="AV114" s="219" t="s">
        <v>82</v>
      </c>
      <c r="AW114" s="219" t="s">
        <v>33</v>
      </c>
      <c r="AX114" s="219" t="s">
        <v>72</v>
      </c>
      <c r="AY114" s="222" t="s">
        <v>145</v>
      </c>
    </row>
    <row r="115" spans="1:65" s="219" customFormat="1">
      <c r="B115" s="220"/>
      <c r="D115" s="221" t="s">
        <v>153</v>
      </c>
      <c r="E115" s="222" t="s">
        <v>3</v>
      </c>
      <c r="F115" s="223" t="s">
        <v>1497</v>
      </c>
      <c r="H115" s="224">
        <v>15</v>
      </c>
      <c r="I115" s="25"/>
      <c r="L115" s="220"/>
      <c r="M115" s="225"/>
      <c r="N115" s="226"/>
      <c r="O115" s="226"/>
      <c r="P115" s="226"/>
      <c r="Q115" s="226"/>
      <c r="R115" s="226"/>
      <c r="S115" s="226"/>
      <c r="T115" s="227"/>
      <c r="AT115" s="222" t="s">
        <v>153</v>
      </c>
      <c r="AU115" s="222" t="s">
        <v>82</v>
      </c>
      <c r="AV115" s="219" t="s">
        <v>82</v>
      </c>
      <c r="AW115" s="219" t="s">
        <v>33</v>
      </c>
      <c r="AX115" s="219" t="s">
        <v>72</v>
      </c>
      <c r="AY115" s="222" t="s">
        <v>145</v>
      </c>
    </row>
    <row r="116" spans="1:65" s="228" customFormat="1">
      <c r="B116" s="229"/>
      <c r="D116" s="221" t="s">
        <v>153</v>
      </c>
      <c r="E116" s="230" t="s">
        <v>3</v>
      </c>
      <c r="F116" s="231" t="s">
        <v>176</v>
      </c>
      <c r="H116" s="232">
        <v>109.783</v>
      </c>
      <c r="I116" s="26"/>
      <c r="L116" s="229"/>
      <c r="M116" s="233"/>
      <c r="N116" s="234"/>
      <c r="O116" s="234"/>
      <c r="P116" s="234"/>
      <c r="Q116" s="234"/>
      <c r="R116" s="234"/>
      <c r="S116" s="234"/>
      <c r="T116" s="235"/>
      <c r="AT116" s="230" t="s">
        <v>153</v>
      </c>
      <c r="AU116" s="230" t="s">
        <v>82</v>
      </c>
      <c r="AV116" s="228" t="s">
        <v>151</v>
      </c>
      <c r="AW116" s="228" t="s">
        <v>33</v>
      </c>
      <c r="AX116" s="228" t="s">
        <v>80</v>
      </c>
      <c r="AY116" s="230" t="s">
        <v>145</v>
      </c>
    </row>
    <row r="117" spans="1:65" s="130" customFormat="1" ht="60">
      <c r="A117" s="127"/>
      <c r="B117" s="128"/>
      <c r="C117" s="193" t="s">
        <v>168</v>
      </c>
      <c r="D117" s="193" t="s">
        <v>147</v>
      </c>
      <c r="E117" s="194" t="s">
        <v>1498</v>
      </c>
      <c r="F117" s="195" t="s">
        <v>1499</v>
      </c>
      <c r="G117" s="196" t="s">
        <v>111</v>
      </c>
      <c r="H117" s="197">
        <v>110.42100000000001</v>
      </c>
      <c r="I117" s="24"/>
      <c r="J117" s="198">
        <f>ROUND(I117*H117,2)</f>
        <v>0</v>
      </c>
      <c r="K117" s="195" t="s">
        <v>150</v>
      </c>
      <c r="L117" s="128"/>
      <c r="M117" s="199" t="s">
        <v>3</v>
      </c>
      <c r="N117" s="200" t="s">
        <v>43</v>
      </c>
      <c r="O117" s="201"/>
      <c r="P117" s="202">
        <f>O117*H117</f>
        <v>0</v>
      </c>
      <c r="Q117" s="202">
        <v>0</v>
      </c>
      <c r="R117" s="202">
        <f>Q117*H117</f>
        <v>0</v>
      </c>
      <c r="S117" s="202">
        <v>0</v>
      </c>
      <c r="T117" s="203">
        <f>S117*H117</f>
        <v>0</v>
      </c>
      <c r="U117" s="127"/>
      <c r="V117" s="127"/>
      <c r="W117" s="127"/>
      <c r="X117" s="127"/>
      <c r="Y117" s="127"/>
      <c r="Z117" s="127"/>
      <c r="AA117" s="127"/>
      <c r="AB117" s="127"/>
      <c r="AC117" s="127"/>
      <c r="AD117" s="127"/>
      <c r="AE117" s="127"/>
      <c r="AR117" s="204" t="s">
        <v>151</v>
      </c>
      <c r="AT117" s="204" t="s">
        <v>147</v>
      </c>
      <c r="AU117" s="204" t="s">
        <v>82</v>
      </c>
      <c r="AY117" s="120" t="s">
        <v>145</v>
      </c>
      <c r="BE117" s="205">
        <f>IF(N117="základní",J117,0)</f>
        <v>0</v>
      </c>
      <c r="BF117" s="205">
        <f>IF(N117="snížená",J117,0)</f>
        <v>0</v>
      </c>
      <c r="BG117" s="205">
        <f>IF(N117="zákl. přenesená",J117,0)</f>
        <v>0</v>
      </c>
      <c r="BH117" s="205">
        <f>IF(N117="sníž. přenesená",J117,0)</f>
        <v>0</v>
      </c>
      <c r="BI117" s="205">
        <f>IF(N117="nulová",J117,0)</f>
        <v>0</v>
      </c>
      <c r="BJ117" s="120" t="s">
        <v>80</v>
      </c>
      <c r="BK117" s="205">
        <f>ROUND(I117*H117,2)</f>
        <v>0</v>
      </c>
      <c r="BL117" s="120" t="s">
        <v>151</v>
      </c>
      <c r="BM117" s="204" t="s">
        <v>1500</v>
      </c>
    </row>
    <row r="118" spans="1:65" s="219" customFormat="1" ht="22.5">
      <c r="B118" s="220"/>
      <c r="D118" s="221" t="s">
        <v>153</v>
      </c>
      <c r="E118" s="222" t="s">
        <v>3</v>
      </c>
      <c r="F118" s="223" t="s">
        <v>1501</v>
      </c>
      <c r="H118" s="224">
        <v>110.42100000000001</v>
      </c>
      <c r="I118" s="25"/>
      <c r="L118" s="220"/>
      <c r="M118" s="225"/>
      <c r="N118" s="226"/>
      <c r="O118" s="226"/>
      <c r="P118" s="226"/>
      <c r="Q118" s="226"/>
      <c r="R118" s="226"/>
      <c r="S118" s="226"/>
      <c r="T118" s="227"/>
      <c r="AT118" s="222" t="s">
        <v>153</v>
      </c>
      <c r="AU118" s="222" t="s">
        <v>82</v>
      </c>
      <c r="AV118" s="219" t="s">
        <v>82</v>
      </c>
      <c r="AW118" s="219" t="s">
        <v>33</v>
      </c>
      <c r="AX118" s="219" t="s">
        <v>80</v>
      </c>
      <c r="AY118" s="222" t="s">
        <v>145</v>
      </c>
    </row>
    <row r="119" spans="1:65" s="130" customFormat="1" ht="66.75" customHeight="1">
      <c r="A119" s="127"/>
      <c r="B119" s="128"/>
      <c r="C119" s="193" t="s">
        <v>169</v>
      </c>
      <c r="D119" s="193" t="s">
        <v>147</v>
      </c>
      <c r="E119" s="194" t="s">
        <v>1502</v>
      </c>
      <c r="F119" s="195" t="s">
        <v>1503</v>
      </c>
      <c r="G119" s="196" t="s">
        <v>111</v>
      </c>
      <c r="H119" s="197">
        <v>2208.42</v>
      </c>
      <c r="I119" s="24"/>
      <c r="J119" s="198">
        <f>ROUND(I119*H119,2)</f>
        <v>0</v>
      </c>
      <c r="K119" s="195" t="s">
        <v>150</v>
      </c>
      <c r="L119" s="128"/>
      <c r="M119" s="199" t="s">
        <v>3</v>
      </c>
      <c r="N119" s="200" t="s">
        <v>43</v>
      </c>
      <c r="O119" s="201"/>
      <c r="P119" s="202">
        <f>O119*H119</f>
        <v>0</v>
      </c>
      <c r="Q119" s="202">
        <v>0</v>
      </c>
      <c r="R119" s="202">
        <f>Q119*H119</f>
        <v>0</v>
      </c>
      <c r="S119" s="202">
        <v>0</v>
      </c>
      <c r="T119" s="203">
        <f>S119*H119</f>
        <v>0</v>
      </c>
      <c r="U119" s="127"/>
      <c r="V119" s="127"/>
      <c r="W119" s="127"/>
      <c r="X119" s="127"/>
      <c r="Y119" s="127"/>
      <c r="Z119" s="127"/>
      <c r="AA119" s="127"/>
      <c r="AB119" s="127"/>
      <c r="AC119" s="127"/>
      <c r="AD119" s="127"/>
      <c r="AE119" s="127"/>
      <c r="AR119" s="204" t="s">
        <v>151</v>
      </c>
      <c r="AT119" s="204" t="s">
        <v>147</v>
      </c>
      <c r="AU119" s="204" t="s">
        <v>82</v>
      </c>
      <c r="AY119" s="120" t="s">
        <v>145</v>
      </c>
      <c r="BE119" s="205">
        <f>IF(N119="základní",J119,0)</f>
        <v>0</v>
      </c>
      <c r="BF119" s="205">
        <f>IF(N119="snížená",J119,0)</f>
        <v>0</v>
      </c>
      <c r="BG119" s="205">
        <f>IF(N119="zákl. přenesená",J119,0)</f>
        <v>0</v>
      </c>
      <c r="BH119" s="205">
        <f>IF(N119="sníž. přenesená",J119,0)</f>
        <v>0</v>
      </c>
      <c r="BI119" s="205">
        <f>IF(N119="nulová",J119,0)</f>
        <v>0</v>
      </c>
      <c r="BJ119" s="120" t="s">
        <v>80</v>
      </c>
      <c r="BK119" s="205">
        <f>ROUND(I119*H119,2)</f>
        <v>0</v>
      </c>
      <c r="BL119" s="120" t="s">
        <v>151</v>
      </c>
      <c r="BM119" s="204" t="s">
        <v>1504</v>
      </c>
    </row>
    <row r="120" spans="1:65" s="219" customFormat="1">
      <c r="B120" s="220"/>
      <c r="D120" s="221" t="s">
        <v>153</v>
      </c>
      <c r="F120" s="223" t="s">
        <v>1505</v>
      </c>
      <c r="H120" s="224">
        <v>2208.42</v>
      </c>
      <c r="I120" s="25"/>
      <c r="L120" s="220"/>
      <c r="M120" s="225"/>
      <c r="N120" s="226"/>
      <c r="O120" s="226"/>
      <c r="P120" s="226"/>
      <c r="Q120" s="226"/>
      <c r="R120" s="226"/>
      <c r="S120" s="226"/>
      <c r="T120" s="227"/>
      <c r="AT120" s="222" t="s">
        <v>153</v>
      </c>
      <c r="AU120" s="222" t="s">
        <v>82</v>
      </c>
      <c r="AV120" s="219" t="s">
        <v>82</v>
      </c>
      <c r="AW120" s="219" t="s">
        <v>4</v>
      </c>
      <c r="AX120" s="219" t="s">
        <v>80</v>
      </c>
      <c r="AY120" s="222" t="s">
        <v>145</v>
      </c>
    </row>
    <row r="121" spans="1:65" s="130" customFormat="1" ht="44.25" customHeight="1">
      <c r="A121" s="127"/>
      <c r="B121" s="128"/>
      <c r="C121" s="193" t="s">
        <v>177</v>
      </c>
      <c r="D121" s="193" t="s">
        <v>147</v>
      </c>
      <c r="E121" s="194" t="s">
        <v>1506</v>
      </c>
      <c r="F121" s="195" t="s">
        <v>1507</v>
      </c>
      <c r="G121" s="196" t="s">
        <v>111</v>
      </c>
      <c r="H121" s="197">
        <v>110.42100000000001</v>
      </c>
      <c r="I121" s="24"/>
      <c r="J121" s="198">
        <f>ROUND(I121*H121,2)</f>
        <v>0</v>
      </c>
      <c r="K121" s="195" t="s">
        <v>150</v>
      </c>
      <c r="L121" s="128"/>
      <c r="M121" s="199" t="s">
        <v>3</v>
      </c>
      <c r="N121" s="200" t="s">
        <v>43</v>
      </c>
      <c r="O121" s="201"/>
      <c r="P121" s="202">
        <f>O121*H121</f>
        <v>0</v>
      </c>
      <c r="Q121" s="202">
        <v>0</v>
      </c>
      <c r="R121" s="202">
        <f>Q121*H121</f>
        <v>0</v>
      </c>
      <c r="S121" s="202">
        <v>0</v>
      </c>
      <c r="T121" s="203">
        <f>S121*H121</f>
        <v>0</v>
      </c>
      <c r="U121" s="127"/>
      <c r="V121" s="127"/>
      <c r="W121" s="127"/>
      <c r="X121" s="127"/>
      <c r="Y121" s="127"/>
      <c r="Z121" s="127"/>
      <c r="AA121" s="127"/>
      <c r="AB121" s="127"/>
      <c r="AC121" s="127"/>
      <c r="AD121" s="127"/>
      <c r="AE121" s="127"/>
      <c r="AR121" s="204" t="s">
        <v>151</v>
      </c>
      <c r="AT121" s="204" t="s">
        <v>147</v>
      </c>
      <c r="AU121" s="204" t="s">
        <v>82</v>
      </c>
      <c r="AY121" s="120" t="s">
        <v>145</v>
      </c>
      <c r="BE121" s="205">
        <f>IF(N121="základní",J121,0)</f>
        <v>0</v>
      </c>
      <c r="BF121" s="205">
        <f>IF(N121="snížená",J121,0)</f>
        <v>0</v>
      </c>
      <c r="BG121" s="205">
        <f>IF(N121="zákl. přenesená",J121,0)</f>
        <v>0</v>
      </c>
      <c r="BH121" s="205">
        <f>IF(N121="sníž. přenesená",J121,0)</f>
        <v>0</v>
      </c>
      <c r="BI121" s="205">
        <f>IF(N121="nulová",J121,0)</f>
        <v>0</v>
      </c>
      <c r="BJ121" s="120" t="s">
        <v>80</v>
      </c>
      <c r="BK121" s="205">
        <f>ROUND(I121*H121,2)</f>
        <v>0</v>
      </c>
      <c r="BL121" s="120" t="s">
        <v>151</v>
      </c>
      <c r="BM121" s="204" t="s">
        <v>1508</v>
      </c>
    </row>
    <row r="122" spans="1:65" s="130" customFormat="1" ht="19.5">
      <c r="A122" s="127"/>
      <c r="B122" s="128"/>
      <c r="C122" s="127"/>
      <c r="D122" s="221" t="s">
        <v>316</v>
      </c>
      <c r="E122" s="127"/>
      <c r="F122" s="252" t="s">
        <v>1509</v>
      </c>
      <c r="G122" s="127"/>
      <c r="H122" s="127"/>
      <c r="I122" s="28"/>
      <c r="J122" s="127"/>
      <c r="K122" s="127"/>
      <c r="L122" s="128"/>
      <c r="M122" s="253"/>
      <c r="N122" s="254"/>
      <c r="O122" s="201"/>
      <c r="P122" s="201"/>
      <c r="Q122" s="201"/>
      <c r="R122" s="201"/>
      <c r="S122" s="201"/>
      <c r="T122" s="255"/>
      <c r="U122" s="127"/>
      <c r="V122" s="127"/>
      <c r="W122" s="127"/>
      <c r="X122" s="127"/>
      <c r="Y122" s="127"/>
      <c r="Z122" s="127"/>
      <c r="AA122" s="127"/>
      <c r="AB122" s="127"/>
      <c r="AC122" s="127"/>
      <c r="AD122" s="127"/>
      <c r="AE122" s="127"/>
      <c r="AT122" s="120" t="s">
        <v>316</v>
      </c>
      <c r="AU122" s="120" t="s">
        <v>82</v>
      </c>
    </row>
    <row r="123" spans="1:65" s="130" customFormat="1" ht="60">
      <c r="A123" s="127"/>
      <c r="B123" s="128"/>
      <c r="C123" s="193" t="s">
        <v>182</v>
      </c>
      <c r="D123" s="193" t="s">
        <v>147</v>
      </c>
      <c r="E123" s="194" t="s">
        <v>196</v>
      </c>
      <c r="F123" s="195" t="s">
        <v>197</v>
      </c>
      <c r="G123" s="196" t="s">
        <v>111</v>
      </c>
      <c r="H123" s="197">
        <v>158.01300000000001</v>
      </c>
      <c r="I123" s="24"/>
      <c r="J123" s="198">
        <f>ROUND(I123*H123,2)</f>
        <v>0</v>
      </c>
      <c r="K123" s="195" t="s">
        <v>150</v>
      </c>
      <c r="L123" s="128"/>
      <c r="M123" s="199" t="s">
        <v>3</v>
      </c>
      <c r="N123" s="200" t="s">
        <v>43</v>
      </c>
      <c r="O123" s="201"/>
      <c r="P123" s="202">
        <f>O123*H123</f>
        <v>0</v>
      </c>
      <c r="Q123" s="202">
        <v>0</v>
      </c>
      <c r="R123" s="202">
        <f>Q123*H123</f>
        <v>0</v>
      </c>
      <c r="S123" s="202">
        <v>0</v>
      </c>
      <c r="T123" s="203">
        <f>S123*H123</f>
        <v>0</v>
      </c>
      <c r="U123" s="127"/>
      <c r="V123" s="127"/>
      <c r="W123" s="127"/>
      <c r="X123" s="127"/>
      <c r="Y123" s="127"/>
      <c r="Z123" s="127"/>
      <c r="AA123" s="127"/>
      <c r="AB123" s="127"/>
      <c r="AC123" s="127"/>
      <c r="AD123" s="127"/>
      <c r="AE123" s="127"/>
      <c r="AR123" s="204" t="s">
        <v>151</v>
      </c>
      <c r="AT123" s="204" t="s">
        <v>147</v>
      </c>
      <c r="AU123" s="204" t="s">
        <v>82</v>
      </c>
      <c r="AY123" s="120" t="s">
        <v>145</v>
      </c>
      <c r="BE123" s="205">
        <f>IF(N123="základní",J123,0)</f>
        <v>0</v>
      </c>
      <c r="BF123" s="205">
        <f>IF(N123="snížená",J123,0)</f>
        <v>0</v>
      </c>
      <c r="BG123" s="205">
        <f>IF(N123="zákl. přenesená",J123,0)</f>
        <v>0</v>
      </c>
      <c r="BH123" s="205">
        <f>IF(N123="sníž. přenesená",J123,0)</f>
        <v>0</v>
      </c>
      <c r="BI123" s="205">
        <f>IF(N123="nulová",J123,0)</f>
        <v>0</v>
      </c>
      <c r="BJ123" s="120" t="s">
        <v>80</v>
      </c>
      <c r="BK123" s="205">
        <f>ROUND(I123*H123,2)</f>
        <v>0</v>
      </c>
      <c r="BL123" s="120" t="s">
        <v>151</v>
      </c>
      <c r="BM123" s="204" t="s">
        <v>1510</v>
      </c>
    </row>
    <row r="124" spans="1:65" s="245" customFormat="1">
      <c r="B124" s="246"/>
      <c r="D124" s="221" t="s">
        <v>153</v>
      </c>
      <c r="E124" s="247" t="s">
        <v>3</v>
      </c>
      <c r="F124" s="248" t="s">
        <v>1511</v>
      </c>
      <c r="H124" s="247" t="s">
        <v>3</v>
      </c>
      <c r="I124" s="27"/>
      <c r="L124" s="246"/>
      <c r="M124" s="249"/>
      <c r="N124" s="250"/>
      <c r="O124" s="250"/>
      <c r="P124" s="250"/>
      <c r="Q124" s="250"/>
      <c r="R124" s="250"/>
      <c r="S124" s="250"/>
      <c r="T124" s="251"/>
      <c r="AT124" s="247" t="s">
        <v>153</v>
      </c>
      <c r="AU124" s="247" t="s">
        <v>82</v>
      </c>
      <c r="AV124" s="245" t="s">
        <v>80</v>
      </c>
      <c r="AW124" s="245" t="s">
        <v>33</v>
      </c>
      <c r="AX124" s="245" t="s">
        <v>72</v>
      </c>
      <c r="AY124" s="247" t="s">
        <v>145</v>
      </c>
    </row>
    <row r="125" spans="1:65" s="219" customFormat="1">
      <c r="B125" s="220"/>
      <c r="D125" s="221" t="s">
        <v>153</v>
      </c>
      <c r="E125" s="222" t="s">
        <v>3</v>
      </c>
      <c r="F125" s="223" t="s">
        <v>1512</v>
      </c>
      <c r="H125" s="224">
        <v>147.40899999999999</v>
      </c>
      <c r="I125" s="25"/>
      <c r="L125" s="220"/>
      <c r="M125" s="225"/>
      <c r="N125" s="226"/>
      <c r="O125" s="226"/>
      <c r="P125" s="226"/>
      <c r="Q125" s="226"/>
      <c r="R125" s="226"/>
      <c r="S125" s="226"/>
      <c r="T125" s="227"/>
      <c r="AT125" s="222" t="s">
        <v>153</v>
      </c>
      <c r="AU125" s="222" t="s">
        <v>82</v>
      </c>
      <c r="AV125" s="219" t="s">
        <v>82</v>
      </c>
      <c r="AW125" s="219" t="s">
        <v>33</v>
      </c>
      <c r="AX125" s="219" t="s">
        <v>72</v>
      </c>
      <c r="AY125" s="222" t="s">
        <v>145</v>
      </c>
    </row>
    <row r="126" spans="1:65" s="219" customFormat="1">
      <c r="B126" s="220"/>
      <c r="D126" s="221" t="s">
        <v>153</v>
      </c>
      <c r="E126" s="222" t="s">
        <v>3</v>
      </c>
      <c r="F126" s="223" t="s">
        <v>1513</v>
      </c>
      <c r="H126" s="224">
        <v>10.603999999999999</v>
      </c>
      <c r="I126" s="25"/>
      <c r="L126" s="220"/>
      <c r="M126" s="225"/>
      <c r="N126" s="226"/>
      <c r="O126" s="226"/>
      <c r="P126" s="226"/>
      <c r="Q126" s="226"/>
      <c r="R126" s="226"/>
      <c r="S126" s="226"/>
      <c r="T126" s="227"/>
      <c r="AT126" s="222" t="s">
        <v>153</v>
      </c>
      <c r="AU126" s="222" t="s">
        <v>82</v>
      </c>
      <c r="AV126" s="219" t="s">
        <v>82</v>
      </c>
      <c r="AW126" s="219" t="s">
        <v>33</v>
      </c>
      <c r="AX126" s="219" t="s">
        <v>72</v>
      </c>
      <c r="AY126" s="222" t="s">
        <v>145</v>
      </c>
    </row>
    <row r="127" spans="1:65" s="228" customFormat="1">
      <c r="B127" s="229"/>
      <c r="D127" s="221" t="s">
        <v>153</v>
      </c>
      <c r="E127" s="230" t="s">
        <v>3</v>
      </c>
      <c r="F127" s="231" t="s">
        <v>176</v>
      </c>
      <c r="H127" s="232">
        <v>158.01300000000001</v>
      </c>
      <c r="I127" s="26"/>
      <c r="L127" s="229"/>
      <c r="M127" s="233"/>
      <c r="N127" s="234"/>
      <c r="O127" s="234"/>
      <c r="P127" s="234"/>
      <c r="Q127" s="234"/>
      <c r="R127" s="234"/>
      <c r="S127" s="234"/>
      <c r="T127" s="235"/>
      <c r="AT127" s="230" t="s">
        <v>153</v>
      </c>
      <c r="AU127" s="230" t="s">
        <v>82</v>
      </c>
      <c r="AV127" s="228" t="s">
        <v>151</v>
      </c>
      <c r="AW127" s="228" t="s">
        <v>33</v>
      </c>
      <c r="AX127" s="228" t="s">
        <v>80</v>
      </c>
      <c r="AY127" s="230" t="s">
        <v>145</v>
      </c>
    </row>
    <row r="128" spans="1:65" s="130" customFormat="1" ht="44.25" customHeight="1">
      <c r="A128" s="127"/>
      <c r="B128" s="128"/>
      <c r="C128" s="193" t="s">
        <v>187</v>
      </c>
      <c r="D128" s="193" t="s">
        <v>147</v>
      </c>
      <c r="E128" s="194" t="s">
        <v>1506</v>
      </c>
      <c r="F128" s="195" t="s">
        <v>1507</v>
      </c>
      <c r="G128" s="196" t="s">
        <v>111</v>
      </c>
      <c r="H128" s="197">
        <v>158.01300000000001</v>
      </c>
      <c r="I128" s="24"/>
      <c r="J128" s="198">
        <f>ROUND(I128*H128,2)</f>
        <v>0</v>
      </c>
      <c r="K128" s="195" t="s">
        <v>150</v>
      </c>
      <c r="L128" s="128"/>
      <c r="M128" s="199" t="s">
        <v>3</v>
      </c>
      <c r="N128" s="200" t="s">
        <v>43</v>
      </c>
      <c r="O128" s="201"/>
      <c r="P128" s="202">
        <f>O128*H128</f>
        <v>0</v>
      </c>
      <c r="Q128" s="202">
        <v>0</v>
      </c>
      <c r="R128" s="202">
        <f>Q128*H128</f>
        <v>0</v>
      </c>
      <c r="S128" s="202">
        <v>0</v>
      </c>
      <c r="T128" s="203">
        <f>S128*H128</f>
        <v>0</v>
      </c>
      <c r="U128" s="127"/>
      <c r="V128" s="127"/>
      <c r="W128" s="127"/>
      <c r="X128" s="127"/>
      <c r="Y128" s="127"/>
      <c r="Z128" s="127"/>
      <c r="AA128" s="127"/>
      <c r="AB128" s="127"/>
      <c r="AC128" s="127"/>
      <c r="AD128" s="127"/>
      <c r="AE128" s="127"/>
      <c r="AR128" s="204" t="s">
        <v>151</v>
      </c>
      <c r="AT128" s="204" t="s">
        <v>147</v>
      </c>
      <c r="AU128" s="204" t="s">
        <v>82</v>
      </c>
      <c r="AY128" s="120" t="s">
        <v>145</v>
      </c>
      <c r="BE128" s="205">
        <f>IF(N128="základní",J128,0)</f>
        <v>0</v>
      </c>
      <c r="BF128" s="205">
        <f>IF(N128="snížená",J128,0)</f>
        <v>0</v>
      </c>
      <c r="BG128" s="205">
        <f>IF(N128="zákl. přenesená",J128,0)</f>
        <v>0</v>
      </c>
      <c r="BH128" s="205">
        <f>IF(N128="sníž. přenesená",J128,0)</f>
        <v>0</v>
      </c>
      <c r="BI128" s="205">
        <f>IF(N128="nulová",J128,0)</f>
        <v>0</v>
      </c>
      <c r="BJ128" s="120" t="s">
        <v>80</v>
      </c>
      <c r="BK128" s="205">
        <f>ROUND(I128*H128,2)</f>
        <v>0</v>
      </c>
      <c r="BL128" s="120" t="s">
        <v>151</v>
      </c>
      <c r="BM128" s="204" t="s">
        <v>1514</v>
      </c>
    </row>
    <row r="129" spans="1:65" s="130" customFormat="1" ht="55.5" customHeight="1">
      <c r="A129" s="127"/>
      <c r="B129" s="128"/>
      <c r="C129" s="193" t="s">
        <v>195</v>
      </c>
      <c r="D129" s="193" t="s">
        <v>147</v>
      </c>
      <c r="E129" s="194" t="s">
        <v>1515</v>
      </c>
      <c r="F129" s="195" t="s">
        <v>1516</v>
      </c>
      <c r="G129" s="196" t="s">
        <v>111</v>
      </c>
      <c r="H129" s="197">
        <v>167.714</v>
      </c>
      <c r="I129" s="24"/>
      <c r="J129" s="198">
        <f>ROUND(I129*H129,2)</f>
        <v>0</v>
      </c>
      <c r="K129" s="195" t="s">
        <v>150</v>
      </c>
      <c r="L129" s="128"/>
      <c r="M129" s="199" t="s">
        <v>3</v>
      </c>
      <c r="N129" s="200" t="s">
        <v>43</v>
      </c>
      <c r="O129" s="201"/>
      <c r="P129" s="202">
        <f>O129*H129</f>
        <v>0</v>
      </c>
      <c r="Q129" s="202">
        <v>0</v>
      </c>
      <c r="R129" s="202">
        <f>Q129*H129</f>
        <v>0</v>
      </c>
      <c r="S129" s="202">
        <v>0</v>
      </c>
      <c r="T129" s="203">
        <f>S129*H129</f>
        <v>0</v>
      </c>
      <c r="U129" s="127"/>
      <c r="V129" s="127"/>
      <c r="W129" s="127"/>
      <c r="X129" s="127"/>
      <c r="Y129" s="127"/>
      <c r="Z129" s="127"/>
      <c r="AA129" s="127"/>
      <c r="AB129" s="127"/>
      <c r="AC129" s="127"/>
      <c r="AD129" s="127"/>
      <c r="AE129" s="127"/>
      <c r="AR129" s="204" t="s">
        <v>151</v>
      </c>
      <c r="AT129" s="204" t="s">
        <v>147</v>
      </c>
      <c r="AU129" s="204" t="s">
        <v>82</v>
      </c>
      <c r="AY129" s="120" t="s">
        <v>145</v>
      </c>
      <c r="BE129" s="205">
        <f>IF(N129="základní",J129,0)</f>
        <v>0</v>
      </c>
      <c r="BF129" s="205">
        <f>IF(N129="snížená",J129,0)</f>
        <v>0</v>
      </c>
      <c r="BG129" s="205">
        <f>IF(N129="zákl. přenesená",J129,0)</f>
        <v>0</v>
      </c>
      <c r="BH129" s="205">
        <f>IF(N129="sníž. přenesená",J129,0)</f>
        <v>0</v>
      </c>
      <c r="BI129" s="205">
        <f>IF(N129="nulová",J129,0)</f>
        <v>0</v>
      </c>
      <c r="BJ129" s="120" t="s">
        <v>80</v>
      </c>
      <c r="BK129" s="205">
        <f>ROUND(I129*H129,2)</f>
        <v>0</v>
      </c>
      <c r="BL129" s="120" t="s">
        <v>151</v>
      </c>
      <c r="BM129" s="204" t="s">
        <v>1517</v>
      </c>
    </row>
    <row r="130" spans="1:65" s="130" customFormat="1" ht="19.5">
      <c r="A130" s="127"/>
      <c r="B130" s="128"/>
      <c r="C130" s="127"/>
      <c r="D130" s="221" t="s">
        <v>316</v>
      </c>
      <c r="E130" s="127"/>
      <c r="F130" s="252" t="s">
        <v>1518</v>
      </c>
      <c r="G130" s="127"/>
      <c r="H130" s="127"/>
      <c r="I130" s="28"/>
      <c r="J130" s="127"/>
      <c r="K130" s="127"/>
      <c r="L130" s="128"/>
      <c r="M130" s="253"/>
      <c r="N130" s="254"/>
      <c r="O130" s="201"/>
      <c r="P130" s="201"/>
      <c r="Q130" s="201"/>
      <c r="R130" s="201"/>
      <c r="S130" s="201"/>
      <c r="T130" s="255"/>
      <c r="U130" s="127"/>
      <c r="V130" s="127"/>
      <c r="W130" s="127"/>
      <c r="X130" s="127"/>
      <c r="Y130" s="127"/>
      <c r="Z130" s="127"/>
      <c r="AA130" s="127"/>
      <c r="AB130" s="127"/>
      <c r="AC130" s="127"/>
      <c r="AD130" s="127"/>
      <c r="AE130" s="127"/>
      <c r="AT130" s="120" t="s">
        <v>316</v>
      </c>
      <c r="AU130" s="120" t="s">
        <v>82</v>
      </c>
    </row>
    <row r="131" spans="1:65" s="219" customFormat="1">
      <c r="B131" s="220"/>
      <c r="D131" s="221" t="s">
        <v>153</v>
      </c>
      <c r="E131" s="222" t="s">
        <v>3</v>
      </c>
      <c r="F131" s="223" t="s">
        <v>192</v>
      </c>
      <c r="H131" s="224">
        <v>31.556000000000001</v>
      </c>
      <c r="I131" s="25"/>
      <c r="L131" s="220"/>
      <c r="M131" s="225"/>
      <c r="N131" s="226"/>
      <c r="O131" s="226"/>
      <c r="P131" s="226"/>
      <c r="Q131" s="226"/>
      <c r="R131" s="226"/>
      <c r="S131" s="226"/>
      <c r="T131" s="227"/>
      <c r="AT131" s="222" t="s">
        <v>153</v>
      </c>
      <c r="AU131" s="222" t="s">
        <v>82</v>
      </c>
      <c r="AV131" s="219" t="s">
        <v>82</v>
      </c>
      <c r="AW131" s="219" t="s">
        <v>33</v>
      </c>
      <c r="AX131" s="219" t="s">
        <v>72</v>
      </c>
      <c r="AY131" s="222" t="s">
        <v>145</v>
      </c>
    </row>
    <row r="132" spans="1:65" s="219" customFormat="1">
      <c r="B132" s="220"/>
      <c r="D132" s="221" t="s">
        <v>153</v>
      </c>
      <c r="E132" s="222" t="s">
        <v>3</v>
      </c>
      <c r="F132" s="223" t="s">
        <v>1519</v>
      </c>
      <c r="H132" s="224">
        <v>12.898</v>
      </c>
      <c r="I132" s="25"/>
      <c r="L132" s="220"/>
      <c r="M132" s="225"/>
      <c r="N132" s="226"/>
      <c r="O132" s="226"/>
      <c r="P132" s="226"/>
      <c r="Q132" s="226"/>
      <c r="R132" s="226"/>
      <c r="S132" s="226"/>
      <c r="T132" s="227"/>
      <c r="AT132" s="222" t="s">
        <v>153</v>
      </c>
      <c r="AU132" s="222" t="s">
        <v>82</v>
      </c>
      <c r="AV132" s="219" t="s">
        <v>82</v>
      </c>
      <c r="AW132" s="219" t="s">
        <v>33</v>
      </c>
      <c r="AX132" s="219" t="s">
        <v>72</v>
      </c>
      <c r="AY132" s="222" t="s">
        <v>145</v>
      </c>
    </row>
    <row r="133" spans="1:65" s="219" customFormat="1">
      <c r="B133" s="220"/>
      <c r="D133" s="221" t="s">
        <v>153</v>
      </c>
      <c r="E133" s="222" t="s">
        <v>3</v>
      </c>
      <c r="F133" s="223" t="s">
        <v>1520</v>
      </c>
      <c r="H133" s="224">
        <v>62.51</v>
      </c>
      <c r="I133" s="25"/>
      <c r="L133" s="220"/>
      <c r="M133" s="225"/>
      <c r="N133" s="226"/>
      <c r="O133" s="226"/>
      <c r="P133" s="226"/>
      <c r="Q133" s="226"/>
      <c r="R133" s="226"/>
      <c r="S133" s="226"/>
      <c r="T133" s="227"/>
      <c r="AT133" s="222" t="s">
        <v>153</v>
      </c>
      <c r="AU133" s="222" t="s">
        <v>82</v>
      </c>
      <c r="AV133" s="219" t="s">
        <v>82</v>
      </c>
      <c r="AW133" s="219" t="s">
        <v>33</v>
      </c>
      <c r="AX133" s="219" t="s">
        <v>72</v>
      </c>
      <c r="AY133" s="222" t="s">
        <v>145</v>
      </c>
    </row>
    <row r="134" spans="1:65" s="219" customFormat="1">
      <c r="B134" s="220"/>
      <c r="D134" s="221" t="s">
        <v>153</v>
      </c>
      <c r="E134" s="222" t="s">
        <v>3</v>
      </c>
      <c r="F134" s="223" t="s">
        <v>1521</v>
      </c>
      <c r="H134" s="224">
        <v>60.75</v>
      </c>
      <c r="I134" s="25"/>
      <c r="L134" s="220"/>
      <c r="M134" s="225"/>
      <c r="N134" s="226"/>
      <c r="O134" s="226"/>
      <c r="P134" s="226"/>
      <c r="Q134" s="226"/>
      <c r="R134" s="226"/>
      <c r="S134" s="226"/>
      <c r="T134" s="227"/>
      <c r="AT134" s="222" t="s">
        <v>153</v>
      </c>
      <c r="AU134" s="222" t="s">
        <v>82</v>
      </c>
      <c r="AV134" s="219" t="s">
        <v>82</v>
      </c>
      <c r="AW134" s="219" t="s">
        <v>33</v>
      </c>
      <c r="AX134" s="219" t="s">
        <v>72</v>
      </c>
      <c r="AY134" s="222" t="s">
        <v>145</v>
      </c>
    </row>
    <row r="135" spans="1:65" s="228" customFormat="1">
      <c r="B135" s="229"/>
      <c r="D135" s="221" t="s">
        <v>153</v>
      </c>
      <c r="E135" s="230" t="s">
        <v>3</v>
      </c>
      <c r="F135" s="231" t="s">
        <v>176</v>
      </c>
      <c r="H135" s="232">
        <v>167.714</v>
      </c>
      <c r="I135" s="26"/>
      <c r="L135" s="229"/>
      <c r="M135" s="233"/>
      <c r="N135" s="234"/>
      <c r="O135" s="234"/>
      <c r="P135" s="234"/>
      <c r="Q135" s="234"/>
      <c r="R135" s="234"/>
      <c r="S135" s="234"/>
      <c r="T135" s="235"/>
      <c r="AT135" s="230" t="s">
        <v>153</v>
      </c>
      <c r="AU135" s="230" t="s">
        <v>82</v>
      </c>
      <c r="AV135" s="228" t="s">
        <v>151</v>
      </c>
      <c r="AW135" s="228" t="s">
        <v>33</v>
      </c>
      <c r="AX135" s="228" t="s">
        <v>80</v>
      </c>
      <c r="AY135" s="230" t="s">
        <v>145</v>
      </c>
    </row>
    <row r="136" spans="1:65" s="130" customFormat="1" ht="16.5" customHeight="1">
      <c r="A136" s="127"/>
      <c r="B136" s="128"/>
      <c r="C136" s="236" t="s">
        <v>201</v>
      </c>
      <c r="D136" s="236" t="s">
        <v>514</v>
      </c>
      <c r="E136" s="237" t="s">
        <v>1522</v>
      </c>
      <c r="F136" s="238" t="s">
        <v>2420</v>
      </c>
      <c r="G136" s="239" t="s">
        <v>314</v>
      </c>
      <c r="H136" s="240">
        <v>12.611000000000001</v>
      </c>
      <c r="I136" s="29"/>
      <c r="J136" s="241">
        <f>ROUND(I136*H136,2)</f>
        <v>0</v>
      </c>
      <c r="K136" s="238" t="s">
        <v>150</v>
      </c>
      <c r="L136" s="242"/>
      <c r="M136" s="243" t="s">
        <v>3</v>
      </c>
      <c r="N136" s="244" t="s">
        <v>43</v>
      </c>
      <c r="O136" s="201"/>
      <c r="P136" s="202">
        <f>O136*H136</f>
        <v>0</v>
      </c>
      <c r="Q136" s="202">
        <v>1</v>
      </c>
      <c r="R136" s="202">
        <f>Q136*H136</f>
        <v>12.611000000000001</v>
      </c>
      <c r="S136" s="202">
        <v>0</v>
      </c>
      <c r="T136" s="203">
        <f>S136*H136</f>
        <v>0</v>
      </c>
      <c r="U136" s="127"/>
      <c r="V136" s="127"/>
      <c r="W136" s="127"/>
      <c r="X136" s="127"/>
      <c r="Y136" s="127"/>
      <c r="Z136" s="127"/>
      <c r="AA136" s="127"/>
      <c r="AB136" s="127"/>
      <c r="AC136" s="127"/>
      <c r="AD136" s="127"/>
      <c r="AE136" s="127"/>
      <c r="AR136" s="204" t="s">
        <v>169</v>
      </c>
      <c r="AT136" s="204" t="s">
        <v>514</v>
      </c>
      <c r="AU136" s="204" t="s">
        <v>82</v>
      </c>
      <c r="AY136" s="120" t="s">
        <v>145</v>
      </c>
      <c r="BE136" s="205">
        <f>IF(N136="základní",J136,0)</f>
        <v>0</v>
      </c>
      <c r="BF136" s="205">
        <f>IF(N136="snížená",J136,0)</f>
        <v>0</v>
      </c>
      <c r="BG136" s="205">
        <f>IF(N136="zákl. přenesená",J136,0)</f>
        <v>0</v>
      </c>
      <c r="BH136" s="205">
        <f>IF(N136="sníž. přenesená",J136,0)</f>
        <v>0</v>
      </c>
      <c r="BI136" s="205">
        <f>IF(N136="nulová",J136,0)</f>
        <v>0</v>
      </c>
      <c r="BJ136" s="120" t="s">
        <v>80</v>
      </c>
      <c r="BK136" s="205">
        <f>ROUND(I136*H136,2)</f>
        <v>0</v>
      </c>
      <c r="BL136" s="120" t="s">
        <v>151</v>
      </c>
      <c r="BM136" s="204" t="s">
        <v>1523</v>
      </c>
    </row>
    <row r="137" spans="1:65" s="130" customFormat="1" ht="19.5">
      <c r="A137" s="127"/>
      <c r="B137" s="128"/>
      <c r="C137" s="127"/>
      <c r="D137" s="221" t="s">
        <v>316</v>
      </c>
      <c r="E137" s="127"/>
      <c r="F137" s="252" t="s">
        <v>1524</v>
      </c>
      <c r="G137" s="127"/>
      <c r="H137" s="127"/>
      <c r="I137" s="28"/>
      <c r="J137" s="127"/>
      <c r="K137" s="127"/>
      <c r="L137" s="128"/>
      <c r="M137" s="253"/>
      <c r="N137" s="254"/>
      <c r="O137" s="201"/>
      <c r="P137" s="201"/>
      <c r="Q137" s="201"/>
      <c r="R137" s="201"/>
      <c r="S137" s="201"/>
      <c r="T137" s="255"/>
      <c r="U137" s="127"/>
      <c r="V137" s="127"/>
      <c r="W137" s="127"/>
      <c r="X137" s="127"/>
      <c r="Y137" s="127"/>
      <c r="Z137" s="127"/>
      <c r="AA137" s="127"/>
      <c r="AB137" s="127"/>
      <c r="AC137" s="127"/>
      <c r="AD137" s="127"/>
      <c r="AE137" s="127"/>
      <c r="AT137" s="120" t="s">
        <v>316</v>
      </c>
      <c r="AU137" s="120" t="s">
        <v>82</v>
      </c>
    </row>
    <row r="138" spans="1:65" s="219" customFormat="1">
      <c r="B138" s="220"/>
      <c r="D138" s="221" t="s">
        <v>153</v>
      </c>
      <c r="E138" s="222" t="s">
        <v>3</v>
      </c>
      <c r="F138" s="223" t="s">
        <v>1525</v>
      </c>
      <c r="H138" s="224">
        <v>9.7010000000000005</v>
      </c>
      <c r="I138" s="25"/>
      <c r="L138" s="220"/>
      <c r="M138" s="225"/>
      <c r="N138" s="226"/>
      <c r="O138" s="226"/>
      <c r="P138" s="226"/>
      <c r="Q138" s="226"/>
      <c r="R138" s="226"/>
      <c r="S138" s="226"/>
      <c r="T138" s="227"/>
      <c r="AT138" s="222" t="s">
        <v>153</v>
      </c>
      <c r="AU138" s="222" t="s">
        <v>82</v>
      </c>
      <c r="AV138" s="219" t="s">
        <v>82</v>
      </c>
      <c r="AW138" s="219" t="s">
        <v>33</v>
      </c>
      <c r="AX138" s="219" t="s">
        <v>80</v>
      </c>
      <c r="AY138" s="222" t="s">
        <v>145</v>
      </c>
    </row>
    <row r="139" spans="1:65" s="219" customFormat="1">
      <c r="B139" s="220"/>
      <c r="D139" s="221" t="s">
        <v>153</v>
      </c>
      <c r="F139" s="223" t="s">
        <v>1526</v>
      </c>
      <c r="H139" s="224">
        <v>12.611000000000001</v>
      </c>
      <c r="I139" s="25"/>
      <c r="L139" s="220"/>
      <c r="M139" s="225"/>
      <c r="N139" s="226"/>
      <c r="O139" s="226"/>
      <c r="P139" s="226"/>
      <c r="Q139" s="226"/>
      <c r="R139" s="226"/>
      <c r="S139" s="226"/>
      <c r="T139" s="227"/>
      <c r="AT139" s="222" t="s">
        <v>153</v>
      </c>
      <c r="AU139" s="222" t="s">
        <v>82</v>
      </c>
      <c r="AV139" s="219" t="s">
        <v>82</v>
      </c>
      <c r="AW139" s="219" t="s">
        <v>4</v>
      </c>
      <c r="AX139" s="219" t="s">
        <v>80</v>
      </c>
      <c r="AY139" s="222" t="s">
        <v>145</v>
      </c>
    </row>
    <row r="140" spans="1:65" s="130" customFormat="1" ht="33" customHeight="1">
      <c r="A140" s="127"/>
      <c r="B140" s="128"/>
      <c r="C140" s="193" t="s">
        <v>206</v>
      </c>
      <c r="D140" s="193" t="s">
        <v>147</v>
      </c>
      <c r="E140" s="194" t="s">
        <v>1527</v>
      </c>
      <c r="F140" s="195" t="s">
        <v>1528</v>
      </c>
      <c r="G140" s="196" t="s">
        <v>104</v>
      </c>
      <c r="H140" s="197">
        <v>191.56</v>
      </c>
      <c r="I140" s="24"/>
      <c r="J140" s="198">
        <f>ROUND(I140*H140,2)</f>
        <v>0</v>
      </c>
      <c r="K140" s="195" t="s">
        <v>150</v>
      </c>
      <c r="L140" s="128"/>
      <c r="M140" s="199" t="s">
        <v>3</v>
      </c>
      <c r="N140" s="200" t="s">
        <v>43</v>
      </c>
      <c r="O140" s="201"/>
      <c r="P140" s="202">
        <f>O140*H140</f>
        <v>0</v>
      </c>
      <c r="Q140" s="202">
        <v>0</v>
      </c>
      <c r="R140" s="202">
        <f>Q140*H140</f>
        <v>0</v>
      </c>
      <c r="S140" s="202">
        <v>0</v>
      </c>
      <c r="T140" s="203">
        <f>S140*H140</f>
        <v>0</v>
      </c>
      <c r="U140" s="127"/>
      <c r="V140" s="127"/>
      <c r="W140" s="127"/>
      <c r="X140" s="127"/>
      <c r="Y140" s="127"/>
      <c r="Z140" s="127"/>
      <c r="AA140" s="127"/>
      <c r="AB140" s="127"/>
      <c r="AC140" s="127"/>
      <c r="AD140" s="127"/>
      <c r="AE140" s="127"/>
      <c r="AR140" s="204" t="s">
        <v>151</v>
      </c>
      <c r="AT140" s="204" t="s">
        <v>147</v>
      </c>
      <c r="AU140" s="204" t="s">
        <v>82</v>
      </c>
      <c r="AY140" s="120" t="s">
        <v>145</v>
      </c>
      <c r="BE140" s="205">
        <f>IF(N140="základní",J140,0)</f>
        <v>0</v>
      </c>
      <c r="BF140" s="205">
        <f>IF(N140="snížená",J140,0)</f>
        <v>0</v>
      </c>
      <c r="BG140" s="205">
        <f>IF(N140="zákl. přenesená",J140,0)</f>
        <v>0</v>
      </c>
      <c r="BH140" s="205">
        <f>IF(N140="sníž. přenesená",J140,0)</f>
        <v>0</v>
      </c>
      <c r="BI140" s="205">
        <f>IF(N140="nulová",J140,0)</f>
        <v>0</v>
      </c>
      <c r="BJ140" s="120" t="s">
        <v>80</v>
      </c>
      <c r="BK140" s="205">
        <f>ROUND(I140*H140,2)</f>
        <v>0</v>
      </c>
      <c r="BL140" s="120" t="s">
        <v>151</v>
      </c>
      <c r="BM140" s="204" t="s">
        <v>1529</v>
      </c>
    </row>
    <row r="141" spans="1:65" s="219" customFormat="1">
      <c r="B141" s="220"/>
      <c r="D141" s="221" t="s">
        <v>153</v>
      </c>
      <c r="E141" s="222" t="s">
        <v>3</v>
      </c>
      <c r="F141" s="223" t="s">
        <v>1530</v>
      </c>
      <c r="H141" s="224">
        <v>23.56</v>
      </c>
      <c r="I141" s="25"/>
      <c r="L141" s="220"/>
      <c r="M141" s="225"/>
      <c r="N141" s="226"/>
      <c r="O141" s="226"/>
      <c r="P141" s="226"/>
      <c r="Q141" s="226"/>
      <c r="R141" s="226"/>
      <c r="S141" s="226"/>
      <c r="T141" s="227"/>
      <c r="AT141" s="222" t="s">
        <v>153</v>
      </c>
      <c r="AU141" s="222" t="s">
        <v>82</v>
      </c>
      <c r="AV141" s="219" t="s">
        <v>82</v>
      </c>
      <c r="AW141" s="219" t="s">
        <v>33</v>
      </c>
      <c r="AX141" s="219" t="s">
        <v>72</v>
      </c>
      <c r="AY141" s="222" t="s">
        <v>145</v>
      </c>
    </row>
    <row r="142" spans="1:65" s="219" customFormat="1" ht="22.5">
      <c r="B142" s="220"/>
      <c r="D142" s="221" t="s">
        <v>153</v>
      </c>
      <c r="E142" s="222" t="s">
        <v>3</v>
      </c>
      <c r="F142" s="223" t="s">
        <v>1531</v>
      </c>
      <c r="H142" s="224">
        <v>168</v>
      </c>
      <c r="I142" s="25"/>
      <c r="L142" s="220"/>
      <c r="M142" s="225"/>
      <c r="N142" s="226"/>
      <c r="O142" s="226"/>
      <c r="P142" s="226"/>
      <c r="Q142" s="226"/>
      <c r="R142" s="226"/>
      <c r="S142" s="226"/>
      <c r="T142" s="227"/>
      <c r="AT142" s="222" t="s">
        <v>153</v>
      </c>
      <c r="AU142" s="222" t="s">
        <v>82</v>
      </c>
      <c r="AV142" s="219" t="s">
        <v>82</v>
      </c>
      <c r="AW142" s="219" t="s">
        <v>33</v>
      </c>
      <c r="AX142" s="219" t="s">
        <v>72</v>
      </c>
      <c r="AY142" s="222" t="s">
        <v>145</v>
      </c>
    </row>
    <row r="143" spans="1:65" s="228" customFormat="1">
      <c r="B143" s="229"/>
      <c r="D143" s="221" t="s">
        <v>153</v>
      </c>
      <c r="E143" s="230" t="s">
        <v>3</v>
      </c>
      <c r="F143" s="231" t="s">
        <v>176</v>
      </c>
      <c r="H143" s="232">
        <v>191.56</v>
      </c>
      <c r="I143" s="26"/>
      <c r="L143" s="229"/>
      <c r="M143" s="233"/>
      <c r="N143" s="234"/>
      <c r="O143" s="234"/>
      <c r="P143" s="234"/>
      <c r="Q143" s="234"/>
      <c r="R143" s="234"/>
      <c r="S143" s="234"/>
      <c r="T143" s="235"/>
      <c r="AT143" s="230" t="s">
        <v>153</v>
      </c>
      <c r="AU143" s="230" t="s">
        <v>82</v>
      </c>
      <c r="AV143" s="228" t="s">
        <v>151</v>
      </c>
      <c r="AW143" s="228" t="s">
        <v>33</v>
      </c>
      <c r="AX143" s="228" t="s">
        <v>80</v>
      </c>
      <c r="AY143" s="230" t="s">
        <v>145</v>
      </c>
    </row>
    <row r="144" spans="1:65" s="130" customFormat="1" ht="36">
      <c r="A144" s="127"/>
      <c r="B144" s="128"/>
      <c r="C144" s="193" t="s">
        <v>9</v>
      </c>
      <c r="D144" s="193" t="s">
        <v>147</v>
      </c>
      <c r="E144" s="194" t="s">
        <v>1532</v>
      </c>
      <c r="F144" s="195" t="s">
        <v>1533</v>
      </c>
      <c r="G144" s="196" t="s">
        <v>104</v>
      </c>
      <c r="H144" s="197">
        <v>563.02</v>
      </c>
      <c r="I144" s="24"/>
      <c r="J144" s="198">
        <f>ROUND(I144*H144,2)</f>
        <v>0</v>
      </c>
      <c r="K144" s="195" t="s">
        <v>150</v>
      </c>
      <c r="L144" s="128"/>
      <c r="M144" s="199" t="s">
        <v>3</v>
      </c>
      <c r="N144" s="200" t="s">
        <v>43</v>
      </c>
      <c r="O144" s="201"/>
      <c r="P144" s="202">
        <f>O144*H144</f>
        <v>0</v>
      </c>
      <c r="Q144" s="202">
        <v>0</v>
      </c>
      <c r="R144" s="202">
        <f>Q144*H144</f>
        <v>0</v>
      </c>
      <c r="S144" s="202">
        <v>0</v>
      </c>
      <c r="T144" s="203">
        <f>S144*H144</f>
        <v>0</v>
      </c>
      <c r="U144" s="127"/>
      <c r="V144" s="127"/>
      <c r="W144" s="127"/>
      <c r="X144" s="127"/>
      <c r="Y144" s="127"/>
      <c r="Z144" s="127"/>
      <c r="AA144" s="127"/>
      <c r="AB144" s="127"/>
      <c r="AC144" s="127"/>
      <c r="AD144" s="127"/>
      <c r="AE144" s="127"/>
      <c r="AR144" s="204" t="s">
        <v>151</v>
      </c>
      <c r="AT144" s="204" t="s">
        <v>147</v>
      </c>
      <c r="AU144" s="204" t="s">
        <v>82</v>
      </c>
      <c r="AY144" s="120" t="s">
        <v>145</v>
      </c>
      <c r="BE144" s="205">
        <f>IF(N144="základní",J144,0)</f>
        <v>0</v>
      </c>
      <c r="BF144" s="205">
        <f>IF(N144="snížená",J144,0)</f>
        <v>0</v>
      </c>
      <c r="BG144" s="205">
        <f>IF(N144="zákl. přenesená",J144,0)</f>
        <v>0</v>
      </c>
      <c r="BH144" s="205">
        <f>IF(N144="sníž. přenesená",J144,0)</f>
        <v>0</v>
      </c>
      <c r="BI144" s="205">
        <f>IF(N144="nulová",J144,0)</f>
        <v>0</v>
      </c>
      <c r="BJ144" s="120" t="s">
        <v>80</v>
      </c>
      <c r="BK144" s="205">
        <f>ROUND(I144*H144,2)</f>
        <v>0</v>
      </c>
      <c r="BL144" s="120" t="s">
        <v>151</v>
      </c>
      <c r="BM144" s="204" t="s">
        <v>1534</v>
      </c>
    </row>
    <row r="145" spans="1:65" s="219" customFormat="1">
      <c r="B145" s="220"/>
      <c r="D145" s="221" t="s">
        <v>153</v>
      </c>
      <c r="E145" s="222" t="s">
        <v>3</v>
      </c>
      <c r="F145" s="223" t="s">
        <v>1535</v>
      </c>
      <c r="H145" s="224">
        <v>51.59</v>
      </c>
      <c r="I145" s="25"/>
      <c r="L145" s="220"/>
      <c r="M145" s="225"/>
      <c r="N145" s="226"/>
      <c r="O145" s="226"/>
      <c r="P145" s="226"/>
      <c r="Q145" s="226"/>
      <c r="R145" s="226"/>
      <c r="S145" s="226"/>
      <c r="T145" s="227"/>
      <c r="AT145" s="222" t="s">
        <v>153</v>
      </c>
      <c r="AU145" s="222" t="s">
        <v>82</v>
      </c>
      <c r="AV145" s="219" t="s">
        <v>82</v>
      </c>
      <c r="AW145" s="219" t="s">
        <v>33</v>
      </c>
      <c r="AX145" s="219" t="s">
        <v>72</v>
      </c>
      <c r="AY145" s="222" t="s">
        <v>145</v>
      </c>
    </row>
    <row r="146" spans="1:65" s="219" customFormat="1">
      <c r="B146" s="220"/>
      <c r="D146" s="221" t="s">
        <v>153</v>
      </c>
      <c r="E146" s="222" t="s">
        <v>3</v>
      </c>
      <c r="F146" s="223" t="s">
        <v>1536</v>
      </c>
      <c r="H146" s="224">
        <v>450</v>
      </c>
      <c r="I146" s="25"/>
      <c r="L146" s="220"/>
      <c r="M146" s="225"/>
      <c r="N146" s="226"/>
      <c r="O146" s="226"/>
      <c r="P146" s="226"/>
      <c r="Q146" s="226"/>
      <c r="R146" s="226"/>
      <c r="S146" s="226"/>
      <c r="T146" s="227"/>
      <c r="AT146" s="222" t="s">
        <v>153</v>
      </c>
      <c r="AU146" s="222" t="s">
        <v>82</v>
      </c>
      <c r="AV146" s="219" t="s">
        <v>82</v>
      </c>
      <c r="AW146" s="219" t="s">
        <v>33</v>
      </c>
      <c r="AX146" s="219" t="s">
        <v>72</v>
      </c>
      <c r="AY146" s="222" t="s">
        <v>145</v>
      </c>
    </row>
    <row r="147" spans="1:65" s="219" customFormat="1">
      <c r="B147" s="220"/>
      <c r="D147" s="221" t="s">
        <v>153</v>
      </c>
      <c r="E147" s="222" t="s">
        <v>3</v>
      </c>
      <c r="F147" s="223" t="s">
        <v>1537</v>
      </c>
      <c r="H147" s="224">
        <v>61.43</v>
      </c>
      <c r="I147" s="25"/>
      <c r="L147" s="220"/>
      <c r="M147" s="225"/>
      <c r="N147" s="226"/>
      <c r="O147" s="226"/>
      <c r="P147" s="226"/>
      <c r="Q147" s="226"/>
      <c r="R147" s="226"/>
      <c r="S147" s="226"/>
      <c r="T147" s="227"/>
      <c r="AT147" s="222" t="s">
        <v>153</v>
      </c>
      <c r="AU147" s="222" t="s">
        <v>82</v>
      </c>
      <c r="AV147" s="219" t="s">
        <v>82</v>
      </c>
      <c r="AW147" s="219" t="s">
        <v>33</v>
      </c>
      <c r="AX147" s="219" t="s">
        <v>72</v>
      </c>
      <c r="AY147" s="222" t="s">
        <v>145</v>
      </c>
    </row>
    <row r="148" spans="1:65" s="228" customFormat="1">
      <c r="B148" s="229"/>
      <c r="D148" s="221" t="s">
        <v>153</v>
      </c>
      <c r="E148" s="230" t="s">
        <v>3</v>
      </c>
      <c r="F148" s="231" t="s">
        <v>176</v>
      </c>
      <c r="H148" s="232">
        <v>563.02</v>
      </c>
      <c r="I148" s="26"/>
      <c r="L148" s="229"/>
      <c r="M148" s="233"/>
      <c r="N148" s="234"/>
      <c r="O148" s="234"/>
      <c r="P148" s="234"/>
      <c r="Q148" s="234"/>
      <c r="R148" s="234"/>
      <c r="S148" s="234"/>
      <c r="T148" s="235"/>
      <c r="AT148" s="230" t="s">
        <v>153</v>
      </c>
      <c r="AU148" s="230" t="s">
        <v>82</v>
      </c>
      <c r="AV148" s="228" t="s">
        <v>151</v>
      </c>
      <c r="AW148" s="228" t="s">
        <v>33</v>
      </c>
      <c r="AX148" s="228" t="s">
        <v>80</v>
      </c>
      <c r="AY148" s="230" t="s">
        <v>145</v>
      </c>
    </row>
    <row r="149" spans="1:65" s="130" customFormat="1" ht="16.5" customHeight="1">
      <c r="A149" s="127"/>
      <c r="B149" s="128"/>
      <c r="C149" s="236" t="s">
        <v>216</v>
      </c>
      <c r="D149" s="236" t="s">
        <v>514</v>
      </c>
      <c r="E149" s="237" t="s">
        <v>1522</v>
      </c>
      <c r="F149" s="238" t="s">
        <v>2420</v>
      </c>
      <c r="G149" s="239" t="s">
        <v>314</v>
      </c>
      <c r="H149" s="240">
        <f>H152</f>
        <v>112.604</v>
      </c>
      <c r="I149" s="29"/>
      <c r="J149" s="241">
        <f>ROUND(I149*H149,2)</f>
        <v>0</v>
      </c>
      <c r="K149" s="238" t="s">
        <v>150</v>
      </c>
      <c r="L149" s="242"/>
      <c r="M149" s="243" t="s">
        <v>3</v>
      </c>
      <c r="N149" s="244" t="s">
        <v>43</v>
      </c>
      <c r="O149" s="201"/>
      <c r="P149" s="202">
        <f>O149*H149</f>
        <v>0</v>
      </c>
      <c r="Q149" s="202">
        <v>1</v>
      </c>
      <c r="R149" s="202">
        <f>Q149*H149</f>
        <v>112.604</v>
      </c>
      <c r="S149" s="202">
        <v>0</v>
      </c>
      <c r="T149" s="203">
        <f>S149*H149</f>
        <v>0</v>
      </c>
      <c r="U149" s="127"/>
      <c r="V149" s="127"/>
      <c r="W149" s="127"/>
      <c r="X149" s="127"/>
      <c r="Y149" s="127"/>
      <c r="Z149" s="127"/>
      <c r="AA149" s="127"/>
      <c r="AB149" s="127"/>
      <c r="AC149" s="127"/>
      <c r="AD149" s="127"/>
      <c r="AE149" s="127"/>
      <c r="AR149" s="204" t="s">
        <v>169</v>
      </c>
      <c r="AT149" s="204" t="s">
        <v>514</v>
      </c>
      <c r="AU149" s="204" t="s">
        <v>82</v>
      </c>
      <c r="AY149" s="120" t="s">
        <v>145</v>
      </c>
      <c r="BE149" s="205">
        <f>IF(N149="základní",J149,0)</f>
        <v>0</v>
      </c>
      <c r="BF149" s="205">
        <f>IF(N149="snížená",J149,0)</f>
        <v>0</v>
      </c>
      <c r="BG149" s="205">
        <f>IF(N149="zákl. přenesená",J149,0)</f>
        <v>0</v>
      </c>
      <c r="BH149" s="205">
        <f>IF(N149="sníž. přenesená",J149,0)</f>
        <v>0</v>
      </c>
      <c r="BI149" s="205">
        <f>IF(N149="nulová",J149,0)</f>
        <v>0</v>
      </c>
      <c r="BJ149" s="120" t="s">
        <v>80</v>
      </c>
      <c r="BK149" s="205">
        <f>ROUND(I149*H149,2)</f>
        <v>0</v>
      </c>
      <c r="BL149" s="120" t="s">
        <v>151</v>
      </c>
      <c r="BM149" s="204" t="s">
        <v>1538</v>
      </c>
    </row>
    <row r="150" spans="1:65" s="130" customFormat="1" ht="19.5">
      <c r="A150" s="127"/>
      <c r="B150" s="128"/>
      <c r="C150" s="127"/>
      <c r="D150" s="221" t="s">
        <v>316</v>
      </c>
      <c r="E150" s="127"/>
      <c r="F150" s="252" t="s">
        <v>1539</v>
      </c>
      <c r="G150" s="127"/>
      <c r="H150" s="127"/>
      <c r="I150" s="28"/>
      <c r="J150" s="127"/>
      <c r="K150" s="127"/>
      <c r="L150" s="128"/>
      <c r="M150" s="253"/>
      <c r="N150" s="254"/>
      <c r="O150" s="201"/>
      <c r="P150" s="201"/>
      <c r="Q150" s="201"/>
      <c r="R150" s="201"/>
      <c r="S150" s="201"/>
      <c r="T150" s="255"/>
      <c r="U150" s="127"/>
      <c r="V150" s="127"/>
      <c r="W150" s="127"/>
      <c r="X150" s="127"/>
      <c r="Y150" s="127"/>
      <c r="Z150" s="127"/>
      <c r="AA150" s="127"/>
      <c r="AB150" s="127"/>
      <c r="AC150" s="127"/>
      <c r="AD150" s="127"/>
      <c r="AE150" s="127"/>
      <c r="AT150" s="120" t="s">
        <v>316</v>
      </c>
      <c r="AU150" s="120" t="s">
        <v>82</v>
      </c>
    </row>
    <row r="151" spans="1:65" s="219" customFormat="1">
      <c r="B151" s="220"/>
      <c r="D151" s="221" t="s">
        <v>153</v>
      </c>
      <c r="E151" s="222" t="s">
        <v>3</v>
      </c>
      <c r="F151" s="223" t="s">
        <v>1540</v>
      </c>
      <c r="H151" s="224">
        <v>56.302</v>
      </c>
      <c r="I151" s="25"/>
      <c r="L151" s="220"/>
      <c r="M151" s="225"/>
      <c r="N151" s="226"/>
      <c r="O151" s="226"/>
      <c r="P151" s="226"/>
      <c r="Q151" s="226"/>
      <c r="R151" s="226"/>
      <c r="S151" s="226"/>
      <c r="T151" s="227"/>
      <c r="AT151" s="222" t="s">
        <v>153</v>
      </c>
      <c r="AU151" s="222" t="s">
        <v>82</v>
      </c>
      <c r="AV151" s="219" t="s">
        <v>82</v>
      </c>
      <c r="AW151" s="219" t="s">
        <v>33</v>
      </c>
      <c r="AX151" s="219" t="s">
        <v>80</v>
      </c>
      <c r="AY151" s="222" t="s">
        <v>145</v>
      </c>
    </row>
    <row r="152" spans="1:65" s="219" customFormat="1">
      <c r="B152" s="220"/>
      <c r="D152" s="221" t="s">
        <v>153</v>
      </c>
      <c r="F152" s="223" t="s">
        <v>2421</v>
      </c>
      <c r="H152" s="224">
        <f>56.302*2</f>
        <v>112.604</v>
      </c>
      <c r="I152" s="25"/>
      <c r="L152" s="220"/>
      <c r="M152" s="225"/>
      <c r="N152" s="226"/>
      <c r="O152" s="226"/>
      <c r="P152" s="226"/>
      <c r="Q152" s="226"/>
      <c r="R152" s="226"/>
      <c r="S152" s="226"/>
      <c r="T152" s="227"/>
      <c r="AT152" s="222" t="s">
        <v>153</v>
      </c>
      <c r="AU152" s="222" t="s">
        <v>82</v>
      </c>
      <c r="AV152" s="219" t="s">
        <v>82</v>
      </c>
      <c r="AW152" s="219" t="s">
        <v>4</v>
      </c>
      <c r="AX152" s="219" t="s">
        <v>80</v>
      </c>
      <c r="AY152" s="222" t="s">
        <v>145</v>
      </c>
    </row>
    <row r="153" spans="1:65" s="130" customFormat="1" ht="16.5" customHeight="1">
      <c r="A153" s="127"/>
      <c r="B153" s="128"/>
      <c r="C153" s="193" t="s">
        <v>222</v>
      </c>
      <c r="D153" s="193" t="s">
        <v>147</v>
      </c>
      <c r="E153" s="194" t="s">
        <v>1541</v>
      </c>
      <c r="F153" s="195" t="s">
        <v>1542</v>
      </c>
      <c r="G153" s="196" t="s">
        <v>104</v>
      </c>
      <c r="H153" s="197">
        <v>636.59</v>
      </c>
      <c r="I153" s="24"/>
      <c r="J153" s="198">
        <f>ROUND(I153*H153,2)</f>
        <v>0</v>
      </c>
      <c r="K153" s="195" t="s">
        <v>150</v>
      </c>
      <c r="L153" s="128"/>
      <c r="M153" s="199" t="s">
        <v>3</v>
      </c>
      <c r="N153" s="200" t="s">
        <v>43</v>
      </c>
      <c r="O153" s="201"/>
      <c r="P153" s="202">
        <f>O153*H153</f>
        <v>0</v>
      </c>
      <c r="Q153" s="202">
        <v>1.2700000000000001E-3</v>
      </c>
      <c r="R153" s="202">
        <f>Q153*H153</f>
        <v>0.80846930000000006</v>
      </c>
      <c r="S153" s="202">
        <v>0</v>
      </c>
      <c r="T153" s="203">
        <f>S153*H153</f>
        <v>0</v>
      </c>
      <c r="U153" s="127"/>
      <c r="V153" s="127"/>
      <c r="W153" s="127"/>
      <c r="X153" s="127"/>
      <c r="Y153" s="127"/>
      <c r="Z153" s="127"/>
      <c r="AA153" s="127"/>
      <c r="AB153" s="127"/>
      <c r="AC153" s="127"/>
      <c r="AD153" s="127"/>
      <c r="AE153" s="127"/>
      <c r="AR153" s="204" t="s">
        <v>151</v>
      </c>
      <c r="AT153" s="204" t="s">
        <v>147</v>
      </c>
      <c r="AU153" s="204" t="s">
        <v>82</v>
      </c>
      <c r="AY153" s="120" t="s">
        <v>145</v>
      </c>
      <c r="BE153" s="205">
        <f>IF(N153="základní",J153,0)</f>
        <v>0</v>
      </c>
      <c r="BF153" s="205">
        <f>IF(N153="snížená",J153,0)</f>
        <v>0</v>
      </c>
      <c r="BG153" s="205">
        <f>IF(N153="zákl. přenesená",J153,0)</f>
        <v>0</v>
      </c>
      <c r="BH153" s="205">
        <f>IF(N153="sníž. přenesená",J153,0)</f>
        <v>0</v>
      </c>
      <c r="BI153" s="205">
        <f>IF(N153="nulová",J153,0)</f>
        <v>0</v>
      </c>
      <c r="BJ153" s="120" t="s">
        <v>80</v>
      </c>
      <c r="BK153" s="205">
        <f>ROUND(I153*H153,2)</f>
        <v>0</v>
      </c>
      <c r="BL153" s="120" t="s">
        <v>151</v>
      </c>
      <c r="BM153" s="204" t="s">
        <v>1543</v>
      </c>
    </row>
    <row r="154" spans="1:65" s="219" customFormat="1">
      <c r="B154" s="220"/>
      <c r="D154" s="221" t="s">
        <v>153</v>
      </c>
      <c r="E154" s="222" t="s">
        <v>3</v>
      </c>
      <c r="F154" s="223" t="s">
        <v>1535</v>
      </c>
      <c r="H154" s="224">
        <v>51.59</v>
      </c>
      <c r="I154" s="25"/>
      <c r="L154" s="220"/>
      <c r="M154" s="225"/>
      <c r="N154" s="226"/>
      <c r="O154" s="226"/>
      <c r="P154" s="226"/>
      <c r="Q154" s="226"/>
      <c r="R154" s="226"/>
      <c r="S154" s="226"/>
      <c r="T154" s="227"/>
      <c r="AT154" s="222" t="s">
        <v>153</v>
      </c>
      <c r="AU154" s="222" t="s">
        <v>82</v>
      </c>
      <c r="AV154" s="219" t="s">
        <v>82</v>
      </c>
      <c r="AW154" s="219" t="s">
        <v>33</v>
      </c>
      <c r="AX154" s="219" t="s">
        <v>72</v>
      </c>
      <c r="AY154" s="222" t="s">
        <v>145</v>
      </c>
    </row>
    <row r="155" spans="1:65" s="219" customFormat="1">
      <c r="B155" s="220"/>
      <c r="D155" s="221" t="s">
        <v>153</v>
      </c>
      <c r="E155" s="222" t="s">
        <v>3</v>
      </c>
      <c r="F155" s="223" t="s">
        <v>1544</v>
      </c>
      <c r="H155" s="224">
        <v>405</v>
      </c>
      <c r="I155" s="25"/>
      <c r="L155" s="220"/>
      <c r="M155" s="225"/>
      <c r="N155" s="226"/>
      <c r="O155" s="226"/>
      <c r="P155" s="226"/>
      <c r="Q155" s="226"/>
      <c r="R155" s="226"/>
      <c r="S155" s="226"/>
      <c r="T155" s="227"/>
      <c r="AT155" s="222" t="s">
        <v>153</v>
      </c>
      <c r="AU155" s="222" t="s">
        <v>82</v>
      </c>
      <c r="AV155" s="219" t="s">
        <v>82</v>
      </c>
      <c r="AW155" s="219" t="s">
        <v>33</v>
      </c>
      <c r="AX155" s="219" t="s">
        <v>72</v>
      </c>
      <c r="AY155" s="222" t="s">
        <v>145</v>
      </c>
    </row>
    <row r="156" spans="1:65" s="219" customFormat="1">
      <c r="B156" s="220"/>
      <c r="D156" s="221" t="s">
        <v>153</v>
      </c>
      <c r="E156" s="222" t="s">
        <v>3</v>
      </c>
      <c r="F156" s="223" t="s">
        <v>1545</v>
      </c>
      <c r="H156" s="224">
        <v>180</v>
      </c>
      <c r="I156" s="25"/>
      <c r="L156" s="220"/>
      <c r="M156" s="225"/>
      <c r="N156" s="226"/>
      <c r="O156" s="226"/>
      <c r="P156" s="226"/>
      <c r="Q156" s="226"/>
      <c r="R156" s="226"/>
      <c r="S156" s="226"/>
      <c r="T156" s="227"/>
      <c r="AT156" s="222" t="s">
        <v>153</v>
      </c>
      <c r="AU156" s="222" t="s">
        <v>82</v>
      </c>
      <c r="AV156" s="219" t="s">
        <v>82</v>
      </c>
      <c r="AW156" s="219" t="s">
        <v>33</v>
      </c>
      <c r="AX156" s="219" t="s">
        <v>72</v>
      </c>
      <c r="AY156" s="222" t="s">
        <v>145</v>
      </c>
    </row>
    <row r="157" spans="1:65" s="228" customFormat="1">
      <c r="B157" s="229"/>
      <c r="D157" s="221" t="s">
        <v>153</v>
      </c>
      <c r="E157" s="230" t="s">
        <v>3</v>
      </c>
      <c r="F157" s="231" t="s">
        <v>176</v>
      </c>
      <c r="H157" s="232">
        <v>636.59</v>
      </c>
      <c r="I157" s="26"/>
      <c r="L157" s="229"/>
      <c r="M157" s="233"/>
      <c r="N157" s="234"/>
      <c r="O157" s="234"/>
      <c r="P157" s="234"/>
      <c r="Q157" s="234"/>
      <c r="R157" s="234"/>
      <c r="S157" s="234"/>
      <c r="T157" s="235"/>
      <c r="AT157" s="230" t="s">
        <v>153</v>
      </c>
      <c r="AU157" s="230" t="s">
        <v>82</v>
      </c>
      <c r="AV157" s="228" t="s">
        <v>151</v>
      </c>
      <c r="AW157" s="228" t="s">
        <v>33</v>
      </c>
      <c r="AX157" s="228" t="s">
        <v>80</v>
      </c>
      <c r="AY157" s="230" t="s">
        <v>145</v>
      </c>
    </row>
    <row r="158" spans="1:65" s="130" customFormat="1" ht="16.5" customHeight="1">
      <c r="A158" s="127"/>
      <c r="B158" s="128"/>
      <c r="C158" s="236" t="s">
        <v>228</v>
      </c>
      <c r="D158" s="236" t="s">
        <v>514</v>
      </c>
      <c r="E158" s="237" t="s">
        <v>1546</v>
      </c>
      <c r="F158" s="238" t="s">
        <v>1547</v>
      </c>
      <c r="G158" s="239" t="s">
        <v>457</v>
      </c>
      <c r="H158" s="240">
        <v>19.097999999999999</v>
      </c>
      <c r="I158" s="29"/>
      <c r="J158" s="241">
        <f>ROUND(I158*H158,2)</f>
        <v>0</v>
      </c>
      <c r="K158" s="238" t="s">
        <v>150</v>
      </c>
      <c r="L158" s="242"/>
      <c r="M158" s="243" t="s">
        <v>3</v>
      </c>
      <c r="N158" s="244" t="s">
        <v>43</v>
      </c>
      <c r="O158" s="201"/>
      <c r="P158" s="202">
        <f>O158*H158</f>
        <v>0</v>
      </c>
      <c r="Q158" s="202">
        <v>1E-3</v>
      </c>
      <c r="R158" s="202">
        <f>Q158*H158</f>
        <v>1.9098E-2</v>
      </c>
      <c r="S158" s="202">
        <v>0</v>
      </c>
      <c r="T158" s="203">
        <f>S158*H158</f>
        <v>0</v>
      </c>
      <c r="U158" s="127"/>
      <c r="V158" s="127"/>
      <c r="W158" s="127"/>
      <c r="X158" s="127"/>
      <c r="Y158" s="127"/>
      <c r="Z158" s="127"/>
      <c r="AA158" s="127"/>
      <c r="AB158" s="127"/>
      <c r="AC158" s="127"/>
      <c r="AD158" s="127"/>
      <c r="AE158" s="127"/>
      <c r="AR158" s="204" t="s">
        <v>169</v>
      </c>
      <c r="AT158" s="204" t="s">
        <v>514</v>
      </c>
      <c r="AU158" s="204" t="s">
        <v>82</v>
      </c>
      <c r="AY158" s="120" t="s">
        <v>145</v>
      </c>
      <c r="BE158" s="205">
        <f>IF(N158="základní",J158,0)</f>
        <v>0</v>
      </c>
      <c r="BF158" s="205">
        <f>IF(N158="snížená",J158,0)</f>
        <v>0</v>
      </c>
      <c r="BG158" s="205">
        <f>IF(N158="zákl. přenesená",J158,0)</f>
        <v>0</v>
      </c>
      <c r="BH158" s="205">
        <f>IF(N158="sníž. přenesená",J158,0)</f>
        <v>0</v>
      </c>
      <c r="BI158" s="205">
        <f>IF(N158="nulová",J158,0)</f>
        <v>0</v>
      </c>
      <c r="BJ158" s="120" t="s">
        <v>80</v>
      </c>
      <c r="BK158" s="205">
        <f>ROUND(I158*H158,2)</f>
        <v>0</v>
      </c>
      <c r="BL158" s="120" t="s">
        <v>151</v>
      </c>
      <c r="BM158" s="204" t="s">
        <v>1548</v>
      </c>
    </row>
    <row r="159" spans="1:65" s="219" customFormat="1">
      <c r="B159" s="220"/>
      <c r="D159" s="221" t="s">
        <v>153</v>
      </c>
      <c r="F159" s="223" t="s">
        <v>1549</v>
      </c>
      <c r="H159" s="224">
        <v>19.097999999999999</v>
      </c>
      <c r="I159" s="25"/>
      <c r="L159" s="220"/>
      <c r="M159" s="225"/>
      <c r="N159" s="226"/>
      <c r="O159" s="226"/>
      <c r="P159" s="226"/>
      <c r="Q159" s="226"/>
      <c r="R159" s="226"/>
      <c r="S159" s="226"/>
      <c r="T159" s="227"/>
      <c r="AT159" s="222" t="s">
        <v>153</v>
      </c>
      <c r="AU159" s="222" t="s">
        <v>82</v>
      </c>
      <c r="AV159" s="219" t="s">
        <v>82</v>
      </c>
      <c r="AW159" s="219" t="s">
        <v>4</v>
      </c>
      <c r="AX159" s="219" t="s">
        <v>80</v>
      </c>
      <c r="AY159" s="222" t="s">
        <v>145</v>
      </c>
    </row>
    <row r="160" spans="1:65" s="130" customFormat="1" ht="24">
      <c r="A160" s="127"/>
      <c r="B160" s="128"/>
      <c r="C160" s="193" t="s">
        <v>237</v>
      </c>
      <c r="D160" s="193" t="s">
        <v>147</v>
      </c>
      <c r="E160" s="194" t="s">
        <v>1550</v>
      </c>
      <c r="F160" s="195" t="s">
        <v>1551</v>
      </c>
      <c r="G160" s="196" t="s">
        <v>111</v>
      </c>
      <c r="H160" s="197">
        <v>12.731999999999999</v>
      </c>
      <c r="I160" s="24"/>
      <c r="J160" s="198">
        <f>ROUND(I160*H160,2)</f>
        <v>0</v>
      </c>
      <c r="K160" s="195" t="s">
        <v>3</v>
      </c>
      <c r="L160" s="128"/>
      <c r="M160" s="199" t="s">
        <v>3</v>
      </c>
      <c r="N160" s="200" t="s">
        <v>43</v>
      </c>
      <c r="O160" s="201"/>
      <c r="P160" s="202">
        <f>O160*H160</f>
        <v>0</v>
      </c>
      <c r="Q160" s="202">
        <v>0</v>
      </c>
      <c r="R160" s="202">
        <f>Q160*H160</f>
        <v>0</v>
      </c>
      <c r="S160" s="202">
        <v>0</v>
      </c>
      <c r="T160" s="203">
        <f>S160*H160</f>
        <v>0</v>
      </c>
      <c r="U160" s="127"/>
      <c r="V160" s="127"/>
      <c r="W160" s="127"/>
      <c r="X160" s="127"/>
      <c r="Y160" s="127"/>
      <c r="Z160" s="127"/>
      <c r="AA160" s="127"/>
      <c r="AB160" s="127"/>
      <c r="AC160" s="127"/>
      <c r="AD160" s="127"/>
      <c r="AE160" s="127"/>
      <c r="AR160" s="204" t="s">
        <v>151</v>
      </c>
      <c r="AT160" s="204" t="s">
        <v>147</v>
      </c>
      <c r="AU160" s="204" t="s">
        <v>82</v>
      </c>
      <c r="AY160" s="120" t="s">
        <v>145</v>
      </c>
      <c r="BE160" s="205">
        <f>IF(N160="základní",J160,0)</f>
        <v>0</v>
      </c>
      <c r="BF160" s="205">
        <f>IF(N160="snížená",J160,0)</f>
        <v>0</v>
      </c>
      <c r="BG160" s="205">
        <f>IF(N160="zákl. přenesená",J160,0)</f>
        <v>0</v>
      </c>
      <c r="BH160" s="205">
        <f>IF(N160="sníž. přenesená",J160,0)</f>
        <v>0</v>
      </c>
      <c r="BI160" s="205">
        <f>IF(N160="nulová",J160,0)</f>
        <v>0</v>
      </c>
      <c r="BJ160" s="120" t="s">
        <v>80</v>
      </c>
      <c r="BK160" s="205">
        <f>ROUND(I160*H160,2)</f>
        <v>0</v>
      </c>
      <c r="BL160" s="120" t="s">
        <v>151</v>
      </c>
      <c r="BM160" s="204" t="s">
        <v>1552</v>
      </c>
    </row>
    <row r="161" spans="1:65" s="219" customFormat="1">
      <c r="B161" s="220"/>
      <c r="D161" s="221" t="s">
        <v>153</v>
      </c>
      <c r="E161" s="222" t="s">
        <v>3</v>
      </c>
      <c r="F161" s="223" t="s">
        <v>1553</v>
      </c>
      <c r="H161" s="224">
        <v>12.731999999999999</v>
      </c>
      <c r="I161" s="25"/>
      <c r="L161" s="220"/>
      <c r="M161" s="225"/>
      <c r="N161" s="226"/>
      <c r="O161" s="226"/>
      <c r="P161" s="226"/>
      <c r="Q161" s="226"/>
      <c r="R161" s="226"/>
      <c r="S161" s="226"/>
      <c r="T161" s="227"/>
      <c r="AT161" s="222" t="s">
        <v>153</v>
      </c>
      <c r="AU161" s="222" t="s">
        <v>82</v>
      </c>
      <c r="AV161" s="219" t="s">
        <v>82</v>
      </c>
      <c r="AW161" s="219" t="s">
        <v>33</v>
      </c>
      <c r="AX161" s="219" t="s">
        <v>80</v>
      </c>
      <c r="AY161" s="222" t="s">
        <v>145</v>
      </c>
    </row>
    <row r="162" spans="1:65" s="130" customFormat="1" ht="36">
      <c r="A162" s="127"/>
      <c r="B162" s="128"/>
      <c r="C162" s="193" t="s">
        <v>243</v>
      </c>
      <c r="D162" s="193" t="s">
        <v>147</v>
      </c>
      <c r="E162" s="194" t="s">
        <v>1554</v>
      </c>
      <c r="F162" s="195" t="s">
        <v>1555</v>
      </c>
      <c r="G162" s="196" t="s">
        <v>104</v>
      </c>
      <c r="H162" s="197">
        <v>61.43</v>
      </c>
      <c r="I162" s="24"/>
      <c r="J162" s="198">
        <f>ROUND(I162*H162,2)</f>
        <v>0</v>
      </c>
      <c r="K162" s="195" t="s">
        <v>150</v>
      </c>
      <c r="L162" s="128"/>
      <c r="M162" s="199" t="s">
        <v>3</v>
      </c>
      <c r="N162" s="200" t="s">
        <v>43</v>
      </c>
      <c r="O162" s="201"/>
      <c r="P162" s="202">
        <f>O162*H162</f>
        <v>0</v>
      </c>
      <c r="Q162" s="202">
        <v>3.5E-4</v>
      </c>
      <c r="R162" s="202">
        <f>Q162*H162</f>
        <v>2.1500499999999999E-2</v>
      </c>
      <c r="S162" s="202">
        <v>0</v>
      </c>
      <c r="T162" s="203">
        <f>S162*H162</f>
        <v>0</v>
      </c>
      <c r="U162" s="127"/>
      <c r="V162" s="127"/>
      <c r="W162" s="127"/>
      <c r="X162" s="127"/>
      <c r="Y162" s="127"/>
      <c r="Z162" s="127"/>
      <c r="AA162" s="127"/>
      <c r="AB162" s="127"/>
      <c r="AC162" s="127"/>
      <c r="AD162" s="127"/>
      <c r="AE162" s="127"/>
      <c r="AR162" s="204" t="s">
        <v>151</v>
      </c>
      <c r="AT162" s="204" t="s">
        <v>147</v>
      </c>
      <c r="AU162" s="204" t="s">
        <v>82</v>
      </c>
      <c r="AY162" s="120" t="s">
        <v>145</v>
      </c>
      <c r="BE162" s="205">
        <f>IF(N162="základní",J162,0)</f>
        <v>0</v>
      </c>
      <c r="BF162" s="205">
        <f>IF(N162="snížená",J162,0)</f>
        <v>0</v>
      </c>
      <c r="BG162" s="205">
        <f>IF(N162="zákl. přenesená",J162,0)</f>
        <v>0</v>
      </c>
      <c r="BH162" s="205">
        <f>IF(N162="sníž. přenesená",J162,0)</f>
        <v>0</v>
      </c>
      <c r="BI162" s="205">
        <f>IF(N162="nulová",J162,0)</f>
        <v>0</v>
      </c>
      <c r="BJ162" s="120" t="s">
        <v>80</v>
      </c>
      <c r="BK162" s="205">
        <f>ROUND(I162*H162,2)</f>
        <v>0</v>
      </c>
      <c r="BL162" s="120" t="s">
        <v>151</v>
      </c>
      <c r="BM162" s="204" t="s">
        <v>1556</v>
      </c>
    </row>
    <row r="163" spans="1:65" s="219" customFormat="1">
      <c r="B163" s="220"/>
      <c r="D163" s="221" t="s">
        <v>153</v>
      </c>
      <c r="E163" s="222" t="s">
        <v>3</v>
      </c>
      <c r="F163" s="223" t="s">
        <v>1557</v>
      </c>
      <c r="H163" s="224">
        <v>61.43</v>
      </c>
      <c r="I163" s="25"/>
      <c r="L163" s="220"/>
      <c r="M163" s="225"/>
      <c r="N163" s="226"/>
      <c r="O163" s="226"/>
      <c r="P163" s="226"/>
      <c r="Q163" s="226"/>
      <c r="R163" s="226"/>
      <c r="S163" s="226"/>
      <c r="T163" s="227"/>
      <c r="AT163" s="222" t="s">
        <v>153</v>
      </c>
      <c r="AU163" s="222" t="s">
        <v>82</v>
      </c>
      <c r="AV163" s="219" t="s">
        <v>82</v>
      </c>
      <c r="AW163" s="219" t="s">
        <v>33</v>
      </c>
      <c r="AX163" s="219" t="s">
        <v>80</v>
      </c>
      <c r="AY163" s="222" t="s">
        <v>145</v>
      </c>
    </row>
    <row r="164" spans="1:65" s="130" customFormat="1" ht="16.5" customHeight="1">
      <c r="A164" s="127"/>
      <c r="B164" s="128"/>
      <c r="C164" s="236" t="s">
        <v>8</v>
      </c>
      <c r="D164" s="236" t="s">
        <v>514</v>
      </c>
      <c r="E164" s="237" t="s">
        <v>1558</v>
      </c>
      <c r="F164" s="238" t="s">
        <v>1559</v>
      </c>
      <c r="G164" s="239" t="s">
        <v>159</v>
      </c>
      <c r="H164" s="240">
        <v>90</v>
      </c>
      <c r="I164" s="29"/>
      <c r="J164" s="241">
        <f>ROUND(I164*H164,2)</f>
        <v>0</v>
      </c>
      <c r="K164" s="238" t="s">
        <v>3</v>
      </c>
      <c r="L164" s="242"/>
      <c r="M164" s="243" t="s">
        <v>3</v>
      </c>
      <c r="N164" s="244" t="s">
        <v>43</v>
      </c>
      <c r="O164" s="201"/>
      <c r="P164" s="202">
        <f>O164*H164</f>
        <v>0</v>
      </c>
      <c r="Q164" s="202">
        <v>8.9999999999999993E-3</v>
      </c>
      <c r="R164" s="202">
        <f>Q164*H164</f>
        <v>0.80999999999999994</v>
      </c>
      <c r="S164" s="202">
        <v>0</v>
      </c>
      <c r="T164" s="203">
        <f>S164*H164</f>
        <v>0</v>
      </c>
      <c r="U164" s="127"/>
      <c r="V164" s="127"/>
      <c r="W164" s="127"/>
      <c r="X164" s="127"/>
      <c r="Y164" s="127"/>
      <c r="Z164" s="127"/>
      <c r="AA164" s="127"/>
      <c r="AB164" s="127"/>
      <c r="AC164" s="127"/>
      <c r="AD164" s="127"/>
      <c r="AE164" s="127"/>
      <c r="AR164" s="204" t="s">
        <v>169</v>
      </c>
      <c r="AT164" s="204" t="s">
        <v>514</v>
      </c>
      <c r="AU164" s="204" t="s">
        <v>82</v>
      </c>
      <c r="AY164" s="120" t="s">
        <v>145</v>
      </c>
      <c r="BE164" s="205">
        <f>IF(N164="základní",J164,0)</f>
        <v>0</v>
      </c>
      <c r="BF164" s="205">
        <f>IF(N164="snížená",J164,0)</f>
        <v>0</v>
      </c>
      <c r="BG164" s="205">
        <f>IF(N164="zákl. přenesená",J164,0)</f>
        <v>0</v>
      </c>
      <c r="BH164" s="205">
        <f>IF(N164="sníž. přenesená",J164,0)</f>
        <v>0</v>
      </c>
      <c r="BI164" s="205">
        <f>IF(N164="nulová",J164,0)</f>
        <v>0</v>
      </c>
      <c r="BJ164" s="120" t="s">
        <v>80</v>
      </c>
      <c r="BK164" s="205">
        <f>ROUND(I164*H164,2)</f>
        <v>0</v>
      </c>
      <c r="BL164" s="120" t="s">
        <v>151</v>
      </c>
      <c r="BM164" s="204" t="s">
        <v>1560</v>
      </c>
    </row>
    <row r="165" spans="1:65" s="130" customFormat="1" ht="33" customHeight="1">
      <c r="A165" s="127"/>
      <c r="B165" s="128"/>
      <c r="C165" s="193" t="s">
        <v>252</v>
      </c>
      <c r="D165" s="193" t="s">
        <v>147</v>
      </c>
      <c r="E165" s="194" t="s">
        <v>1561</v>
      </c>
      <c r="F165" s="195" t="s">
        <v>1562</v>
      </c>
      <c r="G165" s="196" t="s">
        <v>104</v>
      </c>
      <c r="H165" s="197">
        <v>61.43</v>
      </c>
      <c r="I165" s="24"/>
      <c r="J165" s="198">
        <f>ROUND(I165*H165,2)</f>
        <v>0</v>
      </c>
      <c r="K165" s="195" t="s">
        <v>150</v>
      </c>
      <c r="L165" s="128"/>
      <c r="M165" s="199" t="s">
        <v>3</v>
      </c>
      <c r="N165" s="200" t="s">
        <v>43</v>
      </c>
      <c r="O165" s="201"/>
      <c r="P165" s="202">
        <f>O165*H165</f>
        <v>0</v>
      </c>
      <c r="Q165" s="202">
        <v>0</v>
      </c>
      <c r="R165" s="202">
        <f>Q165*H165</f>
        <v>0</v>
      </c>
      <c r="S165" s="202">
        <v>0</v>
      </c>
      <c r="T165" s="203">
        <f>S165*H165</f>
        <v>0</v>
      </c>
      <c r="U165" s="127"/>
      <c r="V165" s="127"/>
      <c r="W165" s="127"/>
      <c r="X165" s="127"/>
      <c r="Y165" s="127"/>
      <c r="Z165" s="127"/>
      <c r="AA165" s="127"/>
      <c r="AB165" s="127"/>
      <c r="AC165" s="127"/>
      <c r="AD165" s="127"/>
      <c r="AE165" s="127"/>
      <c r="AR165" s="204" t="s">
        <v>151</v>
      </c>
      <c r="AT165" s="204" t="s">
        <v>147</v>
      </c>
      <c r="AU165" s="204" t="s">
        <v>82</v>
      </c>
      <c r="AY165" s="120" t="s">
        <v>145</v>
      </c>
      <c r="BE165" s="205">
        <f>IF(N165="základní",J165,0)</f>
        <v>0</v>
      </c>
      <c r="BF165" s="205">
        <f>IF(N165="snížená",J165,0)</f>
        <v>0</v>
      </c>
      <c r="BG165" s="205">
        <f>IF(N165="zákl. přenesená",J165,0)</f>
        <v>0</v>
      </c>
      <c r="BH165" s="205">
        <f>IF(N165="sníž. přenesená",J165,0)</f>
        <v>0</v>
      </c>
      <c r="BI165" s="205">
        <f>IF(N165="nulová",J165,0)</f>
        <v>0</v>
      </c>
      <c r="BJ165" s="120" t="s">
        <v>80</v>
      </c>
      <c r="BK165" s="205">
        <f>ROUND(I165*H165,2)</f>
        <v>0</v>
      </c>
      <c r="BL165" s="120" t="s">
        <v>151</v>
      </c>
      <c r="BM165" s="204" t="s">
        <v>1563</v>
      </c>
    </row>
    <row r="166" spans="1:65" s="219" customFormat="1">
      <c r="B166" s="220"/>
      <c r="D166" s="221" t="s">
        <v>153</v>
      </c>
      <c r="E166" s="222" t="s">
        <v>3</v>
      </c>
      <c r="F166" s="223" t="s">
        <v>1557</v>
      </c>
      <c r="H166" s="224">
        <v>61.43</v>
      </c>
      <c r="I166" s="25"/>
      <c r="L166" s="220"/>
      <c r="M166" s="225"/>
      <c r="N166" s="226"/>
      <c r="O166" s="226"/>
      <c r="P166" s="226"/>
      <c r="Q166" s="226"/>
      <c r="R166" s="226"/>
      <c r="S166" s="226"/>
      <c r="T166" s="227"/>
      <c r="AT166" s="222" t="s">
        <v>153</v>
      </c>
      <c r="AU166" s="222" t="s">
        <v>82</v>
      </c>
      <c r="AV166" s="219" t="s">
        <v>82</v>
      </c>
      <c r="AW166" s="219" t="s">
        <v>33</v>
      </c>
      <c r="AX166" s="219" t="s">
        <v>80</v>
      </c>
      <c r="AY166" s="222" t="s">
        <v>145</v>
      </c>
    </row>
    <row r="167" spans="1:65" s="130" customFormat="1" ht="16.5" customHeight="1">
      <c r="A167" s="127"/>
      <c r="B167" s="128"/>
      <c r="C167" s="236" t="s">
        <v>258</v>
      </c>
      <c r="D167" s="236" t="s">
        <v>514</v>
      </c>
      <c r="E167" s="237" t="s">
        <v>1564</v>
      </c>
      <c r="F167" s="238" t="s">
        <v>1565</v>
      </c>
      <c r="G167" s="239" t="s">
        <v>104</v>
      </c>
      <c r="H167" s="240">
        <v>64.501999999999995</v>
      </c>
      <c r="I167" s="29"/>
      <c r="J167" s="241">
        <f>ROUND(I167*H167,2)</f>
        <v>0</v>
      </c>
      <c r="K167" s="238" t="s">
        <v>150</v>
      </c>
      <c r="L167" s="242"/>
      <c r="M167" s="243" t="s">
        <v>3</v>
      </c>
      <c r="N167" s="244" t="s">
        <v>43</v>
      </c>
      <c r="O167" s="201"/>
      <c r="P167" s="202">
        <f>O167*H167</f>
        <v>0</v>
      </c>
      <c r="Q167" s="202">
        <v>1.2E-4</v>
      </c>
      <c r="R167" s="202">
        <f>Q167*H167</f>
        <v>7.7402399999999998E-3</v>
      </c>
      <c r="S167" s="202">
        <v>0</v>
      </c>
      <c r="T167" s="203">
        <f>S167*H167</f>
        <v>0</v>
      </c>
      <c r="U167" s="127"/>
      <c r="V167" s="127"/>
      <c r="W167" s="127"/>
      <c r="X167" s="127"/>
      <c r="Y167" s="127"/>
      <c r="Z167" s="127"/>
      <c r="AA167" s="127"/>
      <c r="AB167" s="127"/>
      <c r="AC167" s="127"/>
      <c r="AD167" s="127"/>
      <c r="AE167" s="127"/>
      <c r="AR167" s="204" t="s">
        <v>169</v>
      </c>
      <c r="AT167" s="204" t="s">
        <v>514</v>
      </c>
      <c r="AU167" s="204" t="s">
        <v>82</v>
      </c>
      <c r="AY167" s="120" t="s">
        <v>145</v>
      </c>
      <c r="BE167" s="205">
        <f>IF(N167="základní",J167,0)</f>
        <v>0</v>
      </c>
      <c r="BF167" s="205">
        <f>IF(N167="snížená",J167,0)</f>
        <v>0</v>
      </c>
      <c r="BG167" s="205">
        <f>IF(N167="zákl. přenesená",J167,0)</f>
        <v>0</v>
      </c>
      <c r="BH167" s="205">
        <f>IF(N167="sníž. přenesená",J167,0)</f>
        <v>0</v>
      </c>
      <c r="BI167" s="205">
        <f>IF(N167="nulová",J167,0)</f>
        <v>0</v>
      </c>
      <c r="BJ167" s="120" t="s">
        <v>80</v>
      </c>
      <c r="BK167" s="205">
        <f>ROUND(I167*H167,2)</f>
        <v>0</v>
      </c>
      <c r="BL167" s="120" t="s">
        <v>151</v>
      </c>
      <c r="BM167" s="204" t="s">
        <v>1566</v>
      </c>
    </row>
    <row r="168" spans="1:65" s="219" customFormat="1">
      <c r="B168" s="220"/>
      <c r="D168" s="221" t="s">
        <v>153</v>
      </c>
      <c r="F168" s="223" t="s">
        <v>1567</v>
      </c>
      <c r="H168" s="224">
        <v>64.501999999999995</v>
      </c>
      <c r="I168" s="25"/>
      <c r="L168" s="220"/>
      <c r="M168" s="225"/>
      <c r="N168" s="226"/>
      <c r="O168" s="226"/>
      <c r="P168" s="226"/>
      <c r="Q168" s="226"/>
      <c r="R168" s="226"/>
      <c r="S168" s="226"/>
      <c r="T168" s="227"/>
      <c r="AT168" s="222" t="s">
        <v>153</v>
      </c>
      <c r="AU168" s="222" t="s">
        <v>82</v>
      </c>
      <c r="AV168" s="219" t="s">
        <v>82</v>
      </c>
      <c r="AW168" s="219" t="s">
        <v>4</v>
      </c>
      <c r="AX168" s="219" t="s">
        <v>80</v>
      </c>
      <c r="AY168" s="222" t="s">
        <v>145</v>
      </c>
    </row>
    <row r="169" spans="1:65" s="130" customFormat="1" ht="33" customHeight="1">
      <c r="A169" s="127"/>
      <c r="B169" s="128"/>
      <c r="C169" s="193" t="s">
        <v>263</v>
      </c>
      <c r="D169" s="193" t="s">
        <v>147</v>
      </c>
      <c r="E169" s="194" t="s">
        <v>1568</v>
      </c>
      <c r="F169" s="195" t="s">
        <v>1569</v>
      </c>
      <c r="G169" s="196" t="s">
        <v>104</v>
      </c>
      <c r="H169" s="197">
        <v>17.82</v>
      </c>
      <c r="I169" s="24"/>
      <c r="J169" s="198">
        <f>ROUND(I169*H169,2)</f>
        <v>0</v>
      </c>
      <c r="K169" s="195" t="s">
        <v>3</v>
      </c>
      <c r="L169" s="128"/>
      <c r="M169" s="199" t="s">
        <v>3</v>
      </c>
      <c r="N169" s="200" t="s">
        <v>43</v>
      </c>
      <c r="O169" s="201"/>
      <c r="P169" s="202">
        <f>O169*H169</f>
        <v>0</v>
      </c>
      <c r="Q169" s="202">
        <v>0</v>
      </c>
      <c r="R169" s="202">
        <f>Q169*H169</f>
        <v>0</v>
      </c>
      <c r="S169" s="202">
        <v>0</v>
      </c>
      <c r="T169" s="203">
        <f>S169*H169</f>
        <v>0</v>
      </c>
      <c r="U169" s="127"/>
      <c r="V169" s="127"/>
      <c r="W169" s="127"/>
      <c r="X169" s="127"/>
      <c r="Y169" s="127"/>
      <c r="Z169" s="127"/>
      <c r="AA169" s="127"/>
      <c r="AB169" s="127"/>
      <c r="AC169" s="127"/>
      <c r="AD169" s="127"/>
      <c r="AE169" s="127"/>
      <c r="AR169" s="204" t="s">
        <v>151</v>
      </c>
      <c r="AT169" s="204" t="s">
        <v>147</v>
      </c>
      <c r="AU169" s="204" t="s">
        <v>82</v>
      </c>
      <c r="AY169" s="120" t="s">
        <v>145</v>
      </c>
      <c r="BE169" s="205">
        <f>IF(N169="základní",J169,0)</f>
        <v>0</v>
      </c>
      <c r="BF169" s="205">
        <f>IF(N169="snížená",J169,0)</f>
        <v>0</v>
      </c>
      <c r="BG169" s="205">
        <f>IF(N169="zákl. přenesená",J169,0)</f>
        <v>0</v>
      </c>
      <c r="BH169" s="205">
        <f>IF(N169="sníž. přenesená",J169,0)</f>
        <v>0</v>
      </c>
      <c r="BI169" s="205">
        <f>IF(N169="nulová",J169,0)</f>
        <v>0</v>
      </c>
      <c r="BJ169" s="120" t="s">
        <v>80</v>
      </c>
      <c r="BK169" s="205">
        <f>ROUND(I169*H169,2)</f>
        <v>0</v>
      </c>
      <c r="BL169" s="120" t="s">
        <v>151</v>
      </c>
      <c r="BM169" s="204" t="s">
        <v>1570</v>
      </c>
    </row>
    <row r="170" spans="1:65" s="130" customFormat="1" ht="19.5">
      <c r="A170" s="127"/>
      <c r="B170" s="128"/>
      <c r="C170" s="127"/>
      <c r="D170" s="221" t="s">
        <v>316</v>
      </c>
      <c r="E170" s="127"/>
      <c r="F170" s="252" t="s">
        <v>1571</v>
      </c>
      <c r="G170" s="127"/>
      <c r="H170" s="127"/>
      <c r="I170" s="28"/>
      <c r="J170" s="127"/>
      <c r="K170" s="127"/>
      <c r="L170" s="128"/>
      <c r="M170" s="253"/>
      <c r="N170" s="254"/>
      <c r="O170" s="201"/>
      <c r="P170" s="201"/>
      <c r="Q170" s="201"/>
      <c r="R170" s="201"/>
      <c r="S170" s="201"/>
      <c r="T170" s="255"/>
      <c r="U170" s="127"/>
      <c r="V170" s="127"/>
      <c r="W170" s="127"/>
      <c r="X170" s="127"/>
      <c r="Y170" s="127"/>
      <c r="Z170" s="127"/>
      <c r="AA170" s="127"/>
      <c r="AB170" s="127"/>
      <c r="AC170" s="127"/>
      <c r="AD170" s="127"/>
      <c r="AE170" s="127"/>
      <c r="AT170" s="120" t="s">
        <v>316</v>
      </c>
      <c r="AU170" s="120" t="s">
        <v>82</v>
      </c>
    </row>
    <row r="171" spans="1:65" s="219" customFormat="1" ht="22.5">
      <c r="B171" s="220"/>
      <c r="D171" s="221" t="s">
        <v>153</v>
      </c>
      <c r="E171" s="222" t="s">
        <v>3</v>
      </c>
      <c r="F171" s="223" t="s">
        <v>1572</v>
      </c>
      <c r="H171" s="224">
        <v>17.82</v>
      </c>
      <c r="I171" s="25"/>
      <c r="L171" s="220"/>
      <c r="M171" s="225"/>
      <c r="N171" s="226"/>
      <c r="O171" s="226"/>
      <c r="P171" s="226"/>
      <c r="Q171" s="226"/>
      <c r="R171" s="226"/>
      <c r="S171" s="226"/>
      <c r="T171" s="227"/>
      <c r="AT171" s="222" t="s">
        <v>153</v>
      </c>
      <c r="AU171" s="222" t="s">
        <v>82</v>
      </c>
      <c r="AV171" s="219" t="s">
        <v>82</v>
      </c>
      <c r="AW171" s="219" t="s">
        <v>33</v>
      </c>
      <c r="AX171" s="219" t="s">
        <v>80</v>
      </c>
      <c r="AY171" s="222" t="s">
        <v>145</v>
      </c>
    </row>
    <row r="172" spans="1:65" s="130" customFormat="1" ht="16.5" customHeight="1">
      <c r="A172" s="127"/>
      <c r="B172" s="128"/>
      <c r="C172" s="236" t="s">
        <v>274</v>
      </c>
      <c r="D172" s="236" t="s">
        <v>514</v>
      </c>
      <c r="E172" s="237" t="s">
        <v>1573</v>
      </c>
      <c r="F172" s="238" t="s">
        <v>1574</v>
      </c>
      <c r="G172" s="239" t="s">
        <v>314</v>
      </c>
      <c r="H172" s="240">
        <v>3.2080000000000002</v>
      </c>
      <c r="I172" s="29"/>
      <c r="J172" s="241">
        <f>ROUND(I172*H172,2)</f>
        <v>0</v>
      </c>
      <c r="K172" s="238" t="s">
        <v>3</v>
      </c>
      <c r="L172" s="242"/>
      <c r="M172" s="243" t="s">
        <v>3</v>
      </c>
      <c r="N172" s="244" t="s">
        <v>43</v>
      </c>
      <c r="O172" s="201"/>
      <c r="P172" s="202">
        <f>O172*H172</f>
        <v>0</v>
      </c>
      <c r="Q172" s="202">
        <v>1</v>
      </c>
      <c r="R172" s="202">
        <f>Q172*H172</f>
        <v>3.2080000000000002</v>
      </c>
      <c r="S172" s="202">
        <v>0</v>
      </c>
      <c r="T172" s="203">
        <f>S172*H172</f>
        <v>0</v>
      </c>
      <c r="U172" s="127"/>
      <c r="V172" s="127"/>
      <c r="W172" s="127"/>
      <c r="X172" s="127"/>
      <c r="Y172" s="127"/>
      <c r="Z172" s="127"/>
      <c r="AA172" s="127"/>
      <c r="AB172" s="127"/>
      <c r="AC172" s="127"/>
      <c r="AD172" s="127"/>
      <c r="AE172" s="127"/>
      <c r="AR172" s="204" t="s">
        <v>169</v>
      </c>
      <c r="AT172" s="204" t="s">
        <v>514</v>
      </c>
      <c r="AU172" s="204" t="s">
        <v>82</v>
      </c>
      <c r="AY172" s="120" t="s">
        <v>145</v>
      </c>
      <c r="BE172" s="205">
        <f>IF(N172="základní",J172,0)</f>
        <v>0</v>
      </c>
      <c r="BF172" s="205">
        <f>IF(N172="snížená",J172,0)</f>
        <v>0</v>
      </c>
      <c r="BG172" s="205">
        <f>IF(N172="zákl. přenesená",J172,0)</f>
        <v>0</v>
      </c>
      <c r="BH172" s="205">
        <f>IF(N172="sníž. přenesená",J172,0)</f>
        <v>0</v>
      </c>
      <c r="BI172" s="205">
        <f>IF(N172="nulová",J172,0)</f>
        <v>0</v>
      </c>
      <c r="BJ172" s="120" t="s">
        <v>80</v>
      </c>
      <c r="BK172" s="205">
        <f>ROUND(I172*H172,2)</f>
        <v>0</v>
      </c>
      <c r="BL172" s="120" t="s">
        <v>151</v>
      </c>
      <c r="BM172" s="204" t="s">
        <v>1575</v>
      </c>
    </row>
    <row r="173" spans="1:65" s="219" customFormat="1">
      <c r="B173" s="220"/>
      <c r="D173" s="221" t="s">
        <v>153</v>
      </c>
      <c r="F173" s="223" t="s">
        <v>1576</v>
      </c>
      <c r="H173" s="224">
        <v>3.2080000000000002</v>
      </c>
      <c r="I173" s="25"/>
      <c r="L173" s="220"/>
      <c r="M173" s="225"/>
      <c r="N173" s="226"/>
      <c r="O173" s="226"/>
      <c r="P173" s="226"/>
      <c r="Q173" s="226"/>
      <c r="R173" s="226"/>
      <c r="S173" s="226"/>
      <c r="T173" s="227"/>
      <c r="AT173" s="222" t="s">
        <v>153</v>
      </c>
      <c r="AU173" s="222" t="s">
        <v>82</v>
      </c>
      <c r="AV173" s="219" t="s">
        <v>82</v>
      </c>
      <c r="AW173" s="219" t="s">
        <v>4</v>
      </c>
      <c r="AX173" s="219" t="s">
        <v>80</v>
      </c>
      <c r="AY173" s="222" t="s">
        <v>145</v>
      </c>
    </row>
    <row r="174" spans="1:65" s="182" customFormat="1" ht="22.9" customHeight="1">
      <c r="B174" s="183"/>
      <c r="D174" s="184" t="s">
        <v>71</v>
      </c>
      <c r="E174" s="217" t="s">
        <v>82</v>
      </c>
      <c r="F174" s="217" t="s">
        <v>508</v>
      </c>
      <c r="I174" s="23"/>
      <c r="J174" s="218">
        <f>SUM(J175:J224)</f>
        <v>0</v>
      </c>
      <c r="L174" s="183"/>
      <c r="M174" s="187"/>
      <c r="N174" s="188"/>
      <c r="O174" s="188"/>
      <c r="P174" s="189">
        <f>SUM(P175:P225)</f>
        <v>0</v>
      </c>
      <c r="Q174" s="188"/>
      <c r="R174" s="189">
        <f>SUM(R175:R225)</f>
        <v>102.87144206000001</v>
      </c>
      <c r="S174" s="188"/>
      <c r="T174" s="190">
        <f>SUM(T175:T225)</f>
        <v>0</v>
      </c>
      <c r="AR174" s="184" t="s">
        <v>80</v>
      </c>
      <c r="AT174" s="191" t="s">
        <v>71</v>
      </c>
      <c r="AU174" s="191" t="s">
        <v>80</v>
      </c>
      <c r="AY174" s="184" t="s">
        <v>145</v>
      </c>
      <c r="BK174" s="192">
        <f>SUM(BK175:BK225)</f>
        <v>0</v>
      </c>
    </row>
    <row r="175" spans="1:65" s="130" customFormat="1" ht="24">
      <c r="A175" s="127"/>
      <c r="B175" s="128"/>
      <c r="C175" s="193" t="s">
        <v>281</v>
      </c>
      <c r="D175" s="193" t="s">
        <v>147</v>
      </c>
      <c r="E175" s="194" t="s">
        <v>1577</v>
      </c>
      <c r="F175" s="195" t="s">
        <v>1578</v>
      </c>
      <c r="G175" s="196" t="s">
        <v>240</v>
      </c>
      <c r="H175" s="197">
        <v>49</v>
      </c>
      <c r="I175" s="24"/>
      <c r="J175" s="198">
        <f>ROUND(I175*H175,2)</f>
        <v>0</v>
      </c>
      <c r="K175" s="195" t="s">
        <v>150</v>
      </c>
      <c r="L175" s="128"/>
      <c r="M175" s="199" t="s">
        <v>3</v>
      </c>
      <c r="N175" s="200" t="s">
        <v>43</v>
      </c>
      <c r="O175" s="201"/>
      <c r="P175" s="202">
        <f>O175*H175</f>
        <v>0</v>
      </c>
      <c r="Q175" s="202">
        <v>3.3E-4</v>
      </c>
      <c r="R175" s="202">
        <f>Q175*H175</f>
        <v>1.617E-2</v>
      </c>
      <c r="S175" s="202">
        <v>0</v>
      </c>
      <c r="T175" s="203">
        <f>S175*H175</f>
        <v>0</v>
      </c>
      <c r="U175" s="127"/>
      <c r="V175" s="127"/>
      <c r="W175" s="127"/>
      <c r="X175" s="127"/>
      <c r="Y175" s="127"/>
      <c r="Z175" s="127"/>
      <c r="AA175" s="127"/>
      <c r="AB175" s="127"/>
      <c r="AC175" s="127"/>
      <c r="AD175" s="127"/>
      <c r="AE175" s="127"/>
      <c r="AR175" s="204" t="s">
        <v>151</v>
      </c>
      <c r="AT175" s="204" t="s">
        <v>147</v>
      </c>
      <c r="AU175" s="204" t="s">
        <v>82</v>
      </c>
      <c r="AY175" s="120" t="s">
        <v>145</v>
      </c>
      <c r="BE175" s="205">
        <f>IF(N175="základní",J175,0)</f>
        <v>0</v>
      </c>
      <c r="BF175" s="205">
        <f>IF(N175="snížená",J175,0)</f>
        <v>0</v>
      </c>
      <c r="BG175" s="205">
        <f>IF(N175="zákl. přenesená",J175,0)</f>
        <v>0</v>
      </c>
      <c r="BH175" s="205">
        <f>IF(N175="sníž. přenesená",J175,0)</f>
        <v>0</v>
      </c>
      <c r="BI175" s="205">
        <f>IF(N175="nulová",J175,0)</f>
        <v>0</v>
      </c>
      <c r="BJ175" s="120" t="s">
        <v>80</v>
      </c>
      <c r="BK175" s="205">
        <f>ROUND(I175*H175,2)</f>
        <v>0</v>
      </c>
      <c r="BL175" s="120" t="s">
        <v>151</v>
      </c>
      <c r="BM175" s="204" t="s">
        <v>1579</v>
      </c>
    </row>
    <row r="176" spans="1:65" s="219" customFormat="1">
      <c r="B176" s="220"/>
      <c r="D176" s="221" t="s">
        <v>153</v>
      </c>
      <c r="E176" s="222" t="s">
        <v>3</v>
      </c>
      <c r="F176" s="223" t="s">
        <v>1580</v>
      </c>
      <c r="H176" s="224">
        <v>27</v>
      </c>
      <c r="I176" s="25"/>
      <c r="L176" s="220"/>
      <c r="M176" s="225"/>
      <c r="N176" s="226"/>
      <c r="O176" s="226"/>
      <c r="P176" s="226"/>
      <c r="Q176" s="226"/>
      <c r="R176" s="226"/>
      <c r="S176" s="226"/>
      <c r="T176" s="227"/>
      <c r="AT176" s="222" t="s">
        <v>153</v>
      </c>
      <c r="AU176" s="222" t="s">
        <v>82</v>
      </c>
      <c r="AV176" s="219" t="s">
        <v>82</v>
      </c>
      <c r="AW176" s="219" t="s">
        <v>33</v>
      </c>
      <c r="AX176" s="219" t="s">
        <v>72</v>
      </c>
      <c r="AY176" s="222" t="s">
        <v>145</v>
      </c>
    </row>
    <row r="177" spans="1:65" s="219" customFormat="1">
      <c r="B177" s="220"/>
      <c r="D177" s="221" t="s">
        <v>153</v>
      </c>
      <c r="E177" s="222" t="s">
        <v>3</v>
      </c>
      <c r="F177" s="223" t="s">
        <v>1581</v>
      </c>
      <c r="H177" s="224">
        <v>22</v>
      </c>
      <c r="I177" s="25"/>
      <c r="L177" s="220"/>
      <c r="M177" s="225"/>
      <c r="N177" s="226"/>
      <c r="O177" s="226"/>
      <c r="P177" s="226"/>
      <c r="Q177" s="226"/>
      <c r="R177" s="226"/>
      <c r="S177" s="226"/>
      <c r="T177" s="227"/>
      <c r="AT177" s="222" t="s">
        <v>153</v>
      </c>
      <c r="AU177" s="222" t="s">
        <v>82</v>
      </c>
      <c r="AV177" s="219" t="s">
        <v>82</v>
      </c>
      <c r="AW177" s="219" t="s">
        <v>33</v>
      </c>
      <c r="AX177" s="219" t="s">
        <v>72</v>
      </c>
      <c r="AY177" s="222" t="s">
        <v>145</v>
      </c>
    </row>
    <row r="178" spans="1:65" s="228" customFormat="1">
      <c r="B178" s="229"/>
      <c r="D178" s="221" t="s">
        <v>153</v>
      </c>
      <c r="E178" s="230" t="s">
        <v>3</v>
      </c>
      <c r="F178" s="231" t="s">
        <v>176</v>
      </c>
      <c r="H178" s="232">
        <v>49</v>
      </c>
      <c r="I178" s="26"/>
      <c r="L178" s="229"/>
      <c r="M178" s="233"/>
      <c r="N178" s="234"/>
      <c r="O178" s="234"/>
      <c r="P178" s="234"/>
      <c r="Q178" s="234"/>
      <c r="R178" s="234"/>
      <c r="S178" s="234"/>
      <c r="T178" s="235"/>
      <c r="AT178" s="230" t="s">
        <v>153</v>
      </c>
      <c r="AU178" s="230" t="s">
        <v>82</v>
      </c>
      <c r="AV178" s="228" t="s">
        <v>151</v>
      </c>
      <c r="AW178" s="228" t="s">
        <v>33</v>
      </c>
      <c r="AX178" s="228" t="s">
        <v>80</v>
      </c>
      <c r="AY178" s="230" t="s">
        <v>145</v>
      </c>
    </row>
    <row r="179" spans="1:65" s="130" customFormat="1" ht="36">
      <c r="A179" s="127"/>
      <c r="B179" s="128"/>
      <c r="C179" s="193" t="s">
        <v>286</v>
      </c>
      <c r="D179" s="193" t="s">
        <v>147</v>
      </c>
      <c r="E179" s="194" t="s">
        <v>1582</v>
      </c>
      <c r="F179" s="195" t="s">
        <v>1583</v>
      </c>
      <c r="G179" s="196" t="s">
        <v>104</v>
      </c>
      <c r="H179" s="197">
        <v>122.27</v>
      </c>
      <c r="I179" s="24"/>
      <c r="J179" s="198">
        <f>ROUND(I179*H179,2)</f>
        <v>0</v>
      </c>
      <c r="K179" s="195" t="s">
        <v>150</v>
      </c>
      <c r="L179" s="128"/>
      <c r="M179" s="199" t="s">
        <v>3</v>
      </c>
      <c r="N179" s="200" t="s">
        <v>43</v>
      </c>
      <c r="O179" s="201"/>
      <c r="P179" s="202">
        <f>O179*H179</f>
        <v>0</v>
      </c>
      <c r="Q179" s="202">
        <v>1E-4</v>
      </c>
      <c r="R179" s="202">
        <f>Q179*H179</f>
        <v>1.2227E-2</v>
      </c>
      <c r="S179" s="202">
        <v>0</v>
      </c>
      <c r="T179" s="203">
        <f>S179*H179</f>
        <v>0</v>
      </c>
      <c r="U179" s="127"/>
      <c r="V179" s="127"/>
      <c r="W179" s="127"/>
      <c r="X179" s="127"/>
      <c r="Y179" s="127"/>
      <c r="Z179" s="127"/>
      <c r="AA179" s="127"/>
      <c r="AB179" s="127"/>
      <c r="AC179" s="127"/>
      <c r="AD179" s="127"/>
      <c r="AE179" s="127"/>
      <c r="AR179" s="204" t="s">
        <v>151</v>
      </c>
      <c r="AT179" s="204" t="s">
        <v>147</v>
      </c>
      <c r="AU179" s="204" t="s">
        <v>82</v>
      </c>
      <c r="AY179" s="120" t="s">
        <v>145</v>
      </c>
      <c r="BE179" s="205">
        <f>IF(N179="základní",J179,0)</f>
        <v>0</v>
      </c>
      <c r="BF179" s="205">
        <f>IF(N179="snížená",J179,0)</f>
        <v>0</v>
      </c>
      <c r="BG179" s="205">
        <f>IF(N179="zákl. přenesená",J179,0)</f>
        <v>0</v>
      </c>
      <c r="BH179" s="205">
        <f>IF(N179="sníž. přenesená",J179,0)</f>
        <v>0</v>
      </c>
      <c r="BI179" s="205">
        <f>IF(N179="nulová",J179,0)</f>
        <v>0</v>
      </c>
      <c r="BJ179" s="120" t="s">
        <v>80</v>
      </c>
      <c r="BK179" s="205">
        <f>ROUND(I179*H179,2)</f>
        <v>0</v>
      </c>
      <c r="BL179" s="120" t="s">
        <v>151</v>
      </c>
      <c r="BM179" s="204" t="s">
        <v>1584</v>
      </c>
    </row>
    <row r="180" spans="1:65" s="130" customFormat="1" ht="24">
      <c r="A180" s="127"/>
      <c r="B180" s="128"/>
      <c r="C180" s="236" t="s">
        <v>292</v>
      </c>
      <c r="D180" s="236" t="s">
        <v>514</v>
      </c>
      <c r="E180" s="237" t="s">
        <v>1585</v>
      </c>
      <c r="F180" s="238" t="s">
        <v>1586</v>
      </c>
      <c r="G180" s="239" t="s">
        <v>104</v>
      </c>
      <c r="H180" s="240">
        <v>78.432000000000002</v>
      </c>
      <c r="I180" s="29"/>
      <c r="J180" s="241">
        <f>ROUND(I180*H180,2)</f>
        <v>0</v>
      </c>
      <c r="K180" s="238" t="s">
        <v>150</v>
      </c>
      <c r="L180" s="242"/>
      <c r="M180" s="243" t="s">
        <v>3</v>
      </c>
      <c r="N180" s="244" t="s">
        <v>43</v>
      </c>
      <c r="O180" s="201"/>
      <c r="P180" s="202">
        <f>O180*H180</f>
        <v>0</v>
      </c>
      <c r="Q180" s="202">
        <v>2.5000000000000001E-4</v>
      </c>
      <c r="R180" s="202">
        <f>Q180*H180</f>
        <v>1.9608E-2</v>
      </c>
      <c r="S180" s="202">
        <v>0</v>
      </c>
      <c r="T180" s="203">
        <f>S180*H180</f>
        <v>0</v>
      </c>
      <c r="U180" s="127"/>
      <c r="V180" s="127"/>
      <c r="W180" s="127"/>
      <c r="X180" s="127"/>
      <c r="Y180" s="127"/>
      <c r="Z180" s="127"/>
      <c r="AA180" s="127"/>
      <c r="AB180" s="127"/>
      <c r="AC180" s="127"/>
      <c r="AD180" s="127"/>
      <c r="AE180" s="127"/>
      <c r="AR180" s="204" t="s">
        <v>169</v>
      </c>
      <c r="AT180" s="204" t="s">
        <v>514</v>
      </c>
      <c r="AU180" s="204" t="s">
        <v>82</v>
      </c>
      <c r="AY180" s="120" t="s">
        <v>145</v>
      </c>
      <c r="BE180" s="205">
        <f>IF(N180="základní",J180,0)</f>
        <v>0</v>
      </c>
      <c r="BF180" s="205">
        <f>IF(N180="snížená",J180,0)</f>
        <v>0</v>
      </c>
      <c r="BG180" s="205">
        <f>IF(N180="zákl. přenesená",J180,0)</f>
        <v>0</v>
      </c>
      <c r="BH180" s="205">
        <f>IF(N180="sníž. přenesená",J180,0)</f>
        <v>0</v>
      </c>
      <c r="BI180" s="205">
        <f>IF(N180="nulová",J180,0)</f>
        <v>0</v>
      </c>
      <c r="BJ180" s="120" t="s">
        <v>80</v>
      </c>
      <c r="BK180" s="205">
        <f>ROUND(I180*H180,2)</f>
        <v>0</v>
      </c>
      <c r="BL180" s="120" t="s">
        <v>151</v>
      </c>
      <c r="BM180" s="204" t="s">
        <v>1587</v>
      </c>
    </row>
    <row r="181" spans="1:65" s="219" customFormat="1">
      <c r="B181" s="220"/>
      <c r="D181" s="221" t="s">
        <v>153</v>
      </c>
      <c r="E181" s="222" t="s">
        <v>3</v>
      </c>
      <c r="F181" s="223" t="s">
        <v>1588</v>
      </c>
      <c r="H181" s="224">
        <v>6.75</v>
      </c>
      <c r="I181" s="25"/>
      <c r="L181" s="220"/>
      <c r="M181" s="225"/>
      <c r="N181" s="226"/>
      <c r="O181" s="226"/>
      <c r="P181" s="226"/>
      <c r="Q181" s="226"/>
      <c r="R181" s="226"/>
      <c r="S181" s="226"/>
      <c r="T181" s="227"/>
      <c r="AT181" s="222" t="s">
        <v>153</v>
      </c>
      <c r="AU181" s="222" t="s">
        <v>82</v>
      </c>
      <c r="AV181" s="219" t="s">
        <v>82</v>
      </c>
      <c r="AW181" s="219" t="s">
        <v>33</v>
      </c>
      <c r="AX181" s="219" t="s">
        <v>72</v>
      </c>
      <c r="AY181" s="222" t="s">
        <v>145</v>
      </c>
    </row>
    <row r="182" spans="1:65" s="219" customFormat="1">
      <c r="B182" s="220"/>
      <c r="D182" s="221" t="s">
        <v>153</v>
      </c>
      <c r="E182" s="222" t="s">
        <v>3</v>
      </c>
      <c r="F182" s="223" t="s">
        <v>1589</v>
      </c>
      <c r="H182" s="224">
        <v>24.492000000000001</v>
      </c>
      <c r="I182" s="25"/>
      <c r="L182" s="220"/>
      <c r="M182" s="225"/>
      <c r="N182" s="226"/>
      <c r="O182" s="226"/>
      <c r="P182" s="226"/>
      <c r="Q182" s="226"/>
      <c r="R182" s="226"/>
      <c r="S182" s="226"/>
      <c r="T182" s="227"/>
      <c r="AT182" s="222" t="s">
        <v>153</v>
      </c>
      <c r="AU182" s="222" t="s">
        <v>82</v>
      </c>
      <c r="AV182" s="219" t="s">
        <v>82</v>
      </c>
      <c r="AW182" s="219" t="s">
        <v>33</v>
      </c>
      <c r="AX182" s="219" t="s">
        <v>72</v>
      </c>
      <c r="AY182" s="222" t="s">
        <v>145</v>
      </c>
    </row>
    <row r="183" spans="1:65" s="219" customFormat="1">
      <c r="B183" s="220"/>
      <c r="D183" s="221" t="s">
        <v>153</v>
      </c>
      <c r="E183" s="222" t="s">
        <v>3</v>
      </c>
      <c r="F183" s="223" t="s">
        <v>1590</v>
      </c>
      <c r="H183" s="224">
        <v>31.46</v>
      </c>
      <c r="I183" s="25"/>
      <c r="L183" s="220"/>
      <c r="M183" s="225"/>
      <c r="N183" s="226"/>
      <c r="O183" s="226"/>
      <c r="P183" s="226"/>
      <c r="Q183" s="226"/>
      <c r="R183" s="226"/>
      <c r="S183" s="226"/>
      <c r="T183" s="227"/>
      <c r="AT183" s="222" t="s">
        <v>153</v>
      </c>
      <c r="AU183" s="222" t="s">
        <v>82</v>
      </c>
      <c r="AV183" s="219" t="s">
        <v>82</v>
      </c>
      <c r="AW183" s="219" t="s">
        <v>33</v>
      </c>
      <c r="AX183" s="219" t="s">
        <v>72</v>
      </c>
      <c r="AY183" s="222" t="s">
        <v>145</v>
      </c>
    </row>
    <row r="184" spans="1:65" s="219" customFormat="1">
      <c r="B184" s="220"/>
      <c r="D184" s="221" t="s">
        <v>153</v>
      </c>
      <c r="E184" s="222" t="s">
        <v>3</v>
      </c>
      <c r="F184" s="223" t="s">
        <v>1591</v>
      </c>
      <c r="H184" s="224">
        <v>5.5</v>
      </c>
      <c r="I184" s="25"/>
      <c r="L184" s="220"/>
      <c r="M184" s="225"/>
      <c r="N184" s="226"/>
      <c r="O184" s="226"/>
      <c r="P184" s="226"/>
      <c r="Q184" s="226"/>
      <c r="R184" s="226"/>
      <c r="S184" s="226"/>
      <c r="T184" s="227"/>
      <c r="AT184" s="222" t="s">
        <v>153</v>
      </c>
      <c r="AU184" s="222" t="s">
        <v>82</v>
      </c>
      <c r="AV184" s="219" t="s">
        <v>82</v>
      </c>
      <c r="AW184" s="219" t="s">
        <v>33</v>
      </c>
      <c r="AX184" s="219" t="s">
        <v>72</v>
      </c>
      <c r="AY184" s="222" t="s">
        <v>145</v>
      </c>
    </row>
    <row r="185" spans="1:65" s="228" customFormat="1">
      <c r="B185" s="229"/>
      <c r="D185" s="221" t="s">
        <v>153</v>
      </c>
      <c r="E185" s="230" t="s">
        <v>3</v>
      </c>
      <c r="F185" s="231" t="s">
        <v>176</v>
      </c>
      <c r="H185" s="232">
        <v>68.201999999999998</v>
      </c>
      <c r="I185" s="26"/>
      <c r="L185" s="229"/>
      <c r="M185" s="233"/>
      <c r="N185" s="234"/>
      <c r="O185" s="234"/>
      <c r="P185" s="234"/>
      <c r="Q185" s="234"/>
      <c r="R185" s="234"/>
      <c r="S185" s="234"/>
      <c r="T185" s="235"/>
      <c r="AT185" s="230" t="s">
        <v>153</v>
      </c>
      <c r="AU185" s="230" t="s">
        <v>82</v>
      </c>
      <c r="AV185" s="228" t="s">
        <v>151</v>
      </c>
      <c r="AW185" s="228" t="s">
        <v>33</v>
      </c>
      <c r="AX185" s="228" t="s">
        <v>80</v>
      </c>
      <c r="AY185" s="230" t="s">
        <v>145</v>
      </c>
    </row>
    <row r="186" spans="1:65" s="219" customFormat="1">
      <c r="B186" s="220"/>
      <c r="D186" s="221" t="s">
        <v>153</v>
      </c>
      <c r="F186" s="223" t="s">
        <v>1592</v>
      </c>
      <c r="H186" s="224">
        <v>78.432000000000002</v>
      </c>
      <c r="I186" s="25"/>
      <c r="L186" s="220"/>
      <c r="M186" s="225"/>
      <c r="N186" s="226"/>
      <c r="O186" s="226"/>
      <c r="P186" s="226"/>
      <c r="Q186" s="226"/>
      <c r="R186" s="226"/>
      <c r="S186" s="226"/>
      <c r="T186" s="227"/>
      <c r="AT186" s="222" t="s">
        <v>153</v>
      </c>
      <c r="AU186" s="222" t="s">
        <v>82</v>
      </c>
      <c r="AV186" s="219" t="s">
        <v>82</v>
      </c>
      <c r="AW186" s="219" t="s">
        <v>4</v>
      </c>
      <c r="AX186" s="219" t="s">
        <v>80</v>
      </c>
      <c r="AY186" s="222" t="s">
        <v>145</v>
      </c>
    </row>
    <row r="187" spans="1:65" s="130" customFormat="1" ht="16.5" customHeight="1">
      <c r="A187" s="127"/>
      <c r="B187" s="128"/>
      <c r="C187" s="236" t="s">
        <v>301</v>
      </c>
      <c r="D187" s="236" t="s">
        <v>514</v>
      </c>
      <c r="E187" s="237" t="s">
        <v>1593</v>
      </c>
      <c r="F187" s="238" t="s">
        <v>1594</v>
      </c>
      <c r="G187" s="239" t="s">
        <v>104</v>
      </c>
      <c r="H187" s="240">
        <v>62.177999999999997</v>
      </c>
      <c r="I187" s="29"/>
      <c r="J187" s="241">
        <f>ROUND(I187*H187,2)</f>
        <v>0</v>
      </c>
      <c r="K187" s="238" t="s">
        <v>150</v>
      </c>
      <c r="L187" s="242"/>
      <c r="M187" s="243" t="s">
        <v>3</v>
      </c>
      <c r="N187" s="244" t="s">
        <v>43</v>
      </c>
      <c r="O187" s="201"/>
      <c r="P187" s="202">
        <f>O187*H187</f>
        <v>0</v>
      </c>
      <c r="Q187" s="202">
        <v>6.6E-4</v>
      </c>
      <c r="R187" s="202">
        <f>Q187*H187</f>
        <v>4.1037480000000001E-2</v>
      </c>
      <c r="S187" s="202">
        <v>0</v>
      </c>
      <c r="T187" s="203">
        <f>S187*H187</f>
        <v>0</v>
      </c>
      <c r="U187" s="127"/>
      <c r="V187" s="127"/>
      <c r="W187" s="127"/>
      <c r="X187" s="127"/>
      <c r="Y187" s="127"/>
      <c r="Z187" s="127"/>
      <c r="AA187" s="127"/>
      <c r="AB187" s="127"/>
      <c r="AC187" s="127"/>
      <c r="AD187" s="127"/>
      <c r="AE187" s="127"/>
      <c r="AR187" s="204" t="s">
        <v>169</v>
      </c>
      <c r="AT187" s="204" t="s">
        <v>514</v>
      </c>
      <c r="AU187" s="204" t="s">
        <v>82</v>
      </c>
      <c r="AY187" s="120" t="s">
        <v>145</v>
      </c>
      <c r="BE187" s="205">
        <f>IF(N187="základní",J187,0)</f>
        <v>0</v>
      </c>
      <c r="BF187" s="205">
        <f>IF(N187="snížená",J187,0)</f>
        <v>0</v>
      </c>
      <c r="BG187" s="205">
        <f>IF(N187="zákl. přenesená",J187,0)</f>
        <v>0</v>
      </c>
      <c r="BH187" s="205">
        <f>IF(N187="sníž. přenesená",J187,0)</f>
        <v>0</v>
      </c>
      <c r="BI187" s="205">
        <f>IF(N187="nulová",J187,0)</f>
        <v>0</v>
      </c>
      <c r="BJ187" s="120" t="s">
        <v>80</v>
      </c>
      <c r="BK187" s="205">
        <f>ROUND(I187*H187,2)</f>
        <v>0</v>
      </c>
      <c r="BL187" s="120" t="s">
        <v>151</v>
      </c>
      <c r="BM187" s="204" t="s">
        <v>1595</v>
      </c>
    </row>
    <row r="188" spans="1:65" s="245" customFormat="1">
      <c r="B188" s="246"/>
      <c r="D188" s="221" t="s">
        <v>153</v>
      </c>
      <c r="E188" s="247" t="s">
        <v>3</v>
      </c>
      <c r="F188" s="248" t="s">
        <v>1596</v>
      </c>
      <c r="H188" s="247" t="s">
        <v>3</v>
      </c>
      <c r="I188" s="27"/>
      <c r="L188" s="246"/>
      <c r="M188" s="249"/>
      <c r="N188" s="250"/>
      <c r="O188" s="250"/>
      <c r="P188" s="250"/>
      <c r="Q188" s="250"/>
      <c r="R188" s="250"/>
      <c r="S188" s="250"/>
      <c r="T188" s="251"/>
      <c r="AT188" s="247" t="s">
        <v>153</v>
      </c>
      <c r="AU188" s="247" t="s">
        <v>82</v>
      </c>
      <c r="AV188" s="245" t="s">
        <v>80</v>
      </c>
      <c r="AW188" s="245" t="s">
        <v>33</v>
      </c>
      <c r="AX188" s="245" t="s">
        <v>72</v>
      </c>
      <c r="AY188" s="247" t="s">
        <v>145</v>
      </c>
    </row>
    <row r="189" spans="1:65" s="219" customFormat="1">
      <c r="B189" s="220"/>
      <c r="D189" s="221" t="s">
        <v>153</v>
      </c>
      <c r="E189" s="222" t="s">
        <v>3</v>
      </c>
      <c r="F189" s="223" t="s">
        <v>1597</v>
      </c>
      <c r="H189" s="224">
        <v>22.608000000000001</v>
      </c>
      <c r="I189" s="25"/>
      <c r="L189" s="220"/>
      <c r="M189" s="225"/>
      <c r="N189" s="226"/>
      <c r="O189" s="226"/>
      <c r="P189" s="226"/>
      <c r="Q189" s="226"/>
      <c r="R189" s="226"/>
      <c r="S189" s="226"/>
      <c r="T189" s="227"/>
      <c r="AT189" s="222" t="s">
        <v>153</v>
      </c>
      <c r="AU189" s="222" t="s">
        <v>82</v>
      </c>
      <c r="AV189" s="219" t="s">
        <v>82</v>
      </c>
      <c r="AW189" s="219" t="s">
        <v>33</v>
      </c>
      <c r="AX189" s="219" t="s">
        <v>72</v>
      </c>
      <c r="AY189" s="222" t="s">
        <v>145</v>
      </c>
    </row>
    <row r="190" spans="1:65" s="219" customFormat="1">
      <c r="B190" s="220"/>
      <c r="D190" s="221" t="s">
        <v>153</v>
      </c>
      <c r="E190" s="222" t="s">
        <v>3</v>
      </c>
      <c r="F190" s="223" t="s">
        <v>1590</v>
      </c>
      <c r="H190" s="224">
        <v>31.46</v>
      </c>
      <c r="I190" s="25"/>
      <c r="L190" s="220"/>
      <c r="M190" s="225"/>
      <c r="N190" s="226"/>
      <c r="O190" s="226"/>
      <c r="P190" s="226"/>
      <c r="Q190" s="226"/>
      <c r="R190" s="226"/>
      <c r="S190" s="226"/>
      <c r="T190" s="227"/>
      <c r="AT190" s="222" t="s">
        <v>153</v>
      </c>
      <c r="AU190" s="222" t="s">
        <v>82</v>
      </c>
      <c r="AV190" s="219" t="s">
        <v>82</v>
      </c>
      <c r="AW190" s="219" t="s">
        <v>33</v>
      </c>
      <c r="AX190" s="219" t="s">
        <v>72</v>
      </c>
      <c r="AY190" s="222" t="s">
        <v>145</v>
      </c>
    </row>
    <row r="191" spans="1:65" s="228" customFormat="1">
      <c r="B191" s="229"/>
      <c r="D191" s="221" t="s">
        <v>153</v>
      </c>
      <c r="E191" s="230" t="s">
        <v>3</v>
      </c>
      <c r="F191" s="231" t="s">
        <v>176</v>
      </c>
      <c r="H191" s="232">
        <v>54.067999999999998</v>
      </c>
      <c r="I191" s="26"/>
      <c r="L191" s="229"/>
      <c r="M191" s="233"/>
      <c r="N191" s="234"/>
      <c r="O191" s="234"/>
      <c r="P191" s="234"/>
      <c r="Q191" s="234"/>
      <c r="R191" s="234"/>
      <c r="S191" s="234"/>
      <c r="T191" s="235"/>
      <c r="AT191" s="230" t="s">
        <v>153</v>
      </c>
      <c r="AU191" s="230" t="s">
        <v>82</v>
      </c>
      <c r="AV191" s="228" t="s">
        <v>151</v>
      </c>
      <c r="AW191" s="228" t="s">
        <v>33</v>
      </c>
      <c r="AX191" s="228" t="s">
        <v>80</v>
      </c>
      <c r="AY191" s="230" t="s">
        <v>145</v>
      </c>
    </row>
    <row r="192" spans="1:65" s="219" customFormat="1">
      <c r="B192" s="220"/>
      <c r="D192" s="221" t="s">
        <v>153</v>
      </c>
      <c r="F192" s="223" t="s">
        <v>1598</v>
      </c>
      <c r="H192" s="224">
        <v>62.177999999999997</v>
      </c>
      <c r="I192" s="25"/>
      <c r="L192" s="220"/>
      <c r="M192" s="225"/>
      <c r="N192" s="226"/>
      <c r="O192" s="226"/>
      <c r="P192" s="226"/>
      <c r="Q192" s="226"/>
      <c r="R192" s="226"/>
      <c r="S192" s="226"/>
      <c r="T192" s="227"/>
      <c r="AT192" s="222" t="s">
        <v>153</v>
      </c>
      <c r="AU192" s="222" t="s">
        <v>82</v>
      </c>
      <c r="AV192" s="219" t="s">
        <v>82</v>
      </c>
      <c r="AW192" s="219" t="s">
        <v>4</v>
      </c>
      <c r="AX192" s="219" t="s">
        <v>80</v>
      </c>
      <c r="AY192" s="222" t="s">
        <v>145</v>
      </c>
    </row>
    <row r="193" spans="1:65" s="130" customFormat="1" ht="36">
      <c r="A193" s="127"/>
      <c r="B193" s="128"/>
      <c r="C193" s="193" t="s">
        <v>313</v>
      </c>
      <c r="D193" s="193" t="s">
        <v>147</v>
      </c>
      <c r="E193" s="194" t="s">
        <v>1599</v>
      </c>
      <c r="F193" s="195" t="s">
        <v>1600</v>
      </c>
      <c r="G193" s="196" t="s">
        <v>111</v>
      </c>
      <c r="H193" s="197">
        <v>14.023</v>
      </c>
      <c r="I193" s="24"/>
      <c r="J193" s="198">
        <f>ROUND(I193*H193,2)</f>
        <v>0</v>
      </c>
      <c r="K193" s="195" t="s">
        <v>150</v>
      </c>
      <c r="L193" s="128"/>
      <c r="M193" s="199" t="s">
        <v>3</v>
      </c>
      <c r="N193" s="200" t="s">
        <v>43</v>
      </c>
      <c r="O193" s="201"/>
      <c r="P193" s="202">
        <f>O193*H193</f>
        <v>0</v>
      </c>
      <c r="Q193" s="202">
        <v>2.16</v>
      </c>
      <c r="R193" s="202">
        <f>Q193*H193</f>
        <v>30.289680000000001</v>
      </c>
      <c r="S193" s="202">
        <v>0</v>
      </c>
      <c r="T193" s="203">
        <f>S193*H193</f>
        <v>0</v>
      </c>
      <c r="U193" s="127"/>
      <c r="V193" s="127"/>
      <c r="W193" s="127"/>
      <c r="X193" s="127"/>
      <c r="Y193" s="127"/>
      <c r="Z193" s="127"/>
      <c r="AA193" s="127"/>
      <c r="AB193" s="127"/>
      <c r="AC193" s="127"/>
      <c r="AD193" s="127"/>
      <c r="AE193" s="127"/>
      <c r="AR193" s="204" t="s">
        <v>151</v>
      </c>
      <c r="AT193" s="204" t="s">
        <v>147</v>
      </c>
      <c r="AU193" s="204" t="s">
        <v>82</v>
      </c>
      <c r="AY193" s="120" t="s">
        <v>145</v>
      </c>
      <c r="BE193" s="205">
        <f>IF(N193="základní",J193,0)</f>
        <v>0</v>
      </c>
      <c r="BF193" s="205">
        <f>IF(N193="snížená",J193,0)</f>
        <v>0</v>
      </c>
      <c r="BG193" s="205">
        <f>IF(N193="zákl. přenesená",J193,0)</f>
        <v>0</v>
      </c>
      <c r="BH193" s="205">
        <f>IF(N193="sníž. přenesená",J193,0)</f>
        <v>0</v>
      </c>
      <c r="BI193" s="205">
        <f>IF(N193="nulová",J193,0)</f>
        <v>0</v>
      </c>
      <c r="BJ193" s="120" t="s">
        <v>80</v>
      </c>
      <c r="BK193" s="205">
        <f>ROUND(I193*H193,2)</f>
        <v>0</v>
      </c>
      <c r="BL193" s="120" t="s">
        <v>151</v>
      </c>
      <c r="BM193" s="204" t="s">
        <v>1601</v>
      </c>
    </row>
    <row r="194" spans="1:65" s="245" customFormat="1">
      <c r="B194" s="246"/>
      <c r="D194" s="221" t="s">
        <v>153</v>
      </c>
      <c r="E194" s="247" t="s">
        <v>3</v>
      </c>
      <c r="F194" s="248" t="s">
        <v>1602</v>
      </c>
      <c r="H194" s="247" t="s">
        <v>3</v>
      </c>
      <c r="I194" s="27"/>
      <c r="L194" s="246"/>
      <c r="M194" s="249"/>
      <c r="N194" s="250"/>
      <c r="O194" s="250"/>
      <c r="P194" s="250"/>
      <c r="Q194" s="250"/>
      <c r="R194" s="250"/>
      <c r="S194" s="250"/>
      <c r="T194" s="251"/>
      <c r="AT194" s="247" t="s">
        <v>153</v>
      </c>
      <c r="AU194" s="247" t="s">
        <v>82</v>
      </c>
      <c r="AV194" s="245" t="s">
        <v>80</v>
      </c>
      <c r="AW194" s="245" t="s">
        <v>33</v>
      </c>
      <c r="AX194" s="245" t="s">
        <v>72</v>
      </c>
      <c r="AY194" s="247" t="s">
        <v>145</v>
      </c>
    </row>
    <row r="195" spans="1:65" s="219" customFormat="1">
      <c r="B195" s="220"/>
      <c r="D195" s="221" t="s">
        <v>153</v>
      </c>
      <c r="E195" s="222" t="s">
        <v>3</v>
      </c>
      <c r="F195" s="223" t="s">
        <v>1603</v>
      </c>
      <c r="H195" s="224">
        <v>6.0289999999999999</v>
      </c>
      <c r="I195" s="25"/>
      <c r="L195" s="220"/>
      <c r="M195" s="225"/>
      <c r="N195" s="226"/>
      <c r="O195" s="226"/>
      <c r="P195" s="226"/>
      <c r="Q195" s="226"/>
      <c r="R195" s="226"/>
      <c r="S195" s="226"/>
      <c r="T195" s="227"/>
      <c r="AT195" s="222" t="s">
        <v>153</v>
      </c>
      <c r="AU195" s="222" t="s">
        <v>82</v>
      </c>
      <c r="AV195" s="219" t="s">
        <v>82</v>
      </c>
      <c r="AW195" s="219" t="s">
        <v>33</v>
      </c>
      <c r="AX195" s="219" t="s">
        <v>72</v>
      </c>
      <c r="AY195" s="222" t="s">
        <v>145</v>
      </c>
    </row>
    <row r="196" spans="1:65" s="219" customFormat="1">
      <c r="B196" s="220"/>
      <c r="D196" s="221" t="s">
        <v>153</v>
      </c>
      <c r="E196" s="222" t="s">
        <v>3</v>
      </c>
      <c r="F196" s="223" t="s">
        <v>1604</v>
      </c>
      <c r="H196" s="224">
        <v>7.7439999999999998</v>
      </c>
      <c r="I196" s="25"/>
      <c r="L196" s="220"/>
      <c r="M196" s="225"/>
      <c r="N196" s="226"/>
      <c r="O196" s="226"/>
      <c r="P196" s="226"/>
      <c r="Q196" s="226"/>
      <c r="R196" s="226"/>
      <c r="S196" s="226"/>
      <c r="T196" s="227"/>
      <c r="AT196" s="222" t="s">
        <v>153</v>
      </c>
      <c r="AU196" s="222" t="s">
        <v>82</v>
      </c>
      <c r="AV196" s="219" t="s">
        <v>82</v>
      </c>
      <c r="AW196" s="219" t="s">
        <v>33</v>
      </c>
      <c r="AX196" s="219" t="s">
        <v>72</v>
      </c>
      <c r="AY196" s="222" t="s">
        <v>145</v>
      </c>
    </row>
    <row r="197" spans="1:65" s="219" customFormat="1">
      <c r="B197" s="220"/>
      <c r="D197" s="221" t="s">
        <v>153</v>
      </c>
      <c r="E197" s="222" t="s">
        <v>3</v>
      </c>
      <c r="F197" s="223" t="s">
        <v>1605</v>
      </c>
      <c r="H197" s="224">
        <v>0.25</v>
      </c>
      <c r="I197" s="25"/>
      <c r="L197" s="220"/>
      <c r="M197" s="225"/>
      <c r="N197" s="226"/>
      <c r="O197" s="226"/>
      <c r="P197" s="226"/>
      <c r="Q197" s="226"/>
      <c r="R197" s="226"/>
      <c r="S197" s="226"/>
      <c r="T197" s="227"/>
      <c r="AT197" s="222" t="s">
        <v>153</v>
      </c>
      <c r="AU197" s="222" t="s">
        <v>82</v>
      </c>
      <c r="AV197" s="219" t="s">
        <v>82</v>
      </c>
      <c r="AW197" s="219" t="s">
        <v>33</v>
      </c>
      <c r="AX197" s="219" t="s">
        <v>72</v>
      </c>
      <c r="AY197" s="222" t="s">
        <v>145</v>
      </c>
    </row>
    <row r="198" spans="1:65" s="228" customFormat="1">
      <c r="B198" s="229"/>
      <c r="D198" s="221" t="s">
        <v>153</v>
      </c>
      <c r="E198" s="230" t="s">
        <v>3</v>
      </c>
      <c r="F198" s="231" t="s">
        <v>176</v>
      </c>
      <c r="H198" s="232">
        <v>14.023</v>
      </c>
      <c r="I198" s="26"/>
      <c r="L198" s="229"/>
      <c r="M198" s="233"/>
      <c r="N198" s="234"/>
      <c r="O198" s="234"/>
      <c r="P198" s="234"/>
      <c r="Q198" s="234"/>
      <c r="R198" s="234"/>
      <c r="S198" s="234"/>
      <c r="T198" s="235"/>
      <c r="AT198" s="230" t="s">
        <v>153</v>
      </c>
      <c r="AU198" s="230" t="s">
        <v>82</v>
      </c>
      <c r="AV198" s="228" t="s">
        <v>151</v>
      </c>
      <c r="AW198" s="228" t="s">
        <v>33</v>
      </c>
      <c r="AX198" s="228" t="s">
        <v>80</v>
      </c>
      <c r="AY198" s="230" t="s">
        <v>145</v>
      </c>
    </row>
    <row r="199" spans="1:65" s="130" customFormat="1" ht="24">
      <c r="A199" s="127"/>
      <c r="B199" s="128"/>
      <c r="C199" s="193" t="s">
        <v>318</v>
      </c>
      <c r="D199" s="193" t="s">
        <v>147</v>
      </c>
      <c r="E199" s="194" t="s">
        <v>1606</v>
      </c>
      <c r="F199" s="195" t="s">
        <v>1607</v>
      </c>
      <c r="G199" s="196" t="s">
        <v>111</v>
      </c>
      <c r="H199" s="197">
        <v>1.3180000000000001</v>
      </c>
      <c r="I199" s="24"/>
      <c r="J199" s="198">
        <f>ROUND(I199*H199,2)</f>
        <v>0</v>
      </c>
      <c r="K199" s="195" t="s">
        <v>150</v>
      </c>
      <c r="L199" s="128"/>
      <c r="M199" s="199" t="s">
        <v>3</v>
      </c>
      <c r="N199" s="200" t="s">
        <v>43</v>
      </c>
      <c r="O199" s="201"/>
      <c r="P199" s="202">
        <f>O199*H199</f>
        <v>0</v>
      </c>
      <c r="Q199" s="202">
        <v>2.45329</v>
      </c>
      <c r="R199" s="202">
        <f>Q199*H199</f>
        <v>3.2334362200000002</v>
      </c>
      <c r="S199" s="202">
        <v>0</v>
      </c>
      <c r="T199" s="203">
        <f>S199*H199</f>
        <v>0</v>
      </c>
      <c r="U199" s="127"/>
      <c r="V199" s="127"/>
      <c r="W199" s="127"/>
      <c r="X199" s="127"/>
      <c r="Y199" s="127"/>
      <c r="Z199" s="127"/>
      <c r="AA199" s="127"/>
      <c r="AB199" s="127"/>
      <c r="AC199" s="127"/>
      <c r="AD199" s="127"/>
      <c r="AE199" s="127"/>
      <c r="AR199" s="204" t="s">
        <v>151</v>
      </c>
      <c r="AT199" s="204" t="s">
        <v>147</v>
      </c>
      <c r="AU199" s="204" t="s">
        <v>82</v>
      </c>
      <c r="AY199" s="120" t="s">
        <v>145</v>
      </c>
      <c r="BE199" s="205">
        <f>IF(N199="základní",J199,0)</f>
        <v>0</v>
      </c>
      <c r="BF199" s="205">
        <f>IF(N199="snížená",J199,0)</f>
        <v>0</v>
      </c>
      <c r="BG199" s="205">
        <f>IF(N199="zákl. přenesená",J199,0)</f>
        <v>0</v>
      </c>
      <c r="BH199" s="205">
        <f>IF(N199="sníž. přenesená",J199,0)</f>
        <v>0</v>
      </c>
      <c r="BI199" s="205">
        <f>IF(N199="nulová",J199,0)</f>
        <v>0</v>
      </c>
      <c r="BJ199" s="120" t="s">
        <v>80</v>
      </c>
      <c r="BK199" s="205">
        <f>ROUND(I199*H199,2)</f>
        <v>0</v>
      </c>
      <c r="BL199" s="120" t="s">
        <v>151</v>
      </c>
      <c r="BM199" s="204" t="s">
        <v>1608</v>
      </c>
    </row>
    <row r="200" spans="1:65" s="219" customFormat="1">
      <c r="B200" s="220"/>
      <c r="D200" s="221" t="s">
        <v>153</v>
      </c>
      <c r="E200" s="222" t="s">
        <v>3</v>
      </c>
      <c r="F200" s="223" t="s">
        <v>1609</v>
      </c>
      <c r="H200" s="224">
        <v>1.3180000000000001</v>
      </c>
      <c r="I200" s="25"/>
      <c r="L200" s="220"/>
      <c r="M200" s="225"/>
      <c r="N200" s="226"/>
      <c r="O200" s="226"/>
      <c r="P200" s="226"/>
      <c r="Q200" s="226"/>
      <c r="R200" s="226"/>
      <c r="S200" s="226"/>
      <c r="T200" s="227"/>
      <c r="AT200" s="222" t="s">
        <v>153</v>
      </c>
      <c r="AU200" s="222" t="s">
        <v>82</v>
      </c>
      <c r="AV200" s="219" t="s">
        <v>82</v>
      </c>
      <c r="AW200" s="219" t="s">
        <v>33</v>
      </c>
      <c r="AX200" s="219" t="s">
        <v>72</v>
      </c>
      <c r="AY200" s="222" t="s">
        <v>145</v>
      </c>
    </row>
    <row r="201" spans="1:65" s="228" customFormat="1">
      <c r="B201" s="229"/>
      <c r="D201" s="221" t="s">
        <v>153</v>
      </c>
      <c r="E201" s="230" t="s">
        <v>3</v>
      </c>
      <c r="F201" s="231" t="s">
        <v>176</v>
      </c>
      <c r="H201" s="232">
        <v>1.3180000000000001</v>
      </c>
      <c r="I201" s="26"/>
      <c r="L201" s="229"/>
      <c r="M201" s="233"/>
      <c r="N201" s="234"/>
      <c r="O201" s="234"/>
      <c r="P201" s="234"/>
      <c r="Q201" s="234"/>
      <c r="R201" s="234"/>
      <c r="S201" s="234"/>
      <c r="T201" s="235"/>
      <c r="AT201" s="230" t="s">
        <v>153</v>
      </c>
      <c r="AU201" s="230" t="s">
        <v>82</v>
      </c>
      <c r="AV201" s="228" t="s">
        <v>151</v>
      </c>
      <c r="AW201" s="228" t="s">
        <v>33</v>
      </c>
      <c r="AX201" s="228" t="s">
        <v>80</v>
      </c>
      <c r="AY201" s="230" t="s">
        <v>145</v>
      </c>
    </row>
    <row r="202" spans="1:65" s="130" customFormat="1" ht="24">
      <c r="A202" s="127"/>
      <c r="B202" s="128"/>
      <c r="C202" s="193" t="s">
        <v>323</v>
      </c>
      <c r="D202" s="193" t="s">
        <v>147</v>
      </c>
      <c r="E202" s="194" t="s">
        <v>1610</v>
      </c>
      <c r="F202" s="195" t="s">
        <v>1611</v>
      </c>
      <c r="G202" s="196" t="s">
        <v>111</v>
      </c>
      <c r="H202" s="197">
        <v>8.4480000000000004</v>
      </c>
      <c r="I202" s="24"/>
      <c r="J202" s="198">
        <f>ROUND(I202*H202,2)</f>
        <v>0</v>
      </c>
      <c r="K202" s="195" t="s">
        <v>150</v>
      </c>
      <c r="L202" s="128"/>
      <c r="M202" s="199" t="s">
        <v>3</v>
      </c>
      <c r="N202" s="200" t="s">
        <v>43</v>
      </c>
      <c r="O202" s="201"/>
      <c r="P202" s="202">
        <f>O202*H202</f>
        <v>0</v>
      </c>
      <c r="Q202" s="202">
        <v>2.45329</v>
      </c>
      <c r="R202" s="202">
        <f>Q202*H202</f>
        <v>20.725393920000002</v>
      </c>
      <c r="S202" s="202">
        <v>0</v>
      </c>
      <c r="T202" s="203">
        <f>S202*H202</f>
        <v>0</v>
      </c>
      <c r="U202" s="127"/>
      <c r="V202" s="127"/>
      <c r="W202" s="127"/>
      <c r="X202" s="127"/>
      <c r="Y202" s="127"/>
      <c r="Z202" s="127"/>
      <c r="AA202" s="127"/>
      <c r="AB202" s="127"/>
      <c r="AC202" s="127"/>
      <c r="AD202" s="127"/>
      <c r="AE202" s="127"/>
      <c r="AR202" s="204" t="s">
        <v>151</v>
      </c>
      <c r="AT202" s="204" t="s">
        <v>147</v>
      </c>
      <c r="AU202" s="204" t="s">
        <v>82</v>
      </c>
      <c r="AY202" s="120" t="s">
        <v>145</v>
      </c>
      <c r="BE202" s="205">
        <f>IF(N202="základní",J202,0)</f>
        <v>0</v>
      </c>
      <c r="BF202" s="205">
        <f>IF(N202="snížená",J202,0)</f>
        <v>0</v>
      </c>
      <c r="BG202" s="205">
        <f>IF(N202="zákl. přenesená",J202,0)</f>
        <v>0</v>
      </c>
      <c r="BH202" s="205">
        <f>IF(N202="sníž. přenesená",J202,0)</f>
        <v>0</v>
      </c>
      <c r="BI202" s="205">
        <f>IF(N202="nulová",J202,0)</f>
        <v>0</v>
      </c>
      <c r="BJ202" s="120" t="s">
        <v>80</v>
      </c>
      <c r="BK202" s="205">
        <f>ROUND(I202*H202,2)</f>
        <v>0</v>
      </c>
      <c r="BL202" s="120" t="s">
        <v>151</v>
      </c>
      <c r="BM202" s="204" t="s">
        <v>1612</v>
      </c>
    </row>
    <row r="203" spans="1:65" s="219" customFormat="1">
      <c r="B203" s="220"/>
      <c r="D203" s="221" t="s">
        <v>153</v>
      </c>
      <c r="E203" s="222" t="s">
        <v>3</v>
      </c>
      <c r="F203" s="223" t="s">
        <v>1465</v>
      </c>
      <c r="H203" s="224">
        <v>4.92</v>
      </c>
      <c r="I203" s="25"/>
      <c r="L203" s="220"/>
      <c r="M203" s="225"/>
      <c r="N203" s="226"/>
      <c r="O203" s="226"/>
      <c r="P203" s="226"/>
      <c r="Q203" s="226"/>
      <c r="R203" s="226"/>
      <c r="S203" s="226"/>
      <c r="T203" s="227"/>
      <c r="AT203" s="222" t="s">
        <v>153</v>
      </c>
      <c r="AU203" s="222" t="s">
        <v>82</v>
      </c>
      <c r="AV203" s="219" t="s">
        <v>82</v>
      </c>
      <c r="AW203" s="219" t="s">
        <v>33</v>
      </c>
      <c r="AX203" s="219" t="s">
        <v>72</v>
      </c>
      <c r="AY203" s="222" t="s">
        <v>145</v>
      </c>
    </row>
    <row r="204" spans="1:65" s="219" customFormat="1">
      <c r="B204" s="220"/>
      <c r="D204" s="221" t="s">
        <v>153</v>
      </c>
      <c r="E204" s="222" t="s">
        <v>3</v>
      </c>
      <c r="F204" s="223" t="s">
        <v>1466</v>
      </c>
      <c r="H204" s="224">
        <v>1.008</v>
      </c>
      <c r="I204" s="25"/>
      <c r="L204" s="220"/>
      <c r="M204" s="225"/>
      <c r="N204" s="226"/>
      <c r="O204" s="226"/>
      <c r="P204" s="226"/>
      <c r="Q204" s="226"/>
      <c r="R204" s="226"/>
      <c r="S204" s="226"/>
      <c r="T204" s="227"/>
      <c r="AT204" s="222" t="s">
        <v>153</v>
      </c>
      <c r="AU204" s="222" t="s">
        <v>82</v>
      </c>
      <c r="AV204" s="219" t="s">
        <v>82</v>
      </c>
      <c r="AW204" s="219" t="s">
        <v>33</v>
      </c>
      <c r="AX204" s="219" t="s">
        <v>72</v>
      </c>
      <c r="AY204" s="222" t="s">
        <v>145</v>
      </c>
    </row>
    <row r="205" spans="1:65" s="219" customFormat="1">
      <c r="B205" s="220"/>
      <c r="D205" s="221" t="s">
        <v>153</v>
      </c>
      <c r="E205" s="222" t="s">
        <v>3</v>
      </c>
      <c r="F205" s="223" t="s">
        <v>1467</v>
      </c>
      <c r="H205" s="224">
        <v>2.52</v>
      </c>
      <c r="I205" s="25"/>
      <c r="L205" s="220"/>
      <c r="M205" s="225"/>
      <c r="N205" s="226"/>
      <c r="O205" s="226"/>
      <c r="P205" s="226"/>
      <c r="Q205" s="226"/>
      <c r="R205" s="226"/>
      <c r="S205" s="226"/>
      <c r="T205" s="227"/>
      <c r="AT205" s="222" t="s">
        <v>153</v>
      </c>
      <c r="AU205" s="222" t="s">
        <v>82</v>
      </c>
      <c r="AV205" s="219" t="s">
        <v>82</v>
      </c>
      <c r="AW205" s="219" t="s">
        <v>33</v>
      </c>
      <c r="AX205" s="219" t="s">
        <v>72</v>
      </c>
      <c r="AY205" s="222" t="s">
        <v>145</v>
      </c>
    </row>
    <row r="206" spans="1:65" s="228" customFormat="1">
      <c r="B206" s="229"/>
      <c r="D206" s="221" t="s">
        <v>153</v>
      </c>
      <c r="E206" s="230" t="s">
        <v>3</v>
      </c>
      <c r="F206" s="231" t="s">
        <v>176</v>
      </c>
      <c r="H206" s="232">
        <v>8.4480000000000004</v>
      </c>
      <c r="I206" s="26"/>
      <c r="L206" s="229"/>
      <c r="M206" s="233"/>
      <c r="N206" s="234"/>
      <c r="O206" s="234"/>
      <c r="P206" s="234"/>
      <c r="Q206" s="234"/>
      <c r="R206" s="234"/>
      <c r="S206" s="234"/>
      <c r="T206" s="235"/>
      <c r="AT206" s="230" t="s">
        <v>153</v>
      </c>
      <c r="AU206" s="230" t="s">
        <v>82</v>
      </c>
      <c r="AV206" s="228" t="s">
        <v>151</v>
      </c>
      <c r="AW206" s="228" t="s">
        <v>33</v>
      </c>
      <c r="AX206" s="228" t="s">
        <v>80</v>
      </c>
      <c r="AY206" s="230" t="s">
        <v>145</v>
      </c>
    </row>
    <row r="207" spans="1:65" s="130" customFormat="1" ht="24">
      <c r="A207" s="127"/>
      <c r="B207" s="128"/>
      <c r="C207" s="193" t="s">
        <v>328</v>
      </c>
      <c r="D207" s="193" t="s">
        <v>147</v>
      </c>
      <c r="E207" s="194" t="s">
        <v>1613</v>
      </c>
      <c r="F207" s="195" t="s">
        <v>1614</v>
      </c>
      <c r="G207" s="196" t="s">
        <v>111</v>
      </c>
      <c r="H207" s="197">
        <v>3.35</v>
      </c>
      <c r="I207" s="24"/>
      <c r="J207" s="198">
        <f>ROUND(I207*H207,2)</f>
        <v>0</v>
      </c>
      <c r="K207" s="195" t="s">
        <v>150</v>
      </c>
      <c r="L207" s="128"/>
      <c r="M207" s="199" t="s">
        <v>3</v>
      </c>
      <c r="N207" s="200" t="s">
        <v>43</v>
      </c>
      <c r="O207" s="201"/>
      <c r="P207" s="202">
        <f>O207*H207</f>
        <v>0</v>
      </c>
      <c r="Q207" s="202">
        <v>2.45329</v>
      </c>
      <c r="R207" s="202">
        <f>Q207*H207</f>
        <v>8.2185214999999996</v>
      </c>
      <c r="S207" s="202">
        <v>0</v>
      </c>
      <c r="T207" s="203">
        <f>S207*H207</f>
        <v>0</v>
      </c>
      <c r="U207" s="127"/>
      <c r="V207" s="127"/>
      <c r="W207" s="127"/>
      <c r="X207" s="127"/>
      <c r="Y207" s="127"/>
      <c r="Z207" s="127"/>
      <c r="AA207" s="127"/>
      <c r="AB207" s="127"/>
      <c r="AC207" s="127"/>
      <c r="AD207" s="127"/>
      <c r="AE207" s="127"/>
      <c r="AR207" s="204" t="s">
        <v>151</v>
      </c>
      <c r="AT207" s="204" t="s">
        <v>147</v>
      </c>
      <c r="AU207" s="204" t="s">
        <v>82</v>
      </c>
      <c r="AY207" s="120" t="s">
        <v>145</v>
      </c>
      <c r="BE207" s="205">
        <f>IF(N207="základní",J207,0)</f>
        <v>0</v>
      </c>
      <c r="BF207" s="205">
        <f>IF(N207="snížená",J207,0)</f>
        <v>0</v>
      </c>
      <c r="BG207" s="205">
        <f>IF(N207="zákl. přenesená",J207,0)</f>
        <v>0</v>
      </c>
      <c r="BH207" s="205">
        <f>IF(N207="sníž. přenesená",J207,0)</f>
        <v>0</v>
      </c>
      <c r="BI207" s="205">
        <f>IF(N207="nulová",J207,0)</f>
        <v>0</v>
      </c>
      <c r="BJ207" s="120" t="s">
        <v>80</v>
      </c>
      <c r="BK207" s="205">
        <f>ROUND(I207*H207,2)</f>
        <v>0</v>
      </c>
      <c r="BL207" s="120" t="s">
        <v>151</v>
      </c>
      <c r="BM207" s="204" t="s">
        <v>1615</v>
      </c>
    </row>
    <row r="208" spans="1:65" s="219" customFormat="1">
      <c r="B208" s="220"/>
      <c r="D208" s="221" t="s">
        <v>153</v>
      </c>
      <c r="E208" s="222" t="s">
        <v>3</v>
      </c>
      <c r="F208" s="223" t="s">
        <v>1616</v>
      </c>
      <c r="H208" s="224">
        <v>3.29</v>
      </c>
      <c r="I208" s="25"/>
      <c r="L208" s="220"/>
      <c r="M208" s="225"/>
      <c r="N208" s="226"/>
      <c r="O208" s="226"/>
      <c r="P208" s="226"/>
      <c r="Q208" s="226"/>
      <c r="R208" s="226"/>
      <c r="S208" s="226"/>
      <c r="T208" s="227"/>
      <c r="AT208" s="222" t="s">
        <v>153</v>
      </c>
      <c r="AU208" s="222" t="s">
        <v>82</v>
      </c>
      <c r="AV208" s="219" t="s">
        <v>82</v>
      </c>
      <c r="AW208" s="219" t="s">
        <v>33</v>
      </c>
      <c r="AX208" s="219" t="s">
        <v>72</v>
      </c>
      <c r="AY208" s="222" t="s">
        <v>145</v>
      </c>
    </row>
    <row r="209" spans="1:65" s="219" customFormat="1">
      <c r="B209" s="220"/>
      <c r="D209" s="221" t="s">
        <v>153</v>
      </c>
      <c r="E209" s="222" t="s">
        <v>3</v>
      </c>
      <c r="F209" s="223" t="s">
        <v>1617</v>
      </c>
      <c r="H209" s="224">
        <v>0.06</v>
      </c>
      <c r="I209" s="25"/>
      <c r="L209" s="220"/>
      <c r="M209" s="225"/>
      <c r="N209" s="226"/>
      <c r="O209" s="226"/>
      <c r="P209" s="226"/>
      <c r="Q209" s="226"/>
      <c r="R209" s="226"/>
      <c r="S209" s="226"/>
      <c r="T209" s="227"/>
      <c r="AT209" s="222" t="s">
        <v>153</v>
      </c>
      <c r="AU209" s="222" t="s">
        <v>82</v>
      </c>
      <c r="AV209" s="219" t="s">
        <v>82</v>
      </c>
      <c r="AW209" s="219" t="s">
        <v>33</v>
      </c>
      <c r="AX209" s="219" t="s">
        <v>72</v>
      </c>
      <c r="AY209" s="222" t="s">
        <v>145</v>
      </c>
    </row>
    <row r="210" spans="1:65" s="228" customFormat="1">
      <c r="B210" s="229"/>
      <c r="D210" s="221" t="s">
        <v>153</v>
      </c>
      <c r="E210" s="230" t="s">
        <v>3</v>
      </c>
      <c r="F210" s="231" t="s">
        <v>176</v>
      </c>
      <c r="H210" s="232">
        <v>3.35</v>
      </c>
      <c r="I210" s="26"/>
      <c r="L210" s="229"/>
      <c r="M210" s="233"/>
      <c r="N210" s="234"/>
      <c r="O210" s="234"/>
      <c r="P210" s="234"/>
      <c r="Q210" s="234"/>
      <c r="R210" s="234"/>
      <c r="S210" s="234"/>
      <c r="T210" s="235"/>
      <c r="AT210" s="230" t="s">
        <v>153</v>
      </c>
      <c r="AU210" s="230" t="s">
        <v>82</v>
      </c>
      <c r="AV210" s="228" t="s">
        <v>151</v>
      </c>
      <c r="AW210" s="228" t="s">
        <v>33</v>
      </c>
      <c r="AX210" s="228" t="s">
        <v>80</v>
      </c>
      <c r="AY210" s="230" t="s">
        <v>145</v>
      </c>
    </row>
    <row r="211" spans="1:65" s="130" customFormat="1" ht="16.5" customHeight="1">
      <c r="A211" s="127"/>
      <c r="B211" s="128"/>
      <c r="C211" s="193" t="s">
        <v>333</v>
      </c>
      <c r="D211" s="193" t="s">
        <v>147</v>
      </c>
      <c r="E211" s="194" t="s">
        <v>1618</v>
      </c>
      <c r="F211" s="195" t="s">
        <v>1619</v>
      </c>
      <c r="G211" s="196" t="s">
        <v>104</v>
      </c>
      <c r="H211" s="197">
        <v>4.18</v>
      </c>
      <c r="I211" s="24"/>
      <c r="J211" s="198">
        <f>ROUND(I211*H211,2)</f>
        <v>0</v>
      </c>
      <c r="K211" s="195" t="s">
        <v>150</v>
      </c>
      <c r="L211" s="128"/>
      <c r="M211" s="199" t="s">
        <v>3</v>
      </c>
      <c r="N211" s="200" t="s">
        <v>43</v>
      </c>
      <c r="O211" s="201"/>
      <c r="P211" s="202">
        <f>O211*H211</f>
        <v>0</v>
      </c>
      <c r="Q211" s="202">
        <v>2.47E-3</v>
      </c>
      <c r="R211" s="202">
        <f>Q211*H211</f>
        <v>1.03246E-2</v>
      </c>
      <c r="S211" s="202">
        <v>0</v>
      </c>
      <c r="T211" s="203">
        <f>S211*H211</f>
        <v>0</v>
      </c>
      <c r="U211" s="127"/>
      <c r="V211" s="127"/>
      <c r="W211" s="127"/>
      <c r="X211" s="127"/>
      <c r="Y211" s="127"/>
      <c r="Z211" s="127"/>
      <c r="AA211" s="127"/>
      <c r="AB211" s="127"/>
      <c r="AC211" s="127"/>
      <c r="AD211" s="127"/>
      <c r="AE211" s="127"/>
      <c r="AR211" s="204" t="s">
        <v>151</v>
      </c>
      <c r="AT211" s="204" t="s">
        <v>147</v>
      </c>
      <c r="AU211" s="204" t="s">
        <v>82</v>
      </c>
      <c r="AY211" s="120" t="s">
        <v>145</v>
      </c>
      <c r="BE211" s="205">
        <f>IF(N211="základní",J211,0)</f>
        <v>0</v>
      </c>
      <c r="BF211" s="205">
        <f>IF(N211="snížená",J211,0)</f>
        <v>0</v>
      </c>
      <c r="BG211" s="205">
        <f>IF(N211="zákl. přenesená",J211,0)</f>
        <v>0</v>
      </c>
      <c r="BH211" s="205">
        <f>IF(N211="sníž. přenesená",J211,0)</f>
        <v>0</v>
      </c>
      <c r="BI211" s="205">
        <f>IF(N211="nulová",J211,0)</f>
        <v>0</v>
      </c>
      <c r="BJ211" s="120" t="s">
        <v>80</v>
      </c>
      <c r="BK211" s="205">
        <f>ROUND(I211*H211,2)</f>
        <v>0</v>
      </c>
      <c r="BL211" s="120" t="s">
        <v>151</v>
      </c>
      <c r="BM211" s="204" t="s">
        <v>1620</v>
      </c>
    </row>
    <row r="212" spans="1:65" s="219" customFormat="1">
      <c r="B212" s="220"/>
      <c r="D212" s="221" t="s">
        <v>153</v>
      </c>
      <c r="E212" s="222" t="s">
        <v>3</v>
      </c>
      <c r="F212" s="223" t="s">
        <v>1621</v>
      </c>
      <c r="H212" s="224">
        <v>3.74</v>
      </c>
      <c r="I212" s="25"/>
      <c r="L212" s="220"/>
      <c r="M212" s="225"/>
      <c r="N212" s="226"/>
      <c r="O212" s="226"/>
      <c r="P212" s="226"/>
      <c r="Q212" s="226"/>
      <c r="R212" s="226"/>
      <c r="S212" s="226"/>
      <c r="T212" s="227"/>
      <c r="AT212" s="222" t="s">
        <v>153</v>
      </c>
      <c r="AU212" s="222" t="s">
        <v>82</v>
      </c>
      <c r="AV212" s="219" t="s">
        <v>82</v>
      </c>
      <c r="AW212" s="219" t="s">
        <v>33</v>
      </c>
      <c r="AX212" s="219" t="s">
        <v>72</v>
      </c>
      <c r="AY212" s="222" t="s">
        <v>145</v>
      </c>
    </row>
    <row r="213" spans="1:65" s="219" customFormat="1">
      <c r="B213" s="220"/>
      <c r="D213" s="221" t="s">
        <v>153</v>
      </c>
      <c r="E213" s="222" t="s">
        <v>3</v>
      </c>
      <c r="F213" s="223" t="s">
        <v>1622</v>
      </c>
      <c r="H213" s="224">
        <v>0.44</v>
      </c>
      <c r="I213" s="25"/>
      <c r="L213" s="220"/>
      <c r="M213" s="225"/>
      <c r="N213" s="226"/>
      <c r="O213" s="226"/>
      <c r="P213" s="226"/>
      <c r="Q213" s="226"/>
      <c r="R213" s="226"/>
      <c r="S213" s="226"/>
      <c r="T213" s="227"/>
      <c r="AT213" s="222" t="s">
        <v>153</v>
      </c>
      <c r="AU213" s="222" t="s">
        <v>82</v>
      </c>
      <c r="AV213" s="219" t="s">
        <v>82</v>
      </c>
      <c r="AW213" s="219" t="s">
        <v>33</v>
      </c>
      <c r="AX213" s="219" t="s">
        <v>72</v>
      </c>
      <c r="AY213" s="222" t="s">
        <v>145</v>
      </c>
    </row>
    <row r="214" spans="1:65" s="228" customFormat="1">
      <c r="B214" s="229"/>
      <c r="D214" s="221" t="s">
        <v>153</v>
      </c>
      <c r="E214" s="230" t="s">
        <v>3</v>
      </c>
      <c r="F214" s="231" t="s">
        <v>176</v>
      </c>
      <c r="H214" s="232">
        <v>4.18</v>
      </c>
      <c r="I214" s="26"/>
      <c r="L214" s="229"/>
      <c r="M214" s="233"/>
      <c r="N214" s="234"/>
      <c r="O214" s="234"/>
      <c r="P214" s="234"/>
      <c r="Q214" s="234"/>
      <c r="R214" s="234"/>
      <c r="S214" s="234"/>
      <c r="T214" s="235"/>
      <c r="AT214" s="230" t="s">
        <v>153</v>
      </c>
      <c r="AU214" s="230" t="s">
        <v>82</v>
      </c>
      <c r="AV214" s="228" t="s">
        <v>151</v>
      </c>
      <c r="AW214" s="228" t="s">
        <v>33</v>
      </c>
      <c r="AX214" s="228" t="s">
        <v>80</v>
      </c>
      <c r="AY214" s="230" t="s">
        <v>145</v>
      </c>
    </row>
    <row r="215" spans="1:65" s="130" customFormat="1" ht="16.5" customHeight="1">
      <c r="A215" s="127"/>
      <c r="B215" s="128"/>
      <c r="C215" s="193" t="s">
        <v>337</v>
      </c>
      <c r="D215" s="193" t="s">
        <v>147</v>
      </c>
      <c r="E215" s="194" t="s">
        <v>1623</v>
      </c>
      <c r="F215" s="195" t="s">
        <v>1624</v>
      </c>
      <c r="G215" s="196" t="s">
        <v>104</v>
      </c>
      <c r="H215" s="197">
        <v>4.18</v>
      </c>
      <c r="I215" s="24"/>
      <c r="J215" s="198">
        <f>ROUND(I215*H215,2)</f>
        <v>0</v>
      </c>
      <c r="K215" s="195" t="s">
        <v>150</v>
      </c>
      <c r="L215" s="128"/>
      <c r="M215" s="199" t="s">
        <v>3</v>
      </c>
      <c r="N215" s="200" t="s">
        <v>43</v>
      </c>
      <c r="O215" s="201"/>
      <c r="P215" s="202">
        <f>O215*H215</f>
        <v>0</v>
      </c>
      <c r="Q215" s="202">
        <v>0</v>
      </c>
      <c r="R215" s="202">
        <f>Q215*H215</f>
        <v>0</v>
      </c>
      <c r="S215" s="202">
        <v>0</v>
      </c>
      <c r="T215" s="203">
        <f>S215*H215</f>
        <v>0</v>
      </c>
      <c r="U215" s="127"/>
      <c r="V215" s="127"/>
      <c r="W215" s="127"/>
      <c r="X215" s="127"/>
      <c r="Y215" s="127"/>
      <c r="Z215" s="127"/>
      <c r="AA215" s="127"/>
      <c r="AB215" s="127"/>
      <c r="AC215" s="127"/>
      <c r="AD215" s="127"/>
      <c r="AE215" s="127"/>
      <c r="AR215" s="204" t="s">
        <v>151</v>
      </c>
      <c r="AT215" s="204" t="s">
        <v>147</v>
      </c>
      <c r="AU215" s="204" t="s">
        <v>82</v>
      </c>
      <c r="AY215" s="120" t="s">
        <v>145</v>
      </c>
      <c r="BE215" s="205">
        <f>IF(N215="základní",J215,0)</f>
        <v>0</v>
      </c>
      <c r="BF215" s="205">
        <f>IF(N215="snížená",J215,0)</f>
        <v>0</v>
      </c>
      <c r="BG215" s="205">
        <f>IF(N215="zákl. přenesená",J215,0)</f>
        <v>0</v>
      </c>
      <c r="BH215" s="205">
        <f>IF(N215="sníž. přenesená",J215,0)</f>
        <v>0</v>
      </c>
      <c r="BI215" s="205">
        <f>IF(N215="nulová",J215,0)</f>
        <v>0</v>
      </c>
      <c r="BJ215" s="120" t="s">
        <v>80</v>
      </c>
      <c r="BK215" s="205">
        <f>ROUND(I215*H215,2)</f>
        <v>0</v>
      </c>
      <c r="BL215" s="120" t="s">
        <v>151</v>
      </c>
      <c r="BM215" s="204" t="s">
        <v>1625</v>
      </c>
    </row>
    <row r="216" spans="1:65" s="130" customFormat="1" ht="44.25" customHeight="1">
      <c r="A216" s="127"/>
      <c r="B216" s="128"/>
      <c r="C216" s="193" t="s">
        <v>346</v>
      </c>
      <c r="D216" s="193" t="s">
        <v>147</v>
      </c>
      <c r="E216" s="194" t="s">
        <v>1626</v>
      </c>
      <c r="F216" s="195" t="s">
        <v>1627</v>
      </c>
      <c r="G216" s="196" t="s">
        <v>104</v>
      </c>
      <c r="H216" s="197">
        <v>38.905999999999999</v>
      </c>
      <c r="I216" s="24"/>
      <c r="J216" s="198">
        <f>ROUND(I216*H216,2)</f>
        <v>0</v>
      </c>
      <c r="K216" s="195" t="s">
        <v>150</v>
      </c>
      <c r="L216" s="128"/>
      <c r="M216" s="199" t="s">
        <v>3</v>
      </c>
      <c r="N216" s="200" t="s">
        <v>43</v>
      </c>
      <c r="O216" s="201"/>
      <c r="P216" s="202">
        <f>O216*H216</f>
        <v>0</v>
      </c>
      <c r="Q216" s="202">
        <v>0.67488999999999999</v>
      </c>
      <c r="R216" s="202">
        <f>Q216*H216</f>
        <v>26.257270339999998</v>
      </c>
      <c r="S216" s="202">
        <v>0</v>
      </c>
      <c r="T216" s="203">
        <f>S216*H216</f>
        <v>0</v>
      </c>
      <c r="U216" s="127"/>
      <c r="V216" s="127"/>
      <c r="W216" s="127"/>
      <c r="X216" s="127"/>
      <c r="Y216" s="127"/>
      <c r="Z216" s="127"/>
      <c r="AA216" s="127"/>
      <c r="AB216" s="127"/>
      <c r="AC216" s="127"/>
      <c r="AD216" s="127"/>
      <c r="AE216" s="127"/>
      <c r="AR216" s="204" t="s">
        <v>151</v>
      </c>
      <c r="AT216" s="204" t="s">
        <v>147</v>
      </c>
      <c r="AU216" s="204" t="s">
        <v>82</v>
      </c>
      <c r="AY216" s="120" t="s">
        <v>145</v>
      </c>
      <c r="BE216" s="205">
        <f>IF(N216="základní",J216,0)</f>
        <v>0</v>
      </c>
      <c r="BF216" s="205">
        <f>IF(N216="snížená",J216,0)</f>
        <v>0</v>
      </c>
      <c r="BG216" s="205">
        <f>IF(N216="zákl. přenesená",J216,0)</f>
        <v>0</v>
      </c>
      <c r="BH216" s="205">
        <f>IF(N216="sníž. přenesená",J216,0)</f>
        <v>0</v>
      </c>
      <c r="BI216" s="205">
        <f>IF(N216="nulová",J216,0)</f>
        <v>0</v>
      </c>
      <c r="BJ216" s="120" t="s">
        <v>80</v>
      </c>
      <c r="BK216" s="205">
        <f>ROUND(I216*H216,2)</f>
        <v>0</v>
      </c>
      <c r="BL216" s="120" t="s">
        <v>151</v>
      </c>
      <c r="BM216" s="204" t="s">
        <v>1628</v>
      </c>
    </row>
    <row r="217" spans="1:65" s="219" customFormat="1" ht="22.5">
      <c r="B217" s="220"/>
      <c r="D217" s="221" t="s">
        <v>153</v>
      </c>
      <c r="E217" s="222" t="s">
        <v>3</v>
      </c>
      <c r="F217" s="223" t="s">
        <v>1629</v>
      </c>
      <c r="H217" s="224">
        <v>38.905999999999999</v>
      </c>
      <c r="I217" s="25"/>
      <c r="L217" s="220"/>
      <c r="M217" s="225"/>
      <c r="N217" s="226"/>
      <c r="O217" s="226"/>
      <c r="P217" s="226"/>
      <c r="Q217" s="226"/>
      <c r="R217" s="226"/>
      <c r="S217" s="226"/>
      <c r="T217" s="227"/>
      <c r="AT217" s="222" t="s">
        <v>153</v>
      </c>
      <c r="AU217" s="222" t="s">
        <v>82</v>
      </c>
      <c r="AV217" s="219" t="s">
        <v>82</v>
      </c>
      <c r="AW217" s="219" t="s">
        <v>33</v>
      </c>
      <c r="AX217" s="219" t="s">
        <v>80</v>
      </c>
      <c r="AY217" s="222" t="s">
        <v>145</v>
      </c>
    </row>
    <row r="218" spans="1:65" s="130" customFormat="1" ht="55.5" customHeight="1">
      <c r="A218" s="127"/>
      <c r="B218" s="128"/>
      <c r="C218" s="193" t="s">
        <v>351</v>
      </c>
      <c r="D218" s="193" t="s">
        <v>147</v>
      </c>
      <c r="E218" s="194" t="s">
        <v>531</v>
      </c>
      <c r="F218" s="195" t="s">
        <v>532</v>
      </c>
      <c r="G218" s="196" t="s">
        <v>314</v>
      </c>
      <c r="H218" s="197">
        <v>0.42</v>
      </c>
      <c r="I218" s="24"/>
      <c r="J218" s="198">
        <f>ROUND(I218*H218,2)</f>
        <v>0</v>
      </c>
      <c r="K218" s="195" t="s">
        <v>150</v>
      </c>
      <c r="L218" s="128"/>
      <c r="M218" s="199" t="s">
        <v>3</v>
      </c>
      <c r="N218" s="200" t="s">
        <v>43</v>
      </c>
      <c r="O218" s="201"/>
      <c r="P218" s="202">
        <f>O218*H218</f>
        <v>0</v>
      </c>
      <c r="Q218" s="202">
        <v>1.0593999999999999</v>
      </c>
      <c r="R218" s="202">
        <f>Q218*H218</f>
        <v>0.44494799999999995</v>
      </c>
      <c r="S218" s="202">
        <v>0</v>
      </c>
      <c r="T218" s="203">
        <f>S218*H218</f>
        <v>0</v>
      </c>
      <c r="U218" s="127"/>
      <c r="V218" s="127"/>
      <c r="W218" s="127"/>
      <c r="X218" s="127"/>
      <c r="Y218" s="127"/>
      <c r="Z218" s="127"/>
      <c r="AA218" s="127"/>
      <c r="AB218" s="127"/>
      <c r="AC218" s="127"/>
      <c r="AD218" s="127"/>
      <c r="AE218" s="127"/>
      <c r="AR218" s="204" t="s">
        <v>151</v>
      </c>
      <c r="AT218" s="204" t="s">
        <v>147</v>
      </c>
      <c r="AU218" s="204" t="s">
        <v>82</v>
      </c>
      <c r="AY218" s="120" t="s">
        <v>145</v>
      </c>
      <c r="BE218" s="205">
        <f>IF(N218="základní",J218,0)</f>
        <v>0</v>
      </c>
      <c r="BF218" s="205">
        <f>IF(N218="snížená",J218,0)</f>
        <v>0</v>
      </c>
      <c r="BG218" s="205">
        <f>IF(N218="zákl. přenesená",J218,0)</f>
        <v>0</v>
      </c>
      <c r="BH218" s="205">
        <f>IF(N218="sníž. přenesená",J218,0)</f>
        <v>0</v>
      </c>
      <c r="BI218" s="205">
        <f>IF(N218="nulová",J218,0)</f>
        <v>0</v>
      </c>
      <c r="BJ218" s="120" t="s">
        <v>80</v>
      </c>
      <c r="BK218" s="205">
        <f>ROUND(I218*H218,2)</f>
        <v>0</v>
      </c>
      <c r="BL218" s="120" t="s">
        <v>151</v>
      </c>
      <c r="BM218" s="204" t="s">
        <v>1630</v>
      </c>
    </row>
    <row r="219" spans="1:65" s="219" customFormat="1">
      <c r="B219" s="220"/>
      <c r="D219" s="221" t="s">
        <v>153</v>
      </c>
      <c r="E219" s="222" t="s">
        <v>3</v>
      </c>
      <c r="F219" s="223" t="s">
        <v>1631</v>
      </c>
      <c r="H219" s="224">
        <v>0.42</v>
      </c>
      <c r="I219" s="25"/>
      <c r="L219" s="220"/>
      <c r="M219" s="225"/>
      <c r="N219" s="226"/>
      <c r="O219" s="226"/>
      <c r="P219" s="226"/>
      <c r="Q219" s="226"/>
      <c r="R219" s="226"/>
      <c r="S219" s="226"/>
      <c r="T219" s="227"/>
      <c r="AT219" s="222" t="s">
        <v>153</v>
      </c>
      <c r="AU219" s="222" t="s">
        <v>82</v>
      </c>
      <c r="AV219" s="219" t="s">
        <v>82</v>
      </c>
      <c r="AW219" s="219" t="s">
        <v>33</v>
      </c>
      <c r="AX219" s="219" t="s">
        <v>80</v>
      </c>
      <c r="AY219" s="222" t="s">
        <v>145</v>
      </c>
    </row>
    <row r="220" spans="1:65" s="130" customFormat="1" ht="33" customHeight="1">
      <c r="A220" s="127"/>
      <c r="B220" s="128"/>
      <c r="C220" s="193" t="s">
        <v>356</v>
      </c>
      <c r="D220" s="193" t="s">
        <v>147</v>
      </c>
      <c r="E220" s="194" t="s">
        <v>1632</v>
      </c>
      <c r="F220" s="195" t="s">
        <v>1633</v>
      </c>
      <c r="G220" s="196" t="s">
        <v>111</v>
      </c>
      <c r="H220" s="197">
        <v>2.3559999999999999</v>
      </c>
      <c r="I220" s="24"/>
      <c r="J220" s="198">
        <f>ROUND(I220*H220,2)</f>
        <v>0</v>
      </c>
      <c r="K220" s="195" t="s">
        <v>150</v>
      </c>
      <c r="L220" s="128"/>
      <c r="M220" s="199" t="s">
        <v>3</v>
      </c>
      <c r="N220" s="200" t="s">
        <v>43</v>
      </c>
      <c r="O220" s="201"/>
      <c r="P220" s="202">
        <f>O220*H220</f>
        <v>0</v>
      </c>
      <c r="Q220" s="202">
        <v>1.9312499999999999</v>
      </c>
      <c r="R220" s="202">
        <f>Q220*H220</f>
        <v>4.5500249999999998</v>
      </c>
      <c r="S220" s="202">
        <v>0</v>
      </c>
      <c r="T220" s="203">
        <f>S220*H220</f>
        <v>0</v>
      </c>
      <c r="U220" s="127"/>
      <c r="V220" s="127"/>
      <c r="W220" s="127"/>
      <c r="X220" s="127"/>
      <c r="Y220" s="127"/>
      <c r="Z220" s="127"/>
      <c r="AA220" s="127"/>
      <c r="AB220" s="127"/>
      <c r="AC220" s="127"/>
      <c r="AD220" s="127"/>
      <c r="AE220" s="127"/>
      <c r="AR220" s="204" t="s">
        <v>151</v>
      </c>
      <c r="AT220" s="204" t="s">
        <v>147</v>
      </c>
      <c r="AU220" s="204" t="s">
        <v>82</v>
      </c>
      <c r="AY220" s="120" t="s">
        <v>145</v>
      </c>
      <c r="BE220" s="205">
        <f>IF(N220="základní",J220,0)</f>
        <v>0</v>
      </c>
      <c r="BF220" s="205">
        <f>IF(N220="snížená",J220,0)</f>
        <v>0</v>
      </c>
      <c r="BG220" s="205">
        <f>IF(N220="zákl. přenesená",J220,0)</f>
        <v>0</v>
      </c>
      <c r="BH220" s="205">
        <f>IF(N220="sníž. přenesená",J220,0)</f>
        <v>0</v>
      </c>
      <c r="BI220" s="205">
        <f>IF(N220="nulová",J220,0)</f>
        <v>0</v>
      </c>
      <c r="BJ220" s="120" t="s">
        <v>80</v>
      </c>
      <c r="BK220" s="205">
        <f>ROUND(I220*H220,2)</f>
        <v>0</v>
      </c>
      <c r="BL220" s="120" t="s">
        <v>151</v>
      </c>
      <c r="BM220" s="204" t="s">
        <v>1634</v>
      </c>
    </row>
    <row r="221" spans="1:65" s="219" customFormat="1">
      <c r="B221" s="220"/>
      <c r="D221" s="221" t="s">
        <v>153</v>
      </c>
      <c r="E221" s="222" t="s">
        <v>3</v>
      </c>
      <c r="F221" s="223" t="s">
        <v>1635</v>
      </c>
      <c r="H221" s="224">
        <v>2.3559999999999999</v>
      </c>
      <c r="I221" s="25"/>
      <c r="L221" s="220"/>
      <c r="M221" s="225"/>
      <c r="N221" s="226"/>
      <c r="O221" s="226"/>
      <c r="P221" s="226"/>
      <c r="Q221" s="226"/>
      <c r="R221" s="226"/>
      <c r="S221" s="226"/>
      <c r="T221" s="227"/>
      <c r="AT221" s="222" t="s">
        <v>153</v>
      </c>
      <c r="AU221" s="222" t="s">
        <v>82</v>
      </c>
      <c r="AV221" s="219" t="s">
        <v>82</v>
      </c>
      <c r="AW221" s="219" t="s">
        <v>33</v>
      </c>
      <c r="AX221" s="219" t="s">
        <v>80</v>
      </c>
      <c r="AY221" s="222" t="s">
        <v>145</v>
      </c>
    </row>
    <row r="222" spans="1:65" s="130" customFormat="1" ht="24">
      <c r="A222" s="127"/>
      <c r="B222" s="128"/>
      <c r="C222" s="193" t="s">
        <v>363</v>
      </c>
      <c r="D222" s="193" t="s">
        <v>147</v>
      </c>
      <c r="E222" s="194" t="s">
        <v>1636</v>
      </c>
      <c r="F222" s="195" t="s">
        <v>1637</v>
      </c>
      <c r="G222" s="196" t="s">
        <v>104</v>
      </c>
      <c r="H222" s="197">
        <v>21.6</v>
      </c>
      <c r="I222" s="24"/>
      <c r="J222" s="198">
        <f>ROUND(I222*H222,2)</f>
        <v>0</v>
      </c>
      <c r="K222" s="195" t="s">
        <v>150</v>
      </c>
      <c r="L222" s="128"/>
      <c r="M222" s="199" t="s">
        <v>3</v>
      </c>
      <c r="N222" s="200" t="s">
        <v>43</v>
      </c>
      <c r="O222" s="201"/>
      <c r="P222" s="202">
        <f>O222*H222</f>
        <v>0</v>
      </c>
      <c r="Q222" s="202">
        <v>0.108</v>
      </c>
      <c r="R222" s="202">
        <f>Q222*H222</f>
        <v>2.3328000000000002</v>
      </c>
      <c r="S222" s="202">
        <v>0</v>
      </c>
      <c r="T222" s="203">
        <f>S222*H222</f>
        <v>0</v>
      </c>
      <c r="U222" s="127"/>
      <c r="V222" s="127"/>
      <c r="W222" s="127"/>
      <c r="X222" s="127"/>
      <c r="Y222" s="127"/>
      <c r="Z222" s="127"/>
      <c r="AA222" s="127"/>
      <c r="AB222" s="127"/>
      <c r="AC222" s="127"/>
      <c r="AD222" s="127"/>
      <c r="AE222" s="127"/>
      <c r="AR222" s="204" t="s">
        <v>151</v>
      </c>
      <c r="AT222" s="204" t="s">
        <v>147</v>
      </c>
      <c r="AU222" s="204" t="s">
        <v>82</v>
      </c>
      <c r="AY222" s="120" t="s">
        <v>145</v>
      </c>
      <c r="BE222" s="205">
        <f>IF(N222="základní",J222,0)</f>
        <v>0</v>
      </c>
      <c r="BF222" s="205">
        <f>IF(N222="snížená",J222,0)</f>
        <v>0</v>
      </c>
      <c r="BG222" s="205">
        <f>IF(N222="zákl. přenesená",J222,0)</f>
        <v>0</v>
      </c>
      <c r="BH222" s="205">
        <f>IF(N222="sníž. přenesená",J222,0)</f>
        <v>0</v>
      </c>
      <c r="BI222" s="205">
        <f>IF(N222="nulová",J222,0)</f>
        <v>0</v>
      </c>
      <c r="BJ222" s="120" t="s">
        <v>80</v>
      </c>
      <c r="BK222" s="205">
        <f>ROUND(I222*H222,2)</f>
        <v>0</v>
      </c>
      <c r="BL222" s="120" t="s">
        <v>151</v>
      </c>
      <c r="BM222" s="204" t="s">
        <v>1638</v>
      </c>
    </row>
    <row r="223" spans="1:65" s="219" customFormat="1">
      <c r="B223" s="220"/>
      <c r="D223" s="221" t="s">
        <v>153</v>
      </c>
      <c r="E223" s="222" t="s">
        <v>3</v>
      </c>
      <c r="F223" s="223" t="s">
        <v>1639</v>
      </c>
      <c r="H223" s="224">
        <v>21.6</v>
      </c>
      <c r="I223" s="25"/>
      <c r="L223" s="220"/>
      <c r="M223" s="225"/>
      <c r="N223" s="226"/>
      <c r="O223" s="226"/>
      <c r="P223" s="226"/>
      <c r="Q223" s="226"/>
      <c r="R223" s="226"/>
      <c r="S223" s="226"/>
      <c r="T223" s="227"/>
      <c r="AT223" s="222" t="s">
        <v>153</v>
      </c>
      <c r="AU223" s="222" t="s">
        <v>82</v>
      </c>
      <c r="AV223" s="219" t="s">
        <v>82</v>
      </c>
      <c r="AW223" s="219" t="s">
        <v>33</v>
      </c>
      <c r="AX223" s="219" t="s">
        <v>80</v>
      </c>
      <c r="AY223" s="222" t="s">
        <v>145</v>
      </c>
    </row>
    <row r="224" spans="1:65" s="130" customFormat="1" ht="16.5" customHeight="1">
      <c r="A224" s="127"/>
      <c r="B224" s="128"/>
      <c r="C224" s="236" t="s">
        <v>368</v>
      </c>
      <c r="D224" s="236" t="s">
        <v>514</v>
      </c>
      <c r="E224" s="237" t="s">
        <v>1640</v>
      </c>
      <c r="F224" s="238" t="s">
        <v>1641</v>
      </c>
      <c r="G224" s="239" t="s">
        <v>159</v>
      </c>
      <c r="H224" s="240">
        <v>6</v>
      </c>
      <c r="I224" s="29"/>
      <c r="J224" s="241">
        <f>ROUND(I224*H224,2)</f>
        <v>0</v>
      </c>
      <c r="K224" s="238" t="s">
        <v>150</v>
      </c>
      <c r="L224" s="242"/>
      <c r="M224" s="243" t="s">
        <v>3</v>
      </c>
      <c r="N224" s="244" t="s">
        <v>43</v>
      </c>
      <c r="O224" s="201"/>
      <c r="P224" s="202">
        <f>O224*H224</f>
        <v>0</v>
      </c>
      <c r="Q224" s="202">
        <v>1.1200000000000001</v>
      </c>
      <c r="R224" s="202">
        <f>Q224*H224</f>
        <v>6.7200000000000006</v>
      </c>
      <c r="S224" s="202">
        <v>0</v>
      </c>
      <c r="T224" s="203">
        <f>S224*H224</f>
        <v>0</v>
      </c>
      <c r="U224" s="127"/>
      <c r="V224" s="127"/>
      <c r="W224" s="127"/>
      <c r="X224" s="127"/>
      <c r="Y224" s="127"/>
      <c r="Z224" s="127"/>
      <c r="AA224" s="127"/>
      <c r="AB224" s="127"/>
      <c r="AC224" s="127"/>
      <c r="AD224" s="127"/>
      <c r="AE224" s="127"/>
      <c r="AR224" s="204" t="s">
        <v>169</v>
      </c>
      <c r="AT224" s="204" t="s">
        <v>514</v>
      </c>
      <c r="AU224" s="204" t="s">
        <v>82</v>
      </c>
      <c r="AY224" s="120" t="s">
        <v>145</v>
      </c>
      <c r="BE224" s="205">
        <f>IF(N224="základní",J224,0)</f>
        <v>0</v>
      </c>
      <c r="BF224" s="205">
        <f>IF(N224="snížená",J224,0)</f>
        <v>0</v>
      </c>
      <c r="BG224" s="205">
        <f>IF(N224="zákl. přenesená",J224,0)</f>
        <v>0</v>
      </c>
      <c r="BH224" s="205">
        <f>IF(N224="sníž. přenesená",J224,0)</f>
        <v>0</v>
      </c>
      <c r="BI224" s="205">
        <f>IF(N224="nulová",J224,0)</f>
        <v>0</v>
      </c>
      <c r="BJ224" s="120" t="s">
        <v>80</v>
      </c>
      <c r="BK224" s="205">
        <f>ROUND(I224*H224,2)</f>
        <v>0</v>
      </c>
      <c r="BL224" s="120" t="s">
        <v>151</v>
      </c>
      <c r="BM224" s="204" t="s">
        <v>1642</v>
      </c>
    </row>
    <row r="225" spans="1:65" s="130" customFormat="1" ht="19.5">
      <c r="A225" s="127"/>
      <c r="B225" s="128"/>
      <c r="C225" s="127"/>
      <c r="D225" s="221" t="s">
        <v>316</v>
      </c>
      <c r="E225" s="127"/>
      <c r="F225" s="252" t="s">
        <v>1643</v>
      </c>
      <c r="G225" s="127"/>
      <c r="H225" s="127"/>
      <c r="I225" s="28"/>
      <c r="J225" s="127"/>
      <c r="K225" s="127"/>
      <c r="L225" s="128"/>
      <c r="M225" s="253"/>
      <c r="N225" s="254"/>
      <c r="O225" s="201"/>
      <c r="P225" s="201"/>
      <c r="Q225" s="201"/>
      <c r="R225" s="201"/>
      <c r="S225" s="201"/>
      <c r="T225" s="255"/>
      <c r="U225" s="127"/>
      <c r="V225" s="127"/>
      <c r="W225" s="127"/>
      <c r="X225" s="127"/>
      <c r="Y225" s="127"/>
      <c r="Z225" s="127"/>
      <c r="AA225" s="127"/>
      <c r="AB225" s="127"/>
      <c r="AC225" s="127"/>
      <c r="AD225" s="127"/>
      <c r="AE225" s="127"/>
      <c r="AT225" s="120" t="s">
        <v>316</v>
      </c>
      <c r="AU225" s="120" t="s">
        <v>82</v>
      </c>
    </row>
    <row r="226" spans="1:65" s="182" customFormat="1" ht="22.9" customHeight="1">
      <c r="B226" s="183"/>
      <c r="D226" s="184" t="s">
        <v>71</v>
      </c>
      <c r="E226" s="217" t="s">
        <v>156</v>
      </c>
      <c r="F226" s="217" t="s">
        <v>546</v>
      </c>
      <c r="I226" s="23"/>
      <c r="J226" s="218">
        <f>SUM(J227:J261)</f>
        <v>0</v>
      </c>
      <c r="L226" s="183"/>
      <c r="M226" s="187"/>
      <c r="N226" s="188"/>
      <c r="O226" s="188"/>
      <c r="P226" s="189">
        <f>SUM(P227:P261)</f>
        <v>0</v>
      </c>
      <c r="Q226" s="188"/>
      <c r="R226" s="189">
        <f>SUM(R227:R261)</f>
        <v>89.255974559999999</v>
      </c>
      <c r="S226" s="188"/>
      <c r="T226" s="190">
        <f>SUM(T227:T261)</f>
        <v>0</v>
      </c>
      <c r="AR226" s="184" t="s">
        <v>80</v>
      </c>
      <c r="AT226" s="191" t="s">
        <v>71</v>
      </c>
      <c r="AU226" s="191" t="s">
        <v>80</v>
      </c>
      <c r="AY226" s="184" t="s">
        <v>145</v>
      </c>
      <c r="BK226" s="192">
        <f>SUM(BK227:BK261)</f>
        <v>0</v>
      </c>
    </row>
    <row r="227" spans="1:65" s="130" customFormat="1" ht="36">
      <c r="A227" s="127"/>
      <c r="B227" s="128"/>
      <c r="C227" s="193" t="s">
        <v>374</v>
      </c>
      <c r="D227" s="193" t="s">
        <v>147</v>
      </c>
      <c r="E227" s="194" t="s">
        <v>1644</v>
      </c>
      <c r="F227" s="195" t="s">
        <v>1645</v>
      </c>
      <c r="G227" s="196" t="s">
        <v>159</v>
      </c>
      <c r="H227" s="197">
        <v>4</v>
      </c>
      <c r="I227" s="24"/>
      <c r="J227" s="198">
        <f>ROUND(I227*H227,2)</f>
        <v>0</v>
      </c>
      <c r="K227" s="195" t="s">
        <v>150</v>
      </c>
      <c r="L227" s="128"/>
      <c r="M227" s="199" t="s">
        <v>3</v>
      </c>
      <c r="N227" s="200" t="s">
        <v>43</v>
      </c>
      <c r="O227" s="201"/>
      <c r="P227" s="202">
        <f>O227*H227</f>
        <v>0</v>
      </c>
      <c r="Q227" s="202">
        <v>4.9680000000000002E-2</v>
      </c>
      <c r="R227" s="202">
        <f>Q227*H227</f>
        <v>0.19872000000000001</v>
      </c>
      <c r="S227" s="202">
        <v>0</v>
      </c>
      <c r="T227" s="203">
        <f>S227*H227</f>
        <v>0</v>
      </c>
      <c r="U227" s="127"/>
      <c r="V227" s="127"/>
      <c r="W227" s="127"/>
      <c r="X227" s="127"/>
      <c r="Y227" s="127"/>
      <c r="Z227" s="127"/>
      <c r="AA227" s="127"/>
      <c r="AB227" s="127"/>
      <c r="AC227" s="127"/>
      <c r="AD227" s="127"/>
      <c r="AE227" s="127"/>
      <c r="AR227" s="204" t="s">
        <v>151</v>
      </c>
      <c r="AT227" s="204" t="s">
        <v>147</v>
      </c>
      <c r="AU227" s="204" t="s">
        <v>82</v>
      </c>
      <c r="AY227" s="120" t="s">
        <v>145</v>
      </c>
      <c r="BE227" s="205">
        <f>IF(N227="základní",J227,0)</f>
        <v>0</v>
      </c>
      <c r="BF227" s="205">
        <f>IF(N227="snížená",J227,0)</f>
        <v>0</v>
      </c>
      <c r="BG227" s="205">
        <f>IF(N227="zákl. přenesená",J227,0)</f>
        <v>0</v>
      </c>
      <c r="BH227" s="205">
        <f>IF(N227="sníž. přenesená",J227,0)</f>
        <v>0</v>
      </c>
      <c r="BI227" s="205">
        <f>IF(N227="nulová",J227,0)</f>
        <v>0</v>
      </c>
      <c r="BJ227" s="120" t="s">
        <v>80</v>
      </c>
      <c r="BK227" s="205">
        <f>ROUND(I227*H227,2)</f>
        <v>0</v>
      </c>
      <c r="BL227" s="120" t="s">
        <v>151</v>
      </c>
      <c r="BM227" s="204" t="s">
        <v>1646</v>
      </c>
    </row>
    <row r="228" spans="1:65" s="130" customFormat="1" ht="19.5">
      <c r="A228" s="127"/>
      <c r="B228" s="128"/>
      <c r="C228" s="127"/>
      <c r="D228" s="221" t="s">
        <v>316</v>
      </c>
      <c r="E228" s="127"/>
      <c r="F228" s="252" t="s">
        <v>1647</v>
      </c>
      <c r="G228" s="127"/>
      <c r="H228" s="127"/>
      <c r="I228" s="28"/>
      <c r="J228" s="127"/>
      <c r="K228" s="127"/>
      <c r="L228" s="128"/>
      <c r="M228" s="253"/>
      <c r="N228" s="254"/>
      <c r="O228" s="201"/>
      <c r="P228" s="201"/>
      <c r="Q228" s="201"/>
      <c r="R228" s="201"/>
      <c r="S228" s="201"/>
      <c r="T228" s="255"/>
      <c r="U228" s="127"/>
      <c r="V228" s="127"/>
      <c r="W228" s="127"/>
      <c r="X228" s="127"/>
      <c r="Y228" s="127"/>
      <c r="Z228" s="127"/>
      <c r="AA228" s="127"/>
      <c r="AB228" s="127"/>
      <c r="AC228" s="127"/>
      <c r="AD228" s="127"/>
      <c r="AE228" s="127"/>
      <c r="AT228" s="120" t="s">
        <v>316</v>
      </c>
      <c r="AU228" s="120" t="s">
        <v>82</v>
      </c>
    </row>
    <row r="229" spans="1:65" s="219" customFormat="1">
      <c r="B229" s="220"/>
      <c r="D229" s="221" t="s">
        <v>153</v>
      </c>
      <c r="E229" s="222" t="s">
        <v>3</v>
      </c>
      <c r="F229" s="223" t="s">
        <v>1648</v>
      </c>
      <c r="H229" s="224">
        <v>4</v>
      </c>
      <c r="I229" s="25"/>
      <c r="L229" s="220"/>
      <c r="M229" s="225"/>
      <c r="N229" s="226"/>
      <c r="O229" s="226"/>
      <c r="P229" s="226"/>
      <c r="Q229" s="226"/>
      <c r="R229" s="226"/>
      <c r="S229" s="226"/>
      <c r="T229" s="227"/>
      <c r="AT229" s="222" t="s">
        <v>153</v>
      </c>
      <c r="AU229" s="222" t="s">
        <v>82</v>
      </c>
      <c r="AV229" s="219" t="s">
        <v>82</v>
      </c>
      <c r="AW229" s="219" t="s">
        <v>33</v>
      </c>
      <c r="AX229" s="219" t="s">
        <v>80</v>
      </c>
      <c r="AY229" s="222" t="s">
        <v>145</v>
      </c>
    </row>
    <row r="230" spans="1:65" s="130" customFormat="1" ht="55.5" customHeight="1">
      <c r="A230" s="127"/>
      <c r="B230" s="128"/>
      <c r="C230" s="193" t="s">
        <v>378</v>
      </c>
      <c r="D230" s="193" t="s">
        <v>147</v>
      </c>
      <c r="E230" s="194" t="s">
        <v>1649</v>
      </c>
      <c r="F230" s="195" t="s">
        <v>1650</v>
      </c>
      <c r="G230" s="196" t="s">
        <v>111</v>
      </c>
      <c r="H230" s="197">
        <v>24.335999999999999</v>
      </c>
      <c r="I230" s="24"/>
      <c r="J230" s="198">
        <f>ROUND(I230*H230,2)</f>
        <v>0</v>
      </c>
      <c r="K230" s="195" t="s">
        <v>150</v>
      </c>
      <c r="L230" s="128"/>
      <c r="M230" s="199" t="s">
        <v>3</v>
      </c>
      <c r="N230" s="200" t="s">
        <v>43</v>
      </c>
      <c r="O230" s="201"/>
      <c r="P230" s="202">
        <f>O230*H230</f>
        <v>0</v>
      </c>
      <c r="Q230" s="202">
        <v>2.2929599999999999</v>
      </c>
      <c r="R230" s="202">
        <f>Q230*H230</f>
        <v>55.801474559999996</v>
      </c>
      <c r="S230" s="202">
        <v>0</v>
      </c>
      <c r="T230" s="203">
        <f>S230*H230</f>
        <v>0</v>
      </c>
      <c r="U230" s="127"/>
      <c r="V230" s="127"/>
      <c r="W230" s="127"/>
      <c r="X230" s="127"/>
      <c r="Y230" s="127"/>
      <c r="Z230" s="127"/>
      <c r="AA230" s="127"/>
      <c r="AB230" s="127"/>
      <c r="AC230" s="127"/>
      <c r="AD230" s="127"/>
      <c r="AE230" s="127"/>
      <c r="AR230" s="204" t="s">
        <v>151</v>
      </c>
      <c r="AT230" s="204" t="s">
        <v>147</v>
      </c>
      <c r="AU230" s="204" t="s">
        <v>82</v>
      </c>
      <c r="AY230" s="120" t="s">
        <v>145</v>
      </c>
      <c r="BE230" s="205">
        <f>IF(N230="základní",J230,0)</f>
        <v>0</v>
      </c>
      <c r="BF230" s="205">
        <f>IF(N230="snížená",J230,0)</f>
        <v>0</v>
      </c>
      <c r="BG230" s="205">
        <f>IF(N230="zákl. přenesená",J230,0)</f>
        <v>0</v>
      </c>
      <c r="BH230" s="205">
        <f>IF(N230="sníž. přenesená",J230,0)</f>
        <v>0</v>
      </c>
      <c r="BI230" s="205">
        <f>IF(N230="nulová",J230,0)</f>
        <v>0</v>
      </c>
      <c r="BJ230" s="120" t="s">
        <v>80</v>
      </c>
      <c r="BK230" s="205">
        <f>ROUND(I230*H230,2)</f>
        <v>0</v>
      </c>
      <c r="BL230" s="120" t="s">
        <v>151</v>
      </c>
      <c r="BM230" s="204" t="s">
        <v>1651</v>
      </c>
    </row>
    <row r="231" spans="1:65" s="130" customFormat="1" ht="58.5">
      <c r="A231" s="127"/>
      <c r="B231" s="128"/>
      <c r="C231" s="127"/>
      <c r="D231" s="221" t="s">
        <v>316</v>
      </c>
      <c r="E231" s="127"/>
      <c r="F231" s="252" t="s">
        <v>1652</v>
      </c>
      <c r="G231" s="127"/>
      <c r="H231" s="127"/>
      <c r="I231" s="28"/>
      <c r="J231" s="127"/>
      <c r="K231" s="127"/>
      <c r="L231" s="128"/>
      <c r="M231" s="253"/>
      <c r="N231" s="254"/>
      <c r="O231" s="201"/>
      <c r="P231" s="201"/>
      <c r="Q231" s="201"/>
      <c r="R231" s="201"/>
      <c r="S231" s="201"/>
      <c r="T231" s="255"/>
      <c r="U231" s="127"/>
      <c r="V231" s="127"/>
      <c r="W231" s="127"/>
      <c r="X231" s="127"/>
      <c r="Y231" s="127"/>
      <c r="Z231" s="127"/>
      <c r="AA231" s="127"/>
      <c r="AB231" s="127"/>
      <c r="AC231" s="127"/>
      <c r="AD231" s="127"/>
      <c r="AE231" s="127"/>
      <c r="AT231" s="120" t="s">
        <v>316</v>
      </c>
      <c r="AU231" s="120" t="s">
        <v>82</v>
      </c>
    </row>
    <row r="232" spans="1:65" s="219" customFormat="1">
      <c r="B232" s="220"/>
      <c r="D232" s="221" t="s">
        <v>153</v>
      </c>
      <c r="E232" s="222" t="s">
        <v>3</v>
      </c>
      <c r="F232" s="223" t="s">
        <v>1653</v>
      </c>
      <c r="H232" s="224">
        <v>3.1030000000000002</v>
      </c>
      <c r="I232" s="25"/>
      <c r="L232" s="220"/>
      <c r="M232" s="225"/>
      <c r="N232" s="226"/>
      <c r="O232" s="226"/>
      <c r="P232" s="226"/>
      <c r="Q232" s="226"/>
      <c r="R232" s="226"/>
      <c r="S232" s="226"/>
      <c r="T232" s="227"/>
      <c r="AT232" s="222" t="s">
        <v>153</v>
      </c>
      <c r="AU232" s="222" t="s">
        <v>82</v>
      </c>
      <c r="AV232" s="219" t="s">
        <v>82</v>
      </c>
      <c r="AW232" s="219" t="s">
        <v>33</v>
      </c>
      <c r="AX232" s="219" t="s">
        <v>72</v>
      </c>
      <c r="AY232" s="222" t="s">
        <v>145</v>
      </c>
    </row>
    <row r="233" spans="1:65" s="219" customFormat="1" ht="22.5">
      <c r="B233" s="220"/>
      <c r="D233" s="221" t="s">
        <v>153</v>
      </c>
      <c r="E233" s="222" t="s">
        <v>3</v>
      </c>
      <c r="F233" s="223" t="s">
        <v>1654</v>
      </c>
      <c r="H233" s="224">
        <v>10.699</v>
      </c>
      <c r="I233" s="25"/>
      <c r="L233" s="220"/>
      <c r="M233" s="225"/>
      <c r="N233" s="226"/>
      <c r="O233" s="226"/>
      <c r="P233" s="226"/>
      <c r="Q233" s="226"/>
      <c r="R233" s="226"/>
      <c r="S233" s="226"/>
      <c r="T233" s="227"/>
      <c r="AT233" s="222" t="s">
        <v>153</v>
      </c>
      <c r="AU233" s="222" t="s">
        <v>82</v>
      </c>
      <c r="AV233" s="219" t="s">
        <v>82</v>
      </c>
      <c r="AW233" s="219" t="s">
        <v>33</v>
      </c>
      <c r="AX233" s="219" t="s">
        <v>72</v>
      </c>
      <c r="AY233" s="222" t="s">
        <v>145</v>
      </c>
    </row>
    <row r="234" spans="1:65" s="219" customFormat="1" ht="22.5">
      <c r="B234" s="220"/>
      <c r="D234" s="221" t="s">
        <v>153</v>
      </c>
      <c r="E234" s="222" t="s">
        <v>3</v>
      </c>
      <c r="F234" s="223" t="s">
        <v>1655</v>
      </c>
      <c r="H234" s="224">
        <v>10.534000000000001</v>
      </c>
      <c r="I234" s="25"/>
      <c r="L234" s="220"/>
      <c r="M234" s="225"/>
      <c r="N234" s="226"/>
      <c r="O234" s="226"/>
      <c r="P234" s="226"/>
      <c r="Q234" s="226"/>
      <c r="R234" s="226"/>
      <c r="S234" s="226"/>
      <c r="T234" s="227"/>
      <c r="AT234" s="222" t="s">
        <v>153</v>
      </c>
      <c r="AU234" s="222" t="s">
        <v>82</v>
      </c>
      <c r="AV234" s="219" t="s">
        <v>82</v>
      </c>
      <c r="AW234" s="219" t="s">
        <v>33</v>
      </c>
      <c r="AX234" s="219" t="s">
        <v>72</v>
      </c>
      <c r="AY234" s="222" t="s">
        <v>145</v>
      </c>
    </row>
    <row r="235" spans="1:65" s="228" customFormat="1">
      <c r="B235" s="229"/>
      <c r="D235" s="221" t="s">
        <v>153</v>
      </c>
      <c r="E235" s="230" t="s">
        <v>3</v>
      </c>
      <c r="F235" s="231" t="s">
        <v>176</v>
      </c>
      <c r="H235" s="232">
        <v>24.335999999999999</v>
      </c>
      <c r="I235" s="26"/>
      <c r="L235" s="229"/>
      <c r="M235" s="233"/>
      <c r="N235" s="234"/>
      <c r="O235" s="234"/>
      <c r="P235" s="234"/>
      <c r="Q235" s="234"/>
      <c r="R235" s="234"/>
      <c r="S235" s="234"/>
      <c r="T235" s="235"/>
      <c r="AT235" s="230" t="s">
        <v>153</v>
      </c>
      <c r="AU235" s="230" t="s">
        <v>82</v>
      </c>
      <c r="AV235" s="228" t="s">
        <v>151</v>
      </c>
      <c r="AW235" s="228" t="s">
        <v>33</v>
      </c>
      <c r="AX235" s="228" t="s">
        <v>80</v>
      </c>
      <c r="AY235" s="230" t="s">
        <v>145</v>
      </c>
    </row>
    <row r="236" spans="1:65" s="130" customFormat="1" ht="33" customHeight="1">
      <c r="A236" s="127"/>
      <c r="B236" s="128"/>
      <c r="C236" s="193" t="s">
        <v>383</v>
      </c>
      <c r="D236" s="193" t="s">
        <v>147</v>
      </c>
      <c r="E236" s="194" t="s">
        <v>1656</v>
      </c>
      <c r="F236" s="195" t="s">
        <v>1657</v>
      </c>
      <c r="G236" s="196" t="s">
        <v>159</v>
      </c>
      <c r="H236" s="197">
        <v>62</v>
      </c>
      <c r="I236" s="24"/>
      <c r="J236" s="198">
        <f>ROUND(I236*H236,2)</f>
        <v>0</v>
      </c>
      <c r="K236" s="195" t="s">
        <v>150</v>
      </c>
      <c r="L236" s="128"/>
      <c r="M236" s="199" t="s">
        <v>3</v>
      </c>
      <c r="N236" s="200" t="s">
        <v>43</v>
      </c>
      <c r="O236" s="201"/>
      <c r="P236" s="202">
        <f>O236*H236</f>
        <v>0</v>
      </c>
      <c r="Q236" s="202">
        <v>0.36435000000000001</v>
      </c>
      <c r="R236" s="202">
        <f>Q236*H236</f>
        <v>22.589700000000001</v>
      </c>
      <c r="S236" s="202">
        <v>0</v>
      </c>
      <c r="T236" s="203">
        <f>S236*H236</f>
        <v>0</v>
      </c>
      <c r="U236" s="127"/>
      <c r="V236" s="127"/>
      <c r="W236" s="127"/>
      <c r="X236" s="127"/>
      <c r="Y236" s="127"/>
      <c r="Z236" s="127"/>
      <c r="AA236" s="127"/>
      <c r="AB236" s="127"/>
      <c r="AC236" s="127"/>
      <c r="AD236" s="127"/>
      <c r="AE236" s="127"/>
      <c r="AR236" s="204" t="s">
        <v>151</v>
      </c>
      <c r="AT236" s="204" t="s">
        <v>147</v>
      </c>
      <c r="AU236" s="204" t="s">
        <v>82</v>
      </c>
      <c r="AY236" s="120" t="s">
        <v>145</v>
      </c>
      <c r="BE236" s="205">
        <f>IF(N236="základní",J236,0)</f>
        <v>0</v>
      </c>
      <c r="BF236" s="205">
        <f>IF(N236="snížená",J236,0)</f>
        <v>0</v>
      </c>
      <c r="BG236" s="205">
        <f>IF(N236="zákl. přenesená",J236,0)</f>
        <v>0</v>
      </c>
      <c r="BH236" s="205">
        <f>IF(N236="sníž. přenesená",J236,0)</f>
        <v>0</v>
      </c>
      <c r="BI236" s="205">
        <f>IF(N236="nulová",J236,0)</f>
        <v>0</v>
      </c>
      <c r="BJ236" s="120" t="s">
        <v>80</v>
      </c>
      <c r="BK236" s="205">
        <f>ROUND(I236*H236,2)</f>
        <v>0</v>
      </c>
      <c r="BL236" s="120" t="s">
        <v>151</v>
      </c>
      <c r="BM236" s="204" t="s">
        <v>1658</v>
      </c>
    </row>
    <row r="237" spans="1:65" s="130" customFormat="1" ht="24">
      <c r="A237" s="127"/>
      <c r="B237" s="128"/>
      <c r="C237" s="236" t="s">
        <v>388</v>
      </c>
      <c r="D237" s="236" t="s">
        <v>514</v>
      </c>
      <c r="E237" s="237" t="s">
        <v>1659</v>
      </c>
      <c r="F237" s="238" t="s">
        <v>1660</v>
      </c>
      <c r="G237" s="239" t="s">
        <v>159</v>
      </c>
      <c r="H237" s="240">
        <v>48</v>
      </c>
      <c r="I237" s="29"/>
      <c r="J237" s="241">
        <f>ROUND(I237*H237,2)</f>
        <v>0</v>
      </c>
      <c r="K237" s="238" t="s">
        <v>150</v>
      </c>
      <c r="L237" s="242"/>
      <c r="M237" s="243" t="s">
        <v>3</v>
      </c>
      <c r="N237" s="244" t="s">
        <v>43</v>
      </c>
      <c r="O237" s="201"/>
      <c r="P237" s="202">
        <f>O237*H237</f>
        <v>0</v>
      </c>
      <c r="Q237" s="202">
        <v>8.7999999999999995E-2</v>
      </c>
      <c r="R237" s="202">
        <f>Q237*H237</f>
        <v>4.2240000000000002</v>
      </c>
      <c r="S237" s="202">
        <v>0</v>
      </c>
      <c r="T237" s="203">
        <f>S237*H237</f>
        <v>0</v>
      </c>
      <c r="U237" s="127"/>
      <c r="V237" s="127"/>
      <c r="W237" s="127"/>
      <c r="X237" s="127"/>
      <c r="Y237" s="127"/>
      <c r="Z237" s="127"/>
      <c r="AA237" s="127"/>
      <c r="AB237" s="127"/>
      <c r="AC237" s="127"/>
      <c r="AD237" s="127"/>
      <c r="AE237" s="127"/>
      <c r="AR237" s="204" t="s">
        <v>169</v>
      </c>
      <c r="AT237" s="204" t="s">
        <v>514</v>
      </c>
      <c r="AU237" s="204" t="s">
        <v>82</v>
      </c>
      <c r="AY237" s="120" t="s">
        <v>145</v>
      </c>
      <c r="BE237" s="205">
        <f>IF(N237="základní",J237,0)</f>
        <v>0</v>
      </c>
      <c r="BF237" s="205">
        <f>IF(N237="snížená",J237,0)</f>
        <v>0</v>
      </c>
      <c r="BG237" s="205">
        <f>IF(N237="zákl. přenesená",J237,0)</f>
        <v>0</v>
      </c>
      <c r="BH237" s="205">
        <f>IF(N237="sníž. přenesená",J237,0)</f>
        <v>0</v>
      </c>
      <c r="BI237" s="205">
        <f>IF(N237="nulová",J237,0)</f>
        <v>0</v>
      </c>
      <c r="BJ237" s="120" t="s">
        <v>80</v>
      </c>
      <c r="BK237" s="205">
        <f>ROUND(I237*H237,2)</f>
        <v>0</v>
      </c>
      <c r="BL237" s="120" t="s">
        <v>151</v>
      </c>
      <c r="BM237" s="204" t="s">
        <v>1661</v>
      </c>
    </row>
    <row r="238" spans="1:65" s="219" customFormat="1">
      <c r="B238" s="220"/>
      <c r="D238" s="221" t="s">
        <v>153</v>
      </c>
      <c r="E238" s="222" t="s">
        <v>3</v>
      </c>
      <c r="F238" s="223" t="s">
        <v>1662</v>
      </c>
      <c r="H238" s="224">
        <v>48</v>
      </c>
      <c r="I238" s="25"/>
      <c r="L238" s="220"/>
      <c r="M238" s="225"/>
      <c r="N238" s="226"/>
      <c r="O238" s="226"/>
      <c r="P238" s="226"/>
      <c r="Q238" s="226"/>
      <c r="R238" s="226"/>
      <c r="S238" s="226"/>
      <c r="T238" s="227"/>
      <c r="AT238" s="222" t="s">
        <v>153</v>
      </c>
      <c r="AU238" s="222" t="s">
        <v>82</v>
      </c>
      <c r="AV238" s="219" t="s">
        <v>82</v>
      </c>
      <c r="AW238" s="219" t="s">
        <v>33</v>
      </c>
      <c r="AX238" s="219" t="s">
        <v>80</v>
      </c>
      <c r="AY238" s="222" t="s">
        <v>145</v>
      </c>
    </row>
    <row r="239" spans="1:65" s="130" customFormat="1" ht="21.75" customHeight="1">
      <c r="A239" s="127"/>
      <c r="B239" s="128"/>
      <c r="C239" s="236" t="s">
        <v>394</v>
      </c>
      <c r="D239" s="236" t="s">
        <v>514</v>
      </c>
      <c r="E239" s="237" t="s">
        <v>1663</v>
      </c>
      <c r="F239" s="238" t="s">
        <v>1664</v>
      </c>
      <c r="G239" s="239" t="s">
        <v>159</v>
      </c>
      <c r="H239" s="240">
        <v>14</v>
      </c>
      <c r="I239" s="29"/>
      <c r="J239" s="241">
        <f>ROUND(I239*H239,2)</f>
        <v>0</v>
      </c>
      <c r="K239" s="238" t="s">
        <v>3</v>
      </c>
      <c r="L239" s="242"/>
      <c r="M239" s="243" t="s">
        <v>3</v>
      </c>
      <c r="N239" s="244" t="s">
        <v>43</v>
      </c>
      <c r="O239" s="201"/>
      <c r="P239" s="202">
        <f>O239*H239</f>
        <v>0</v>
      </c>
      <c r="Q239" s="202">
        <v>7.1999999999999995E-2</v>
      </c>
      <c r="R239" s="202">
        <f>Q239*H239</f>
        <v>1.008</v>
      </c>
      <c r="S239" s="202">
        <v>0</v>
      </c>
      <c r="T239" s="203">
        <f>S239*H239</f>
        <v>0</v>
      </c>
      <c r="U239" s="127"/>
      <c r="V239" s="127"/>
      <c r="W239" s="127"/>
      <c r="X239" s="127"/>
      <c r="Y239" s="127"/>
      <c r="Z239" s="127"/>
      <c r="AA239" s="127"/>
      <c r="AB239" s="127"/>
      <c r="AC239" s="127"/>
      <c r="AD239" s="127"/>
      <c r="AE239" s="127"/>
      <c r="AR239" s="204" t="s">
        <v>169</v>
      </c>
      <c r="AT239" s="204" t="s">
        <v>514</v>
      </c>
      <c r="AU239" s="204" t="s">
        <v>82</v>
      </c>
      <c r="AY239" s="120" t="s">
        <v>145</v>
      </c>
      <c r="BE239" s="205">
        <f>IF(N239="základní",J239,0)</f>
        <v>0</v>
      </c>
      <c r="BF239" s="205">
        <f>IF(N239="snížená",J239,0)</f>
        <v>0</v>
      </c>
      <c r="BG239" s="205">
        <f>IF(N239="zákl. přenesená",J239,0)</f>
        <v>0</v>
      </c>
      <c r="BH239" s="205">
        <f>IF(N239="sníž. přenesená",J239,0)</f>
        <v>0</v>
      </c>
      <c r="BI239" s="205">
        <f>IF(N239="nulová",J239,0)</f>
        <v>0</v>
      </c>
      <c r="BJ239" s="120" t="s">
        <v>80</v>
      </c>
      <c r="BK239" s="205">
        <f>ROUND(I239*H239,2)</f>
        <v>0</v>
      </c>
      <c r="BL239" s="120" t="s">
        <v>151</v>
      </c>
      <c r="BM239" s="204" t="s">
        <v>1665</v>
      </c>
    </row>
    <row r="240" spans="1:65" s="219" customFormat="1">
      <c r="B240" s="220"/>
      <c r="D240" s="221" t="s">
        <v>153</v>
      </c>
      <c r="E240" s="222" t="s">
        <v>3</v>
      </c>
      <c r="F240" s="223" t="s">
        <v>1666</v>
      </c>
      <c r="H240" s="224">
        <v>14</v>
      </c>
      <c r="I240" s="25"/>
      <c r="L240" s="220"/>
      <c r="M240" s="225"/>
      <c r="N240" s="226"/>
      <c r="O240" s="226"/>
      <c r="P240" s="226"/>
      <c r="Q240" s="226"/>
      <c r="R240" s="226"/>
      <c r="S240" s="226"/>
      <c r="T240" s="227"/>
      <c r="AT240" s="222" t="s">
        <v>153</v>
      </c>
      <c r="AU240" s="222" t="s">
        <v>82</v>
      </c>
      <c r="AV240" s="219" t="s">
        <v>82</v>
      </c>
      <c r="AW240" s="219" t="s">
        <v>33</v>
      </c>
      <c r="AX240" s="219" t="s">
        <v>80</v>
      </c>
      <c r="AY240" s="222" t="s">
        <v>145</v>
      </c>
    </row>
    <row r="241" spans="1:65" s="130" customFormat="1" ht="44.25" customHeight="1">
      <c r="A241" s="127"/>
      <c r="B241" s="128"/>
      <c r="C241" s="193" t="s">
        <v>398</v>
      </c>
      <c r="D241" s="193" t="s">
        <v>147</v>
      </c>
      <c r="E241" s="194" t="s">
        <v>1667</v>
      </c>
      <c r="F241" s="195" t="s">
        <v>1668</v>
      </c>
      <c r="G241" s="196" t="s">
        <v>159</v>
      </c>
      <c r="H241" s="197">
        <v>2</v>
      </c>
      <c r="I241" s="24"/>
      <c r="J241" s="198">
        <f>ROUND(I241*H241,2)</f>
        <v>0</v>
      </c>
      <c r="K241" s="195" t="s">
        <v>150</v>
      </c>
      <c r="L241" s="128"/>
      <c r="M241" s="199" t="s">
        <v>3</v>
      </c>
      <c r="N241" s="200" t="s">
        <v>43</v>
      </c>
      <c r="O241" s="201"/>
      <c r="P241" s="202">
        <f>O241*H241</f>
        <v>0</v>
      </c>
      <c r="Q241" s="202">
        <v>0.17488999999999999</v>
      </c>
      <c r="R241" s="202">
        <f>Q241*H241</f>
        <v>0.34977999999999998</v>
      </c>
      <c r="S241" s="202">
        <v>0</v>
      </c>
      <c r="T241" s="203">
        <f>S241*H241</f>
        <v>0</v>
      </c>
      <c r="U241" s="127"/>
      <c r="V241" s="127"/>
      <c r="W241" s="127"/>
      <c r="X241" s="127"/>
      <c r="Y241" s="127"/>
      <c r="Z241" s="127"/>
      <c r="AA241" s="127"/>
      <c r="AB241" s="127"/>
      <c r="AC241" s="127"/>
      <c r="AD241" s="127"/>
      <c r="AE241" s="127"/>
      <c r="AR241" s="204" t="s">
        <v>151</v>
      </c>
      <c r="AT241" s="204" t="s">
        <v>147</v>
      </c>
      <c r="AU241" s="204" t="s">
        <v>82</v>
      </c>
      <c r="AY241" s="120" t="s">
        <v>145</v>
      </c>
      <c r="BE241" s="205">
        <f>IF(N241="základní",J241,0)</f>
        <v>0</v>
      </c>
      <c r="BF241" s="205">
        <f>IF(N241="snížená",J241,0)</f>
        <v>0</v>
      </c>
      <c r="BG241" s="205">
        <f>IF(N241="zákl. přenesená",J241,0)</f>
        <v>0</v>
      </c>
      <c r="BH241" s="205">
        <f>IF(N241="sníž. přenesená",J241,0)</f>
        <v>0</v>
      </c>
      <c r="BI241" s="205">
        <f>IF(N241="nulová",J241,0)</f>
        <v>0</v>
      </c>
      <c r="BJ241" s="120" t="s">
        <v>80</v>
      </c>
      <c r="BK241" s="205">
        <f>ROUND(I241*H241,2)</f>
        <v>0</v>
      </c>
      <c r="BL241" s="120" t="s">
        <v>151</v>
      </c>
      <c r="BM241" s="204" t="s">
        <v>1669</v>
      </c>
    </row>
    <row r="242" spans="1:65" s="219" customFormat="1">
      <c r="B242" s="220"/>
      <c r="D242" s="221" t="s">
        <v>153</v>
      </c>
      <c r="E242" s="222" t="s">
        <v>3</v>
      </c>
      <c r="F242" s="223" t="s">
        <v>1670</v>
      </c>
      <c r="H242" s="224">
        <v>2</v>
      </c>
      <c r="I242" s="25"/>
      <c r="L242" s="220"/>
      <c r="M242" s="225"/>
      <c r="N242" s="226"/>
      <c r="O242" s="226"/>
      <c r="P242" s="226"/>
      <c r="Q242" s="226"/>
      <c r="R242" s="226"/>
      <c r="S242" s="226"/>
      <c r="T242" s="227"/>
      <c r="AT242" s="222" t="s">
        <v>153</v>
      </c>
      <c r="AU242" s="222" t="s">
        <v>82</v>
      </c>
      <c r="AV242" s="219" t="s">
        <v>82</v>
      </c>
      <c r="AW242" s="219" t="s">
        <v>33</v>
      </c>
      <c r="AX242" s="219" t="s">
        <v>80</v>
      </c>
      <c r="AY242" s="222" t="s">
        <v>145</v>
      </c>
    </row>
    <row r="243" spans="1:65" s="130" customFormat="1" ht="24">
      <c r="A243" s="127"/>
      <c r="B243" s="128"/>
      <c r="C243" s="193" t="s">
        <v>403</v>
      </c>
      <c r="D243" s="193" t="s">
        <v>147</v>
      </c>
      <c r="E243" s="194" t="s">
        <v>1671</v>
      </c>
      <c r="F243" s="195" t="s">
        <v>1672</v>
      </c>
      <c r="G243" s="196" t="s">
        <v>159</v>
      </c>
      <c r="H243" s="197">
        <v>1</v>
      </c>
      <c r="I243" s="24"/>
      <c r="J243" s="198">
        <f>ROUND(I243*H243,2)</f>
        <v>0</v>
      </c>
      <c r="K243" s="195" t="s">
        <v>150</v>
      </c>
      <c r="L243" s="128"/>
      <c r="M243" s="199" t="s">
        <v>3</v>
      </c>
      <c r="N243" s="200" t="s">
        <v>43</v>
      </c>
      <c r="O243" s="201"/>
      <c r="P243" s="202">
        <f>O243*H243</f>
        <v>0</v>
      </c>
      <c r="Q243" s="202">
        <v>0</v>
      </c>
      <c r="R243" s="202">
        <f>Q243*H243</f>
        <v>0</v>
      </c>
      <c r="S243" s="202">
        <v>0</v>
      </c>
      <c r="T243" s="203">
        <f>S243*H243</f>
        <v>0</v>
      </c>
      <c r="U243" s="127"/>
      <c r="V243" s="127"/>
      <c r="W243" s="127"/>
      <c r="X243" s="127"/>
      <c r="Y243" s="127"/>
      <c r="Z243" s="127"/>
      <c r="AA243" s="127"/>
      <c r="AB243" s="127"/>
      <c r="AC243" s="127"/>
      <c r="AD243" s="127"/>
      <c r="AE243" s="127"/>
      <c r="AR243" s="204" t="s">
        <v>151</v>
      </c>
      <c r="AT243" s="204" t="s">
        <v>147</v>
      </c>
      <c r="AU243" s="204" t="s">
        <v>82</v>
      </c>
      <c r="AY243" s="120" t="s">
        <v>145</v>
      </c>
      <c r="BE243" s="205">
        <f>IF(N243="základní",J243,0)</f>
        <v>0</v>
      </c>
      <c r="BF243" s="205">
        <f>IF(N243="snížená",J243,0)</f>
        <v>0</v>
      </c>
      <c r="BG243" s="205">
        <f>IF(N243="zákl. přenesená",J243,0)</f>
        <v>0</v>
      </c>
      <c r="BH243" s="205">
        <f>IF(N243="sníž. přenesená",J243,0)</f>
        <v>0</v>
      </c>
      <c r="BI243" s="205">
        <f>IF(N243="nulová",J243,0)</f>
        <v>0</v>
      </c>
      <c r="BJ243" s="120" t="s">
        <v>80</v>
      </c>
      <c r="BK243" s="205">
        <f>ROUND(I243*H243,2)</f>
        <v>0</v>
      </c>
      <c r="BL243" s="120" t="s">
        <v>151</v>
      </c>
      <c r="BM243" s="204" t="s">
        <v>1673</v>
      </c>
    </row>
    <row r="244" spans="1:65" s="219" customFormat="1">
      <c r="B244" s="220"/>
      <c r="D244" s="221" t="s">
        <v>153</v>
      </c>
      <c r="E244" s="222" t="s">
        <v>3</v>
      </c>
      <c r="F244" s="223" t="s">
        <v>1674</v>
      </c>
      <c r="H244" s="224">
        <v>1</v>
      </c>
      <c r="I244" s="25"/>
      <c r="L244" s="220"/>
      <c r="M244" s="225"/>
      <c r="N244" s="226"/>
      <c r="O244" s="226"/>
      <c r="P244" s="226"/>
      <c r="Q244" s="226"/>
      <c r="R244" s="226"/>
      <c r="S244" s="226"/>
      <c r="T244" s="227"/>
      <c r="AT244" s="222" t="s">
        <v>153</v>
      </c>
      <c r="AU244" s="222" t="s">
        <v>82</v>
      </c>
      <c r="AV244" s="219" t="s">
        <v>82</v>
      </c>
      <c r="AW244" s="219" t="s">
        <v>33</v>
      </c>
      <c r="AX244" s="219" t="s">
        <v>80</v>
      </c>
      <c r="AY244" s="222" t="s">
        <v>145</v>
      </c>
    </row>
    <row r="245" spans="1:65" s="130" customFormat="1" ht="21.75" customHeight="1">
      <c r="A245" s="127"/>
      <c r="B245" s="128"/>
      <c r="C245" s="236" t="s">
        <v>408</v>
      </c>
      <c r="D245" s="236" t="s">
        <v>514</v>
      </c>
      <c r="E245" s="237" t="s">
        <v>1675</v>
      </c>
      <c r="F245" s="238" t="s">
        <v>1676</v>
      </c>
      <c r="G245" s="239" t="s">
        <v>159</v>
      </c>
      <c r="H245" s="240">
        <v>1</v>
      </c>
      <c r="I245" s="29"/>
      <c r="J245" s="241">
        <f>ROUND(I245*H245,2)</f>
        <v>0</v>
      </c>
      <c r="K245" s="238" t="s">
        <v>3</v>
      </c>
      <c r="L245" s="242"/>
      <c r="M245" s="243" t="s">
        <v>3</v>
      </c>
      <c r="N245" s="244" t="s">
        <v>43</v>
      </c>
      <c r="O245" s="201"/>
      <c r="P245" s="202">
        <f>O245*H245</f>
        <v>0</v>
      </c>
      <c r="Q245" s="202">
        <v>0</v>
      </c>
      <c r="R245" s="202">
        <f>Q245*H245</f>
        <v>0</v>
      </c>
      <c r="S245" s="202">
        <v>0</v>
      </c>
      <c r="T245" s="203">
        <f>S245*H245</f>
        <v>0</v>
      </c>
      <c r="U245" s="127"/>
      <c r="V245" s="127"/>
      <c r="W245" s="127"/>
      <c r="X245" s="127"/>
      <c r="Y245" s="127"/>
      <c r="Z245" s="127"/>
      <c r="AA245" s="127"/>
      <c r="AB245" s="127"/>
      <c r="AC245" s="127"/>
      <c r="AD245" s="127"/>
      <c r="AE245" s="127"/>
      <c r="AR245" s="204" t="s">
        <v>169</v>
      </c>
      <c r="AT245" s="204" t="s">
        <v>514</v>
      </c>
      <c r="AU245" s="204" t="s">
        <v>82</v>
      </c>
      <c r="AY245" s="120" t="s">
        <v>145</v>
      </c>
      <c r="BE245" s="205">
        <f>IF(N245="základní",J245,0)</f>
        <v>0</v>
      </c>
      <c r="BF245" s="205">
        <f>IF(N245="snížená",J245,0)</f>
        <v>0</v>
      </c>
      <c r="BG245" s="205">
        <f>IF(N245="zákl. přenesená",J245,0)</f>
        <v>0</v>
      </c>
      <c r="BH245" s="205">
        <f>IF(N245="sníž. přenesená",J245,0)</f>
        <v>0</v>
      </c>
      <c r="BI245" s="205">
        <f>IF(N245="nulová",J245,0)</f>
        <v>0</v>
      </c>
      <c r="BJ245" s="120" t="s">
        <v>80</v>
      </c>
      <c r="BK245" s="205">
        <f>ROUND(I245*H245,2)</f>
        <v>0</v>
      </c>
      <c r="BL245" s="120" t="s">
        <v>151</v>
      </c>
      <c r="BM245" s="204" t="s">
        <v>1677</v>
      </c>
    </row>
    <row r="246" spans="1:65" s="130" customFormat="1" ht="39">
      <c r="A246" s="127"/>
      <c r="B246" s="128"/>
      <c r="C246" s="127"/>
      <c r="D246" s="221" t="s">
        <v>316</v>
      </c>
      <c r="E246" s="127"/>
      <c r="F246" s="252" t="s">
        <v>1678</v>
      </c>
      <c r="G246" s="127"/>
      <c r="H246" s="127"/>
      <c r="I246" s="28"/>
      <c r="J246" s="127"/>
      <c r="K246" s="127"/>
      <c r="L246" s="128"/>
      <c r="M246" s="253"/>
      <c r="N246" s="254"/>
      <c r="O246" s="201"/>
      <c r="P246" s="201"/>
      <c r="Q246" s="201"/>
      <c r="R246" s="201"/>
      <c r="S246" s="201"/>
      <c r="T246" s="255"/>
      <c r="U246" s="127"/>
      <c r="V246" s="127"/>
      <c r="W246" s="127"/>
      <c r="X246" s="127"/>
      <c r="Y246" s="127"/>
      <c r="Z246" s="127"/>
      <c r="AA246" s="127"/>
      <c r="AB246" s="127"/>
      <c r="AC246" s="127"/>
      <c r="AD246" s="127"/>
      <c r="AE246" s="127"/>
      <c r="AT246" s="120" t="s">
        <v>316</v>
      </c>
      <c r="AU246" s="120" t="s">
        <v>82</v>
      </c>
    </row>
    <row r="247" spans="1:65" s="130" customFormat="1" ht="24">
      <c r="A247" s="127"/>
      <c r="B247" s="128"/>
      <c r="C247" s="193" t="s">
        <v>412</v>
      </c>
      <c r="D247" s="193" t="s">
        <v>147</v>
      </c>
      <c r="E247" s="194" t="s">
        <v>1679</v>
      </c>
      <c r="F247" s="195" t="s">
        <v>1680</v>
      </c>
      <c r="G247" s="196" t="s">
        <v>159</v>
      </c>
      <c r="H247" s="197">
        <v>53</v>
      </c>
      <c r="I247" s="24"/>
      <c r="J247" s="198">
        <f>ROUND(I247*H247,2)</f>
        <v>0</v>
      </c>
      <c r="K247" s="195" t="s">
        <v>3</v>
      </c>
      <c r="L247" s="128"/>
      <c r="M247" s="199" t="s">
        <v>3</v>
      </c>
      <c r="N247" s="200" t="s">
        <v>43</v>
      </c>
      <c r="O247" s="201"/>
      <c r="P247" s="202">
        <f>O247*H247</f>
        <v>0</v>
      </c>
      <c r="Q247" s="202">
        <v>4.0000000000000002E-4</v>
      </c>
      <c r="R247" s="202">
        <f>Q247*H247</f>
        <v>2.12E-2</v>
      </c>
      <c r="S247" s="202">
        <v>0</v>
      </c>
      <c r="T247" s="203">
        <f>S247*H247</f>
        <v>0</v>
      </c>
      <c r="U247" s="127"/>
      <c r="V247" s="127"/>
      <c r="W247" s="127"/>
      <c r="X247" s="127"/>
      <c r="Y247" s="127"/>
      <c r="Z247" s="127"/>
      <c r="AA247" s="127"/>
      <c r="AB247" s="127"/>
      <c r="AC247" s="127"/>
      <c r="AD247" s="127"/>
      <c r="AE247" s="127"/>
      <c r="AR247" s="204" t="s">
        <v>151</v>
      </c>
      <c r="AT247" s="204" t="s">
        <v>147</v>
      </c>
      <c r="AU247" s="204" t="s">
        <v>82</v>
      </c>
      <c r="AY247" s="120" t="s">
        <v>145</v>
      </c>
      <c r="BE247" s="205">
        <f>IF(N247="základní",J247,0)</f>
        <v>0</v>
      </c>
      <c r="BF247" s="205">
        <f>IF(N247="snížená",J247,0)</f>
        <v>0</v>
      </c>
      <c r="BG247" s="205">
        <f>IF(N247="zákl. přenesená",J247,0)</f>
        <v>0</v>
      </c>
      <c r="BH247" s="205">
        <f>IF(N247="sníž. přenesená",J247,0)</f>
        <v>0</v>
      </c>
      <c r="BI247" s="205">
        <f>IF(N247="nulová",J247,0)</f>
        <v>0</v>
      </c>
      <c r="BJ247" s="120" t="s">
        <v>80</v>
      </c>
      <c r="BK247" s="205">
        <f>ROUND(I247*H247,2)</f>
        <v>0</v>
      </c>
      <c r="BL247" s="120" t="s">
        <v>151</v>
      </c>
      <c r="BM247" s="204" t="s">
        <v>1681</v>
      </c>
    </row>
    <row r="248" spans="1:65" s="219" customFormat="1">
      <c r="B248" s="220"/>
      <c r="D248" s="221" t="s">
        <v>153</v>
      </c>
      <c r="E248" s="222" t="s">
        <v>3</v>
      </c>
      <c r="F248" s="223" t="s">
        <v>1682</v>
      </c>
      <c r="H248" s="224">
        <v>47</v>
      </c>
      <c r="I248" s="25"/>
      <c r="L248" s="220"/>
      <c r="M248" s="225"/>
      <c r="N248" s="226"/>
      <c r="O248" s="226"/>
      <c r="P248" s="226"/>
      <c r="Q248" s="226"/>
      <c r="R248" s="226"/>
      <c r="S248" s="226"/>
      <c r="T248" s="227"/>
      <c r="AT248" s="222" t="s">
        <v>153</v>
      </c>
      <c r="AU248" s="222" t="s">
        <v>82</v>
      </c>
      <c r="AV248" s="219" t="s">
        <v>82</v>
      </c>
      <c r="AW248" s="219" t="s">
        <v>33</v>
      </c>
      <c r="AX248" s="219" t="s">
        <v>72</v>
      </c>
      <c r="AY248" s="222" t="s">
        <v>145</v>
      </c>
    </row>
    <row r="249" spans="1:65" s="219" customFormat="1">
      <c r="B249" s="220"/>
      <c r="D249" s="221" t="s">
        <v>153</v>
      </c>
      <c r="E249" s="222" t="s">
        <v>3</v>
      </c>
      <c r="F249" s="223" t="s">
        <v>1683</v>
      </c>
      <c r="H249" s="224">
        <v>6</v>
      </c>
      <c r="I249" s="25"/>
      <c r="L249" s="220"/>
      <c r="M249" s="225"/>
      <c r="N249" s="226"/>
      <c r="O249" s="226"/>
      <c r="P249" s="226"/>
      <c r="Q249" s="226"/>
      <c r="R249" s="226"/>
      <c r="S249" s="226"/>
      <c r="T249" s="227"/>
      <c r="AT249" s="222" t="s">
        <v>153</v>
      </c>
      <c r="AU249" s="222" t="s">
        <v>82</v>
      </c>
      <c r="AV249" s="219" t="s">
        <v>82</v>
      </c>
      <c r="AW249" s="219" t="s">
        <v>33</v>
      </c>
      <c r="AX249" s="219" t="s">
        <v>72</v>
      </c>
      <c r="AY249" s="222" t="s">
        <v>145</v>
      </c>
    </row>
    <row r="250" spans="1:65" s="228" customFormat="1">
      <c r="B250" s="229"/>
      <c r="D250" s="221" t="s">
        <v>153</v>
      </c>
      <c r="E250" s="230" t="s">
        <v>3</v>
      </c>
      <c r="F250" s="231" t="s">
        <v>176</v>
      </c>
      <c r="H250" s="232">
        <v>53</v>
      </c>
      <c r="I250" s="26"/>
      <c r="L250" s="229"/>
      <c r="M250" s="233"/>
      <c r="N250" s="234"/>
      <c r="O250" s="234"/>
      <c r="P250" s="234"/>
      <c r="Q250" s="234"/>
      <c r="R250" s="234"/>
      <c r="S250" s="234"/>
      <c r="T250" s="235"/>
      <c r="AT250" s="230" t="s">
        <v>153</v>
      </c>
      <c r="AU250" s="230" t="s">
        <v>82</v>
      </c>
      <c r="AV250" s="228" t="s">
        <v>151</v>
      </c>
      <c r="AW250" s="228" t="s">
        <v>33</v>
      </c>
      <c r="AX250" s="228" t="s">
        <v>80</v>
      </c>
      <c r="AY250" s="230" t="s">
        <v>145</v>
      </c>
    </row>
    <row r="251" spans="1:65" s="130" customFormat="1" ht="21.75" customHeight="1">
      <c r="A251" s="127"/>
      <c r="B251" s="128"/>
      <c r="C251" s="236" t="s">
        <v>416</v>
      </c>
      <c r="D251" s="236" t="s">
        <v>514</v>
      </c>
      <c r="E251" s="237" t="s">
        <v>1684</v>
      </c>
      <c r="F251" s="238" t="s">
        <v>1685</v>
      </c>
      <c r="G251" s="239" t="s">
        <v>159</v>
      </c>
      <c r="H251" s="240">
        <v>47</v>
      </c>
      <c r="I251" s="29"/>
      <c r="J251" s="241">
        <f>ROUND(I251*H251,2)</f>
        <v>0</v>
      </c>
      <c r="K251" s="238" t="s">
        <v>3</v>
      </c>
      <c r="L251" s="242"/>
      <c r="M251" s="243" t="s">
        <v>3</v>
      </c>
      <c r="N251" s="244" t="s">
        <v>43</v>
      </c>
      <c r="O251" s="201"/>
      <c r="P251" s="202">
        <f>O251*H251</f>
        <v>0</v>
      </c>
      <c r="Q251" s="202">
        <v>9.6000000000000002E-2</v>
      </c>
      <c r="R251" s="202">
        <f>Q251*H251</f>
        <v>4.5120000000000005</v>
      </c>
      <c r="S251" s="202">
        <v>0</v>
      </c>
      <c r="T251" s="203">
        <f>S251*H251</f>
        <v>0</v>
      </c>
      <c r="U251" s="127"/>
      <c r="V251" s="127"/>
      <c r="W251" s="127"/>
      <c r="X251" s="127"/>
      <c r="Y251" s="127"/>
      <c r="Z251" s="127"/>
      <c r="AA251" s="127"/>
      <c r="AB251" s="127"/>
      <c r="AC251" s="127"/>
      <c r="AD251" s="127"/>
      <c r="AE251" s="127"/>
      <c r="AR251" s="204" t="s">
        <v>169</v>
      </c>
      <c r="AT251" s="204" t="s">
        <v>514</v>
      </c>
      <c r="AU251" s="204" t="s">
        <v>82</v>
      </c>
      <c r="AY251" s="120" t="s">
        <v>145</v>
      </c>
      <c r="BE251" s="205">
        <f>IF(N251="základní",J251,0)</f>
        <v>0</v>
      </c>
      <c r="BF251" s="205">
        <f>IF(N251="snížená",J251,0)</f>
        <v>0</v>
      </c>
      <c r="BG251" s="205">
        <f>IF(N251="zákl. přenesená",J251,0)</f>
        <v>0</v>
      </c>
      <c r="BH251" s="205">
        <f>IF(N251="sníž. přenesená",J251,0)</f>
        <v>0</v>
      </c>
      <c r="BI251" s="205">
        <f>IF(N251="nulová",J251,0)</f>
        <v>0</v>
      </c>
      <c r="BJ251" s="120" t="s">
        <v>80</v>
      </c>
      <c r="BK251" s="205">
        <f>ROUND(I251*H251,2)</f>
        <v>0</v>
      </c>
      <c r="BL251" s="120" t="s">
        <v>151</v>
      </c>
      <c r="BM251" s="204" t="s">
        <v>1686</v>
      </c>
    </row>
    <row r="252" spans="1:65" s="130" customFormat="1" ht="16.5" customHeight="1">
      <c r="A252" s="127"/>
      <c r="B252" s="128"/>
      <c r="C252" s="236" t="s">
        <v>422</v>
      </c>
      <c r="D252" s="236" t="s">
        <v>514</v>
      </c>
      <c r="E252" s="237" t="s">
        <v>1687</v>
      </c>
      <c r="F252" s="238" t="s">
        <v>1688</v>
      </c>
      <c r="G252" s="239" t="s">
        <v>159</v>
      </c>
      <c r="H252" s="240">
        <v>6</v>
      </c>
      <c r="I252" s="29"/>
      <c r="J252" s="241">
        <f>ROUND(I252*H252,2)</f>
        <v>0</v>
      </c>
      <c r="K252" s="238" t="s">
        <v>150</v>
      </c>
      <c r="L252" s="242"/>
      <c r="M252" s="243" t="s">
        <v>3</v>
      </c>
      <c r="N252" s="244" t="s">
        <v>43</v>
      </c>
      <c r="O252" s="201"/>
      <c r="P252" s="202">
        <f>O252*H252</f>
        <v>0</v>
      </c>
      <c r="Q252" s="202">
        <v>6.6000000000000003E-2</v>
      </c>
      <c r="R252" s="202">
        <f>Q252*H252</f>
        <v>0.39600000000000002</v>
      </c>
      <c r="S252" s="202">
        <v>0</v>
      </c>
      <c r="T252" s="203">
        <f>S252*H252</f>
        <v>0</v>
      </c>
      <c r="U252" s="127"/>
      <c r="V252" s="127"/>
      <c r="W252" s="127"/>
      <c r="X252" s="127"/>
      <c r="Y252" s="127"/>
      <c r="Z252" s="127"/>
      <c r="AA252" s="127"/>
      <c r="AB252" s="127"/>
      <c r="AC252" s="127"/>
      <c r="AD252" s="127"/>
      <c r="AE252" s="127"/>
      <c r="AR252" s="204" t="s">
        <v>169</v>
      </c>
      <c r="AT252" s="204" t="s">
        <v>514</v>
      </c>
      <c r="AU252" s="204" t="s">
        <v>82</v>
      </c>
      <c r="AY252" s="120" t="s">
        <v>145</v>
      </c>
      <c r="BE252" s="205">
        <f>IF(N252="základní",J252,0)</f>
        <v>0</v>
      </c>
      <c r="BF252" s="205">
        <f>IF(N252="snížená",J252,0)</f>
        <v>0</v>
      </c>
      <c r="BG252" s="205">
        <f>IF(N252="zákl. přenesená",J252,0)</f>
        <v>0</v>
      </c>
      <c r="BH252" s="205">
        <f>IF(N252="sníž. přenesená",J252,0)</f>
        <v>0</v>
      </c>
      <c r="BI252" s="205">
        <f>IF(N252="nulová",J252,0)</f>
        <v>0</v>
      </c>
      <c r="BJ252" s="120" t="s">
        <v>80</v>
      </c>
      <c r="BK252" s="205">
        <f>ROUND(I252*H252,2)</f>
        <v>0</v>
      </c>
      <c r="BL252" s="120" t="s">
        <v>151</v>
      </c>
      <c r="BM252" s="204" t="s">
        <v>1689</v>
      </c>
    </row>
    <row r="253" spans="1:65" s="219" customFormat="1">
      <c r="B253" s="220"/>
      <c r="D253" s="221" t="s">
        <v>153</v>
      </c>
      <c r="E253" s="222" t="s">
        <v>3</v>
      </c>
      <c r="F253" s="223" t="s">
        <v>1683</v>
      </c>
      <c r="H253" s="224">
        <v>6</v>
      </c>
      <c r="I253" s="25"/>
      <c r="L253" s="220"/>
      <c r="M253" s="225"/>
      <c r="N253" s="226"/>
      <c r="O253" s="226"/>
      <c r="P253" s="226"/>
      <c r="Q253" s="226"/>
      <c r="R253" s="226"/>
      <c r="S253" s="226"/>
      <c r="T253" s="227"/>
      <c r="AT253" s="222" t="s">
        <v>153</v>
      </c>
      <c r="AU253" s="222" t="s">
        <v>82</v>
      </c>
      <c r="AV253" s="219" t="s">
        <v>82</v>
      </c>
      <c r="AW253" s="219" t="s">
        <v>33</v>
      </c>
      <c r="AX253" s="219" t="s">
        <v>80</v>
      </c>
      <c r="AY253" s="222" t="s">
        <v>145</v>
      </c>
    </row>
    <row r="254" spans="1:65" s="130" customFormat="1" ht="24">
      <c r="A254" s="127"/>
      <c r="B254" s="128"/>
      <c r="C254" s="193" t="s">
        <v>427</v>
      </c>
      <c r="D254" s="193" t="s">
        <v>147</v>
      </c>
      <c r="E254" s="194" t="s">
        <v>1690</v>
      </c>
      <c r="F254" s="195" t="s">
        <v>1691</v>
      </c>
      <c r="G254" s="196" t="s">
        <v>240</v>
      </c>
      <c r="H254" s="197">
        <v>117.5</v>
      </c>
      <c r="I254" s="24"/>
      <c r="J254" s="198">
        <f>ROUND(I254*H254,2)</f>
        <v>0</v>
      </c>
      <c r="K254" s="195" t="s">
        <v>150</v>
      </c>
      <c r="L254" s="128"/>
      <c r="M254" s="199" t="s">
        <v>3</v>
      </c>
      <c r="N254" s="200" t="s">
        <v>43</v>
      </c>
      <c r="O254" s="201"/>
      <c r="P254" s="202">
        <f>O254*H254</f>
        <v>0</v>
      </c>
      <c r="Q254" s="202">
        <v>0</v>
      </c>
      <c r="R254" s="202">
        <f>Q254*H254</f>
        <v>0</v>
      </c>
      <c r="S254" s="202">
        <v>0</v>
      </c>
      <c r="T254" s="203">
        <f>S254*H254</f>
        <v>0</v>
      </c>
      <c r="U254" s="127"/>
      <c r="V254" s="127"/>
      <c r="W254" s="127"/>
      <c r="X254" s="127"/>
      <c r="Y254" s="127"/>
      <c r="Z254" s="127"/>
      <c r="AA254" s="127"/>
      <c r="AB254" s="127"/>
      <c r="AC254" s="127"/>
      <c r="AD254" s="127"/>
      <c r="AE254" s="127"/>
      <c r="AR254" s="204" t="s">
        <v>151</v>
      </c>
      <c r="AT254" s="204" t="s">
        <v>147</v>
      </c>
      <c r="AU254" s="204" t="s">
        <v>82</v>
      </c>
      <c r="AY254" s="120" t="s">
        <v>145</v>
      </c>
      <c r="BE254" s="205">
        <f>IF(N254="základní",J254,0)</f>
        <v>0</v>
      </c>
      <c r="BF254" s="205">
        <f>IF(N254="snížená",J254,0)</f>
        <v>0</v>
      </c>
      <c r="BG254" s="205">
        <f>IF(N254="zákl. přenesená",J254,0)</f>
        <v>0</v>
      </c>
      <c r="BH254" s="205">
        <f>IF(N254="sníž. přenesená",J254,0)</f>
        <v>0</v>
      </c>
      <c r="BI254" s="205">
        <f>IF(N254="nulová",J254,0)</f>
        <v>0</v>
      </c>
      <c r="BJ254" s="120" t="s">
        <v>80</v>
      </c>
      <c r="BK254" s="205">
        <f>ROUND(I254*H254,2)</f>
        <v>0</v>
      </c>
      <c r="BL254" s="120" t="s">
        <v>151</v>
      </c>
      <c r="BM254" s="204" t="s">
        <v>1692</v>
      </c>
    </row>
    <row r="255" spans="1:65" s="219" customFormat="1">
      <c r="B255" s="220"/>
      <c r="D255" s="221" t="s">
        <v>153</v>
      </c>
      <c r="E255" s="222" t="s">
        <v>3</v>
      </c>
      <c r="F255" s="223" t="s">
        <v>1693</v>
      </c>
      <c r="H255" s="224">
        <v>117.5</v>
      </c>
      <c r="I255" s="25"/>
      <c r="L255" s="220"/>
      <c r="M255" s="225"/>
      <c r="N255" s="226"/>
      <c r="O255" s="226"/>
      <c r="P255" s="226"/>
      <c r="Q255" s="226"/>
      <c r="R255" s="226"/>
      <c r="S255" s="226"/>
      <c r="T255" s="227"/>
      <c r="AT255" s="222" t="s">
        <v>153</v>
      </c>
      <c r="AU255" s="222" t="s">
        <v>82</v>
      </c>
      <c r="AV255" s="219" t="s">
        <v>82</v>
      </c>
      <c r="AW255" s="219" t="s">
        <v>33</v>
      </c>
      <c r="AX255" s="219" t="s">
        <v>72</v>
      </c>
      <c r="AY255" s="222" t="s">
        <v>145</v>
      </c>
    </row>
    <row r="256" spans="1:65" s="228" customFormat="1">
      <c r="B256" s="229"/>
      <c r="D256" s="221" t="s">
        <v>153</v>
      </c>
      <c r="E256" s="230" t="s">
        <v>3</v>
      </c>
      <c r="F256" s="231" t="s">
        <v>176</v>
      </c>
      <c r="H256" s="232">
        <v>117.5</v>
      </c>
      <c r="I256" s="26"/>
      <c r="L256" s="229"/>
      <c r="M256" s="233"/>
      <c r="N256" s="234"/>
      <c r="O256" s="234"/>
      <c r="P256" s="234"/>
      <c r="Q256" s="234"/>
      <c r="R256" s="234"/>
      <c r="S256" s="234"/>
      <c r="T256" s="235"/>
      <c r="AT256" s="230" t="s">
        <v>153</v>
      </c>
      <c r="AU256" s="230" t="s">
        <v>82</v>
      </c>
      <c r="AV256" s="228" t="s">
        <v>151</v>
      </c>
      <c r="AW256" s="228" t="s">
        <v>33</v>
      </c>
      <c r="AX256" s="228" t="s">
        <v>80</v>
      </c>
      <c r="AY256" s="230" t="s">
        <v>145</v>
      </c>
    </row>
    <row r="257" spans="1:65" s="130" customFormat="1" ht="24">
      <c r="A257" s="127"/>
      <c r="B257" s="128"/>
      <c r="C257" s="236" t="s">
        <v>432</v>
      </c>
      <c r="D257" s="236" t="s">
        <v>514</v>
      </c>
      <c r="E257" s="237" t="s">
        <v>1694</v>
      </c>
      <c r="F257" s="238" t="s">
        <v>1695</v>
      </c>
      <c r="G257" s="239" t="s">
        <v>240</v>
      </c>
      <c r="H257" s="240">
        <v>117.5</v>
      </c>
      <c r="I257" s="29"/>
      <c r="J257" s="241">
        <f>ROUND(I257*H257,2)</f>
        <v>0</v>
      </c>
      <c r="K257" s="238" t="s">
        <v>150</v>
      </c>
      <c r="L257" s="242"/>
      <c r="M257" s="243" t="s">
        <v>3</v>
      </c>
      <c r="N257" s="244" t="s">
        <v>43</v>
      </c>
      <c r="O257" s="201"/>
      <c r="P257" s="202">
        <f>O257*H257</f>
        <v>0</v>
      </c>
      <c r="Q257" s="202">
        <v>1.1999999999999999E-3</v>
      </c>
      <c r="R257" s="202">
        <f>Q257*H257</f>
        <v>0.14099999999999999</v>
      </c>
      <c r="S257" s="202">
        <v>0</v>
      </c>
      <c r="T257" s="203">
        <f>S257*H257</f>
        <v>0</v>
      </c>
      <c r="U257" s="127"/>
      <c r="V257" s="127"/>
      <c r="W257" s="127"/>
      <c r="X257" s="127"/>
      <c r="Y257" s="127"/>
      <c r="Z257" s="127"/>
      <c r="AA257" s="127"/>
      <c r="AB257" s="127"/>
      <c r="AC257" s="127"/>
      <c r="AD257" s="127"/>
      <c r="AE257" s="127"/>
      <c r="AR257" s="204" t="s">
        <v>169</v>
      </c>
      <c r="AT257" s="204" t="s">
        <v>514</v>
      </c>
      <c r="AU257" s="204" t="s">
        <v>82</v>
      </c>
      <c r="AY257" s="120" t="s">
        <v>145</v>
      </c>
      <c r="BE257" s="205">
        <f>IF(N257="základní",J257,0)</f>
        <v>0</v>
      </c>
      <c r="BF257" s="205">
        <f>IF(N257="snížená",J257,0)</f>
        <v>0</v>
      </c>
      <c r="BG257" s="205">
        <f>IF(N257="zákl. přenesená",J257,0)</f>
        <v>0</v>
      </c>
      <c r="BH257" s="205">
        <f>IF(N257="sníž. přenesená",J257,0)</f>
        <v>0</v>
      </c>
      <c r="BI257" s="205">
        <f>IF(N257="nulová",J257,0)</f>
        <v>0</v>
      </c>
      <c r="BJ257" s="120" t="s">
        <v>80</v>
      </c>
      <c r="BK257" s="205">
        <f>ROUND(I257*H257,2)</f>
        <v>0</v>
      </c>
      <c r="BL257" s="120" t="s">
        <v>151</v>
      </c>
      <c r="BM257" s="204" t="s">
        <v>1696</v>
      </c>
    </row>
    <row r="258" spans="1:65" s="130" customFormat="1" ht="24">
      <c r="A258" s="127"/>
      <c r="B258" s="128"/>
      <c r="C258" s="193" t="s">
        <v>437</v>
      </c>
      <c r="D258" s="193" t="s">
        <v>147</v>
      </c>
      <c r="E258" s="194" t="s">
        <v>1697</v>
      </c>
      <c r="F258" s="195" t="s">
        <v>1698</v>
      </c>
      <c r="G258" s="196" t="s">
        <v>240</v>
      </c>
      <c r="H258" s="197">
        <v>352.5</v>
      </c>
      <c r="I258" s="24"/>
      <c r="J258" s="198">
        <f>ROUND(I258*H258,2)</f>
        <v>0</v>
      </c>
      <c r="K258" s="195" t="s">
        <v>150</v>
      </c>
      <c r="L258" s="128"/>
      <c r="M258" s="199" t="s">
        <v>3</v>
      </c>
      <c r="N258" s="200" t="s">
        <v>43</v>
      </c>
      <c r="O258" s="201"/>
      <c r="P258" s="202">
        <f>O258*H258</f>
        <v>0</v>
      </c>
      <c r="Q258" s="202">
        <v>0</v>
      </c>
      <c r="R258" s="202">
        <f>Q258*H258</f>
        <v>0</v>
      </c>
      <c r="S258" s="202">
        <v>0</v>
      </c>
      <c r="T258" s="203">
        <f>S258*H258</f>
        <v>0</v>
      </c>
      <c r="U258" s="127"/>
      <c r="V258" s="127"/>
      <c r="W258" s="127"/>
      <c r="X258" s="127"/>
      <c r="Y258" s="127"/>
      <c r="Z258" s="127"/>
      <c r="AA258" s="127"/>
      <c r="AB258" s="127"/>
      <c r="AC258" s="127"/>
      <c r="AD258" s="127"/>
      <c r="AE258" s="127"/>
      <c r="AR258" s="204" t="s">
        <v>151</v>
      </c>
      <c r="AT258" s="204" t="s">
        <v>147</v>
      </c>
      <c r="AU258" s="204" t="s">
        <v>82</v>
      </c>
      <c r="AY258" s="120" t="s">
        <v>145</v>
      </c>
      <c r="BE258" s="205">
        <f>IF(N258="základní",J258,0)</f>
        <v>0</v>
      </c>
      <c r="BF258" s="205">
        <f>IF(N258="snížená",J258,0)</f>
        <v>0</v>
      </c>
      <c r="BG258" s="205">
        <f>IF(N258="zákl. přenesená",J258,0)</f>
        <v>0</v>
      </c>
      <c r="BH258" s="205">
        <f>IF(N258="sníž. přenesená",J258,0)</f>
        <v>0</v>
      </c>
      <c r="BI258" s="205">
        <f>IF(N258="nulová",J258,0)</f>
        <v>0</v>
      </c>
      <c r="BJ258" s="120" t="s">
        <v>80</v>
      </c>
      <c r="BK258" s="205">
        <f>ROUND(I258*H258,2)</f>
        <v>0</v>
      </c>
      <c r="BL258" s="120" t="s">
        <v>151</v>
      </c>
      <c r="BM258" s="204" t="s">
        <v>1699</v>
      </c>
    </row>
    <row r="259" spans="1:65" s="219" customFormat="1">
      <c r="B259" s="220"/>
      <c r="D259" s="221" t="s">
        <v>153</v>
      </c>
      <c r="E259" s="222" t="s">
        <v>3</v>
      </c>
      <c r="F259" s="223" t="s">
        <v>1700</v>
      </c>
      <c r="H259" s="224">
        <v>352.5</v>
      </c>
      <c r="I259" s="25"/>
      <c r="L259" s="220"/>
      <c r="M259" s="225"/>
      <c r="N259" s="226"/>
      <c r="O259" s="226"/>
      <c r="P259" s="226"/>
      <c r="Q259" s="226"/>
      <c r="R259" s="226"/>
      <c r="S259" s="226"/>
      <c r="T259" s="227"/>
      <c r="AT259" s="222" t="s">
        <v>153</v>
      </c>
      <c r="AU259" s="222" t="s">
        <v>82</v>
      </c>
      <c r="AV259" s="219" t="s">
        <v>82</v>
      </c>
      <c r="AW259" s="219" t="s">
        <v>33</v>
      </c>
      <c r="AX259" s="219" t="s">
        <v>80</v>
      </c>
      <c r="AY259" s="222" t="s">
        <v>145</v>
      </c>
    </row>
    <row r="260" spans="1:65" s="130" customFormat="1" ht="33" customHeight="1">
      <c r="A260" s="127"/>
      <c r="B260" s="128"/>
      <c r="C260" s="193" t="s">
        <v>441</v>
      </c>
      <c r="D260" s="193" t="s">
        <v>147</v>
      </c>
      <c r="E260" s="194" t="s">
        <v>1701</v>
      </c>
      <c r="F260" s="195" t="s">
        <v>1702</v>
      </c>
      <c r="G260" s="196" t="s">
        <v>240</v>
      </c>
      <c r="H260" s="197">
        <v>352.5</v>
      </c>
      <c r="I260" s="24"/>
      <c r="J260" s="198">
        <f>ROUND(I260*H260,2)</f>
        <v>0</v>
      </c>
      <c r="K260" s="195" t="s">
        <v>150</v>
      </c>
      <c r="L260" s="128"/>
      <c r="M260" s="199" t="s">
        <v>3</v>
      </c>
      <c r="N260" s="200" t="s">
        <v>43</v>
      </c>
      <c r="O260" s="201"/>
      <c r="P260" s="202">
        <f>O260*H260</f>
        <v>0</v>
      </c>
      <c r="Q260" s="202">
        <v>0</v>
      </c>
      <c r="R260" s="202">
        <f>Q260*H260</f>
        <v>0</v>
      </c>
      <c r="S260" s="202">
        <v>0</v>
      </c>
      <c r="T260" s="203">
        <f>S260*H260</f>
        <v>0</v>
      </c>
      <c r="U260" s="127"/>
      <c r="V260" s="127"/>
      <c r="W260" s="127"/>
      <c r="X260" s="127"/>
      <c r="Y260" s="127"/>
      <c r="Z260" s="127"/>
      <c r="AA260" s="127"/>
      <c r="AB260" s="127"/>
      <c r="AC260" s="127"/>
      <c r="AD260" s="127"/>
      <c r="AE260" s="127"/>
      <c r="AR260" s="204" t="s">
        <v>151</v>
      </c>
      <c r="AT260" s="204" t="s">
        <v>147</v>
      </c>
      <c r="AU260" s="204" t="s">
        <v>82</v>
      </c>
      <c r="AY260" s="120" t="s">
        <v>145</v>
      </c>
      <c r="BE260" s="205">
        <f>IF(N260="základní",J260,0)</f>
        <v>0</v>
      </c>
      <c r="BF260" s="205">
        <f>IF(N260="snížená",J260,0)</f>
        <v>0</v>
      </c>
      <c r="BG260" s="205">
        <f>IF(N260="zákl. přenesená",J260,0)</f>
        <v>0</v>
      </c>
      <c r="BH260" s="205">
        <f>IF(N260="sníž. přenesená",J260,0)</f>
        <v>0</v>
      </c>
      <c r="BI260" s="205">
        <f>IF(N260="nulová",J260,0)</f>
        <v>0</v>
      </c>
      <c r="BJ260" s="120" t="s">
        <v>80</v>
      </c>
      <c r="BK260" s="205">
        <f>ROUND(I260*H260,2)</f>
        <v>0</v>
      </c>
      <c r="BL260" s="120" t="s">
        <v>151</v>
      </c>
      <c r="BM260" s="204" t="s">
        <v>1703</v>
      </c>
    </row>
    <row r="261" spans="1:65" s="130" customFormat="1" ht="16.5" customHeight="1">
      <c r="A261" s="127"/>
      <c r="B261" s="128"/>
      <c r="C261" s="236" t="s">
        <v>445</v>
      </c>
      <c r="D261" s="236" t="s">
        <v>514</v>
      </c>
      <c r="E261" s="237" t="s">
        <v>1704</v>
      </c>
      <c r="F261" s="238" t="s">
        <v>1705</v>
      </c>
      <c r="G261" s="239" t="s">
        <v>240</v>
      </c>
      <c r="H261" s="240">
        <v>352.5</v>
      </c>
      <c r="I261" s="29"/>
      <c r="J261" s="241">
        <f>ROUND(I261*H261,2)</f>
        <v>0</v>
      </c>
      <c r="K261" s="238" t="s">
        <v>150</v>
      </c>
      <c r="L261" s="242"/>
      <c r="M261" s="243" t="s">
        <v>3</v>
      </c>
      <c r="N261" s="244" t="s">
        <v>43</v>
      </c>
      <c r="O261" s="201"/>
      <c r="P261" s="202">
        <f>O261*H261</f>
        <v>0</v>
      </c>
      <c r="Q261" s="202">
        <v>4.0000000000000003E-5</v>
      </c>
      <c r="R261" s="202">
        <f>Q261*H261</f>
        <v>1.4100000000000001E-2</v>
      </c>
      <c r="S261" s="202">
        <v>0</v>
      </c>
      <c r="T261" s="203">
        <f>S261*H261</f>
        <v>0</v>
      </c>
      <c r="U261" s="127"/>
      <c r="V261" s="127"/>
      <c r="W261" s="127"/>
      <c r="X261" s="127"/>
      <c r="Y261" s="127"/>
      <c r="Z261" s="127"/>
      <c r="AA261" s="127"/>
      <c r="AB261" s="127"/>
      <c r="AC261" s="127"/>
      <c r="AD261" s="127"/>
      <c r="AE261" s="127"/>
      <c r="AR261" s="204" t="s">
        <v>323</v>
      </c>
      <c r="AT261" s="204" t="s">
        <v>514</v>
      </c>
      <c r="AU261" s="204" t="s">
        <v>82</v>
      </c>
      <c r="AY261" s="120" t="s">
        <v>145</v>
      </c>
      <c r="BE261" s="205">
        <f>IF(N261="základní",J261,0)</f>
        <v>0</v>
      </c>
      <c r="BF261" s="205">
        <f>IF(N261="snížená",J261,0)</f>
        <v>0</v>
      </c>
      <c r="BG261" s="205">
        <f>IF(N261="zákl. přenesená",J261,0)</f>
        <v>0</v>
      </c>
      <c r="BH261" s="205">
        <f>IF(N261="sníž. přenesená",J261,0)</f>
        <v>0</v>
      </c>
      <c r="BI261" s="205">
        <f>IF(N261="nulová",J261,0)</f>
        <v>0</v>
      </c>
      <c r="BJ261" s="120" t="s">
        <v>80</v>
      </c>
      <c r="BK261" s="205">
        <f>ROUND(I261*H261,2)</f>
        <v>0</v>
      </c>
      <c r="BL261" s="120" t="s">
        <v>216</v>
      </c>
      <c r="BM261" s="204" t="s">
        <v>1706</v>
      </c>
    </row>
    <row r="262" spans="1:65" s="182" customFormat="1" ht="22.9" customHeight="1">
      <c r="B262" s="183"/>
      <c r="D262" s="184" t="s">
        <v>71</v>
      </c>
      <c r="E262" s="217" t="s">
        <v>151</v>
      </c>
      <c r="F262" s="217" t="s">
        <v>613</v>
      </c>
      <c r="I262" s="23"/>
      <c r="J262" s="218">
        <f>SUM(J263:J264)</f>
        <v>0</v>
      </c>
      <c r="L262" s="183"/>
      <c r="M262" s="187"/>
      <c r="N262" s="188"/>
      <c r="O262" s="188"/>
      <c r="P262" s="189">
        <f>SUM(P263:P265)</f>
        <v>0</v>
      </c>
      <c r="Q262" s="188"/>
      <c r="R262" s="189">
        <f>SUM(R263:R265)</f>
        <v>0.90825</v>
      </c>
      <c r="S262" s="188"/>
      <c r="T262" s="190">
        <f>SUM(T263:T265)</f>
        <v>0</v>
      </c>
      <c r="AR262" s="184" t="s">
        <v>80</v>
      </c>
      <c r="AT262" s="191" t="s">
        <v>71</v>
      </c>
      <c r="AU262" s="191" t="s">
        <v>80</v>
      </c>
      <c r="AY262" s="184" t="s">
        <v>145</v>
      </c>
      <c r="BK262" s="192">
        <f>SUM(BK263:BK265)</f>
        <v>0</v>
      </c>
    </row>
    <row r="263" spans="1:65" s="130" customFormat="1" ht="48">
      <c r="A263" s="127"/>
      <c r="B263" s="128"/>
      <c r="C263" s="193" t="s">
        <v>450</v>
      </c>
      <c r="D263" s="193" t="s">
        <v>147</v>
      </c>
      <c r="E263" s="194" t="s">
        <v>1707</v>
      </c>
      <c r="F263" s="195" t="s">
        <v>1708</v>
      </c>
      <c r="G263" s="196" t="s">
        <v>240</v>
      </c>
      <c r="H263" s="197">
        <v>5</v>
      </c>
      <c r="I263" s="24"/>
      <c r="J263" s="198">
        <f>ROUND(I263*H263,2)</f>
        <v>0</v>
      </c>
      <c r="K263" s="195" t="s">
        <v>150</v>
      </c>
      <c r="L263" s="128"/>
      <c r="M263" s="199" t="s">
        <v>3</v>
      </c>
      <c r="N263" s="200" t="s">
        <v>43</v>
      </c>
      <c r="O263" s="201"/>
      <c r="P263" s="202">
        <f>O263*H263</f>
        <v>0</v>
      </c>
      <c r="Q263" s="202">
        <v>3.465E-2</v>
      </c>
      <c r="R263" s="202">
        <f>Q263*H263</f>
        <v>0.17325000000000002</v>
      </c>
      <c r="S263" s="202">
        <v>0</v>
      </c>
      <c r="T263" s="203">
        <f>S263*H263</f>
        <v>0</v>
      </c>
      <c r="U263" s="127"/>
      <c r="V263" s="127"/>
      <c r="W263" s="127"/>
      <c r="X263" s="127"/>
      <c r="Y263" s="127"/>
      <c r="Z263" s="127"/>
      <c r="AA263" s="127"/>
      <c r="AB263" s="127"/>
      <c r="AC263" s="127"/>
      <c r="AD263" s="127"/>
      <c r="AE263" s="127"/>
      <c r="AR263" s="204" t="s">
        <v>151</v>
      </c>
      <c r="AT263" s="204" t="s">
        <v>147</v>
      </c>
      <c r="AU263" s="204" t="s">
        <v>82</v>
      </c>
      <c r="AY263" s="120" t="s">
        <v>145</v>
      </c>
      <c r="BE263" s="205">
        <f>IF(N263="základní",J263,0)</f>
        <v>0</v>
      </c>
      <c r="BF263" s="205">
        <f>IF(N263="snížená",J263,0)</f>
        <v>0</v>
      </c>
      <c r="BG263" s="205">
        <f>IF(N263="zákl. přenesená",J263,0)</f>
        <v>0</v>
      </c>
      <c r="BH263" s="205">
        <f>IF(N263="sníž. přenesená",J263,0)</f>
        <v>0</v>
      </c>
      <c r="BI263" s="205">
        <f>IF(N263="nulová",J263,0)</f>
        <v>0</v>
      </c>
      <c r="BJ263" s="120" t="s">
        <v>80</v>
      </c>
      <c r="BK263" s="205">
        <f>ROUND(I263*H263,2)</f>
        <v>0</v>
      </c>
      <c r="BL263" s="120" t="s">
        <v>151</v>
      </c>
      <c r="BM263" s="204" t="s">
        <v>1709</v>
      </c>
    </row>
    <row r="264" spans="1:65" s="130" customFormat="1" ht="21.75" customHeight="1">
      <c r="A264" s="127"/>
      <c r="B264" s="128"/>
      <c r="C264" s="236" t="s">
        <v>454</v>
      </c>
      <c r="D264" s="236" t="s">
        <v>514</v>
      </c>
      <c r="E264" s="237" t="s">
        <v>1710</v>
      </c>
      <c r="F264" s="238" t="s">
        <v>1711</v>
      </c>
      <c r="G264" s="239" t="s">
        <v>159</v>
      </c>
      <c r="H264" s="240">
        <v>5</v>
      </c>
      <c r="I264" s="29"/>
      <c r="J264" s="241">
        <f>ROUND(I264*H264,2)</f>
        <v>0</v>
      </c>
      <c r="K264" s="238" t="s">
        <v>3</v>
      </c>
      <c r="L264" s="242"/>
      <c r="M264" s="243" t="s">
        <v>3</v>
      </c>
      <c r="N264" s="244" t="s">
        <v>43</v>
      </c>
      <c r="O264" s="201"/>
      <c r="P264" s="202">
        <f>O264*H264</f>
        <v>0</v>
      </c>
      <c r="Q264" s="202">
        <v>0.14699999999999999</v>
      </c>
      <c r="R264" s="202">
        <f>Q264*H264</f>
        <v>0.73499999999999999</v>
      </c>
      <c r="S264" s="202">
        <v>0</v>
      </c>
      <c r="T264" s="203">
        <f>S264*H264</f>
        <v>0</v>
      </c>
      <c r="U264" s="127"/>
      <c r="V264" s="127"/>
      <c r="W264" s="127"/>
      <c r="X264" s="127"/>
      <c r="Y264" s="127"/>
      <c r="Z264" s="127"/>
      <c r="AA264" s="127"/>
      <c r="AB264" s="127"/>
      <c r="AC264" s="127"/>
      <c r="AD264" s="127"/>
      <c r="AE264" s="127"/>
      <c r="AR264" s="204" t="s">
        <v>169</v>
      </c>
      <c r="AT264" s="204" t="s">
        <v>514</v>
      </c>
      <c r="AU264" s="204" t="s">
        <v>82</v>
      </c>
      <c r="AY264" s="120" t="s">
        <v>145</v>
      </c>
      <c r="BE264" s="205">
        <f>IF(N264="základní",J264,0)</f>
        <v>0</v>
      </c>
      <c r="BF264" s="205">
        <f>IF(N264="snížená",J264,0)</f>
        <v>0</v>
      </c>
      <c r="BG264" s="205">
        <f>IF(N264="zákl. přenesená",J264,0)</f>
        <v>0</v>
      </c>
      <c r="BH264" s="205">
        <f>IF(N264="sníž. přenesená",J264,0)</f>
        <v>0</v>
      </c>
      <c r="BI264" s="205">
        <f>IF(N264="nulová",J264,0)</f>
        <v>0</v>
      </c>
      <c r="BJ264" s="120" t="s">
        <v>80</v>
      </c>
      <c r="BK264" s="205">
        <f>ROUND(I264*H264,2)</f>
        <v>0</v>
      </c>
      <c r="BL264" s="120" t="s">
        <v>151</v>
      </c>
      <c r="BM264" s="204" t="s">
        <v>1712</v>
      </c>
    </row>
    <row r="265" spans="1:65" s="219" customFormat="1">
      <c r="B265" s="220"/>
      <c r="D265" s="221" t="s">
        <v>153</v>
      </c>
      <c r="E265" s="222" t="s">
        <v>3</v>
      </c>
      <c r="F265" s="223" t="s">
        <v>1713</v>
      </c>
      <c r="H265" s="224">
        <v>5</v>
      </c>
      <c r="I265" s="25"/>
      <c r="L265" s="220"/>
      <c r="M265" s="225"/>
      <c r="N265" s="226"/>
      <c r="O265" s="226"/>
      <c r="P265" s="226"/>
      <c r="Q265" s="226"/>
      <c r="R265" s="226"/>
      <c r="S265" s="226"/>
      <c r="T265" s="227"/>
      <c r="AT265" s="222" t="s">
        <v>153</v>
      </c>
      <c r="AU265" s="222" t="s">
        <v>82</v>
      </c>
      <c r="AV265" s="219" t="s">
        <v>82</v>
      </c>
      <c r="AW265" s="219" t="s">
        <v>33</v>
      </c>
      <c r="AX265" s="219" t="s">
        <v>80</v>
      </c>
      <c r="AY265" s="222" t="s">
        <v>145</v>
      </c>
    </row>
    <row r="266" spans="1:65" s="182" customFormat="1" ht="22.9" customHeight="1">
      <c r="B266" s="183"/>
      <c r="D266" s="184" t="s">
        <v>71</v>
      </c>
      <c r="E266" s="217" t="s">
        <v>164</v>
      </c>
      <c r="F266" s="217" t="s">
        <v>1714</v>
      </c>
      <c r="I266" s="23"/>
      <c r="J266" s="218">
        <f>SUM(J267:J280)</f>
        <v>0</v>
      </c>
      <c r="L266" s="183"/>
      <c r="M266" s="187"/>
      <c r="N266" s="188"/>
      <c r="O266" s="188"/>
      <c r="P266" s="189">
        <f>SUM(P267:P282)</f>
        <v>0</v>
      </c>
      <c r="Q266" s="188"/>
      <c r="R266" s="189">
        <f>SUM(R267:R282)</f>
        <v>5.3723999999999998</v>
      </c>
      <c r="S266" s="188"/>
      <c r="T266" s="190">
        <f>SUM(T267:T282)</f>
        <v>0</v>
      </c>
      <c r="AR266" s="184" t="s">
        <v>80</v>
      </c>
      <c r="AT266" s="191" t="s">
        <v>71</v>
      </c>
      <c r="AU266" s="191" t="s">
        <v>80</v>
      </c>
      <c r="AY266" s="184" t="s">
        <v>145</v>
      </c>
      <c r="BK266" s="192">
        <f>SUM(BK267:BK282)</f>
        <v>0</v>
      </c>
    </row>
    <row r="267" spans="1:65" s="130" customFormat="1" ht="36">
      <c r="A267" s="127"/>
      <c r="B267" s="128"/>
      <c r="C267" s="193" t="s">
        <v>462</v>
      </c>
      <c r="D267" s="193" t="s">
        <v>147</v>
      </c>
      <c r="E267" s="194" t="s">
        <v>1715</v>
      </c>
      <c r="F267" s="195" t="s">
        <v>1716</v>
      </c>
      <c r="G267" s="196" t="s">
        <v>104</v>
      </c>
      <c r="H267" s="197">
        <v>6</v>
      </c>
      <c r="I267" s="24"/>
      <c r="J267" s="198">
        <f>ROUND(I267*H267,2)</f>
        <v>0</v>
      </c>
      <c r="K267" s="195" t="s">
        <v>150</v>
      </c>
      <c r="L267" s="128"/>
      <c r="M267" s="199" t="s">
        <v>3</v>
      </c>
      <c r="N267" s="200" t="s">
        <v>43</v>
      </c>
      <c r="O267" s="201"/>
      <c r="P267" s="202">
        <f>O267*H267</f>
        <v>0</v>
      </c>
      <c r="Q267" s="202">
        <v>0</v>
      </c>
      <c r="R267" s="202">
        <f>Q267*H267</f>
        <v>0</v>
      </c>
      <c r="S267" s="202">
        <v>0</v>
      </c>
      <c r="T267" s="203">
        <f>S267*H267</f>
        <v>0</v>
      </c>
      <c r="U267" s="127"/>
      <c r="V267" s="127"/>
      <c r="W267" s="127"/>
      <c r="X267" s="127"/>
      <c r="Y267" s="127"/>
      <c r="Z267" s="127"/>
      <c r="AA267" s="127"/>
      <c r="AB267" s="127"/>
      <c r="AC267" s="127"/>
      <c r="AD267" s="127"/>
      <c r="AE267" s="127"/>
      <c r="AR267" s="204" t="s">
        <v>151</v>
      </c>
      <c r="AT267" s="204" t="s">
        <v>147</v>
      </c>
      <c r="AU267" s="204" t="s">
        <v>82</v>
      </c>
      <c r="AY267" s="120" t="s">
        <v>145</v>
      </c>
      <c r="BE267" s="205">
        <f>IF(N267="základní",J267,0)</f>
        <v>0</v>
      </c>
      <c r="BF267" s="205">
        <f>IF(N267="snížená",J267,0)</f>
        <v>0</v>
      </c>
      <c r="BG267" s="205">
        <f>IF(N267="zákl. přenesená",J267,0)</f>
        <v>0</v>
      </c>
      <c r="BH267" s="205">
        <f>IF(N267="sníž. přenesená",J267,0)</f>
        <v>0</v>
      </c>
      <c r="BI267" s="205">
        <f>IF(N267="nulová",J267,0)</f>
        <v>0</v>
      </c>
      <c r="BJ267" s="120" t="s">
        <v>80</v>
      </c>
      <c r="BK267" s="205">
        <f>ROUND(I267*H267,2)</f>
        <v>0</v>
      </c>
      <c r="BL267" s="120" t="s">
        <v>151</v>
      </c>
      <c r="BM267" s="204" t="s">
        <v>1717</v>
      </c>
    </row>
    <row r="268" spans="1:65" s="219" customFormat="1">
      <c r="B268" s="220"/>
      <c r="D268" s="221" t="s">
        <v>153</v>
      </c>
      <c r="E268" s="222" t="s">
        <v>3</v>
      </c>
      <c r="F268" s="223" t="s">
        <v>1718</v>
      </c>
      <c r="H268" s="224">
        <v>6</v>
      </c>
      <c r="I268" s="25"/>
      <c r="L268" s="220"/>
      <c r="M268" s="225"/>
      <c r="N268" s="226"/>
      <c r="O268" s="226"/>
      <c r="P268" s="226"/>
      <c r="Q268" s="226"/>
      <c r="R268" s="226"/>
      <c r="S268" s="226"/>
      <c r="T268" s="227"/>
      <c r="AT268" s="222" t="s">
        <v>153</v>
      </c>
      <c r="AU268" s="222" t="s">
        <v>82</v>
      </c>
      <c r="AV268" s="219" t="s">
        <v>82</v>
      </c>
      <c r="AW268" s="219" t="s">
        <v>33</v>
      </c>
      <c r="AX268" s="219" t="s">
        <v>80</v>
      </c>
      <c r="AY268" s="222" t="s">
        <v>145</v>
      </c>
    </row>
    <row r="269" spans="1:65" s="130" customFormat="1" ht="36">
      <c r="A269" s="127"/>
      <c r="B269" s="128"/>
      <c r="C269" s="193" t="s">
        <v>741</v>
      </c>
      <c r="D269" s="193" t="s">
        <v>147</v>
      </c>
      <c r="E269" s="194" t="s">
        <v>1719</v>
      </c>
      <c r="F269" s="195" t="s">
        <v>1720</v>
      </c>
      <c r="G269" s="196" t="s">
        <v>104</v>
      </c>
      <c r="H269" s="197">
        <v>18</v>
      </c>
      <c r="I269" s="24"/>
      <c r="J269" s="198">
        <f>ROUND(I269*H269,2)</f>
        <v>0</v>
      </c>
      <c r="K269" s="195" t="s">
        <v>150</v>
      </c>
      <c r="L269" s="128"/>
      <c r="M269" s="199" t="s">
        <v>3</v>
      </c>
      <c r="N269" s="200" t="s">
        <v>43</v>
      </c>
      <c r="O269" s="201"/>
      <c r="P269" s="202">
        <f>O269*H269</f>
        <v>0</v>
      </c>
      <c r="Q269" s="202">
        <v>0</v>
      </c>
      <c r="R269" s="202">
        <f>Q269*H269</f>
        <v>0</v>
      </c>
      <c r="S269" s="202">
        <v>0</v>
      </c>
      <c r="T269" s="203">
        <f>S269*H269</f>
        <v>0</v>
      </c>
      <c r="U269" s="127"/>
      <c r="V269" s="127"/>
      <c r="W269" s="127"/>
      <c r="X269" s="127"/>
      <c r="Y269" s="127"/>
      <c r="Z269" s="127"/>
      <c r="AA269" s="127"/>
      <c r="AB269" s="127"/>
      <c r="AC269" s="127"/>
      <c r="AD269" s="127"/>
      <c r="AE269" s="127"/>
      <c r="AR269" s="204" t="s">
        <v>151</v>
      </c>
      <c r="AT269" s="204" t="s">
        <v>147</v>
      </c>
      <c r="AU269" s="204" t="s">
        <v>82</v>
      </c>
      <c r="AY269" s="120" t="s">
        <v>145</v>
      </c>
      <c r="BE269" s="205">
        <f>IF(N269="základní",J269,0)</f>
        <v>0</v>
      </c>
      <c r="BF269" s="205">
        <f>IF(N269="snížená",J269,0)</f>
        <v>0</v>
      </c>
      <c r="BG269" s="205">
        <f>IF(N269="zákl. přenesená",J269,0)</f>
        <v>0</v>
      </c>
      <c r="BH269" s="205">
        <f>IF(N269="sníž. přenesená",J269,0)</f>
        <v>0</v>
      </c>
      <c r="BI269" s="205">
        <f>IF(N269="nulová",J269,0)</f>
        <v>0</v>
      </c>
      <c r="BJ269" s="120" t="s">
        <v>80</v>
      </c>
      <c r="BK269" s="205">
        <f>ROUND(I269*H269,2)</f>
        <v>0</v>
      </c>
      <c r="BL269" s="120" t="s">
        <v>151</v>
      </c>
      <c r="BM269" s="204" t="s">
        <v>1721</v>
      </c>
    </row>
    <row r="270" spans="1:65" s="219" customFormat="1">
      <c r="B270" s="220"/>
      <c r="D270" s="221" t="s">
        <v>153</v>
      </c>
      <c r="E270" s="222" t="s">
        <v>3</v>
      </c>
      <c r="F270" s="223" t="s">
        <v>1722</v>
      </c>
      <c r="H270" s="224">
        <v>11.25</v>
      </c>
      <c r="I270" s="25"/>
      <c r="L270" s="220"/>
      <c r="M270" s="225"/>
      <c r="N270" s="226"/>
      <c r="O270" s="226"/>
      <c r="P270" s="226"/>
      <c r="Q270" s="226"/>
      <c r="R270" s="226"/>
      <c r="S270" s="226"/>
      <c r="T270" s="227"/>
      <c r="AT270" s="222" t="s">
        <v>153</v>
      </c>
      <c r="AU270" s="222" t="s">
        <v>82</v>
      </c>
      <c r="AV270" s="219" t="s">
        <v>82</v>
      </c>
      <c r="AW270" s="219" t="s">
        <v>33</v>
      </c>
      <c r="AX270" s="219" t="s">
        <v>72</v>
      </c>
      <c r="AY270" s="222" t="s">
        <v>145</v>
      </c>
    </row>
    <row r="271" spans="1:65" s="219" customFormat="1">
      <c r="B271" s="220"/>
      <c r="D271" s="221" t="s">
        <v>153</v>
      </c>
      <c r="E271" s="222" t="s">
        <v>3</v>
      </c>
      <c r="F271" s="223" t="s">
        <v>1723</v>
      </c>
      <c r="H271" s="224">
        <v>6.75</v>
      </c>
      <c r="I271" s="25"/>
      <c r="L271" s="220"/>
      <c r="M271" s="225"/>
      <c r="N271" s="226"/>
      <c r="O271" s="226"/>
      <c r="P271" s="226"/>
      <c r="Q271" s="226"/>
      <c r="R271" s="226"/>
      <c r="S271" s="226"/>
      <c r="T271" s="227"/>
      <c r="AT271" s="222" t="s">
        <v>153</v>
      </c>
      <c r="AU271" s="222" t="s">
        <v>82</v>
      </c>
      <c r="AV271" s="219" t="s">
        <v>82</v>
      </c>
      <c r="AW271" s="219" t="s">
        <v>33</v>
      </c>
      <c r="AX271" s="219" t="s">
        <v>72</v>
      </c>
      <c r="AY271" s="222" t="s">
        <v>145</v>
      </c>
    </row>
    <row r="272" spans="1:65" s="228" customFormat="1">
      <c r="B272" s="229"/>
      <c r="D272" s="221" t="s">
        <v>153</v>
      </c>
      <c r="E272" s="230" t="s">
        <v>3</v>
      </c>
      <c r="F272" s="231" t="s">
        <v>176</v>
      </c>
      <c r="H272" s="232">
        <v>18</v>
      </c>
      <c r="I272" s="26"/>
      <c r="L272" s="229"/>
      <c r="M272" s="233"/>
      <c r="N272" s="234"/>
      <c r="O272" s="234"/>
      <c r="P272" s="234"/>
      <c r="Q272" s="234"/>
      <c r="R272" s="234"/>
      <c r="S272" s="234"/>
      <c r="T272" s="235"/>
      <c r="AT272" s="230" t="s">
        <v>153</v>
      </c>
      <c r="AU272" s="230" t="s">
        <v>82</v>
      </c>
      <c r="AV272" s="228" t="s">
        <v>151</v>
      </c>
      <c r="AW272" s="228" t="s">
        <v>33</v>
      </c>
      <c r="AX272" s="228" t="s">
        <v>80</v>
      </c>
      <c r="AY272" s="230" t="s">
        <v>145</v>
      </c>
    </row>
    <row r="273" spans="1:65" s="130" customFormat="1" ht="66.75" customHeight="1">
      <c r="A273" s="127"/>
      <c r="B273" s="128"/>
      <c r="C273" s="193" t="s">
        <v>745</v>
      </c>
      <c r="D273" s="193" t="s">
        <v>147</v>
      </c>
      <c r="E273" s="194" t="s">
        <v>1724</v>
      </c>
      <c r="F273" s="195" t="s">
        <v>1725</v>
      </c>
      <c r="G273" s="196" t="s">
        <v>104</v>
      </c>
      <c r="H273" s="197">
        <v>24</v>
      </c>
      <c r="I273" s="24"/>
      <c r="J273" s="198">
        <f>ROUND(I273*H273,2)</f>
        <v>0</v>
      </c>
      <c r="K273" s="195" t="s">
        <v>150</v>
      </c>
      <c r="L273" s="128"/>
      <c r="M273" s="199" t="s">
        <v>3</v>
      </c>
      <c r="N273" s="200" t="s">
        <v>43</v>
      </c>
      <c r="O273" s="201"/>
      <c r="P273" s="202">
        <f>O273*H273</f>
        <v>0</v>
      </c>
      <c r="Q273" s="202">
        <v>0.10100000000000001</v>
      </c>
      <c r="R273" s="202">
        <f>Q273*H273</f>
        <v>2.4240000000000004</v>
      </c>
      <c r="S273" s="202">
        <v>0</v>
      </c>
      <c r="T273" s="203">
        <f>S273*H273</f>
        <v>0</v>
      </c>
      <c r="U273" s="127"/>
      <c r="V273" s="127"/>
      <c r="W273" s="127"/>
      <c r="X273" s="127"/>
      <c r="Y273" s="127"/>
      <c r="Z273" s="127"/>
      <c r="AA273" s="127"/>
      <c r="AB273" s="127"/>
      <c r="AC273" s="127"/>
      <c r="AD273" s="127"/>
      <c r="AE273" s="127"/>
      <c r="AR273" s="204" t="s">
        <v>151</v>
      </c>
      <c r="AT273" s="204" t="s">
        <v>147</v>
      </c>
      <c r="AU273" s="204" t="s">
        <v>82</v>
      </c>
      <c r="AY273" s="120" t="s">
        <v>145</v>
      </c>
      <c r="BE273" s="205">
        <f>IF(N273="základní",J273,0)</f>
        <v>0</v>
      </c>
      <c r="BF273" s="205">
        <f>IF(N273="snížená",J273,0)</f>
        <v>0</v>
      </c>
      <c r="BG273" s="205">
        <f>IF(N273="zákl. přenesená",J273,0)</f>
        <v>0</v>
      </c>
      <c r="BH273" s="205">
        <f>IF(N273="sníž. přenesená",J273,0)</f>
        <v>0</v>
      </c>
      <c r="BI273" s="205">
        <f>IF(N273="nulová",J273,0)</f>
        <v>0</v>
      </c>
      <c r="BJ273" s="120" t="s">
        <v>80</v>
      </c>
      <c r="BK273" s="205">
        <f>ROUND(I273*H273,2)</f>
        <v>0</v>
      </c>
      <c r="BL273" s="120" t="s">
        <v>151</v>
      </c>
      <c r="BM273" s="204" t="s">
        <v>1726</v>
      </c>
    </row>
    <row r="274" spans="1:65" s="219" customFormat="1">
      <c r="B274" s="220"/>
      <c r="D274" s="221" t="s">
        <v>153</v>
      </c>
      <c r="E274" s="222" t="s">
        <v>3</v>
      </c>
      <c r="F274" s="223" t="s">
        <v>1722</v>
      </c>
      <c r="H274" s="224">
        <v>11.25</v>
      </c>
      <c r="I274" s="25"/>
      <c r="L274" s="220"/>
      <c r="M274" s="225"/>
      <c r="N274" s="226"/>
      <c r="O274" s="226"/>
      <c r="P274" s="226"/>
      <c r="Q274" s="226"/>
      <c r="R274" s="226"/>
      <c r="S274" s="226"/>
      <c r="T274" s="227"/>
      <c r="AT274" s="222" t="s">
        <v>153</v>
      </c>
      <c r="AU274" s="222" t="s">
        <v>82</v>
      </c>
      <c r="AV274" s="219" t="s">
        <v>82</v>
      </c>
      <c r="AW274" s="219" t="s">
        <v>33</v>
      </c>
      <c r="AX274" s="219" t="s">
        <v>72</v>
      </c>
      <c r="AY274" s="222" t="s">
        <v>145</v>
      </c>
    </row>
    <row r="275" spans="1:65" s="219" customFormat="1">
      <c r="B275" s="220"/>
      <c r="D275" s="221" t="s">
        <v>153</v>
      </c>
      <c r="E275" s="222" t="s">
        <v>3</v>
      </c>
      <c r="F275" s="223" t="s">
        <v>1723</v>
      </c>
      <c r="H275" s="224">
        <v>6.75</v>
      </c>
      <c r="I275" s="25"/>
      <c r="L275" s="220"/>
      <c r="M275" s="225"/>
      <c r="N275" s="226"/>
      <c r="O275" s="226"/>
      <c r="P275" s="226"/>
      <c r="Q275" s="226"/>
      <c r="R275" s="226"/>
      <c r="S275" s="226"/>
      <c r="T275" s="227"/>
      <c r="AT275" s="222" t="s">
        <v>153</v>
      </c>
      <c r="AU275" s="222" t="s">
        <v>82</v>
      </c>
      <c r="AV275" s="219" t="s">
        <v>82</v>
      </c>
      <c r="AW275" s="219" t="s">
        <v>33</v>
      </c>
      <c r="AX275" s="219" t="s">
        <v>72</v>
      </c>
      <c r="AY275" s="222" t="s">
        <v>145</v>
      </c>
    </row>
    <row r="276" spans="1:65" s="219" customFormat="1">
      <c r="B276" s="220"/>
      <c r="D276" s="221" t="s">
        <v>153</v>
      </c>
      <c r="E276" s="222" t="s">
        <v>3</v>
      </c>
      <c r="F276" s="223" t="s">
        <v>1718</v>
      </c>
      <c r="H276" s="224">
        <v>6</v>
      </c>
      <c r="I276" s="25"/>
      <c r="L276" s="220"/>
      <c r="M276" s="225"/>
      <c r="N276" s="226"/>
      <c r="O276" s="226"/>
      <c r="P276" s="226"/>
      <c r="Q276" s="226"/>
      <c r="R276" s="226"/>
      <c r="S276" s="226"/>
      <c r="T276" s="227"/>
      <c r="AT276" s="222" t="s">
        <v>153</v>
      </c>
      <c r="AU276" s="222" t="s">
        <v>82</v>
      </c>
      <c r="AV276" s="219" t="s">
        <v>82</v>
      </c>
      <c r="AW276" s="219" t="s">
        <v>33</v>
      </c>
      <c r="AX276" s="219" t="s">
        <v>72</v>
      </c>
      <c r="AY276" s="222" t="s">
        <v>145</v>
      </c>
    </row>
    <row r="277" spans="1:65" s="228" customFormat="1">
      <c r="B277" s="229"/>
      <c r="D277" s="221" t="s">
        <v>153</v>
      </c>
      <c r="E277" s="230" t="s">
        <v>3</v>
      </c>
      <c r="F277" s="231" t="s">
        <v>176</v>
      </c>
      <c r="H277" s="232">
        <v>24</v>
      </c>
      <c r="I277" s="26"/>
      <c r="L277" s="229"/>
      <c r="M277" s="233"/>
      <c r="N277" s="234"/>
      <c r="O277" s="234"/>
      <c r="P277" s="234"/>
      <c r="Q277" s="234"/>
      <c r="R277" s="234"/>
      <c r="S277" s="234"/>
      <c r="T277" s="235"/>
      <c r="AT277" s="230" t="s">
        <v>153</v>
      </c>
      <c r="AU277" s="230" t="s">
        <v>82</v>
      </c>
      <c r="AV277" s="228" t="s">
        <v>151</v>
      </c>
      <c r="AW277" s="228" t="s">
        <v>33</v>
      </c>
      <c r="AX277" s="228" t="s">
        <v>80</v>
      </c>
      <c r="AY277" s="230" t="s">
        <v>145</v>
      </c>
    </row>
    <row r="278" spans="1:65" s="130" customFormat="1" ht="24">
      <c r="A278" s="127"/>
      <c r="B278" s="128"/>
      <c r="C278" s="236" t="s">
        <v>751</v>
      </c>
      <c r="D278" s="236" t="s">
        <v>514</v>
      </c>
      <c r="E278" s="237" t="s">
        <v>1727</v>
      </c>
      <c r="F278" s="238" t="s">
        <v>1728</v>
      </c>
      <c r="G278" s="239" t="s">
        <v>104</v>
      </c>
      <c r="H278" s="240">
        <v>18.899999999999999</v>
      </c>
      <c r="I278" s="29"/>
      <c r="J278" s="241">
        <f>ROUND(I278*H278,2)</f>
        <v>0</v>
      </c>
      <c r="K278" s="238" t="s">
        <v>3</v>
      </c>
      <c r="L278" s="242"/>
      <c r="M278" s="243" t="s">
        <v>3</v>
      </c>
      <c r="N278" s="244" t="s">
        <v>43</v>
      </c>
      <c r="O278" s="201"/>
      <c r="P278" s="202">
        <f>O278*H278</f>
        <v>0</v>
      </c>
      <c r="Q278" s="202">
        <v>0.11799999999999999</v>
      </c>
      <c r="R278" s="202">
        <f>Q278*H278</f>
        <v>2.2301999999999995</v>
      </c>
      <c r="S278" s="202">
        <v>0</v>
      </c>
      <c r="T278" s="203">
        <f>S278*H278</f>
        <v>0</v>
      </c>
      <c r="U278" s="127"/>
      <c r="V278" s="127"/>
      <c r="W278" s="127"/>
      <c r="X278" s="127"/>
      <c r="Y278" s="127"/>
      <c r="Z278" s="127"/>
      <c r="AA278" s="127"/>
      <c r="AB278" s="127"/>
      <c r="AC278" s="127"/>
      <c r="AD278" s="127"/>
      <c r="AE278" s="127"/>
      <c r="AR278" s="204" t="s">
        <v>169</v>
      </c>
      <c r="AT278" s="204" t="s">
        <v>514</v>
      </c>
      <c r="AU278" s="204" t="s">
        <v>82</v>
      </c>
      <c r="AY278" s="120" t="s">
        <v>145</v>
      </c>
      <c r="BE278" s="205">
        <f>IF(N278="základní",J278,0)</f>
        <v>0</v>
      </c>
      <c r="BF278" s="205">
        <f>IF(N278="snížená",J278,0)</f>
        <v>0</v>
      </c>
      <c r="BG278" s="205">
        <f>IF(N278="zákl. přenesená",J278,0)</f>
        <v>0</v>
      </c>
      <c r="BH278" s="205">
        <f>IF(N278="sníž. přenesená",J278,0)</f>
        <v>0</v>
      </c>
      <c r="BI278" s="205">
        <f>IF(N278="nulová",J278,0)</f>
        <v>0</v>
      </c>
      <c r="BJ278" s="120" t="s">
        <v>80</v>
      </c>
      <c r="BK278" s="205">
        <f>ROUND(I278*H278,2)</f>
        <v>0</v>
      </c>
      <c r="BL278" s="120" t="s">
        <v>151</v>
      </c>
      <c r="BM278" s="204" t="s">
        <v>1729</v>
      </c>
    </row>
    <row r="279" spans="1:65" s="219" customFormat="1">
      <c r="B279" s="220"/>
      <c r="D279" s="221" t="s">
        <v>153</v>
      </c>
      <c r="F279" s="223" t="s">
        <v>1730</v>
      </c>
      <c r="H279" s="224">
        <v>18.899999999999999</v>
      </c>
      <c r="I279" s="25"/>
      <c r="L279" s="220"/>
      <c r="M279" s="225"/>
      <c r="N279" s="226"/>
      <c r="O279" s="226"/>
      <c r="P279" s="226"/>
      <c r="Q279" s="226"/>
      <c r="R279" s="226"/>
      <c r="S279" s="226"/>
      <c r="T279" s="227"/>
      <c r="AT279" s="222" t="s">
        <v>153</v>
      </c>
      <c r="AU279" s="222" t="s">
        <v>82</v>
      </c>
      <c r="AV279" s="219" t="s">
        <v>82</v>
      </c>
      <c r="AW279" s="219" t="s">
        <v>4</v>
      </c>
      <c r="AX279" s="219" t="s">
        <v>80</v>
      </c>
      <c r="AY279" s="222" t="s">
        <v>145</v>
      </c>
    </row>
    <row r="280" spans="1:65" s="130" customFormat="1" ht="24">
      <c r="A280" s="127"/>
      <c r="B280" s="128"/>
      <c r="C280" s="236" t="s">
        <v>755</v>
      </c>
      <c r="D280" s="236" t="s">
        <v>514</v>
      </c>
      <c r="E280" s="237" t="s">
        <v>1731</v>
      </c>
      <c r="F280" s="238" t="s">
        <v>1732</v>
      </c>
      <c r="G280" s="239" t="s">
        <v>104</v>
      </c>
      <c r="H280" s="240">
        <v>6.3</v>
      </c>
      <c r="I280" s="29"/>
      <c r="J280" s="241">
        <f>ROUND(I280*H280,2)</f>
        <v>0</v>
      </c>
      <c r="K280" s="238" t="s">
        <v>3</v>
      </c>
      <c r="L280" s="242"/>
      <c r="M280" s="243" t="s">
        <v>3</v>
      </c>
      <c r="N280" s="244" t="s">
        <v>43</v>
      </c>
      <c r="O280" s="201"/>
      <c r="P280" s="202">
        <f>O280*H280</f>
        <v>0</v>
      </c>
      <c r="Q280" s="202">
        <v>0.114</v>
      </c>
      <c r="R280" s="202">
        <f>Q280*H280</f>
        <v>0.71820000000000006</v>
      </c>
      <c r="S280" s="202">
        <v>0</v>
      </c>
      <c r="T280" s="203">
        <f>S280*H280</f>
        <v>0</v>
      </c>
      <c r="U280" s="127"/>
      <c r="V280" s="127"/>
      <c r="W280" s="127"/>
      <c r="X280" s="127"/>
      <c r="Y280" s="127"/>
      <c r="Z280" s="127"/>
      <c r="AA280" s="127"/>
      <c r="AB280" s="127"/>
      <c r="AC280" s="127"/>
      <c r="AD280" s="127"/>
      <c r="AE280" s="127"/>
      <c r="AR280" s="204" t="s">
        <v>169</v>
      </c>
      <c r="AT280" s="204" t="s">
        <v>514</v>
      </c>
      <c r="AU280" s="204" t="s">
        <v>82</v>
      </c>
      <c r="AY280" s="120" t="s">
        <v>145</v>
      </c>
      <c r="BE280" s="205">
        <f>IF(N280="základní",J280,0)</f>
        <v>0</v>
      </c>
      <c r="BF280" s="205">
        <f>IF(N280="snížená",J280,0)</f>
        <v>0</v>
      </c>
      <c r="BG280" s="205">
        <f>IF(N280="zákl. přenesená",J280,0)</f>
        <v>0</v>
      </c>
      <c r="BH280" s="205">
        <f>IF(N280="sníž. přenesená",J280,0)</f>
        <v>0</v>
      </c>
      <c r="BI280" s="205">
        <f>IF(N280="nulová",J280,0)</f>
        <v>0</v>
      </c>
      <c r="BJ280" s="120" t="s">
        <v>80</v>
      </c>
      <c r="BK280" s="205">
        <f>ROUND(I280*H280,2)</f>
        <v>0</v>
      </c>
      <c r="BL280" s="120" t="s">
        <v>151</v>
      </c>
      <c r="BM280" s="204" t="s">
        <v>1733</v>
      </c>
    </row>
    <row r="281" spans="1:65" s="219" customFormat="1">
      <c r="B281" s="220"/>
      <c r="D281" s="221" t="s">
        <v>153</v>
      </c>
      <c r="E281" s="222" t="s">
        <v>3</v>
      </c>
      <c r="F281" s="223" t="s">
        <v>1718</v>
      </c>
      <c r="H281" s="224">
        <v>6</v>
      </c>
      <c r="I281" s="25"/>
      <c r="L281" s="220"/>
      <c r="M281" s="225"/>
      <c r="N281" s="226"/>
      <c r="O281" s="226"/>
      <c r="P281" s="226"/>
      <c r="Q281" s="226"/>
      <c r="R281" s="226"/>
      <c r="S281" s="226"/>
      <c r="T281" s="227"/>
      <c r="AT281" s="222" t="s">
        <v>153</v>
      </c>
      <c r="AU281" s="222" t="s">
        <v>82</v>
      </c>
      <c r="AV281" s="219" t="s">
        <v>82</v>
      </c>
      <c r="AW281" s="219" t="s">
        <v>33</v>
      </c>
      <c r="AX281" s="219" t="s">
        <v>80</v>
      </c>
      <c r="AY281" s="222" t="s">
        <v>145</v>
      </c>
    </row>
    <row r="282" spans="1:65" s="219" customFormat="1">
      <c r="B282" s="220"/>
      <c r="D282" s="221" t="s">
        <v>153</v>
      </c>
      <c r="F282" s="223" t="s">
        <v>1734</v>
      </c>
      <c r="H282" s="224">
        <v>6.3</v>
      </c>
      <c r="I282" s="25"/>
      <c r="L282" s="220"/>
      <c r="M282" s="225"/>
      <c r="N282" s="226"/>
      <c r="O282" s="226"/>
      <c r="P282" s="226"/>
      <c r="Q282" s="226"/>
      <c r="R282" s="226"/>
      <c r="S282" s="226"/>
      <c r="T282" s="227"/>
      <c r="AT282" s="222" t="s">
        <v>153</v>
      </c>
      <c r="AU282" s="222" t="s">
        <v>82</v>
      </c>
      <c r="AV282" s="219" t="s">
        <v>82</v>
      </c>
      <c r="AW282" s="219" t="s">
        <v>4</v>
      </c>
      <c r="AX282" s="219" t="s">
        <v>80</v>
      </c>
      <c r="AY282" s="222" t="s">
        <v>145</v>
      </c>
    </row>
    <row r="283" spans="1:65" s="182" customFormat="1" ht="22.9" customHeight="1">
      <c r="B283" s="183"/>
      <c r="D283" s="184" t="s">
        <v>71</v>
      </c>
      <c r="E283" s="217" t="s">
        <v>167</v>
      </c>
      <c r="F283" s="217" t="s">
        <v>638</v>
      </c>
      <c r="I283" s="23"/>
      <c r="J283" s="218">
        <f>J284</f>
        <v>0</v>
      </c>
      <c r="L283" s="183"/>
      <c r="M283" s="187"/>
      <c r="N283" s="188"/>
      <c r="O283" s="188"/>
      <c r="P283" s="189">
        <f>SUM(P284:P285)</f>
        <v>0</v>
      </c>
      <c r="Q283" s="188"/>
      <c r="R283" s="189">
        <f>SUM(R284:R285)</f>
        <v>2.7557999999999998</v>
      </c>
      <c r="S283" s="188"/>
      <c r="T283" s="190">
        <f>SUM(T284:T285)</f>
        <v>0</v>
      </c>
      <c r="AR283" s="184" t="s">
        <v>80</v>
      </c>
      <c r="AT283" s="191" t="s">
        <v>71</v>
      </c>
      <c r="AU283" s="191" t="s">
        <v>80</v>
      </c>
      <c r="AY283" s="184" t="s">
        <v>145</v>
      </c>
      <c r="BK283" s="192">
        <f>SUM(BK284:BK285)</f>
        <v>0</v>
      </c>
    </row>
    <row r="284" spans="1:65" s="130" customFormat="1" ht="24">
      <c r="A284" s="127"/>
      <c r="B284" s="128"/>
      <c r="C284" s="193" t="s">
        <v>759</v>
      </c>
      <c r="D284" s="193" t="s">
        <v>147</v>
      </c>
      <c r="E284" s="194" t="s">
        <v>1735</v>
      </c>
      <c r="F284" s="195" t="s">
        <v>1736</v>
      </c>
      <c r="G284" s="196" t="s">
        <v>104</v>
      </c>
      <c r="H284" s="197">
        <v>6</v>
      </c>
      <c r="I284" s="24"/>
      <c r="J284" s="198">
        <f>ROUND(I284*H284,2)</f>
        <v>0</v>
      </c>
      <c r="K284" s="195" t="s">
        <v>150</v>
      </c>
      <c r="L284" s="128"/>
      <c r="M284" s="199" t="s">
        <v>3</v>
      </c>
      <c r="N284" s="200" t="s">
        <v>43</v>
      </c>
      <c r="O284" s="201"/>
      <c r="P284" s="202">
        <f>O284*H284</f>
        <v>0</v>
      </c>
      <c r="Q284" s="202">
        <v>0.45929999999999999</v>
      </c>
      <c r="R284" s="202">
        <f>Q284*H284</f>
        <v>2.7557999999999998</v>
      </c>
      <c r="S284" s="202">
        <v>0</v>
      </c>
      <c r="T284" s="203">
        <f>S284*H284</f>
        <v>0</v>
      </c>
      <c r="U284" s="127"/>
      <c r="V284" s="127"/>
      <c r="W284" s="127"/>
      <c r="X284" s="127"/>
      <c r="Y284" s="127"/>
      <c r="Z284" s="127"/>
      <c r="AA284" s="127"/>
      <c r="AB284" s="127"/>
      <c r="AC284" s="127"/>
      <c r="AD284" s="127"/>
      <c r="AE284" s="127"/>
      <c r="AR284" s="204" t="s">
        <v>151</v>
      </c>
      <c r="AT284" s="204" t="s">
        <v>147</v>
      </c>
      <c r="AU284" s="204" t="s">
        <v>82</v>
      </c>
      <c r="AY284" s="120" t="s">
        <v>145</v>
      </c>
      <c r="BE284" s="205">
        <f>IF(N284="základní",J284,0)</f>
        <v>0</v>
      </c>
      <c r="BF284" s="205">
        <f>IF(N284="snížená",J284,0)</f>
        <v>0</v>
      </c>
      <c r="BG284" s="205">
        <f>IF(N284="zákl. přenesená",J284,0)</f>
        <v>0</v>
      </c>
      <c r="BH284" s="205">
        <f>IF(N284="sníž. přenesená",J284,0)</f>
        <v>0</v>
      </c>
      <c r="BI284" s="205">
        <f>IF(N284="nulová",J284,0)</f>
        <v>0</v>
      </c>
      <c r="BJ284" s="120" t="s">
        <v>80</v>
      </c>
      <c r="BK284" s="205">
        <f>ROUND(I284*H284,2)</f>
        <v>0</v>
      </c>
      <c r="BL284" s="120" t="s">
        <v>151</v>
      </c>
      <c r="BM284" s="204" t="s">
        <v>1737</v>
      </c>
    </row>
    <row r="285" spans="1:65" s="219" customFormat="1">
      <c r="B285" s="220"/>
      <c r="D285" s="221" t="s">
        <v>153</v>
      </c>
      <c r="E285" s="222" t="s">
        <v>3</v>
      </c>
      <c r="F285" s="223" t="s">
        <v>1738</v>
      </c>
      <c r="H285" s="224">
        <v>6</v>
      </c>
      <c r="I285" s="25"/>
      <c r="L285" s="220"/>
      <c r="M285" s="225"/>
      <c r="N285" s="226"/>
      <c r="O285" s="226"/>
      <c r="P285" s="226"/>
      <c r="Q285" s="226"/>
      <c r="R285" s="226"/>
      <c r="S285" s="226"/>
      <c r="T285" s="227"/>
      <c r="AT285" s="222" t="s">
        <v>153</v>
      </c>
      <c r="AU285" s="222" t="s">
        <v>82</v>
      </c>
      <c r="AV285" s="219" t="s">
        <v>82</v>
      </c>
      <c r="AW285" s="219" t="s">
        <v>33</v>
      </c>
      <c r="AX285" s="219" t="s">
        <v>80</v>
      </c>
      <c r="AY285" s="222" t="s">
        <v>145</v>
      </c>
    </row>
    <row r="286" spans="1:65" s="182" customFormat="1" ht="22.9" customHeight="1">
      <c r="B286" s="183"/>
      <c r="D286" s="184" t="s">
        <v>71</v>
      </c>
      <c r="E286" s="217" t="s">
        <v>177</v>
      </c>
      <c r="F286" s="217" t="s">
        <v>1739</v>
      </c>
      <c r="I286" s="23"/>
      <c r="J286" s="218">
        <f>SUM(J287:J304)</f>
        <v>0</v>
      </c>
      <c r="L286" s="183"/>
      <c r="M286" s="187"/>
      <c r="N286" s="188"/>
      <c r="O286" s="188"/>
      <c r="P286" s="189">
        <f>SUM(P287:P304)</f>
        <v>0</v>
      </c>
      <c r="Q286" s="188"/>
      <c r="R286" s="189">
        <f>SUM(R287:R304)</f>
        <v>7.5352585000000003</v>
      </c>
      <c r="S286" s="188"/>
      <c r="T286" s="190">
        <f>SUM(T287:T304)</f>
        <v>0</v>
      </c>
      <c r="AR286" s="184" t="s">
        <v>80</v>
      </c>
      <c r="AT286" s="191" t="s">
        <v>71</v>
      </c>
      <c r="AU286" s="191" t="s">
        <v>80</v>
      </c>
      <c r="AY286" s="184" t="s">
        <v>145</v>
      </c>
      <c r="BK286" s="192">
        <f>SUM(BK287:BK304)</f>
        <v>0</v>
      </c>
    </row>
    <row r="287" spans="1:65" s="130" customFormat="1" ht="36">
      <c r="A287" s="127"/>
      <c r="B287" s="128"/>
      <c r="C287" s="193" t="s">
        <v>763</v>
      </c>
      <c r="D287" s="193" t="s">
        <v>147</v>
      </c>
      <c r="E287" s="194" t="s">
        <v>1740</v>
      </c>
      <c r="F287" s="195" t="s">
        <v>1741</v>
      </c>
      <c r="G287" s="196" t="s">
        <v>240</v>
      </c>
      <c r="H287" s="197">
        <v>28.35</v>
      </c>
      <c r="I287" s="24"/>
      <c r="J287" s="198">
        <f>ROUND(I287*H287,2)</f>
        <v>0</v>
      </c>
      <c r="K287" s="195" t="s">
        <v>150</v>
      </c>
      <c r="L287" s="128"/>
      <c r="M287" s="199" t="s">
        <v>3</v>
      </c>
      <c r="N287" s="200" t="s">
        <v>43</v>
      </c>
      <c r="O287" s="201"/>
      <c r="P287" s="202">
        <f>O287*H287</f>
        <v>0</v>
      </c>
      <c r="Q287" s="202">
        <v>8.5309999999999997E-2</v>
      </c>
      <c r="R287" s="202">
        <f>Q287*H287</f>
        <v>2.4185384999999999</v>
      </c>
      <c r="S287" s="202">
        <v>0</v>
      </c>
      <c r="T287" s="203">
        <f>S287*H287</f>
        <v>0</v>
      </c>
      <c r="U287" s="127"/>
      <c r="V287" s="127"/>
      <c r="W287" s="127"/>
      <c r="X287" s="127"/>
      <c r="Y287" s="127"/>
      <c r="Z287" s="127"/>
      <c r="AA287" s="127"/>
      <c r="AB287" s="127"/>
      <c r="AC287" s="127"/>
      <c r="AD287" s="127"/>
      <c r="AE287" s="127"/>
      <c r="AR287" s="204" t="s">
        <v>151</v>
      </c>
      <c r="AT287" s="204" t="s">
        <v>147</v>
      </c>
      <c r="AU287" s="204" t="s">
        <v>82</v>
      </c>
      <c r="AY287" s="120" t="s">
        <v>145</v>
      </c>
      <c r="BE287" s="205">
        <f>IF(N287="základní",J287,0)</f>
        <v>0</v>
      </c>
      <c r="BF287" s="205">
        <f>IF(N287="snížená",J287,0)</f>
        <v>0</v>
      </c>
      <c r="BG287" s="205">
        <f>IF(N287="zákl. přenesená",J287,0)</f>
        <v>0</v>
      </c>
      <c r="BH287" s="205">
        <f>IF(N287="sníž. přenesená",J287,0)</f>
        <v>0</v>
      </c>
      <c r="BI287" s="205">
        <f>IF(N287="nulová",J287,0)</f>
        <v>0</v>
      </c>
      <c r="BJ287" s="120" t="s">
        <v>80</v>
      </c>
      <c r="BK287" s="205">
        <f>ROUND(I287*H287,2)</f>
        <v>0</v>
      </c>
      <c r="BL287" s="120" t="s">
        <v>151</v>
      </c>
      <c r="BM287" s="204" t="s">
        <v>1742</v>
      </c>
    </row>
    <row r="288" spans="1:65" s="130" customFormat="1" ht="48.75">
      <c r="A288" s="127"/>
      <c r="B288" s="128"/>
      <c r="C288" s="127"/>
      <c r="D288" s="221" t="s">
        <v>316</v>
      </c>
      <c r="E288" s="127"/>
      <c r="F288" s="252" t="s">
        <v>1743</v>
      </c>
      <c r="G288" s="127"/>
      <c r="H288" s="127"/>
      <c r="I288" s="28"/>
      <c r="J288" s="127"/>
      <c r="K288" s="127"/>
      <c r="L288" s="128"/>
      <c r="M288" s="253"/>
      <c r="N288" s="254"/>
      <c r="O288" s="201"/>
      <c r="P288" s="201"/>
      <c r="Q288" s="201"/>
      <c r="R288" s="201"/>
      <c r="S288" s="201"/>
      <c r="T288" s="255"/>
      <c r="U288" s="127"/>
      <c r="V288" s="127"/>
      <c r="W288" s="127"/>
      <c r="X288" s="127"/>
      <c r="Y288" s="127"/>
      <c r="Z288" s="127"/>
      <c r="AA288" s="127"/>
      <c r="AB288" s="127"/>
      <c r="AC288" s="127"/>
      <c r="AD288" s="127"/>
      <c r="AE288" s="127"/>
      <c r="AT288" s="120" t="s">
        <v>316</v>
      </c>
      <c r="AU288" s="120" t="s">
        <v>82</v>
      </c>
    </row>
    <row r="289" spans="1:65" s="219" customFormat="1">
      <c r="B289" s="220"/>
      <c r="D289" s="221" t="s">
        <v>153</v>
      </c>
      <c r="E289" s="222" t="s">
        <v>3</v>
      </c>
      <c r="F289" s="223" t="s">
        <v>1744</v>
      </c>
      <c r="H289" s="224">
        <v>9.85</v>
      </c>
      <c r="I289" s="25"/>
      <c r="L289" s="220"/>
      <c r="M289" s="225"/>
      <c r="N289" s="226"/>
      <c r="O289" s="226"/>
      <c r="P289" s="226"/>
      <c r="Q289" s="226"/>
      <c r="R289" s="226"/>
      <c r="S289" s="226"/>
      <c r="T289" s="227"/>
      <c r="AT289" s="222" t="s">
        <v>153</v>
      </c>
      <c r="AU289" s="222" t="s">
        <v>82</v>
      </c>
      <c r="AV289" s="219" t="s">
        <v>82</v>
      </c>
      <c r="AW289" s="219" t="s">
        <v>33</v>
      </c>
      <c r="AX289" s="219" t="s">
        <v>72</v>
      </c>
      <c r="AY289" s="222" t="s">
        <v>145</v>
      </c>
    </row>
    <row r="290" spans="1:65" s="219" customFormat="1">
      <c r="B290" s="220"/>
      <c r="D290" s="221" t="s">
        <v>153</v>
      </c>
      <c r="E290" s="222" t="s">
        <v>3</v>
      </c>
      <c r="F290" s="223" t="s">
        <v>1745</v>
      </c>
      <c r="H290" s="224">
        <v>18.5</v>
      </c>
      <c r="I290" s="25"/>
      <c r="L290" s="220"/>
      <c r="M290" s="225"/>
      <c r="N290" s="226"/>
      <c r="O290" s="226"/>
      <c r="P290" s="226"/>
      <c r="Q290" s="226"/>
      <c r="R290" s="226"/>
      <c r="S290" s="226"/>
      <c r="T290" s="227"/>
      <c r="AT290" s="222" t="s">
        <v>153</v>
      </c>
      <c r="AU290" s="222" t="s">
        <v>82</v>
      </c>
      <c r="AV290" s="219" t="s">
        <v>82</v>
      </c>
      <c r="AW290" s="219" t="s">
        <v>33</v>
      </c>
      <c r="AX290" s="219" t="s">
        <v>72</v>
      </c>
      <c r="AY290" s="222" t="s">
        <v>145</v>
      </c>
    </row>
    <row r="291" spans="1:65" s="228" customFormat="1">
      <c r="B291" s="229"/>
      <c r="D291" s="221" t="s">
        <v>153</v>
      </c>
      <c r="E291" s="230" t="s">
        <v>3</v>
      </c>
      <c r="F291" s="231" t="s">
        <v>176</v>
      </c>
      <c r="H291" s="232">
        <v>28.35</v>
      </c>
      <c r="I291" s="26"/>
      <c r="L291" s="229"/>
      <c r="M291" s="233"/>
      <c r="N291" s="234"/>
      <c r="O291" s="234"/>
      <c r="P291" s="234"/>
      <c r="Q291" s="234"/>
      <c r="R291" s="234"/>
      <c r="S291" s="234"/>
      <c r="T291" s="235"/>
      <c r="AT291" s="230" t="s">
        <v>153</v>
      </c>
      <c r="AU291" s="230" t="s">
        <v>82</v>
      </c>
      <c r="AV291" s="228" t="s">
        <v>151</v>
      </c>
      <c r="AW291" s="228" t="s">
        <v>33</v>
      </c>
      <c r="AX291" s="228" t="s">
        <v>80</v>
      </c>
      <c r="AY291" s="230" t="s">
        <v>145</v>
      </c>
    </row>
    <row r="292" spans="1:65" s="130" customFormat="1" ht="16.5" customHeight="1">
      <c r="A292" s="127"/>
      <c r="B292" s="128"/>
      <c r="C292" s="236" t="s">
        <v>767</v>
      </c>
      <c r="D292" s="236" t="s">
        <v>514</v>
      </c>
      <c r="E292" s="237" t="s">
        <v>1746</v>
      </c>
      <c r="F292" s="238" t="s">
        <v>1747</v>
      </c>
      <c r="G292" s="239" t="s">
        <v>240</v>
      </c>
      <c r="H292" s="240">
        <f>H293</f>
        <v>19.425000000000001</v>
      </c>
      <c r="I292" s="29"/>
      <c r="J292" s="241">
        <f>ROUND(I292*H292,2)</f>
        <v>0</v>
      </c>
      <c r="K292" s="238" t="s">
        <v>150</v>
      </c>
      <c r="L292" s="242"/>
      <c r="M292" s="243" t="s">
        <v>3</v>
      </c>
      <c r="N292" s="244" t="s">
        <v>43</v>
      </c>
      <c r="O292" s="201"/>
      <c r="P292" s="202">
        <f>O292*H292</f>
        <v>0</v>
      </c>
      <c r="Q292" s="202">
        <v>2.8000000000000001E-2</v>
      </c>
      <c r="R292" s="202">
        <f>Q292*H292</f>
        <v>0.54390000000000005</v>
      </c>
      <c r="S292" s="202">
        <v>0</v>
      </c>
      <c r="T292" s="203">
        <f>S292*H292</f>
        <v>0</v>
      </c>
      <c r="U292" s="127"/>
      <c r="V292" s="127"/>
      <c r="W292" s="127"/>
      <c r="X292" s="127"/>
      <c r="Y292" s="127"/>
      <c r="Z292" s="127"/>
      <c r="AA292" s="127"/>
      <c r="AB292" s="127"/>
      <c r="AC292" s="127"/>
      <c r="AD292" s="127"/>
      <c r="AE292" s="127"/>
      <c r="AR292" s="204" t="s">
        <v>169</v>
      </c>
      <c r="AT292" s="204" t="s">
        <v>514</v>
      </c>
      <c r="AU292" s="204" t="s">
        <v>82</v>
      </c>
      <c r="AY292" s="120" t="s">
        <v>145</v>
      </c>
      <c r="BE292" s="205">
        <f>IF(N292="základní",J292,0)</f>
        <v>0</v>
      </c>
      <c r="BF292" s="205">
        <f>IF(N292="snížená",J292,0)</f>
        <v>0</v>
      </c>
      <c r="BG292" s="205">
        <f>IF(N292="zákl. přenesená",J292,0)</f>
        <v>0</v>
      </c>
      <c r="BH292" s="205">
        <f>IF(N292="sníž. přenesená",J292,0)</f>
        <v>0</v>
      </c>
      <c r="BI292" s="205">
        <f>IF(N292="nulová",J292,0)</f>
        <v>0</v>
      </c>
      <c r="BJ292" s="120" t="s">
        <v>80</v>
      </c>
      <c r="BK292" s="205">
        <f>ROUND(I292*H292,2)</f>
        <v>0</v>
      </c>
      <c r="BL292" s="120" t="s">
        <v>151</v>
      </c>
      <c r="BM292" s="204" t="s">
        <v>1748</v>
      </c>
    </row>
    <row r="293" spans="1:65" s="219" customFormat="1">
      <c r="B293" s="220"/>
      <c r="D293" s="221" t="s">
        <v>153</v>
      </c>
      <c r="F293" s="223" t="s">
        <v>2425</v>
      </c>
      <c r="H293" s="224">
        <f>18.5*1.05</f>
        <v>19.425000000000001</v>
      </c>
      <c r="I293" s="25"/>
      <c r="L293" s="220"/>
      <c r="M293" s="225"/>
      <c r="N293" s="226"/>
      <c r="O293" s="226"/>
      <c r="P293" s="226"/>
      <c r="Q293" s="226"/>
      <c r="R293" s="226"/>
      <c r="S293" s="226"/>
      <c r="T293" s="227"/>
      <c r="AT293" s="222" t="s">
        <v>153</v>
      </c>
      <c r="AU293" s="222" t="s">
        <v>82</v>
      </c>
      <c r="AV293" s="219" t="s">
        <v>82</v>
      </c>
      <c r="AW293" s="219" t="s">
        <v>4</v>
      </c>
      <c r="AX293" s="219" t="s">
        <v>80</v>
      </c>
      <c r="AY293" s="222" t="s">
        <v>145</v>
      </c>
    </row>
    <row r="294" spans="1:65" s="130" customFormat="1" ht="16.5" customHeight="1">
      <c r="A294" s="127"/>
      <c r="B294" s="128"/>
      <c r="C294" s="236" t="s">
        <v>2424</v>
      </c>
      <c r="D294" s="236" t="s">
        <v>514</v>
      </c>
      <c r="E294" s="237" t="s">
        <v>2422</v>
      </c>
      <c r="F294" s="238" t="s">
        <v>2423</v>
      </c>
      <c r="G294" s="239" t="s">
        <v>240</v>
      </c>
      <c r="H294" s="240">
        <f>H295</f>
        <v>10.342499999999999</v>
      </c>
      <c r="I294" s="29"/>
      <c r="J294" s="241">
        <f>ROUND(I294*H294,2)</f>
        <v>0</v>
      </c>
      <c r="K294" s="238" t="s">
        <v>150</v>
      </c>
      <c r="L294" s="242"/>
      <c r="M294" s="259" t="s">
        <v>3</v>
      </c>
      <c r="N294" s="260" t="s">
        <v>43</v>
      </c>
      <c r="O294" s="261">
        <v>0</v>
      </c>
      <c r="P294" s="261">
        <f>O294*H294</f>
        <v>0</v>
      </c>
      <c r="Q294" s="261">
        <v>0.04</v>
      </c>
      <c r="R294" s="261">
        <f>Q294*H294</f>
        <v>0.41369999999999996</v>
      </c>
      <c r="S294" s="261">
        <v>0</v>
      </c>
      <c r="T294" s="203">
        <f>S294*H294</f>
        <v>0</v>
      </c>
      <c r="U294" s="127"/>
      <c r="V294" s="127"/>
      <c r="W294" s="127"/>
      <c r="X294" s="127"/>
      <c r="Y294" s="127"/>
      <c r="Z294" s="127"/>
      <c r="AA294" s="127"/>
      <c r="AB294" s="127"/>
      <c r="AC294" s="127"/>
      <c r="AD294" s="127"/>
      <c r="AE294" s="127"/>
      <c r="AR294" s="204" t="s">
        <v>169</v>
      </c>
      <c r="AT294" s="204" t="s">
        <v>514</v>
      </c>
      <c r="AU294" s="204" t="s">
        <v>82</v>
      </c>
      <c r="AY294" s="120" t="s">
        <v>145</v>
      </c>
      <c r="BE294" s="205">
        <f>IF(N294="základní",J294,0)</f>
        <v>0</v>
      </c>
      <c r="BF294" s="205">
        <f>IF(N294="snížená",J294,0)</f>
        <v>0</v>
      </c>
      <c r="BG294" s="205">
        <f>IF(N294="zákl. přenesená",J294,0)</f>
        <v>0</v>
      </c>
      <c r="BH294" s="205">
        <f>IF(N294="sníž. přenesená",J294,0)</f>
        <v>0</v>
      </c>
      <c r="BI294" s="205">
        <f>IF(N294="nulová",J294,0)</f>
        <v>0</v>
      </c>
      <c r="BJ294" s="120" t="s">
        <v>80</v>
      </c>
      <c r="BK294" s="205">
        <f>ROUND(I294*H294,2)</f>
        <v>0</v>
      </c>
      <c r="BL294" s="120" t="s">
        <v>151</v>
      </c>
      <c r="BM294" s="204" t="s">
        <v>1748</v>
      </c>
    </row>
    <row r="295" spans="1:65" s="219" customFormat="1">
      <c r="B295" s="220"/>
      <c r="D295" s="221" t="s">
        <v>153</v>
      </c>
      <c r="F295" s="223" t="s">
        <v>2426</v>
      </c>
      <c r="H295" s="224">
        <f>9.85*1.05</f>
        <v>10.342499999999999</v>
      </c>
      <c r="I295" s="25"/>
      <c r="L295" s="220"/>
      <c r="M295" s="225"/>
      <c r="N295" s="226"/>
      <c r="O295" s="226"/>
      <c r="P295" s="226"/>
      <c r="Q295" s="226"/>
      <c r="R295" s="226"/>
      <c r="S295" s="226"/>
      <c r="T295" s="227"/>
      <c r="AT295" s="222" t="s">
        <v>153</v>
      </c>
      <c r="AU295" s="222" t="s">
        <v>82</v>
      </c>
      <c r="AV295" s="219" t="s">
        <v>82</v>
      </c>
      <c r="AW295" s="219" t="s">
        <v>4</v>
      </c>
      <c r="AX295" s="219" t="s">
        <v>80</v>
      </c>
      <c r="AY295" s="222" t="s">
        <v>145</v>
      </c>
    </row>
    <row r="296" spans="1:65" s="130" customFormat="1" ht="48">
      <c r="A296" s="127"/>
      <c r="B296" s="128"/>
      <c r="C296" s="193" t="s">
        <v>772</v>
      </c>
      <c r="D296" s="193" t="s">
        <v>147</v>
      </c>
      <c r="E296" s="194" t="s">
        <v>1749</v>
      </c>
      <c r="F296" s="195" t="s">
        <v>1750</v>
      </c>
      <c r="G296" s="196" t="s">
        <v>240</v>
      </c>
      <c r="H296" s="197">
        <v>10</v>
      </c>
      <c r="I296" s="24"/>
      <c r="J296" s="198">
        <f>ROUND(I296*H296,2)</f>
        <v>0</v>
      </c>
      <c r="K296" s="195" t="s">
        <v>150</v>
      </c>
      <c r="L296" s="128"/>
      <c r="M296" s="199" t="s">
        <v>3</v>
      </c>
      <c r="N296" s="200" t="s">
        <v>43</v>
      </c>
      <c r="O296" s="201"/>
      <c r="P296" s="202">
        <f>O296*H296</f>
        <v>0</v>
      </c>
      <c r="Q296" s="202">
        <v>9.5990000000000006E-2</v>
      </c>
      <c r="R296" s="202">
        <f>Q296*H296</f>
        <v>0.95990000000000009</v>
      </c>
      <c r="S296" s="202">
        <v>0</v>
      </c>
      <c r="T296" s="203">
        <f>S296*H296</f>
        <v>0</v>
      </c>
      <c r="U296" s="127"/>
      <c r="V296" s="127"/>
      <c r="W296" s="127"/>
      <c r="X296" s="127"/>
      <c r="Y296" s="127"/>
      <c r="Z296" s="127"/>
      <c r="AA296" s="127"/>
      <c r="AB296" s="127"/>
      <c r="AC296" s="127"/>
      <c r="AD296" s="127"/>
      <c r="AE296" s="127"/>
      <c r="AR296" s="204" t="s">
        <v>151</v>
      </c>
      <c r="AT296" s="204" t="s">
        <v>147</v>
      </c>
      <c r="AU296" s="204" t="s">
        <v>82</v>
      </c>
      <c r="AY296" s="120" t="s">
        <v>145</v>
      </c>
      <c r="BE296" s="205">
        <f>IF(N296="základní",J296,0)</f>
        <v>0</v>
      </c>
      <c r="BF296" s="205">
        <f>IF(N296="snížená",J296,0)</f>
        <v>0</v>
      </c>
      <c r="BG296" s="205">
        <f>IF(N296="zákl. přenesená",J296,0)</f>
        <v>0</v>
      </c>
      <c r="BH296" s="205">
        <f>IF(N296="sníž. přenesená",J296,0)</f>
        <v>0</v>
      </c>
      <c r="BI296" s="205">
        <f>IF(N296="nulová",J296,0)</f>
        <v>0</v>
      </c>
      <c r="BJ296" s="120" t="s">
        <v>80</v>
      </c>
      <c r="BK296" s="205">
        <f>ROUND(I296*H296,2)</f>
        <v>0</v>
      </c>
      <c r="BL296" s="120" t="s">
        <v>151</v>
      </c>
      <c r="BM296" s="204" t="s">
        <v>1751</v>
      </c>
    </row>
    <row r="297" spans="1:65" s="219" customFormat="1">
      <c r="B297" s="220"/>
      <c r="D297" s="221" t="s">
        <v>153</v>
      </c>
      <c r="E297" s="222" t="s">
        <v>3</v>
      </c>
      <c r="F297" s="223" t="s">
        <v>1752</v>
      </c>
      <c r="H297" s="224">
        <v>10</v>
      </c>
      <c r="I297" s="25"/>
      <c r="L297" s="220"/>
      <c r="M297" s="225"/>
      <c r="N297" s="226"/>
      <c r="O297" s="226"/>
      <c r="P297" s="226"/>
      <c r="Q297" s="226"/>
      <c r="R297" s="226"/>
      <c r="S297" s="226"/>
      <c r="T297" s="227"/>
      <c r="AT297" s="222" t="s">
        <v>153</v>
      </c>
      <c r="AU297" s="222" t="s">
        <v>82</v>
      </c>
      <c r="AV297" s="219" t="s">
        <v>82</v>
      </c>
      <c r="AW297" s="219" t="s">
        <v>33</v>
      </c>
      <c r="AX297" s="219" t="s">
        <v>80</v>
      </c>
      <c r="AY297" s="222" t="s">
        <v>145</v>
      </c>
    </row>
    <row r="298" spans="1:65" s="130" customFormat="1" ht="21.75" customHeight="1">
      <c r="A298" s="127"/>
      <c r="B298" s="128"/>
      <c r="C298" s="236" t="s">
        <v>776</v>
      </c>
      <c r="D298" s="236" t="s">
        <v>514</v>
      </c>
      <c r="E298" s="237" t="s">
        <v>1753</v>
      </c>
      <c r="F298" s="238" t="s">
        <v>1754</v>
      </c>
      <c r="G298" s="239" t="s">
        <v>240</v>
      </c>
      <c r="H298" s="240">
        <v>10.5</v>
      </c>
      <c r="I298" s="29"/>
      <c r="J298" s="241">
        <f>ROUND(I298*H298,2)</f>
        <v>0</v>
      </c>
      <c r="K298" s="238" t="s">
        <v>150</v>
      </c>
      <c r="L298" s="242"/>
      <c r="M298" s="243" t="s">
        <v>3</v>
      </c>
      <c r="N298" s="244" t="s">
        <v>43</v>
      </c>
      <c r="O298" s="201"/>
      <c r="P298" s="202">
        <f>O298*H298</f>
        <v>0</v>
      </c>
      <c r="Q298" s="202">
        <v>2.1999999999999999E-2</v>
      </c>
      <c r="R298" s="202">
        <f>Q298*H298</f>
        <v>0.23099999999999998</v>
      </c>
      <c r="S298" s="202">
        <v>0</v>
      </c>
      <c r="T298" s="203">
        <f>S298*H298</f>
        <v>0</v>
      </c>
      <c r="U298" s="127"/>
      <c r="V298" s="127"/>
      <c r="W298" s="127"/>
      <c r="X298" s="127"/>
      <c r="Y298" s="127"/>
      <c r="Z298" s="127"/>
      <c r="AA298" s="127"/>
      <c r="AB298" s="127"/>
      <c r="AC298" s="127"/>
      <c r="AD298" s="127"/>
      <c r="AE298" s="127"/>
      <c r="AR298" s="204" t="s">
        <v>169</v>
      </c>
      <c r="AT298" s="204" t="s">
        <v>514</v>
      </c>
      <c r="AU298" s="204" t="s">
        <v>82</v>
      </c>
      <c r="AY298" s="120" t="s">
        <v>145</v>
      </c>
      <c r="BE298" s="205">
        <f>IF(N298="základní",J298,0)</f>
        <v>0</v>
      </c>
      <c r="BF298" s="205">
        <f>IF(N298="snížená",J298,0)</f>
        <v>0</v>
      </c>
      <c r="BG298" s="205">
        <f>IF(N298="zákl. přenesená",J298,0)</f>
        <v>0</v>
      </c>
      <c r="BH298" s="205">
        <f>IF(N298="sníž. přenesená",J298,0)</f>
        <v>0</v>
      </c>
      <c r="BI298" s="205">
        <f>IF(N298="nulová",J298,0)</f>
        <v>0</v>
      </c>
      <c r="BJ298" s="120" t="s">
        <v>80</v>
      </c>
      <c r="BK298" s="205">
        <f>ROUND(I298*H298,2)</f>
        <v>0</v>
      </c>
      <c r="BL298" s="120" t="s">
        <v>151</v>
      </c>
      <c r="BM298" s="204" t="s">
        <v>1755</v>
      </c>
    </row>
    <row r="299" spans="1:65" s="219" customFormat="1">
      <c r="B299" s="220"/>
      <c r="D299" s="221" t="s">
        <v>153</v>
      </c>
      <c r="F299" s="223" t="s">
        <v>1756</v>
      </c>
      <c r="H299" s="224">
        <v>10.5</v>
      </c>
      <c r="I299" s="25"/>
      <c r="L299" s="220"/>
      <c r="M299" s="225"/>
      <c r="N299" s="226"/>
      <c r="O299" s="226"/>
      <c r="P299" s="226"/>
      <c r="Q299" s="226"/>
      <c r="R299" s="226"/>
      <c r="S299" s="226"/>
      <c r="T299" s="227"/>
      <c r="AT299" s="222" t="s">
        <v>153</v>
      </c>
      <c r="AU299" s="222" t="s">
        <v>82</v>
      </c>
      <c r="AV299" s="219" t="s">
        <v>82</v>
      </c>
      <c r="AW299" s="219" t="s">
        <v>4</v>
      </c>
      <c r="AX299" s="219" t="s">
        <v>80</v>
      </c>
      <c r="AY299" s="222" t="s">
        <v>145</v>
      </c>
    </row>
    <row r="300" spans="1:65" s="130" customFormat="1" ht="24">
      <c r="A300" s="127"/>
      <c r="B300" s="128"/>
      <c r="C300" s="193" t="s">
        <v>781</v>
      </c>
      <c r="D300" s="193" t="s">
        <v>147</v>
      </c>
      <c r="E300" s="194" t="s">
        <v>1757</v>
      </c>
      <c r="F300" s="195" t="s">
        <v>1758</v>
      </c>
      <c r="G300" s="196" t="s">
        <v>111</v>
      </c>
      <c r="H300" s="197">
        <v>0.5</v>
      </c>
      <c r="I300" s="24"/>
      <c r="J300" s="198">
        <f>ROUND(I300*H300,2)</f>
        <v>0</v>
      </c>
      <c r="K300" s="195" t="s">
        <v>150</v>
      </c>
      <c r="L300" s="128"/>
      <c r="M300" s="199" t="s">
        <v>3</v>
      </c>
      <c r="N300" s="200" t="s">
        <v>43</v>
      </c>
      <c r="O300" s="201"/>
      <c r="P300" s="202">
        <f>O300*H300</f>
        <v>0</v>
      </c>
      <c r="Q300" s="202">
        <v>2.2563399999999998</v>
      </c>
      <c r="R300" s="202">
        <f>Q300*H300</f>
        <v>1.1281699999999999</v>
      </c>
      <c r="S300" s="202">
        <v>0</v>
      </c>
      <c r="T300" s="203">
        <f>S300*H300</f>
        <v>0</v>
      </c>
      <c r="U300" s="127"/>
      <c r="V300" s="127"/>
      <c r="W300" s="127"/>
      <c r="X300" s="127"/>
      <c r="Y300" s="127"/>
      <c r="Z300" s="127"/>
      <c r="AA300" s="127"/>
      <c r="AB300" s="127"/>
      <c r="AC300" s="127"/>
      <c r="AD300" s="127"/>
      <c r="AE300" s="127"/>
      <c r="AR300" s="204" t="s">
        <v>151</v>
      </c>
      <c r="AT300" s="204" t="s">
        <v>147</v>
      </c>
      <c r="AU300" s="204" t="s">
        <v>82</v>
      </c>
      <c r="AY300" s="120" t="s">
        <v>145</v>
      </c>
      <c r="BE300" s="205">
        <f>IF(N300="základní",J300,0)</f>
        <v>0</v>
      </c>
      <c r="BF300" s="205">
        <f>IF(N300="snížená",J300,0)</f>
        <v>0</v>
      </c>
      <c r="BG300" s="205">
        <f>IF(N300="zákl. přenesená",J300,0)</f>
        <v>0</v>
      </c>
      <c r="BH300" s="205">
        <f>IF(N300="sníž. přenesená",J300,0)</f>
        <v>0</v>
      </c>
      <c r="BI300" s="205">
        <f>IF(N300="nulová",J300,0)</f>
        <v>0</v>
      </c>
      <c r="BJ300" s="120" t="s">
        <v>80</v>
      </c>
      <c r="BK300" s="205">
        <f>ROUND(I300*H300,2)</f>
        <v>0</v>
      </c>
      <c r="BL300" s="120" t="s">
        <v>151</v>
      </c>
      <c r="BM300" s="204" t="s">
        <v>1759</v>
      </c>
    </row>
    <row r="301" spans="1:65" s="219" customFormat="1">
      <c r="B301" s="220"/>
      <c r="D301" s="221" t="s">
        <v>153</v>
      </c>
      <c r="E301" s="222" t="s">
        <v>3</v>
      </c>
      <c r="F301" s="223" t="s">
        <v>1760</v>
      </c>
      <c r="H301" s="224">
        <v>0.5</v>
      </c>
      <c r="I301" s="25"/>
      <c r="L301" s="220"/>
      <c r="M301" s="225"/>
      <c r="N301" s="226"/>
      <c r="O301" s="226"/>
      <c r="P301" s="226"/>
      <c r="Q301" s="226"/>
      <c r="R301" s="226"/>
      <c r="S301" s="226"/>
      <c r="T301" s="227"/>
      <c r="AT301" s="222" t="s">
        <v>153</v>
      </c>
      <c r="AU301" s="222" t="s">
        <v>82</v>
      </c>
      <c r="AV301" s="219" t="s">
        <v>82</v>
      </c>
      <c r="AW301" s="219" t="s">
        <v>33</v>
      </c>
      <c r="AX301" s="219" t="s">
        <v>80</v>
      </c>
      <c r="AY301" s="222" t="s">
        <v>145</v>
      </c>
    </row>
    <row r="302" spans="1:65" s="130" customFormat="1" ht="55.5" customHeight="1">
      <c r="A302" s="127"/>
      <c r="B302" s="128"/>
      <c r="C302" s="193" t="s">
        <v>785</v>
      </c>
      <c r="D302" s="193" t="s">
        <v>147</v>
      </c>
      <c r="E302" s="194" t="s">
        <v>1761</v>
      </c>
      <c r="F302" s="195" t="s">
        <v>1762</v>
      </c>
      <c r="G302" s="196" t="s">
        <v>240</v>
      </c>
      <c r="H302" s="197">
        <v>7.5</v>
      </c>
      <c r="I302" s="24"/>
      <c r="J302" s="198">
        <f>ROUND(I302*H302,2)</f>
        <v>0</v>
      </c>
      <c r="K302" s="195" t="s">
        <v>150</v>
      </c>
      <c r="L302" s="128"/>
      <c r="M302" s="199" t="s">
        <v>3</v>
      </c>
      <c r="N302" s="200" t="s">
        <v>43</v>
      </c>
      <c r="O302" s="201"/>
      <c r="P302" s="202">
        <f>O302*H302</f>
        <v>0</v>
      </c>
      <c r="Q302" s="202">
        <v>0.11808</v>
      </c>
      <c r="R302" s="202">
        <f>Q302*H302</f>
        <v>0.88560000000000005</v>
      </c>
      <c r="S302" s="202">
        <v>0</v>
      </c>
      <c r="T302" s="203">
        <f>S302*H302</f>
        <v>0</v>
      </c>
      <c r="U302" s="127"/>
      <c r="V302" s="127"/>
      <c r="W302" s="127"/>
      <c r="X302" s="127"/>
      <c r="Y302" s="127"/>
      <c r="Z302" s="127"/>
      <c r="AA302" s="127"/>
      <c r="AB302" s="127"/>
      <c r="AC302" s="127"/>
      <c r="AD302" s="127"/>
      <c r="AE302" s="127"/>
      <c r="AR302" s="204" t="s">
        <v>151</v>
      </c>
      <c r="AT302" s="204" t="s">
        <v>147</v>
      </c>
      <c r="AU302" s="204" t="s">
        <v>82</v>
      </c>
      <c r="AY302" s="120" t="s">
        <v>145</v>
      </c>
      <c r="BE302" s="205">
        <f>IF(N302="základní",J302,0)</f>
        <v>0</v>
      </c>
      <c r="BF302" s="205">
        <f>IF(N302="snížená",J302,0)</f>
        <v>0</v>
      </c>
      <c r="BG302" s="205">
        <f>IF(N302="zákl. přenesená",J302,0)</f>
        <v>0</v>
      </c>
      <c r="BH302" s="205">
        <f>IF(N302="sníž. přenesená",J302,0)</f>
        <v>0</v>
      </c>
      <c r="BI302" s="205">
        <f>IF(N302="nulová",J302,0)</f>
        <v>0</v>
      </c>
      <c r="BJ302" s="120" t="s">
        <v>80</v>
      </c>
      <c r="BK302" s="205">
        <f>ROUND(I302*H302,2)</f>
        <v>0</v>
      </c>
      <c r="BL302" s="120" t="s">
        <v>151</v>
      </c>
      <c r="BM302" s="204" t="s">
        <v>1763</v>
      </c>
    </row>
    <row r="303" spans="1:65" s="219" customFormat="1">
      <c r="B303" s="220"/>
      <c r="D303" s="221" t="s">
        <v>153</v>
      </c>
      <c r="E303" s="222" t="s">
        <v>3</v>
      </c>
      <c r="F303" s="223" t="s">
        <v>1764</v>
      </c>
      <c r="H303" s="224">
        <v>7.5</v>
      </c>
      <c r="I303" s="25"/>
      <c r="L303" s="220"/>
      <c r="M303" s="225"/>
      <c r="N303" s="226"/>
      <c r="O303" s="226"/>
      <c r="P303" s="226"/>
      <c r="Q303" s="226"/>
      <c r="R303" s="226"/>
      <c r="S303" s="226"/>
      <c r="T303" s="227"/>
      <c r="AT303" s="222" t="s">
        <v>153</v>
      </c>
      <c r="AU303" s="222" t="s">
        <v>82</v>
      </c>
      <c r="AV303" s="219" t="s">
        <v>82</v>
      </c>
      <c r="AW303" s="219" t="s">
        <v>33</v>
      </c>
      <c r="AX303" s="219" t="s">
        <v>80</v>
      </c>
      <c r="AY303" s="222" t="s">
        <v>145</v>
      </c>
    </row>
    <row r="304" spans="1:65" s="130" customFormat="1" ht="16.5" customHeight="1">
      <c r="A304" s="127"/>
      <c r="B304" s="128"/>
      <c r="C304" s="236" t="s">
        <v>789</v>
      </c>
      <c r="D304" s="236" t="s">
        <v>514</v>
      </c>
      <c r="E304" s="237" t="s">
        <v>1765</v>
      </c>
      <c r="F304" s="238" t="s">
        <v>1766</v>
      </c>
      <c r="G304" s="239" t="s">
        <v>240</v>
      </c>
      <c r="H304" s="240">
        <v>7.5</v>
      </c>
      <c r="I304" s="29"/>
      <c r="J304" s="241">
        <f>ROUND(I304*H304,2)</f>
        <v>0</v>
      </c>
      <c r="K304" s="238" t="s">
        <v>3</v>
      </c>
      <c r="L304" s="242"/>
      <c r="M304" s="262" t="s">
        <v>3</v>
      </c>
      <c r="N304" s="263" t="s">
        <v>43</v>
      </c>
      <c r="O304" s="208"/>
      <c r="P304" s="209">
        <f>O304*H304</f>
        <v>0</v>
      </c>
      <c r="Q304" s="209">
        <v>0.12726000000000001</v>
      </c>
      <c r="R304" s="209">
        <f>Q304*H304</f>
        <v>0.95445000000000013</v>
      </c>
      <c r="S304" s="209">
        <v>0</v>
      </c>
      <c r="T304" s="210">
        <f>S304*H304</f>
        <v>0</v>
      </c>
      <c r="U304" s="127"/>
      <c r="V304" s="127"/>
      <c r="W304" s="127"/>
      <c r="X304" s="127"/>
      <c r="Y304" s="127"/>
      <c r="Z304" s="127"/>
      <c r="AA304" s="127"/>
      <c r="AB304" s="127"/>
      <c r="AC304" s="127"/>
      <c r="AD304" s="127"/>
      <c r="AE304" s="127"/>
      <c r="AR304" s="204" t="s">
        <v>169</v>
      </c>
      <c r="AT304" s="204" t="s">
        <v>514</v>
      </c>
      <c r="AU304" s="204" t="s">
        <v>82</v>
      </c>
      <c r="AY304" s="120" t="s">
        <v>145</v>
      </c>
      <c r="BE304" s="205">
        <f>IF(N304="základní",J304,0)</f>
        <v>0</v>
      </c>
      <c r="BF304" s="205">
        <f>IF(N304="snížená",J304,0)</f>
        <v>0</v>
      </c>
      <c r="BG304" s="205">
        <f>IF(N304="zákl. přenesená",J304,0)</f>
        <v>0</v>
      </c>
      <c r="BH304" s="205">
        <f>IF(N304="sníž. přenesená",J304,0)</f>
        <v>0</v>
      </c>
      <c r="BI304" s="205">
        <f>IF(N304="nulová",J304,0)</f>
        <v>0</v>
      </c>
      <c r="BJ304" s="120" t="s">
        <v>80</v>
      </c>
      <c r="BK304" s="205">
        <f>ROUND(I304*H304,2)</f>
        <v>0</v>
      </c>
      <c r="BL304" s="120" t="s">
        <v>151</v>
      </c>
      <c r="BM304" s="204" t="s">
        <v>1767</v>
      </c>
    </row>
    <row r="305" spans="1:31" s="130" customFormat="1" ht="6.95" customHeight="1">
      <c r="A305" s="127"/>
      <c r="B305" s="152"/>
      <c r="C305" s="153"/>
      <c r="D305" s="153"/>
      <c r="E305" s="153"/>
      <c r="F305" s="153"/>
      <c r="G305" s="153"/>
      <c r="H305" s="153"/>
      <c r="I305" s="153"/>
      <c r="J305" s="153"/>
      <c r="K305" s="153"/>
      <c r="L305" s="128"/>
      <c r="M305" s="127"/>
      <c r="O305" s="127"/>
      <c r="P305" s="127"/>
      <c r="Q305" s="127"/>
      <c r="R305" s="127"/>
      <c r="S305" s="127"/>
      <c r="T305" s="127"/>
      <c r="U305" s="127"/>
      <c r="V305" s="127"/>
      <c r="W305" s="127"/>
      <c r="X305" s="127"/>
      <c r="Y305" s="127"/>
      <c r="Z305" s="127"/>
      <c r="AA305" s="127"/>
      <c r="AB305" s="127"/>
      <c r="AC305" s="127"/>
      <c r="AD305" s="127"/>
      <c r="AE305" s="127"/>
    </row>
  </sheetData>
  <sheetProtection password="C64E" sheet="1" objects="1" scenarios="1"/>
  <autoFilter ref="C86:K304" xr:uid="{00000000-0009-0000-0000-000003000000}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75" fitToHeight="100" orientation="portrait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108"/>
  <sheetViews>
    <sheetView showGridLines="0" topLeftCell="A41" workbookViewId="0">
      <selection activeCell="J81" sqref="J81"/>
    </sheetView>
  </sheetViews>
  <sheetFormatPr defaultRowHeight="11.25"/>
  <cols>
    <col min="1" max="1" width="8.33203125" style="119" customWidth="1"/>
    <col min="2" max="2" width="1.1640625" style="119" customWidth="1"/>
    <col min="3" max="3" width="4.1640625" style="119" customWidth="1"/>
    <col min="4" max="4" width="4.33203125" style="119" customWidth="1"/>
    <col min="5" max="5" width="17.1640625" style="119" customWidth="1"/>
    <col min="6" max="6" width="50.83203125" style="119" customWidth="1"/>
    <col min="7" max="7" width="7.5" style="119" customWidth="1"/>
    <col min="8" max="8" width="14" style="119" customWidth="1"/>
    <col min="9" max="9" width="15.83203125" style="119" customWidth="1"/>
    <col min="10" max="11" width="22.33203125" style="119" customWidth="1"/>
    <col min="12" max="12" width="9.33203125" style="119" customWidth="1"/>
    <col min="13" max="13" width="10.83203125" style="119" hidden="1" customWidth="1"/>
    <col min="14" max="14" width="9.33203125" style="119" hidden="1"/>
    <col min="15" max="20" width="14.1640625" style="119" hidden="1" customWidth="1"/>
    <col min="21" max="21" width="16.33203125" style="119" hidden="1" customWidth="1"/>
    <col min="22" max="22" width="12.33203125" style="119" customWidth="1"/>
    <col min="23" max="23" width="16.33203125" style="119" customWidth="1"/>
    <col min="24" max="24" width="12.33203125" style="119" customWidth="1"/>
    <col min="25" max="25" width="15" style="119" customWidth="1"/>
    <col min="26" max="26" width="11" style="119" customWidth="1"/>
    <col min="27" max="27" width="15" style="119" customWidth="1"/>
    <col min="28" max="28" width="16.33203125" style="119" customWidth="1"/>
    <col min="29" max="29" width="11" style="119" customWidth="1"/>
    <col min="30" max="30" width="15" style="119" customWidth="1"/>
    <col min="31" max="31" width="16.33203125" style="119" customWidth="1"/>
    <col min="32" max="43" width="9.33203125" style="119"/>
    <col min="44" max="65" width="9.33203125" style="119" hidden="1"/>
    <col min="66" max="16384" width="9.33203125" style="119"/>
  </cols>
  <sheetData>
    <row r="2" spans="1:46" ht="36.950000000000003" customHeight="1">
      <c r="L2" s="319" t="s">
        <v>6</v>
      </c>
      <c r="M2" s="320"/>
      <c r="N2" s="320"/>
      <c r="O2" s="320"/>
      <c r="P2" s="320"/>
      <c r="Q2" s="320"/>
      <c r="R2" s="320"/>
      <c r="S2" s="320"/>
      <c r="T2" s="320"/>
      <c r="U2" s="320"/>
      <c r="V2" s="320"/>
      <c r="AT2" s="120" t="s">
        <v>91</v>
      </c>
    </row>
    <row r="3" spans="1:46" ht="6.95" customHeight="1">
      <c r="B3" s="121"/>
      <c r="C3" s="122"/>
      <c r="D3" s="122"/>
      <c r="E3" s="122"/>
      <c r="F3" s="122"/>
      <c r="G3" s="122"/>
      <c r="H3" s="122"/>
      <c r="I3" s="122"/>
      <c r="J3" s="122"/>
      <c r="K3" s="122"/>
      <c r="L3" s="123"/>
      <c r="AT3" s="120" t="s">
        <v>82</v>
      </c>
    </row>
    <row r="4" spans="1:46" ht="24.95" customHeight="1">
      <c r="B4" s="123"/>
      <c r="D4" s="124" t="s">
        <v>109</v>
      </c>
      <c r="L4" s="123"/>
      <c r="M4" s="125" t="s">
        <v>11</v>
      </c>
      <c r="AT4" s="120" t="s">
        <v>4</v>
      </c>
    </row>
    <row r="5" spans="1:46" ht="6.95" customHeight="1">
      <c r="B5" s="123"/>
      <c r="L5" s="123"/>
    </row>
    <row r="6" spans="1:46" ht="12" customHeight="1">
      <c r="B6" s="123"/>
      <c r="D6" s="126" t="s">
        <v>17</v>
      </c>
      <c r="L6" s="123"/>
    </row>
    <row r="7" spans="1:46" ht="16.5" customHeight="1">
      <c r="B7" s="123"/>
      <c r="E7" s="358" t="str">
        <f>'Rekapitulace stavby'!K6</f>
        <v>Žerčice, vodojem - rekonstrukce, oprava 6.3.2021 podle VaK MB</v>
      </c>
      <c r="F7" s="359"/>
      <c r="G7" s="359"/>
      <c r="H7" s="359"/>
      <c r="L7" s="123"/>
    </row>
    <row r="8" spans="1:46" s="130" customFormat="1" ht="12" customHeight="1">
      <c r="A8" s="127"/>
      <c r="B8" s="128"/>
      <c r="C8" s="127"/>
      <c r="D8" s="126" t="s">
        <v>113</v>
      </c>
      <c r="E8" s="127"/>
      <c r="F8" s="127"/>
      <c r="G8" s="127"/>
      <c r="H8" s="127"/>
      <c r="I8" s="127"/>
      <c r="J8" s="127"/>
      <c r="K8" s="127"/>
      <c r="L8" s="129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</row>
    <row r="9" spans="1:46" s="130" customFormat="1" ht="16.5" customHeight="1">
      <c r="A9" s="127"/>
      <c r="B9" s="128"/>
      <c r="C9" s="127"/>
      <c r="D9" s="127"/>
      <c r="E9" s="348" t="s">
        <v>1768</v>
      </c>
      <c r="F9" s="357"/>
      <c r="G9" s="357"/>
      <c r="H9" s="357"/>
      <c r="I9" s="127"/>
      <c r="J9" s="127"/>
      <c r="K9" s="127"/>
      <c r="L9" s="129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</row>
    <row r="10" spans="1:46" s="130" customFormat="1">
      <c r="A10" s="127"/>
      <c r="B10" s="128"/>
      <c r="C10" s="127"/>
      <c r="D10" s="127"/>
      <c r="E10" s="127"/>
      <c r="F10" s="127"/>
      <c r="G10" s="127"/>
      <c r="H10" s="127"/>
      <c r="I10" s="127"/>
      <c r="J10" s="127"/>
      <c r="K10" s="127"/>
      <c r="L10" s="129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</row>
    <row r="11" spans="1:46" s="130" customFormat="1" ht="12" customHeight="1">
      <c r="A11" s="127"/>
      <c r="B11" s="128"/>
      <c r="C11" s="127"/>
      <c r="D11" s="126" t="s">
        <v>19</v>
      </c>
      <c r="E11" s="127"/>
      <c r="F11" s="131" t="s">
        <v>3</v>
      </c>
      <c r="G11" s="127"/>
      <c r="H11" s="127"/>
      <c r="I11" s="126" t="s">
        <v>20</v>
      </c>
      <c r="J11" s="131" t="s">
        <v>3</v>
      </c>
      <c r="K11" s="127"/>
      <c r="L11" s="129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</row>
    <row r="12" spans="1:46" s="130" customFormat="1" ht="12" customHeight="1">
      <c r="A12" s="127"/>
      <c r="B12" s="128"/>
      <c r="C12" s="127"/>
      <c r="D12" s="126" t="s">
        <v>21</v>
      </c>
      <c r="E12" s="127"/>
      <c r="F12" s="131" t="s">
        <v>1769</v>
      </c>
      <c r="G12" s="127"/>
      <c r="H12" s="127"/>
      <c r="I12" s="126" t="s">
        <v>23</v>
      </c>
      <c r="J12" s="132" t="str">
        <f>'Rekapitulace stavby'!AN8</f>
        <v>6. 3. 2021</v>
      </c>
      <c r="K12" s="127"/>
      <c r="L12" s="129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</row>
    <row r="13" spans="1:46" s="130" customFormat="1" ht="10.9" customHeight="1">
      <c r="A13" s="127"/>
      <c r="B13" s="128"/>
      <c r="C13" s="127"/>
      <c r="D13" s="127"/>
      <c r="E13" s="127"/>
      <c r="F13" s="127"/>
      <c r="G13" s="127"/>
      <c r="H13" s="127"/>
      <c r="I13" s="127"/>
      <c r="J13" s="127"/>
      <c r="K13" s="127"/>
      <c r="L13" s="129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</row>
    <row r="14" spans="1:46" s="130" customFormat="1" ht="12" customHeight="1">
      <c r="A14" s="127"/>
      <c r="B14" s="128"/>
      <c r="C14" s="127"/>
      <c r="D14" s="126" t="s">
        <v>25</v>
      </c>
      <c r="E14" s="127"/>
      <c r="F14" s="127"/>
      <c r="G14" s="127"/>
      <c r="H14" s="127"/>
      <c r="I14" s="126" t="s">
        <v>26</v>
      </c>
      <c r="J14" s="131" t="str">
        <f>IF('Rekapitulace stavby'!AN10="","",'Rekapitulace stavby'!AN10)</f>
        <v/>
      </c>
      <c r="K14" s="127"/>
      <c r="L14" s="129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</row>
    <row r="15" spans="1:46" s="130" customFormat="1" ht="18" customHeight="1">
      <c r="A15" s="127"/>
      <c r="B15" s="128"/>
      <c r="C15" s="127"/>
      <c r="D15" s="127"/>
      <c r="E15" s="131" t="str">
        <f>IF('Rekapitulace stavby'!E11="","",'Rekapitulace stavby'!E11)</f>
        <v>VaK Mladá Boleslav, a.s.</v>
      </c>
      <c r="F15" s="127"/>
      <c r="G15" s="127"/>
      <c r="H15" s="127"/>
      <c r="I15" s="126" t="s">
        <v>28</v>
      </c>
      <c r="J15" s="131" t="str">
        <f>IF('Rekapitulace stavby'!AN11="","",'Rekapitulace stavby'!AN11)</f>
        <v/>
      </c>
      <c r="K15" s="127"/>
      <c r="L15" s="129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</row>
    <row r="16" spans="1:46" s="130" customFormat="1" ht="6.95" customHeight="1">
      <c r="A16" s="127"/>
      <c r="B16" s="128"/>
      <c r="C16" s="127"/>
      <c r="D16" s="127"/>
      <c r="E16" s="127"/>
      <c r="F16" s="127"/>
      <c r="G16" s="127"/>
      <c r="H16" s="127"/>
      <c r="I16" s="127"/>
      <c r="J16" s="127"/>
      <c r="K16" s="127"/>
      <c r="L16" s="129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</row>
    <row r="17" spans="1:31" s="130" customFormat="1" ht="12" customHeight="1">
      <c r="A17" s="127"/>
      <c r="B17" s="128"/>
      <c r="C17" s="127"/>
      <c r="D17" s="126" t="s">
        <v>29</v>
      </c>
      <c r="E17" s="127"/>
      <c r="F17" s="127"/>
      <c r="G17" s="127"/>
      <c r="H17" s="127"/>
      <c r="I17" s="126" t="s">
        <v>26</v>
      </c>
      <c r="J17" s="133" t="str">
        <f>'Rekapitulace stavby'!AN13</f>
        <v>Vyplň údaj</v>
      </c>
      <c r="K17" s="127"/>
      <c r="L17" s="129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</row>
    <row r="18" spans="1:31" s="130" customFormat="1" ht="18" customHeight="1">
      <c r="A18" s="127"/>
      <c r="B18" s="128"/>
      <c r="C18" s="127"/>
      <c r="D18" s="127"/>
      <c r="E18" s="360" t="str">
        <f>'Rekapitulace stavby'!E14</f>
        <v>Vyplň údaj</v>
      </c>
      <c r="F18" s="331"/>
      <c r="G18" s="331"/>
      <c r="H18" s="331"/>
      <c r="I18" s="126" t="s">
        <v>28</v>
      </c>
      <c r="J18" s="133" t="str">
        <f>'Rekapitulace stavby'!AN14</f>
        <v>Vyplň údaj</v>
      </c>
      <c r="K18" s="127"/>
      <c r="L18" s="129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</row>
    <row r="19" spans="1:31" s="130" customFormat="1" ht="6.95" customHeight="1">
      <c r="A19" s="127"/>
      <c r="B19" s="128"/>
      <c r="C19" s="127"/>
      <c r="D19" s="127"/>
      <c r="E19" s="127"/>
      <c r="F19" s="127"/>
      <c r="G19" s="127"/>
      <c r="H19" s="127"/>
      <c r="I19" s="127"/>
      <c r="J19" s="127"/>
      <c r="K19" s="127"/>
      <c r="L19" s="129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</row>
    <row r="20" spans="1:31" s="130" customFormat="1" ht="12" customHeight="1">
      <c r="A20" s="127"/>
      <c r="B20" s="128"/>
      <c r="C20" s="127"/>
      <c r="D20" s="126" t="s">
        <v>31</v>
      </c>
      <c r="E20" s="127"/>
      <c r="F20" s="127"/>
      <c r="G20" s="127"/>
      <c r="H20" s="127"/>
      <c r="I20" s="126" t="s">
        <v>26</v>
      </c>
      <c r="J20" s="131" t="str">
        <f>IF('Rekapitulace stavby'!AN16="","",'Rekapitulace stavby'!AN16)</f>
        <v/>
      </c>
      <c r="K20" s="127"/>
      <c r="L20" s="129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</row>
    <row r="21" spans="1:31" s="130" customFormat="1" ht="18" customHeight="1">
      <c r="A21" s="127"/>
      <c r="B21" s="128"/>
      <c r="C21" s="127"/>
      <c r="D21" s="127"/>
      <c r="E21" s="131" t="str">
        <f>IF('Rekapitulace stavby'!E17="","",'Rekapitulace stavby'!E17)</f>
        <v>Vodohospodářské inženýrské stavby, a.s.</v>
      </c>
      <c r="F21" s="127"/>
      <c r="G21" s="127"/>
      <c r="H21" s="127"/>
      <c r="I21" s="126" t="s">
        <v>28</v>
      </c>
      <c r="J21" s="131" t="str">
        <f>IF('Rekapitulace stavby'!AN17="","",'Rekapitulace stavby'!AN17)</f>
        <v/>
      </c>
      <c r="K21" s="127"/>
      <c r="L21" s="129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</row>
    <row r="22" spans="1:31" s="130" customFormat="1" ht="6.95" customHeight="1">
      <c r="A22" s="127"/>
      <c r="B22" s="128"/>
      <c r="C22" s="127"/>
      <c r="D22" s="127"/>
      <c r="E22" s="127"/>
      <c r="F22" s="127"/>
      <c r="G22" s="127"/>
      <c r="H22" s="127"/>
      <c r="I22" s="127"/>
      <c r="J22" s="127"/>
      <c r="K22" s="127"/>
      <c r="L22" s="129"/>
      <c r="S22" s="127"/>
      <c r="T22" s="127"/>
      <c r="U22" s="127"/>
      <c r="V22" s="127"/>
      <c r="W22" s="127"/>
      <c r="X22" s="127"/>
      <c r="Y22" s="127"/>
      <c r="Z22" s="127"/>
      <c r="AA22" s="127"/>
      <c r="AB22" s="127"/>
      <c r="AC22" s="127"/>
      <c r="AD22" s="127"/>
      <c r="AE22" s="127"/>
    </row>
    <row r="23" spans="1:31" s="130" customFormat="1" ht="12" customHeight="1">
      <c r="A23" s="127"/>
      <c r="B23" s="128"/>
      <c r="C23" s="127"/>
      <c r="D23" s="126" t="s">
        <v>34</v>
      </c>
      <c r="E23" s="127"/>
      <c r="F23" s="127"/>
      <c r="G23" s="127"/>
      <c r="H23" s="127"/>
      <c r="I23" s="126" t="s">
        <v>26</v>
      </c>
      <c r="J23" s="131" t="str">
        <f>IF('Rekapitulace stavby'!AN19="","",'Rekapitulace stavby'!AN19)</f>
        <v/>
      </c>
      <c r="K23" s="127"/>
      <c r="L23" s="129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</row>
    <row r="24" spans="1:31" s="130" customFormat="1" ht="18" customHeight="1">
      <c r="A24" s="127"/>
      <c r="B24" s="128"/>
      <c r="C24" s="127"/>
      <c r="D24" s="127"/>
      <c r="E24" s="131" t="str">
        <f>IF('Rekapitulace stavby'!E20="","",'Rekapitulace stavby'!E20)</f>
        <v>Ing.Josef Němeček</v>
      </c>
      <c r="F24" s="127"/>
      <c r="G24" s="127"/>
      <c r="H24" s="127"/>
      <c r="I24" s="126" t="s">
        <v>28</v>
      </c>
      <c r="J24" s="131" t="str">
        <f>IF('Rekapitulace stavby'!AN20="","",'Rekapitulace stavby'!AN20)</f>
        <v/>
      </c>
      <c r="K24" s="127"/>
      <c r="L24" s="129"/>
      <c r="S24" s="127"/>
      <c r="T24" s="127"/>
      <c r="U24" s="127"/>
      <c r="V24" s="127"/>
      <c r="W24" s="127"/>
      <c r="X24" s="127"/>
      <c r="Y24" s="127"/>
      <c r="Z24" s="127"/>
      <c r="AA24" s="127"/>
      <c r="AB24" s="127"/>
      <c r="AC24" s="127"/>
      <c r="AD24" s="127"/>
      <c r="AE24" s="127"/>
    </row>
    <row r="25" spans="1:31" s="130" customFormat="1" ht="6.95" customHeight="1">
      <c r="A25" s="127"/>
      <c r="B25" s="128"/>
      <c r="C25" s="127"/>
      <c r="D25" s="127"/>
      <c r="E25" s="127"/>
      <c r="F25" s="127"/>
      <c r="G25" s="127"/>
      <c r="H25" s="127"/>
      <c r="I25" s="127"/>
      <c r="J25" s="127"/>
      <c r="K25" s="127"/>
      <c r="L25" s="129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</row>
    <row r="26" spans="1:31" s="130" customFormat="1" ht="12" customHeight="1">
      <c r="A26" s="127"/>
      <c r="B26" s="128"/>
      <c r="C26" s="127"/>
      <c r="D26" s="126" t="s">
        <v>36</v>
      </c>
      <c r="E26" s="127"/>
      <c r="F26" s="127"/>
      <c r="G26" s="127"/>
      <c r="H26" s="127"/>
      <c r="I26" s="127"/>
      <c r="J26" s="127"/>
      <c r="K26" s="127"/>
      <c r="L26" s="129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</row>
    <row r="27" spans="1:31" s="137" customFormat="1" ht="16.5" customHeight="1">
      <c r="A27" s="134"/>
      <c r="B27" s="135"/>
      <c r="C27" s="134"/>
      <c r="D27" s="134"/>
      <c r="E27" s="335" t="s">
        <v>3</v>
      </c>
      <c r="F27" s="335"/>
      <c r="G27" s="335"/>
      <c r="H27" s="335"/>
      <c r="I27" s="134"/>
      <c r="J27" s="134"/>
      <c r="K27" s="134"/>
      <c r="L27" s="136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</row>
    <row r="28" spans="1:31" s="130" customFormat="1" ht="6.95" customHeight="1">
      <c r="A28" s="127"/>
      <c r="B28" s="128"/>
      <c r="C28" s="127"/>
      <c r="D28" s="127"/>
      <c r="E28" s="127"/>
      <c r="F28" s="127"/>
      <c r="G28" s="127"/>
      <c r="H28" s="127"/>
      <c r="I28" s="127"/>
      <c r="J28" s="127"/>
      <c r="K28" s="127"/>
      <c r="L28" s="129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27"/>
      <c r="AD28" s="127"/>
      <c r="AE28" s="127"/>
    </row>
    <row r="29" spans="1:31" s="130" customFormat="1" ht="6.95" customHeight="1">
      <c r="A29" s="127"/>
      <c r="B29" s="128"/>
      <c r="C29" s="127"/>
      <c r="D29" s="138"/>
      <c r="E29" s="138"/>
      <c r="F29" s="138"/>
      <c r="G29" s="138"/>
      <c r="H29" s="138"/>
      <c r="I29" s="138"/>
      <c r="J29" s="138"/>
      <c r="K29" s="138"/>
      <c r="L29" s="129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</row>
    <row r="30" spans="1:31" s="130" customFormat="1" ht="25.35" customHeight="1">
      <c r="A30" s="127"/>
      <c r="B30" s="128"/>
      <c r="C30" s="127"/>
      <c r="D30" s="139" t="s">
        <v>38</v>
      </c>
      <c r="E30" s="127"/>
      <c r="F30" s="127"/>
      <c r="G30" s="127"/>
      <c r="H30" s="127"/>
      <c r="I30" s="127"/>
      <c r="J30" s="140">
        <f>ROUND(J80, 2)</f>
        <v>0</v>
      </c>
      <c r="K30" s="127"/>
      <c r="L30" s="129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</row>
    <row r="31" spans="1:31" s="130" customFormat="1" ht="6.95" customHeight="1">
      <c r="A31" s="127"/>
      <c r="B31" s="128"/>
      <c r="C31" s="127"/>
      <c r="D31" s="138"/>
      <c r="E31" s="138"/>
      <c r="F31" s="138"/>
      <c r="G31" s="138"/>
      <c r="H31" s="138"/>
      <c r="I31" s="138"/>
      <c r="J31" s="138"/>
      <c r="K31" s="138"/>
      <c r="L31" s="129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</row>
    <row r="32" spans="1:31" s="130" customFormat="1" ht="14.45" customHeight="1">
      <c r="A32" s="127"/>
      <c r="B32" s="128"/>
      <c r="C32" s="127"/>
      <c r="D32" s="127"/>
      <c r="E32" s="127"/>
      <c r="F32" s="141" t="s">
        <v>40</v>
      </c>
      <c r="G32" s="127"/>
      <c r="H32" s="127"/>
      <c r="I32" s="141" t="s">
        <v>39</v>
      </c>
      <c r="J32" s="141" t="s">
        <v>41</v>
      </c>
      <c r="K32" s="127"/>
      <c r="L32" s="129"/>
      <c r="S32" s="127"/>
      <c r="T32" s="127"/>
      <c r="U32" s="127"/>
      <c r="V32" s="127"/>
      <c r="W32" s="127"/>
      <c r="X32" s="127"/>
      <c r="Y32" s="127"/>
      <c r="Z32" s="127"/>
      <c r="AA32" s="127"/>
      <c r="AB32" s="127"/>
      <c r="AC32" s="127"/>
      <c r="AD32" s="127"/>
      <c r="AE32" s="127"/>
    </row>
    <row r="33" spans="1:31" s="130" customFormat="1" ht="14.45" customHeight="1">
      <c r="A33" s="127"/>
      <c r="B33" s="128"/>
      <c r="C33" s="127"/>
      <c r="D33" s="142" t="s">
        <v>42</v>
      </c>
      <c r="E33" s="126" t="s">
        <v>43</v>
      </c>
      <c r="F33" s="143">
        <f>ROUND((SUM(BE80:BE107)),  2)</f>
        <v>0</v>
      </c>
      <c r="G33" s="127"/>
      <c r="H33" s="127"/>
      <c r="I33" s="144">
        <v>0.21</v>
      </c>
      <c r="J33" s="143">
        <f>ROUND(((SUM(BE80:BE107))*I33),  2)</f>
        <v>0</v>
      </c>
      <c r="K33" s="127"/>
      <c r="L33" s="129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7"/>
      <c r="AE33" s="127"/>
    </row>
    <row r="34" spans="1:31" s="130" customFormat="1" ht="14.45" customHeight="1">
      <c r="A34" s="127"/>
      <c r="B34" s="128"/>
      <c r="C34" s="127"/>
      <c r="D34" s="127"/>
      <c r="E34" s="126" t="s">
        <v>44</v>
      </c>
      <c r="F34" s="143">
        <f>ROUND((SUM(BF80:BF107)),  2)</f>
        <v>0</v>
      </c>
      <c r="G34" s="127"/>
      <c r="H34" s="127"/>
      <c r="I34" s="144">
        <v>0.15</v>
      </c>
      <c r="J34" s="143">
        <f>ROUND(((SUM(BF80:BF107))*I34),  2)</f>
        <v>0</v>
      </c>
      <c r="K34" s="127"/>
      <c r="L34" s="129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</row>
    <row r="35" spans="1:31" s="130" customFormat="1" ht="14.45" hidden="1" customHeight="1">
      <c r="A35" s="127"/>
      <c r="B35" s="128"/>
      <c r="C35" s="127"/>
      <c r="D35" s="127"/>
      <c r="E35" s="126" t="s">
        <v>45</v>
      </c>
      <c r="F35" s="143">
        <f>ROUND((SUM(BG80:BG107)),  2)</f>
        <v>0</v>
      </c>
      <c r="G35" s="127"/>
      <c r="H35" s="127"/>
      <c r="I35" s="144">
        <v>0.21</v>
      </c>
      <c r="J35" s="143">
        <f>0</f>
        <v>0</v>
      </c>
      <c r="K35" s="127"/>
      <c r="L35" s="129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  <c r="AE35" s="127"/>
    </row>
    <row r="36" spans="1:31" s="130" customFormat="1" ht="14.45" hidden="1" customHeight="1">
      <c r="A36" s="127"/>
      <c r="B36" s="128"/>
      <c r="C36" s="127"/>
      <c r="D36" s="127"/>
      <c r="E36" s="126" t="s">
        <v>46</v>
      </c>
      <c r="F36" s="143">
        <f>ROUND((SUM(BH80:BH107)),  2)</f>
        <v>0</v>
      </c>
      <c r="G36" s="127"/>
      <c r="H36" s="127"/>
      <c r="I36" s="144">
        <v>0.15</v>
      </c>
      <c r="J36" s="143">
        <f>0</f>
        <v>0</v>
      </c>
      <c r="K36" s="127"/>
      <c r="L36" s="129"/>
      <c r="S36" s="127"/>
      <c r="T36" s="127"/>
      <c r="U36" s="127"/>
      <c r="V36" s="127"/>
      <c r="W36" s="127"/>
      <c r="X36" s="127"/>
      <c r="Y36" s="127"/>
      <c r="Z36" s="127"/>
      <c r="AA36" s="127"/>
      <c r="AB36" s="127"/>
      <c r="AC36" s="127"/>
      <c r="AD36" s="127"/>
      <c r="AE36" s="127"/>
    </row>
    <row r="37" spans="1:31" s="130" customFormat="1" ht="14.45" hidden="1" customHeight="1">
      <c r="A37" s="127"/>
      <c r="B37" s="128"/>
      <c r="C37" s="127"/>
      <c r="D37" s="127"/>
      <c r="E37" s="126" t="s">
        <v>47</v>
      </c>
      <c r="F37" s="143">
        <f>ROUND((SUM(BI80:BI107)),  2)</f>
        <v>0</v>
      </c>
      <c r="G37" s="127"/>
      <c r="H37" s="127"/>
      <c r="I37" s="144">
        <v>0</v>
      </c>
      <c r="J37" s="143">
        <f>0</f>
        <v>0</v>
      </c>
      <c r="K37" s="127"/>
      <c r="L37" s="129"/>
      <c r="S37" s="127"/>
      <c r="T37" s="127"/>
      <c r="U37" s="127"/>
      <c r="V37" s="127"/>
      <c r="W37" s="127"/>
      <c r="X37" s="127"/>
      <c r="Y37" s="127"/>
      <c r="Z37" s="127"/>
      <c r="AA37" s="127"/>
      <c r="AB37" s="127"/>
      <c r="AC37" s="127"/>
      <c r="AD37" s="127"/>
      <c r="AE37" s="127"/>
    </row>
    <row r="38" spans="1:31" s="130" customFormat="1" ht="6.95" customHeight="1">
      <c r="A38" s="127"/>
      <c r="B38" s="128"/>
      <c r="C38" s="127"/>
      <c r="D38" s="127"/>
      <c r="E38" s="127"/>
      <c r="F38" s="127"/>
      <c r="G38" s="127"/>
      <c r="H38" s="127"/>
      <c r="I38" s="127"/>
      <c r="J38" s="127"/>
      <c r="K38" s="127"/>
      <c r="L38" s="129"/>
      <c r="S38" s="127"/>
      <c r="T38" s="127"/>
      <c r="U38" s="127"/>
      <c r="V38" s="127"/>
      <c r="W38" s="127"/>
      <c r="X38" s="127"/>
      <c r="Y38" s="127"/>
      <c r="Z38" s="127"/>
      <c r="AA38" s="127"/>
      <c r="AB38" s="127"/>
      <c r="AC38" s="127"/>
      <c r="AD38" s="127"/>
      <c r="AE38" s="127"/>
    </row>
    <row r="39" spans="1:31" s="130" customFormat="1" ht="25.35" customHeight="1">
      <c r="A39" s="127"/>
      <c r="B39" s="128"/>
      <c r="C39" s="145"/>
      <c r="D39" s="146" t="s">
        <v>48</v>
      </c>
      <c r="E39" s="147"/>
      <c r="F39" s="147"/>
      <c r="G39" s="148" t="s">
        <v>49</v>
      </c>
      <c r="H39" s="149" t="s">
        <v>50</v>
      </c>
      <c r="I39" s="147"/>
      <c r="J39" s="150">
        <f>SUM(J30:J37)</f>
        <v>0</v>
      </c>
      <c r="K39" s="151"/>
      <c r="L39" s="129"/>
      <c r="S39" s="127"/>
      <c r="T39" s="127"/>
      <c r="U39" s="127"/>
      <c r="V39" s="127"/>
      <c r="W39" s="127"/>
      <c r="X39" s="127"/>
      <c r="Y39" s="127"/>
      <c r="Z39" s="127"/>
      <c r="AA39" s="127"/>
      <c r="AB39" s="127"/>
      <c r="AC39" s="127"/>
      <c r="AD39" s="127"/>
      <c r="AE39" s="127"/>
    </row>
    <row r="40" spans="1:31" s="130" customFormat="1" ht="14.45" customHeight="1">
      <c r="A40" s="127"/>
      <c r="B40" s="152"/>
      <c r="C40" s="153"/>
      <c r="D40" s="153"/>
      <c r="E40" s="153"/>
      <c r="F40" s="153"/>
      <c r="G40" s="153"/>
      <c r="H40" s="153"/>
      <c r="I40" s="153"/>
      <c r="J40" s="153"/>
      <c r="K40" s="153"/>
      <c r="L40" s="129"/>
      <c r="S40" s="127"/>
      <c r="T40" s="127"/>
      <c r="U40" s="127"/>
      <c r="V40" s="127"/>
      <c r="W40" s="127"/>
      <c r="X40" s="127"/>
      <c r="Y40" s="127"/>
      <c r="Z40" s="127"/>
      <c r="AA40" s="127"/>
      <c r="AB40" s="127"/>
      <c r="AC40" s="127"/>
      <c r="AD40" s="127"/>
      <c r="AE40" s="127"/>
    </row>
    <row r="44" spans="1:31" s="130" customFormat="1" ht="6.95" customHeight="1">
      <c r="A44" s="127"/>
      <c r="B44" s="154"/>
      <c r="C44" s="155"/>
      <c r="D44" s="155"/>
      <c r="E44" s="155"/>
      <c r="F44" s="155"/>
      <c r="G44" s="155"/>
      <c r="H44" s="155"/>
      <c r="I44" s="155"/>
      <c r="J44" s="155"/>
      <c r="K44" s="155"/>
      <c r="L44" s="129"/>
      <c r="S44" s="127"/>
      <c r="T44" s="127"/>
      <c r="U44" s="127"/>
      <c r="V44" s="127"/>
      <c r="W44" s="127"/>
      <c r="X44" s="127"/>
      <c r="Y44" s="127"/>
      <c r="Z44" s="127"/>
      <c r="AA44" s="127"/>
      <c r="AB44" s="127"/>
      <c r="AC44" s="127"/>
      <c r="AD44" s="127"/>
      <c r="AE44" s="127"/>
    </row>
    <row r="45" spans="1:31" s="130" customFormat="1" ht="24.95" customHeight="1">
      <c r="A45" s="127"/>
      <c r="B45" s="128"/>
      <c r="C45" s="124" t="s">
        <v>116</v>
      </c>
      <c r="D45" s="127"/>
      <c r="E45" s="127"/>
      <c r="F45" s="127"/>
      <c r="G45" s="127"/>
      <c r="H45" s="127"/>
      <c r="I45" s="127"/>
      <c r="J45" s="127"/>
      <c r="K45" s="127"/>
      <c r="L45" s="129"/>
      <c r="S45" s="127"/>
      <c r="T45" s="127"/>
      <c r="U45" s="127"/>
      <c r="V45" s="127"/>
      <c r="W45" s="127"/>
      <c r="X45" s="127"/>
      <c r="Y45" s="127"/>
      <c r="Z45" s="127"/>
      <c r="AA45" s="127"/>
      <c r="AB45" s="127"/>
      <c r="AC45" s="127"/>
      <c r="AD45" s="127"/>
      <c r="AE45" s="127"/>
    </row>
    <row r="46" spans="1:31" s="130" customFormat="1" ht="6.95" customHeight="1">
      <c r="A46" s="127"/>
      <c r="B46" s="128"/>
      <c r="C46" s="127"/>
      <c r="D46" s="127"/>
      <c r="E46" s="127"/>
      <c r="F46" s="127"/>
      <c r="G46" s="127"/>
      <c r="H46" s="127"/>
      <c r="I46" s="127"/>
      <c r="J46" s="127"/>
      <c r="K46" s="127"/>
      <c r="L46" s="129"/>
      <c r="S46" s="127"/>
      <c r="T46" s="127"/>
      <c r="U46" s="127"/>
      <c r="V46" s="127"/>
      <c r="W46" s="127"/>
      <c r="X46" s="127"/>
      <c r="Y46" s="127"/>
      <c r="Z46" s="127"/>
      <c r="AA46" s="127"/>
      <c r="AB46" s="127"/>
      <c r="AC46" s="127"/>
      <c r="AD46" s="127"/>
      <c r="AE46" s="127"/>
    </row>
    <row r="47" spans="1:31" s="130" customFormat="1" ht="12" customHeight="1">
      <c r="A47" s="127"/>
      <c r="B47" s="128"/>
      <c r="C47" s="126" t="s">
        <v>17</v>
      </c>
      <c r="D47" s="127"/>
      <c r="E47" s="127"/>
      <c r="F47" s="127"/>
      <c r="G47" s="127"/>
      <c r="H47" s="127"/>
      <c r="I47" s="127"/>
      <c r="J47" s="127"/>
      <c r="K47" s="127"/>
      <c r="L47" s="129"/>
      <c r="S47" s="127"/>
      <c r="T47" s="127"/>
      <c r="U47" s="127"/>
      <c r="V47" s="127"/>
      <c r="W47" s="127"/>
      <c r="X47" s="127"/>
      <c r="Y47" s="127"/>
      <c r="Z47" s="127"/>
      <c r="AA47" s="127"/>
      <c r="AB47" s="127"/>
      <c r="AC47" s="127"/>
      <c r="AD47" s="127"/>
      <c r="AE47" s="127"/>
    </row>
    <row r="48" spans="1:31" s="130" customFormat="1" ht="16.5" customHeight="1">
      <c r="A48" s="127"/>
      <c r="B48" s="128"/>
      <c r="C48" s="127"/>
      <c r="D48" s="127"/>
      <c r="E48" s="358" t="str">
        <f>E7</f>
        <v>Žerčice, vodojem - rekonstrukce, oprava 6.3.2021 podle VaK MB</v>
      </c>
      <c r="F48" s="359"/>
      <c r="G48" s="359"/>
      <c r="H48" s="359"/>
      <c r="I48" s="127"/>
      <c r="J48" s="127"/>
      <c r="K48" s="127"/>
      <c r="L48" s="129"/>
      <c r="S48" s="127"/>
      <c r="T48" s="127"/>
      <c r="U48" s="127"/>
      <c r="V48" s="127"/>
      <c r="W48" s="127"/>
      <c r="X48" s="127"/>
      <c r="Y48" s="127"/>
      <c r="Z48" s="127"/>
      <c r="AA48" s="127"/>
      <c r="AB48" s="127"/>
      <c r="AC48" s="127"/>
      <c r="AD48" s="127"/>
      <c r="AE48" s="127"/>
    </row>
    <row r="49" spans="1:47" s="130" customFormat="1" ht="12" customHeight="1">
      <c r="A49" s="127"/>
      <c r="B49" s="128"/>
      <c r="C49" s="126" t="s">
        <v>113</v>
      </c>
      <c r="D49" s="127"/>
      <c r="E49" s="127"/>
      <c r="F49" s="127"/>
      <c r="G49" s="127"/>
      <c r="H49" s="127"/>
      <c r="I49" s="127"/>
      <c r="J49" s="127"/>
      <c r="K49" s="127"/>
      <c r="L49" s="129"/>
      <c r="S49" s="127"/>
      <c r="T49" s="127"/>
      <c r="U49" s="127"/>
      <c r="V49" s="127"/>
      <c r="W49" s="127"/>
      <c r="X49" s="127"/>
      <c r="Y49" s="127"/>
      <c r="Z49" s="127"/>
      <c r="AA49" s="127"/>
      <c r="AB49" s="127"/>
      <c r="AC49" s="127"/>
      <c r="AD49" s="127"/>
      <c r="AE49" s="127"/>
    </row>
    <row r="50" spans="1:47" s="130" customFormat="1" ht="16.5" customHeight="1">
      <c r="A50" s="127"/>
      <c r="B50" s="128"/>
      <c r="C50" s="127"/>
      <c r="D50" s="127"/>
      <c r="E50" s="348" t="str">
        <f>E9</f>
        <v>04 - SO 04 - Přeložka přípojky NN</v>
      </c>
      <c r="F50" s="357"/>
      <c r="G50" s="357"/>
      <c r="H50" s="357"/>
      <c r="I50" s="127"/>
      <c r="J50" s="127"/>
      <c r="K50" s="127"/>
      <c r="L50" s="129"/>
      <c r="S50" s="127"/>
      <c r="T50" s="127"/>
      <c r="U50" s="127"/>
      <c r="V50" s="127"/>
      <c r="W50" s="127"/>
      <c r="X50" s="127"/>
      <c r="Y50" s="127"/>
      <c r="Z50" s="127"/>
      <c r="AA50" s="127"/>
      <c r="AB50" s="127"/>
      <c r="AC50" s="127"/>
      <c r="AD50" s="127"/>
      <c r="AE50" s="127"/>
    </row>
    <row r="51" spans="1:47" s="130" customFormat="1" ht="6.95" customHeight="1">
      <c r="A51" s="127"/>
      <c r="B51" s="128"/>
      <c r="C51" s="127"/>
      <c r="D51" s="127"/>
      <c r="E51" s="127"/>
      <c r="F51" s="127"/>
      <c r="G51" s="127"/>
      <c r="H51" s="127"/>
      <c r="I51" s="127"/>
      <c r="J51" s="127"/>
      <c r="K51" s="127"/>
      <c r="L51" s="129"/>
      <c r="S51" s="127"/>
      <c r="T51" s="127"/>
      <c r="U51" s="127"/>
      <c r="V51" s="127"/>
      <c r="W51" s="127"/>
      <c r="X51" s="127"/>
      <c r="Y51" s="127"/>
      <c r="Z51" s="127"/>
      <c r="AA51" s="127"/>
      <c r="AB51" s="127"/>
      <c r="AC51" s="127"/>
      <c r="AD51" s="127"/>
      <c r="AE51" s="127"/>
    </row>
    <row r="52" spans="1:47" s="130" customFormat="1" ht="12" customHeight="1">
      <c r="A52" s="127"/>
      <c r="B52" s="128"/>
      <c r="C52" s="126" t="s">
        <v>21</v>
      </c>
      <c r="D52" s="127"/>
      <c r="E52" s="127"/>
      <c r="F52" s="131" t="str">
        <f>F12</f>
        <v xml:space="preserve"> </v>
      </c>
      <c r="G52" s="127"/>
      <c r="H52" s="127"/>
      <c r="I52" s="126" t="s">
        <v>23</v>
      </c>
      <c r="J52" s="132" t="str">
        <f>IF(J12="","",J12)</f>
        <v>6. 3. 2021</v>
      </c>
      <c r="K52" s="127"/>
      <c r="L52" s="129"/>
      <c r="S52" s="127"/>
      <c r="T52" s="127"/>
      <c r="U52" s="127"/>
      <c r="V52" s="127"/>
      <c r="W52" s="127"/>
      <c r="X52" s="127"/>
      <c r="Y52" s="127"/>
      <c r="Z52" s="127"/>
      <c r="AA52" s="127"/>
      <c r="AB52" s="127"/>
      <c r="AC52" s="127"/>
      <c r="AD52" s="127"/>
      <c r="AE52" s="127"/>
    </row>
    <row r="53" spans="1:47" s="130" customFormat="1" ht="6.95" customHeight="1">
      <c r="A53" s="127"/>
      <c r="B53" s="128"/>
      <c r="C53" s="127"/>
      <c r="D53" s="127"/>
      <c r="E53" s="127"/>
      <c r="F53" s="127"/>
      <c r="G53" s="127"/>
      <c r="H53" s="127"/>
      <c r="I53" s="127"/>
      <c r="J53" s="127"/>
      <c r="K53" s="127"/>
      <c r="L53" s="129"/>
      <c r="S53" s="127"/>
      <c r="T53" s="127"/>
      <c r="U53" s="127"/>
      <c r="V53" s="127"/>
      <c r="W53" s="127"/>
      <c r="X53" s="127"/>
      <c r="Y53" s="127"/>
      <c r="Z53" s="127"/>
      <c r="AA53" s="127"/>
      <c r="AB53" s="127"/>
      <c r="AC53" s="127"/>
      <c r="AD53" s="127"/>
      <c r="AE53" s="127"/>
    </row>
    <row r="54" spans="1:47" s="130" customFormat="1" ht="40.15" customHeight="1">
      <c r="A54" s="127"/>
      <c r="B54" s="128"/>
      <c r="C54" s="126" t="s">
        <v>25</v>
      </c>
      <c r="D54" s="127"/>
      <c r="E54" s="127"/>
      <c r="F54" s="131" t="str">
        <f>E15</f>
        <v>VaK Mladá Boleslav, a.s.</v>
      </c>
      <c r="G54" s="127"/>
      <c r="H54" s="127"/>
      <c r="I54" s="126" t="s">
        <v>31</v>
      </c>
      <c r="J54" s="156" t="str">
        <f>E21</f>
        <v>Vodohospodářské inženýrské stavby, a.s.</v>
      </c>
      <c r="K54" s="127"/>
      <c r="L54" s="129"/>
      <c r="S54" s="127"/>
      <c r="T54" s="127"/>
      <c r="U54" s="127"/>
      <c r="V54" s="127"/>
      <c r="W54" s="127"/>
      <c r="X54" s="127"/>
      <c r="Y54" s="127"/>
      <c r="Z54" s="127"/>
      <c r="AA54" s="127"/>
      <c r="AB54" s="127"/>
      <c r="AC54" s="127"/>
      <c r="AD54" s="127"/>
      <c r="AE54" s="127"/>
    </row>
    <row r="55" spans="1:47" s="130" customFormat="1" ht="15.2" customHeight="1">
      <c r="A55" s="127"/>
      <c r="B55" s="128"/>
      <c r="C55" s="126" t="s">
        <v>29</v>
      </c>
      <c r="D55" s="127"/>
      <c r="E55" s="127"/>
      <c r="F55" s="131" t="str">
        <f>IF(E18="","",E18)</f>
        <v>Vyplň údaj</v>
      </c>
      <c r="G55" s="127"/>
      <c r="H55" s="127"/>
      <c r="I55" s="126" t="s">
        <v>34</v>
      </c>
      <c r="J55" s="156" t="str">
        <f>E24</f>
        <v>Ing.Josef Němeček</v>
      </c>
      <c r="K55" s="127"/>
      <c r="L55" s="129"/>
      <c r="S55" s="127"/>
      <c r="T55" s="127"/>
      <c r="U55" s="127"/>
      <c r="V55" s="127"/>
      <c r="W55" s="127"/>
      <c r="X55" s="127"/>
      <c r="Y55" s="127"/>
      <c r="Z55" s="127"/>
      <c r="AA55" s="127"/>
      <c r="AB55" s="127"/>
      <c r="AC55" s="127"/>
      <c r="AD55" s="127"/>
      <c r="AE55" s="127"/>
    </row>
    <row r="56" spans="1:47" s="130" customFormat="1" ht="10.35" customHeight="1">
      <c r="A56" s="127"/>
      <c r="B56" s="128"/>
      <c r="C56" s="127"/>
      <c r="D56" s="127"/>
      <c r="E56" s="127"/>
      <c r="F56" s="127"/>
      <c r="G56" s="127"/>
      <c r="H56" s="127"/>
      <c r="I56" s="127"/>
      <c r="J56" s="127"/>
      <c r="K56" s="127"/>
      <c r="L56" s="129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</row>
    <row r="57" spans="1:47" s="130" customFormat="1" ht="29.25" customHeight="1">
      <c r="A57" s="127"/>
      <c r="B57" s="128"/>
      <c r="C57" s="157" t="s">
        <v>117</v>
      </c>
      <c r="D57" s="145"/>
      <c r="E57" s="145"/>
      <c r="F57" s="145"/>
      <c r="G57" s="145"/>
      <c r="H57" s="145"/>
      <c r="I57" s="145"/>
      <c r="J57" s="158" t="s">
        <v>118</v>
      </c>
      <c r="K57" s="145"/>
      <c r="L57" s="129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</row>
    <row r="58" spans="1:47" s="130" customFormat="1" ht="10.35" customHeight="1">
      <c r="A58" s="127"/>
      <c r="B58" s="128"/>
      <c r="C58" s="127"/>
      <c r="D58" s="127"/>
      <c r="E58" s="127"/>
      <c r="F58" s="127"/>
      <c r="G58" s="127"/>
      <c r="H58" s="127"/>
      <c r="I58" s="127"/>
      <c r="J58" s="127"/>
      <c r="K58" s="127"/>
      <c r="L58" s="129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</row>
    <row r="59" spans="1:47" s="130" customFormat="1" ht="22.9" customHeight="1">
      <c r="A59" s="127"/>
      <c r="B59" s="128"/>
      <c r="C59" s="159" t="s">
        <v>70</v>
      </c>
      <c r="D59" s="127"/>
      <c r="E59" s="127"/>
      <c r="F59" s="127"/>
      <c r="G59" s="127"/>
      <c r="H59" s="127"/>
      <c r="I59" s="127"/>
      <c r="J59" s="140">
        <f>J80</f>
        <v>0</v>
      </c>
      <c r="K59" s="127"/>
      <c r="L59" s="129"/>
      <c r="S59" s="127"/>
      <c r="T59" s="127"/>
      <c r="U59" s="127"/>
      <c r="V59" s="127"/>
      <c r="W59" s="127"/>
      <c r="X59" s="127"/>
      <c r="Y59" s="127"/>
      <c r="Z59" s="127"/>
      <c r="AA59" s="127"/>
      <c r="AB59" s="127"/>
      <c r="AC59" s="127"/>
      <c r="AD59" s="127"/>
      <c r="AE59" s="127"/>
      <c r="AU59" s="120" t="s">
        <v>119</v>
      </c>
    </row>
    <row r="60" spans="1:47" s="160" customFormat="1" ht="24.95" customHeight="1">
      <c r="B60" s="161"/>
      <c r="D60" s="162" t="s">
        <v>1770</v>
      </c>
      <c r="E60" s="163"/>
      <c r="F60" s="163"/>
      <c r="G60" s="163"/>
      <c r="H60" s="163"/>
      <c r="I60" s="163"/>
      <c r="J60" s="164">
        <f>J81</f>
        <v>0</v>
      </c>
      <c r="L60" s="161"/>
    </row>
    <row r="61" spans="1:47" s="130" customFormat="1" ht="21.75" customHeight="1">
      <c r="A61" s="127"/>
      <c r="B61" s="128"/>
      <c r="C61" s="127"/>
      <c r="D61" s="127"/>
      <c r="E61" s="127"/>
      <c r="F61" s="127"/>
      <c r="G61" s="127"/>
      <c r="H61" s="127"/>
      <c r="I61" s="127"/>
      <c r="J61" s="127"/>
      <c r="K61" s="127"/>
      <c r="L61" s="129"/>
      <c r="S61" s="127"/>
      <c r="T61" s="127"/>
      <c r="U61" s="127"/>
      <c r="V61" s="127"/>
      <c r="W61" s="127"/>
      <c r="X61" s="127"/>
      <c r="Y61" s="127"/>
      <c r="Z61" s="127"/>
      <c r="AA61" s="127"/>
      <c r="AB61" s="127"/>
      <c r="AC61" s="127"/>
      <c r="AD61" s="127"/>
      <c r="AE61" s="127"/>
    </row>
    <row r="62" spans="1:47" s="130" customFormat="1" ht="6.95" customHeight="1">
      <c r="A62" s="127"/>
      <c r="B62" s="152"/>
      <c r="C62" s="153"/>
      <c r="D62" s="153"/>
      <c r="E62" s="153"/>
      <c r="F62" s="153"/>
      <c r="G62" s="153"/>
      <c r="H62" s="153"/>
      <c r="I62" s="153"/>
      <c r="J62" s="153"/>
      <c r="K62" s="153"/>
      <c r="L62" s="129"/>
      <c r="S62" s="127"/>
      <c r="T62" s="127"/>
      <c r="U62" s="127"/>
      <c r="V62" s="127"/>
      <c r="W62" s="127"/>
      <c r="X62" s="127"/>
      <c r="Y62" s="127"/>
      <c r="Z62" s="127"/>
      <c r="AA62" s="127"/>
      <c r="AB62" s="127"/>
      <c r="AC62" s="127"/>
      <c r="AD62" s="127"/>
      <c r="AE62" s="127"/>
    </row>
    <row r="66" spans="1:63" s="130" customFormat="1" ht="6.95" customHeight="1">
      <c r="A66" s="127"/>
      <c r="B66" s="154"/>
      <c r="C66" s="155"/>
      <c r="D66" s="155"/>
      <c r="E66" s="155"/>
      <c r="F66" s="155"/>
      <c r="G66" s="155"/>
      <c r="H66" s="155"/>
      <c r="I66" s="155"/>
      <c r="J66" s="155"/>
      <c r="K66" s="155"/>
      <c r="L66" s="129"/>
      <c r="S66" s="127"/>
      <c r="T66" s="127"/>
      <c r="U66" s="127"/>
      <c r="V66" s="127"/>
      <c r="W66" s="127"/>
      <c r="X66" s="127"/>
      <c r="Y66" s="127"/>
      <c r="Z66" s="127"/>
      <c r="AA66" s="127"/>
      <c r="AB66" s="127"/>
      <c r="AC66" s="127"/>
      <c r="AD66" s="127"/>
      <c r="AE66" s="127"/>
    </row>
    <row r="67" spans="1:63" s="130" customFormat="1" ht="24.95" customHeight="1">
      <c r="A67" s="127"/>
      <c r="B67" s="128"/>
      <c r="C67" s="124" t="s">
        <v>130</v>
      </c>
      <c r="D67" s="127"/>
      <c r="E67" s="127"/>
      <c r="F67" s="127"/>
      <c r="G67" s="127"/>
      <c r="H67" s="127"/>
      <c r="I67" s="127"/>
      <c r="J67" s="127"/>
      <c r="K67" s="127"/>
      <c r="L67" s="129"/>
      <c r="S67" s="127"/>
      <c r="T67" s="127"/>
      <c r="U67" s="127"/>
      <c r="V67" s="127"/>
      <c r="W67" s="127"/>
      <c r="X67" s="127"/>
      <c r="Y67" s="127"/>
      <c r="Z67" s="127"/>
      <c r="AA67" s="127"/>
      <c r="AB67" s="127"/>
      <c r="AC67" s="127"/>
      <c r="AD67" s="127"/>
      <c r="AE67" s="127"/>
    </row>
    <row r="68" spans="1:63" s="130" customFormat="1" ht="6.95" customHeight="1">
      <c r="A68" s="127"/>
      <c r="B68" s="128"/>
      <c r="C68" s="127"/>
      <c r="D68" s="127"/>
      <c r="E68" s="127"/>
      <c r="F68" s="127"/>
      <c r="G68" s="127"/>
      <c r="H68" s="127"/>
      <c r="I68" s="127"/>
      <c r="J68" s="127"/>
      <c r="K68" s="127"/>
      <c r="L68" s="129"/>
      <c r="S68" s="127"/>
      <c r="T68" s="127"/>
      <c r="U68" s="127"/>
      <c r="V68" s="127"/>
      <c r="W68" s="127"/>
      <c r="X68" s="127"/>
      <c r="Y68" s="127"/>
      <c r="Z68" s="127"/>
      <c r="AA68" s="127"/>
      <c r="AB68" s="127"/>
      <c r="AC68" s="127"/>
      <c r="AD68" s="127"/>
      <c r="AE68" s="127"/>
    </row>
    <row r="69" spans="1:63" s="130" customFormat="1" ht="12" customHeight="1">
      <c r="A69" s="127"/>
      <c r="B69" s="128"/>
      <c r="C69" s="126" t="s">
        <v>17</v>
      </c>
      <c r="D69" s="127"/>
      <c r="E69" s="127"/>
      <c r="F69" s="127"/>
      <c r="G69" s="127"/>
      <c r="H69" s="127"/>
      <c r="I69" s="127"/>
      <c r="J69" s="127"/>
      <c r="K69" s="127"/>
      <c r="L69" s="129"/>
      <c r="S69" s="127"/>
      <c r="T69" s="127"/>
      <c r="U69" s="127"/>
      <c r="V69" s="127"/>
      <c r="W69" s="127"/>
      <c r="X69" s="127"/>
      <c r="Y69" s="127"/>
      <c r="Z69" s="127"/>
      <c r="AA69" s="127"/>
      <c r="AB69" s="127"/>
      <c r="AC69" s="127"/>
      <c r="AD69" s="127"/>
      <c r="AE69" s="127"/>
    </row>
    <row r="70" spans="1:63" s="130" customFormat="1" ht="16.5" customHeight="1">
      <c r="A70" s="127"/>
      <c r="B70" s="128"/>
      <c r="C70" s="127"/>
      <c r="D70" s="127"/>
      <c r="E70" s="358" t="str">
        <f>E7</f>
        <v>Žerčice, vodojem - rekonstrukce, oprava 6.3.2021 podle VaK MB</v>
      </c>
      <c r="F70" s="359"/>
      <c r="G70" s="359"/>
      <c r="H70" s="359"/>
      <c r="I70" s="127"/>
      <c r="J70" s="127"/>
      <c r="K70" s="127"/>
      <c r="L70" s="129"/>
      <c r="S70" s="127"/>
      <c r="T70" s="127"/>
      <c r="U70" s="127"/>
      <c r="V70" s="127"/>
      <c r="W70" s="127"/>
      <c r="X70" s="127"/>
      <c r="Y70" s="127"/>
      <c r="Z70" s="127"/>
      <c r="AA70" s="127"/>
      <c r="AB70" s="127"/>
      <c r="AC70" s="127"/>
      <c r="AD70" s="127"/>
      <c r="AE70" s="127"/>
    </row>
    <row r="71" spans="1:63" s="130" customFormat="1" ht="12" customHeight="1">
      <c r="A71" s="127"/>
      <c r="B71" s="128"/>
      <c r="C71" s="126" t="s">
        <v>113</v>
      </c>
      <c r="D71" s="127"/>
      <c r="E71" s="127"/>
      <c r="F71" s="127"/>
      <c r="G71" s="127"/>
      <c r="H71" s="127"/>
      <c r="I71" s="127"/>
      <c r="J71" s="127"/>
      <c r="K71" s="127"/>
      <c r="L71" s="129"/>
      <c r="S71" s="127"/>
      <c r="T71" s="127"/>
      <c r="U71" s="127"/>
      <c r="V71" s="127"/>
      <c r="W71" s="127"/>
      <c r="X71" s="127"/>
      <c r="Y71" s="127"/>
      <c r="Z71" s="127"/>
      <c r="AA71" s="127"/>
      <c r="AB71" s="127"/>
      <c r="AC71" s="127"/>
      <c r="AD71" s="127"/>
      <c r="AE71" s="127"/>
    </row>
    <row r="72" spans="1:63" s="130" customFormat="1" ht="16.5" customHeight="1">
      <c r="A72" s="127"/>
      <c r="B72" s="128"/>
      <c r="C72" s="127"/>
      <c r="D72" s="127"/>
      <c r="E72" s="348" t="str">
        <f>E9</f>
        <v>04 - SO 04 - Přeložka přípojky NN</v>
      </c>
      <c r="F72" s="357"/>
      <c r="G72" s="357"/>
      <c r="H72" s="357"/>
      <c r="I72" s="127"/>
      <c r="J72" s="127"/>
      <c r="K72" s="127"/>
      <c r="L72" s="129"/>
      <c r="S72" s="127"/>
      <c r="T72" s="127"/>
      <c r="U72" s="127"/>
      <c r="V72" s="127"/>
      <c r="W72" s="127"/>
      <c r="X72" s="127"/>
      <c r="Y72" s="127"/>
      <c r="Z72" s="127"/>
      <c r="AA72" s="127"/>
      <c r="AB72" s="127"/>
      <c r="AC72" s="127"/>
      <c r="AD72" s="127"/>
      <c r="AE72" s="127"/>
    </row>
    <row r="73" spans="1:63" s="130" customFormat="1" ht="6.95" customHeight="1">
      <c r="A73" s="127"/>
      <c r="B73" s="128"/>
      <c r="C73" s="127"/>
      <c r="D73" s="127"/>
      <c r="E73" s="127"/>
      <c r="F73" s="127"/>
      <c r="G73" s="127"/>
      <c r="H73" s="127"/>
      <c r="I73" s="127"/>
      <c r="J73" s="127"/>
      <c r="K73" s="127"/>
      <c r="L73" s="129"/>
      <c r="S73" s="127"/>
      <c r="T73" s="127"/>
      <c r="U73" s="127"/>
      <c r="V73" s="127"/>
      <c r="W73" s="127"/>
      <c r="X73" s="127"/>
      <c r="Y73" s="127"/>
      <c r="Z73" s="127"/>
      <c r="AA73" s="127"/>
      <c r="AB73" s="127"/>
      <c r="AC73" s="127"/>
      <c r="AD73" s="127"/>
      <c r="AE73" s="127"/>
    </row>
    <row r="74" spans="1:63" s="130" customFormat="1" ht="12" customHeight="1">
      <c r="A74" s="127"/>
      <c r="B74" s="128"/>
      <c r="C74" s="126" t="s">
        <v>21</v>
      </c>
      <c r="D74" s="127"/>
      <c r="E74" s="127"/>
      <c r="F74" s="131" t="str">
        <f>F12</f>
        <v xml:space="preserve"> </v>
      </c>
      <c r="G74" s="127"/>
      <c r="H74" s="127"/>
      <c r="I74" s="126" t="s">
        <v>23</v>
      </c>
      <c r="J74" s="132" t="str">
        <f>IF(J12="","",J12)</f>
        <v>6. 3. 2021</v>
      </c>
      <c r="K74" s="127"/>
      <c r="L74" s="129"/>
      <c r="S74" s="127"/>
      <c r="T74" s="127"/>
      <c r="U74" s="127"/>
      <c r="V74" s="127"/>
      <c r="W74" s="127"/>
      <c r="X74" s="127"/>
      <c r="Y74" s="127"/>
      <c r="Z74" s="127"/>
      <c r="AA74" s="127"/>
      <c r="AB74" s="127"/>
      <c r="AC74" s="127"/>
      <c r="AD74" s="127"/>
      <c r="AE74" s="127"/>
    </row>
    <row r="75" spans="1:63" s="130" customFormat="1" ht="6.95" customHeight="1">
      <c r="A75" s="127"/>
      <c r="B75" s="128"/>
      <c r="C75" s="127"/>
      <c r="D75" s="127"/>
      <c r="E75" s="127"/>
      <c r="F75" s="127"/>
      <c r="G75" s="127"/>
      <c r="H75" s="127"/>
      <c r="I75" s="127"/>
      <c r="J75" s="127"/>
      <c r="K75" s="127"/>
      <c r="L75" s="129"/>
      <c r="S75" s="127"/>
      <c r="T75" s="127"/>
      <c r="U75" s="127"/>
      <c r="V75" s="127"/>
      <c r="W75" s="127"/>
      <c r="X75" s="127"/>
      <c r="Y75" s="127"/>
      <c r="Z75" s="127"/>
      <c r="AA75" s="127"/>
      <c r="AB75" s="127"/>
      <c r="AC75" s="127"/>
      <c r="AD75" s="127"/>
      <c r="AE75" s="127"/>
    </row>
    <row r="76" spans="1:63" s="130" customFormat="1" ht="40.15" customHeight="1">
      <c r="A76" s="127"/>
      <c r="B76" s="128"/>
      <c r="C76" s="126" t="s">
        <v>25</v>
      </c>
      <c r="D76" s="127"/>
      <c r="E76" s="127"/>
      <c r="F76" s="131" t="str">
        <f>E15</f>
        <v>VaK Mladá Boleslav, a.s.</v>
      </c>
      <c r="G76" s="127"/>
      <c r="H76" s="127"/>
      <c r="I76" s="126" t="s">
        <v>31</v>
      </c>
      <c r="J76" s="156" t="str">
        <f>E21</f>
        <v>Vodohospodářské inženýrské stavby, a.s.</v>
      </c>
      <c r="K76" s="127"/>
      <c r="L76" s="129"/>
      <c r="S76" s="127"/>
      <c r="T76" s="127"/>
      <c r="U76" s="127"/>
      <c r="V76" s="127"/>
      <c r="W76" s="127"/>
      <c r="X76" s="127"/>
      <c r="Y76" s="127"/>
      <c r="Z76" s="127"/>
      <c r="AA76" s="127"/>
      <c r="AB76" s="127"/>
      <c r="AC76" s="127"/>
      <c r="AD76" s="127"/>
      <c r="AE76" s="127"/>
    </row>
    <row r="77" spans="1:63" s="130" customFormat="1" ht="15.2" customHeight="1">
      <c r="A77" s="127"/>
      <c r="B77" s="128"/>
      <c r="C77" s="126" t="s">
        <v>29</v>
      </c>
      <c r="D77" s="127"/>
      <c r="E77" s="127"/>
      <c r="F77" s="131" t="str">
        <f>IF(E18="","",E18)</f>
        <v>Vyplň údaj</v>
      </c>
      <c r="G77" s="127"/>
      <c r="H77" s="127"/>
      <c r="I77" s="126" t="s">
        <v>34</v>
      </c>
      <c r="J77" s="156" t="str">
        <f>E24</f>
        <v>Ing.Josef Němeček</v>
      </c>
      <c r="K77" s="127"/>
      <c r="L77" s="129"/>
      <c r="S77" s="127"/>
      <c r="T77" s="127"/>
      <c r="U77" s="127"/>
      <c r="V77" s="127"/>
      <c r="W77" s="127"/>
      <c r="X77" s="127"/>
      <c r="Y77" s="127"/>
      <c r="Z77" s="127"/>
      <c r="AA77" s="127"/>
      <c r="AB77" s="127"/>
      <c r="AC77" s="127"/>
      <c r="AD77" s="127"/>
      <c r="AE77" s="127"/>
    </row>
    <row r="78" spans="1:63" s="130" customFormat="1" ht="10.35" customHeight="1">
      <c r="A78" s="127"/>
      <c r="B78" s="128"/>
      <c r="C78" s="127"/>
      <c r="D78" s="127"/>
      <c r="E78" s="127"/>
      <c r="F78" s="127"/>
      <c r="G78" s="127"/>
      <c r="H78" s="127"/>
      <c r="I78" s="127"/>
      <c r="J78" s="127"/>
      <c r="K78" s="127"/>
      <c r="L78" s="129"/>
      <c r="S78" s="127"/>
      <c r="T78" s="127"/>
      <c r="U78" s="127"/>
      <c r="V78" s="127"/>
      <c r="W78" s="127"/>
      <c r="X78" s="127"/>
      <c r="Y78" s="127"/>
      <c r="Z78" s="127"/>
      <c r="AA78" s="127"/>
      <c r="AB78" s="127"/>
      <c r="AC78" s="127"/>
      <c r="AD78" s="127"/>
      <c r="AE78" s="127"/>
    </row>
    <row r="79" spans="1:63" s="174" customFormat="1" ht="29.25" customHeight="1">
      <c r="A79" s="165"/>
      <c r="B79" s="166"/>
      <c r="C79" s="167" t="s">
        <v>131</v>
      </c>
      <c r="D79" s="168" t="s">
        <v>57</v>
      </c>
      <c r="E79" s="168" t="s">
        <v>53</v>
      </c>
      <c r="F79" s="168" t="s">
        <v>54</v>
      </c>
      <c r="G79" s="168" t="s">
        <v>132</v>
      </c>
      <c r="H79" s="168" t="s">
        <v>133</v>
      </c>
      <c r="I79" s="168" t="s">
        <v>134</v>
      </c>
      <c r="J79" s="168" t="s">
        <v>118</v>
      </c>
      <c r="K79" s="169" t="s">
        <v>135</v>
      </c>
      <c r="L79" s="170"/>
      <c r="M79" s="171" t="s">
        <v>3</v>
      </c>
      <c r="N79" s="172" t="s">
        <v>42</v>
      </c>
      <c r="O79" s="172" t="s">
        <v>136</v>
      </c>
      <c r="P79" s="172" t="s">
        <v>137</v>
      </c>
      <c r="Q79" s="172" t="s">
        <v>138</v>
      </c>
      <c r="R79" s="172" t="s">
        <v>139</v>
      </c>
      <c r="S79" s="172" t="s">
        <v>140</v>
      </c>
      <c r="T79" s="173" t="s">
        <v>141</v>
      </c>
      <c r="U79" s="165"/>
      <c r="V79" s="165"/>
      <c r="W79" s="165"/>
      <c r="X79" s="165"/>
      <c r="Y79" s="165"/>
      <c r="Z79" s="165"/>
      <c r="AA79" s="165"/>
      <c r="AB79" s="165"/>
      <c r="AC79" s="165"/>
      <c r="AD79" s="165"/>
      <c r="AE79" s="165"/>
    </row>
    <row r="80" spans="1:63" s="130" customFormat="1" ht="22.9" customHeight="1">
      <c r="A80" s="127"/>
      <c r="B80" s="128"/>
      <c r="C80" s="175" t="s">
        <v>142</v>
      </c>
      <c r="D80" s="127"/>
      <c r="E80" s="127"/>
      <c r="F80" s="127"/>
      <c r="G80" s="127"/>
      <c r="H80" s="127"/>
      <c r="I80" s="127"/>
      <c r="J80" s="176">
        <f>BK80</f>
        <v>0</v>
      </c>
      <c r="K80" s="127"/>
      <c r="L80" s="128"/>
      <c r="M80" s="177"/>
      <c r="N80" s="178"/>
      <c r="O80" s="138"/>
      <c r="P80" s="179">
        <f>P81</f>
        <v>0</v>
      </c>
      <c r="Q80" s="138"/>
      <c r="R80" s="179">
        <f>R81</f>
        <v>0</v>
      </c>
      <c r="S80" s="138"/>
      <c r="T80" s="180">
        <f>T81</f>
        <v>0</v>
      </c>
      <c r="U80" s="127"/>
      <c r="V80" s="127"/>
      <c r="W80" s="127"/>
      <c r="X80" s="127"/>
      <c r="Y80" s="127"/>
      <c r="Z80" s="127"/>
      <c r="AA80" s="127"/>
      <c r="AB80" s="127"/>
      <c r="AC80" s="127"/>
      <c r="AD80" s="127"/>
      <c r="AE80" s="127"/>
      <c r="AT80" s="120" t="s">
        <v>71</v>
      </c>
      <c r="AU80" s="120" t="s">
        <v>119</v>
      </c>
      <c r="BK80" s="181">
        <f>BK81</f>
        <v>0</v>
      </c>
    </row>
    <row r="81" spans="1:65" s="182" customFormat="1" ht="25.9" customHeight="1">
      <c r="B81" s="183"/>
      <c r="D81" s="184" t="s">
        <v>71</v>
      </c>
      <c r="E81" s="185" t="s">
        <v>80</v>
      </c>
      <c r="F81" s="185" t="s">
        <v>1771</v>
      </c>
      <c r="J81" s="186">
        <f>BK81</f>
        <v>0</v>
      </c>
      <c r="L81" s="183"/>
      <c r="M81" s="187"/>
      <c r="N81" s="188"/>
      <c r="O81" s="188"/>
      <c r="P81" s="189">
        <f>SUM(P82:P107)</f>
        <v>0</v>
      </c>
      <c r="Q81" s="188"/>
      <c r="R81" s="189">
        <f>SUM(R82:R107)</f>
        <v>0</v>
      </c>
      <c r="S81" s="188"/>
      <c r="T81" s="190">
        <f>SUM(T82:T107)</f>
        <v>0</v>
      </c>
      <c r="AR81" s="184" t="s">
        <v>80</v>
      </c>
      <c r="AT81" s="191" t="s">
        <v>71</v>
      </c>
      <c r="AU81" s="191" t="s">
        <v>72</v>
      </c>
      <c r="AY81" s="184" t="s">
        <v>145</v>
      </c>
      <c r="BK81" s="192">
        <f>SUM(BK82:BK107)</f>
        <v>0</v>
      </c>
    </row>
    <row r="82" spans="1:65" s="130" customFormat="1" ht="24">
      <c r="A82" s="127"/>
      <c r="B82" s="128"/>
      <c r="C82" s="193" t="s">
        <v>80</v>
      </c>
      <c r="D82" s="193" t="s">
        <v>147</v>
      </c>
      <c r="E82" s="194" t="s">
        <v>1772</v>
      </c>
      <c r="F82" s="195" t="s">
        <v>1773</v>
      </c>
      <c r="G82" s="196" t="s">
        <v>1774</v>
      </c>
      <c r="H82" s="197">
        <v>1</v>
      </c>
      <c r="I82" s="24"/>
      <c r="J82" s="198">
        <f>ROUND(I82*H82,2)</f>
        <v>0</v>
      </c>
      <c r="K82" s="195" t="s">
        <v>3</v>
      </c>
      <c r="L82" s="128"/>
      <c r="M82" s="199" t="s">
        <v>3</v>
      </c>
      <c r="N82" s="200" t="s">
        <v>43</v>
      </c>
      <c r="O82" s="201"/>
      <c r="P82" s="202">
        <f>O82*H82</f>
        <v>0</v>
      </c>
      <c r="Q82" s="202">
        <v>0</v>
      </c>
      <c r="R82" s="202">
        <f>Q82*H82</f>
        <v>0</v>
      </c>
      <c r="S82" s="202">
        <v>0</v>
      </c>
      <c r="T82" s="203">
        <f>S82*H82</f>
        <v>0</v>
      </c>
      <c r="U82" s="127"/>
      <c r="V82" s="127"/>
      <c r="W82" s="127"/>
      <c r="X82" s="127"/>
      <c r="Y82" s="127"/>
      <c r="Z82" s="127"/>
      <c r="AA82" s="127"/>
      <c r="AB82" s="127"/>
      <c r="AC82" s="127"/>
      <c r="AD82" s="127"/>
      <c r="AE82" s="127"/>
      <c r="AR82" s="204" t="s">
        <v>151</v>
      </c>
      <c r="AT82" s="204" t="s">
        <v>147</v>
      </c>
      <c r="AU82" s="204" t="s">
        <v>80</v>
      </c>
      <c r="AY82" s="120" t="s">
        <v>145</v>
      </c>
      <c r="BE82" s="205">
        <f>IF(N82="základní",J82,0)</f>
        <v>0</v>
      </c>
      <c r="BF82" s="205">
        <f>IF(N82="snížená",J82,0)</f>
        <v>0</v>
      </c>
      <c r="BG82" s="205">
        <f>IF(N82="zákl. přenesená",J82,0)</f>
        <v>0</v>
      </c>
      <c r="BH82" s="205">
        <f>IF(N82="sníž. přenesená",J82,0)</f>
        <v>0</v>
      </c>
      <c r="BI82" s="205">
        <f>IF(N82="nulová",J82,0)</f>
        <v>0</v>
      </c>
      <c r="BJ82" s="120" t="s">
        <v>80</v>
      </c>
      <c r="BK82" s="205">
        <f>ROUND(I82*H82,2)</f>
        <v>0</v>
      </c>
      <c r="BL82" s="120" t="s">
        <v>151</v>
      </c>
      <c r="BM82" s="204" t="s">
        <v>82</v>
      </c>
    </row>
    <row r="83" spans="1:65" s="130" customFormat="1" ht="36">
      <c r="A83" s="127"/>
      <c r="B83" s="128"/>
      <c r="C83" s="193" t="s">
        <v>82</v>
      </c>
      <c r="D83" s="193" t="s">
        <v>147</v>
      </c>
      <c r="E83" s="194" t="s">
        <v>1775</v>
      </c>
      <c r="F83" s="195" t="s">
        <v>1776</v>
      </c>
      <c r="G83" s="196" t="s">
        <v>111</v>
      </c>
      <c r="H83" s="197">
        <v>0.15</v>
      </c>
      <c r="I83" s="24"/>
      <c r="J83" s="198">
        <f>ROUND(I83*H83,2)</f>
        <v>0</v>
      </c>
      <c r="K83" s="195" t="s">
        <v>150</v>
      </c>
      <c r="L83" s="128"/>
      <c r="M83" s="199" t="s">
        <v>3</v>
      </c>
      <c r="N83" s="200" t="s">
        <v>43</v>
      </c>
      <c r="O83" s="201"/>
      <c r="P83" s="202">
        <f>O83*H83</f>
        <v>0</v>
      </c>
      <c r="Q83" s="202">
        <v>0</v>
      </c>
      <c r="R83" s="202">
        <f>Q83*H83</f>
        <v>0</v>
      </c>
      <c r="S83" s="202">
        <v>0</v>
      </c>
      <c r="T83" s="203">
        <f>S83*H83</f>
        <v>0</v>
      </c>
      <c r="U83" s="127"/>
      <c r="V83" s="127"/>
      <c r="W83" s="127"/>
      <c r="X83" s="127"/>
      <c r="Y83" s="127"/>
      <c r="Z83" s="127"/>
      <c r="AA83" s="127"/>
      <c r="AB83" s="127"/>
      <c r="AC83" s="127"/>
      <c r="AD83" s="127"/>
      <c r="AE83" s="127"/>
      <c r="AR83" s="204" t="s">
        <v>151</v>
      </c>
      <c r="AT83" s="204" t="s">
        <v>147</v>
      </c>
      <c r="AU83" s="204" t="s">
        <v>80</v>
      </c>
      <c r="AY83" s="120" t="s">
        <v>145</v>
      </c>
      <c r="BE83" s="205">
        <f>IF(N83="základní",J83,0)</f>
        <v>0</v>
      </c>
      <c r="BF83" s="205">
        <f>IF(N83="snížená",J83,0)</f>
        <v>0</v>
      </c>
      <c r="BG83" s="205">
        <f>IF(N83="zákl. přenesená",J83,0)</f>
        <v>0</v>
      </c>
      <c r="BH83" s="205">
        <f>IF(N83="sníž. přenesená",J83,0)</f>
        <v>0</v>
      </c>
      <c r="BI83" s="205">
        <f>IF(N83="nulová",J83,0)</f>
        <v>0</v>
      </c>
      <c r="BJ83" s="120" t="s">
        <v>80</v>
      </c>
      <c r="BK83" s="205">
        <f>ROUND(I83*H83,2)</f>
        <v>0</v>
      </c>
      <c r="BL83" s="120" t="s">
        <v>151</v>
      </c>
      <c r="BM83" s="204" t="s">
        <v>1777</v>
      </c>
    </row>
    <row r="84" spans="1:65" s="219" customFormat="1">
      <c r="B84" s="220"/>
      <c r="D84" s="221" t="s">
        <v>153</v>
      </c>
      <c r="E84" s="222" t="s">
        <v>3</v>
      </c>
      <c r="F84" s="223" t="s">
        <v>1778</v>
      </c>
      <c r="H84" s="224">
        <v>0.15</v>
      </c>
      <c r="I84" s="25"/>
      <c r="L84" s="220"/>
      <c r="M84" s="225"/>
      <c r="N84" s="226"/>
      <c r="O84" s="226"/>
      <c r="P84" s="226"/>
      <c r="Q84" s="226"/>
      <c r="R84" s="226"/>
      <c r="S84" s="226"/>
      <c r="T84" s="227"/>
      <c r="AT84" s="222" t="s">
        <v>153</v>
      </c>
      <c r="AU84" s="222" t="s">
        <v>80</v>
      </c>
      <c r="AV84" s="219" t="s">
        <v>82</v>
      </c>
      <c r="AW84" s="219" t="s">
        <v>33</v>
      </c>
      <c r="AX84" s="219" t="s">
        <v>80</v>
      </c>
      <c r="AY84" s="222" t="s">
        <v>145</v>
      </c>
    </row>
    <row r="85" spans="1:65" s="130" customFormat="1" ht="16.5" customHeight="1">
      <c r="A85" s="127"/>
      <c r="B85" s="128"/>
      <c r="C85" s="193" t="s">
        <v>156</v>
      </c>
      <c r="D85" s="193" t="s">
        <v>147</v>
      </c>
      <c r="E85" s="194" t="s">
        <v>1779</v>
      </c>
      <c r="F85" s="195" t="s">
        <v>1780</v>
      </c>
      <c r="G85" s="196" t="s">
        <v>1774</v>
      </c>
      <c r="H85" s="197">
        <v>3</v>
      </c>
      <c r="I85" s="24"/>
      <c r="J85" s="198">
        <f>ROUND(I85*H85,2)</f>
        <v>0</v>
      </c>
      <c r="K85" s="195" t="s">
        <v>3</v>
      </c>
      <c r="L85" s="128"/>
      <c r="M85" s="199" t="s">
        <v>3</v>
      </c>
      <c r="N85" s="200" t="s">
        <v>43</v>
      </c>
      <c r="O85" s="201"/>
      <c r="P85" s="202">
        <f>O85*H85</f>
        <v>0</v>
      </c>
      <c r="Q85" s="202">
        <v>0</v>
      </c>
      <c r="R85" s="202">
        <f>Q85*H85</f>
        <v>0</v>
      </c>
      <c r="S85" s="202">
        <v>0</v>
      </c>
      <c r="T85" s="203">
        <f>S85*H85</f>
        <v>0</v>
      </c>
      <c r="U85" s="127"/>
      <c r="V85" s="127"/>
      <c r="W85" s="127"/>
      <c r="X85" s="127"/>
      <c r="Y85" s="127"/>
      <c r="Z85" s="127"/>
      <c r="AA85" s="127"/>
      <c r="AB85" s="127"/>
      <c r="AC85" s="127"/>
      <c r="AD85" s="127"/>
      <c r="AE85" s="127"/>
      <c r="AR85" s="204" t="s">
        <v>151</v>
      </c>
      <c r="AT85" s="204" t="s">
        <v>147</v>
      </c>
      <c r="AU85" s="204" t="s">
        <v>80</v>
      </c>
      <c r="AY85" s="120" t="s">
        <v>145</v>
      </c>
      <c r="BE85" s="205">
        <f>IF(N85="základní",J85,0)</f>
        <v>0</v>
      </c>
      <c r="BF85" s="205">
        <f>IF(N85="snížená",J85,0)</f>
        <v>0</v>
      </c>
      <c r="BG85" s="205">
        <f>IF(N85="zákl. přenesená",J85,0)</f>
        <v>0</v>
      </c>
      <c r="BH85" s="205">
        <f>IF(N85="sníž. přenesená",J85,0)</f>
        <v>0</v>
      </c>
      <c r="BI85" s="205">
        <f>IF(N85="nulová",J85,0)</f>
        <v>0</v>
      </c>
      <c r="BJ85" s="120" t="s">
        <v>80</v>
      </c>
      <c r="BK85" s="205">
        <f>ROUND(I85*H85,2)</f>
        <v>0</v>
      </c>
      <c r="BL85" s="120" t="s">
        <v>151</v>
      </c>
      <c r="BM85" s="204" t="s">
        <v>151</v>
      </c>
    </row>
    <row r="86" spans="1:65" s="130" customFormat="1" ht="48.75">
      <c r="A86" s="127"/>
      <c r="B86" s="128"/>
      <c r="C86" s="127"/>
      <c r="D86" s="221" t="s">
        <v>316</v>
      </c>
      <c r="E86" s="127"/>
      <c r="F86" s="252" t="s">
        <v>1781</v>
      </c>
      <c r="G86" s="127"/>
      <c r="H86" s="127"/>
      <c r="I86" s="28"/>
      <c r="J86" s="127"/>
      <c r="K86" s="127"/>
      <c r="L86" s="128"/>
      <c r="M86" s="253"/>
      <c r="N86" s="254"/>
      <c r="O86" s="201"/>
      <c r="P86" s="201"/>
      <c r="Q86" s="201"/>
      <c r="R86" s="201"/>
      <c r="S86" s="201"/>
      <c r="T86" s="255"/>
      <c r="U86" s="127"/>
      <c r="V86" s="127"/>
      <c r="W86" s="127"/>
      <c r="X86" s="127"/>
      <c r="Y86" s="127"/>
      <c r="Z86" s="127"/>
      <c r="AA86" s="127"/>
      <c r="AB86" s="127"/>
      <c r="AC86" s="127"/>
      <c r="AD86" s="127"/>
      <c r="AE86" s="127"/>
      <c r="AT86" s="120" t="s">
        <v>316</v>
      </c>
      <c r="AU86" s="120" t="s">
        <v>80</v>
      </c>
    </row>
    <row r="87" spans="1:65" s="130" customFormat="1" ht="16.5" customHeight="1">
      <c r="A87" s="127"/>
      <c r="B87" s="128"/>
      <c r="C87" s="193" t="s">
        <v>151</v>
      </c>
      <c r="D87" s="193" t="s">
        <v>147</v>
      </c>
      <c r="E87" s="194" t="s">
        <v>1782</v>
      </c>
      <c r="F87" s="195" t="s">
        <v>1783</v>
      </c>
      <c r="G87" s="196" t="s">
        <v>240</v>
      </c>
      <c r="H87" s="197">
        <v>48</v>
      </c>
      <c r="I87" s="24"/>
      <c r="J87" s="198">
        <f>ROUND(I87*H87,2)</f>
        <v>0</v>
      </c>
      <c r="K87" s="195" t="s">
        <v>3</v>
      </c>
      <c r="L87" s="128"/>
      <c r="M87" s="199" t="s">
        <v>3</v>
      </c>
      <c r="N87" s="200" t="s">
        <v>43</v>
      </c>
      <c r="O87" s="201"/>
      <c r="P87" s="202">
        <f>O87*H87</f>
        <v>0</v>
      </c>
      <c r="Q87" s="202">
        <v>0</v>
      </c>
      <c r="R87" s="202">
        <f>Q87*H87</f>
        <v>0</v>
      </c>
      <c r="S87" s="202">
        <v>0</v>
      </c>
      <c r="T87" s="203">
        <f>S87*H87</f>
        <v>0</v>
      </c>
      <c r="U87" s="127"/>
      <c r="V87" s="127"/>
      <c r="W87" s="127"/>
      <c r="X87" s="127"/>
      <c r="Y87" s="127"/>
      <c r="Z87" s="127"/>
      <c r="AA87" s="127"/>
      <c r="AB87" s="127"/>
      <c r="AC87" s="127"/>
      <c r="AD87" s="127"/>
      <c r="AE87" s="127"/>
      <c r="AR87" s="204" t="s">
        <v>151</v>
      </c>
      <c r="AT87" s="204" t="s">
        <v>147</v>
      </c>
      <c r="AU87" s="204" t="s">
        <v>80</v>
      </c>
      <c r="AY87" s="120" t="s">
        <v>145</v>
      </c>
      <c r="BE87" s="205">
        <f>IF(N87="základní",J87,0)</f>
        <v>0</v>
      </c>
      <c r="BF87" s="205">
        <f>IF(N87="snížená",J87,0)</f>
        <v>0</v>
      </c>
      <c r="BG87" s="205">
        <f>IF(N87="zákl. přenesená",J87,0)</f>
        <v>0</v>
      </c>
      <c r="BH87" s="205">
        <f>IF(N87="sníž. přenesená",J87,0)</f>
        <v>0</v>
      </c>
      <c r="BI87" s="205">
        <f>IF(N87="nulová",J87,0)</f>
        <v>0</v>
      </c>
      <c r="BJ87" s="120" t="s">
        <v>80</v>
      </c>
      <c r="BK87" s="205">
        <f>ROUND(I87*H87,2)</f>
        <v>0</v>
      </c>
      <c r="BL87" s="120" t="s">
        <v>151</v>
      </c>
      <c r="BM87" s="204" t="s">
        <v>167</v>
      </c>
    </row>
    <row r="88" spans="1:65" s="130" customFormat="1" ht="29.25">
      <c r="A88" s="127"/>
      <c r="B88" s="128"/>
      <c r="C88" s="127"/>
      <c r="D88" s="221" t="s">
        <v>316</v>
      </c>
      <c r="E88" s="127"/>
      <c r="F88" s="252" t="s">
        <v>1784</v>
      </c>
      <c r="G88" s="127"/>
      <c r="H88" s="127"/>
      <c r="I88" s="28"/>
      <c r="J88" s="127"/>
      <c r="K88" s="127"/>
      <c r="L88" s="128"/>
      <c r="M88" s="253"/>
      <c r="N88" s="254"/>
      <c r="O88" s="201"/>
      <c r="P88" s="201"/>
      <c r="Q88" s="201"/>
      <c r="R88" s="201"/>
      <c r="S88" s="201"/>
      <c r="T88" s="255"/>
      <c r="U88" s="127"/>
      <c r="V88" s="127"/>
      <c r="W88" s="127"/>
      <c r="X88" s="127"/>
      <c r="Y88" s="127"/>
      <c r="Z88" s="127"/>
      <c r="AA88" s="127"/>
      <c r="AB88" s="127"/>
      <c r="AC88" s="127"/>
      <c r="AD88" s="127"/>
      <c r="AE88" s="127"/>
      <c r="AT88" s="120" t="s">
        <v>316</v>
      </c>
      <c r="AU88" s="120" t="s">
        <v>80</v>
      </c>
    </row>
    <row r="89" spans="1:65" s="219" customFormat="1" ht="22.5">
      <c r="B89" s="220"/>
      <c r="D89" s="221" t="s">
        <v>153</v>
      </c>
      <c r="E89" s="222" t="s">
        <v>3</v>
      </c>
      <c r="F89" s="223" t="s">
        <v>1785</v>
      </c>
      <c r="H89" s="224">
        <v>26</v>
      </c>
      <c r="I89" s="25"/>
      <c r="L89" s="220"/>
      <c r="M89" s="225"/>
      <c r="N89" s="226"/>
      <c r="O89" s="226"/>
      <c r="P89" s="226"/>
      <c r="Q89" s="226"/>
      <c r="R89" s="226"/>
      <c r="S89" s="226"/>
      <c r="T89" s="227"/>
      <c r="AT89" s="222" t="s">
        <v>153</v>
      </c>
      <c r="AU89" s="222" t="s">
        <v>80</v>
      </c>
      <c r="AV89" s="219" t="s">
        <v>82</v>
      </c>
      <c r="AW89" s="219" t="s">
        <v>33</v>
      </c>
      <c r="AX89" s="219" t="s">
        <v>72</v>
      </c>
      <c r="AY89" s="222" t="s">
        <v>145</v>
      </c>
    </row>
    <row r="90" spans="1:65" s="219" customFormat="1">
      <c r="B90" s="220"/>
      <c r="D90" s="221" t="s">
        <v>153</v>
      </c>
      <c r="E90" s="222" t="s">
        <v>3</v>
      </c>
      <c r="F90" s="223" t="s">
        <v>1786</v>
      </c>
      <c r="H90" s="224">
        <v>22</v>
      </c>
      <c r="I90" s="25"/>
      <c r="L90" s="220"/>
      <c r="M90" s="225"/>
      <c r="N90" s="226"/>
      <c r="O90" s="226"/>
      <c r="P90" s="226"/>
      <c r="Q90" s="226"/>
      <c r="R90" s="226"/>
      <c r="S90" s="226"/>
      <c r="T90" s="227"/>
      <c r="AT90" s="222" t="s">
        <v>153</v>
      </c>
      <c r="AU90" s="222" t="s">
        <v>80</v>
      </c>
      <c r="AV90" s="219" t="s">
        <v>82</v>
      </c>
      <c r="AW90" s="219" t="s">
        <v>33</v>
      </c>
      <c r="AX90" s="219" t="s">
        <v>72</v>
      </c>
      <c r="AY90" s="222" t="s">
        <v>145</v>
      </c>
    </row>
    <row r="91" spans="1:65" s="228" customFormat="1">
      <c r="B91" s="229"/>
      <c r="D91" s="221" t="s">
        <v>153</v>
      </c>
      <c r="E91" s="230" t="s">
        <v>3</v>
      </c>
      <c r="F91" s="231" t="s">
        <v>176</v>
      </c>
      <c r="H91" s="232">
        <v>48</v>
      </c>
      <c r="I91" s="26"/>
      <c r="L91" s="229"/>
      <c r="M91" s="233"/>
      <c r="N91" s="234"/>
      <c r="O91" s="234"/>
      <c r="P91" s="234"/>
      <c r="Q91" s="234"/>
      <c r="R91" s="234"/>
      <c r="S91" s="234"/>
      <c r="T91" s="235"/>
      <c r="AT91" s="230" t="s">
        <v>153</v>
      </c>
      <c r="AU91" s="230" t="s">
        <v>80</v>
      </c>
      <c r="AV91" s="228" t="s">
        <v>151</v>
      </c>
      <c r="AW91" s="228" t="s">
        <v>33</v>
      </c>
      <c r="AX91" s="228" t="s">
        <v>80</v>
      </c>
      <c r="AY91" s="230" t="s">
        <v>145</v>
      </c>
    </row>
    <row r="92" spans="1:65" s="130" customFormat="1" ht="16.5" customHeight="1">
      <c r="A92" s="127"/>
      <c r="B92" s="128"/>
      <c r="C92" s="193" t="s">
        <v>164</v>
      </c>
      <c r="D92" s="193" t="s">
        <v>147</v>
      </c>
      <c r="E92" s="194" t="s">
        <v>1787</v>
      </c>
      <c r="F92" s="195" t="s">
        <v>1788</v>
      </c>
      <c r="G92" s="196" t="s">
        <v>240</v>
      </c>
      <c r="H92" s="197">
        <v>48</v>
      </c>
      <c r="I92" s="24"/>
      <c r="J92" s="198">
        <f>ROUND(I92*H92,2)</f>
        <v>0</v>
      </c>
      <c r="K92" s="195" t="s">
        <v>3</v>
      </c>
      <c r="L92" s="128"/>
      <c r="M92" s="199" t="s">
        <v>3</v>
      </c>
      <c r="N92" s="200" t="s">
        <v>43</v>
      </c>
      <c r="O92" s="201"/>
      <c r="P92" s="202">
        <f>O92*H92</f>
        <v>0</v>
      </c>
      <c r="Q92" s="202">
        <v>0</v>
      </c>
      <c r="R92" s="202">
        <f>Q92*H92</f>
        <v>0</v>
      </c>
      <c r="S92" s="202">
        <v>0</v>
      </c>
      <c r="T92" s="203">
        <f>S92*H92</f>
        <v>0</v>
      </c>
      <c r="U92" s="127"/>
      <c r="V92" s="127"/>
      <c r="W92" s="127"/>
      <c r="X92" s="127"/>
      <c r="Y92" s="127"/>
      <c r="Z92" s="127"/>
      <c r="AA92" s="127"/>
      <c r="AB92" s="127"/>
      <c r="AC92" s="127"/>
      <c r="AD92" s="127"/>
      <c r="AE92" s="127"/>
      <c r="AR92" s="204" t="s">
        <v>151</v>
      </c>
      <c r="AT92" s="204" t="s">
        <v>147</v>
      </c>
      <c r="AU92" s="204" t="s">
        <v>80</v>
      </c>
      <c r="AY92" s="120" t="s">
        <v>145</v>
      </c>
      <c r="BE92" s="205">
        <f>IF(N92="základní",J92,0)</f>
        <v>0</v>
      </c>
      <c r="BF92" s="205">
        <f>IF(N92="snížená",J92,0)</f>
        <v>0</v>
      </c>
      <c r="BG92" s="205">
        <f>IF(N92="zákl. přenesená",J92,0)</f>
        <v>0</v>
      </c>
      <c r="BH92" s="205">
        <f>IF(N92="sníž. přenesená",J92,0)</f>
        <v>0</v>
      </c>
      <c r="BI92" s="205">
        <f>IF(N92="nulová",J92,0)</f>
        <v>0</v>
      </c>
      <c r="BJ92" s="120" t="s">
        <v>80</v>
      </c>
      <c r="BK92" s="205">
        <f>ROUND(I92*H92,2)</f>
        <v>0</v>
      </c>
      <c r="BL92" s="120" t="s">
        <v>151</v>
      </c>
      <c r="BM92" s="204" t="s">
        <v>169</v>
      </c>
    </row>
    <row r="93" spans="1:65" s="130" customFormat="1" ht="39">
      <c r="A93" s="127"/>
      <c r="B93" s="128"/>
      <c r="C93" s="127"/>
      <c r="D93" s="221" t="s">
        <v>316</v>
      </c>
      <c r="E93" s="127"/>
      <c r="F93" s="252" t="s">
        <v>1789</v>
      </c>
      <c r="G93" s="127"/>
      <c r="H93" s="127"/>
      <c r="I93" s="28"/>
      <c r="J93" s="127"/>
      <c r="K93" s="127"/>
      <c r="L93" s="128"/>
      <c r="M93" s="253"/>
      <c r="N93" s="254"/>
      <c r="O93" s="201"/>
      <c r="P93" s="201"/>
      <c r="Q93" s="201"/>
      <c r="R93" s="201"/>
      <c r="S93" s="201"/>
      <c r="T93" s="255"/>
      <c r="U93" s="127"/>
      <c r="V93" s="127"/>
      <c r="W93" s="127"/>
      <c r="X93" s="127"/>
      <c r="Y93" s="127"/>
      <c r="Z93" s="127"/>
      <c r="AA93" s="127"/>
      <c r="AB93" s="127"/>
      <c r="AC93" s="127"/>
      <c r="AD93" s="127"/>
      <c r="AE93" s="127"/>
      <c r="AT93" s="120" t="s">
        <v>316</v>
      </c>
      <c r="AU93" s="120" t="s">
        <v>80</v>
      </c>
    </row>
    <row r="94" spans="1:65" s="130" customFormat="1" ht="16.5" customHeight="1">
      <c r="A94" s="127"/>
      <c r="B94" s="128"/>
      <c r="C94" s="193" t="s">
        <v>167</v>
      </c>
      <c r="D94" s="193" t="s">
        <v>147</v>
      </c>
      <c r="E94" s="194" t="s">
        <v>1790</v>
      </c>
      <c r="F94" s="195" t="s">
        <v>1791</v>
      </c>
      <c r="G94" s="196" t="s">
        <v>111</v>
      </c>
      <c r="H94" s="197">
        <v>7.2</v>
      </c>
      <c r="I94" s="24"/>
      <c r="J94" s="198">
        <f>ROUND(I94*H94,2)</f>
        <v>0</v>
      </c>
      <c r="K94" s="195" t="s">
        <v>3</v>
      </c>
      <c r="L94" s="128"/>
      <c r="M94" s="199" t="s">
        <v>3</v>
      </c>
      <c r="N94" s="200" t="s">
        <v>43</v>
      </c>
      <c r="O94" s="201"/>
      <c r="P94" s="202">
        <f>O94*H94</f>
        <v>0</v>
      </c>
      <c r="Q94" s="202">
        <v>0</v>
      </c>
      <c r="R94" s="202">
        <f>Q94*H94</f>
        <v>0</v>
      </c>
      <c r="S94" s="202">
        <v>0</v>
      </c>
      <c r="T94" s="203">
        <f>S94*H94</f>
        <v>0</v>
      </c>
      <c r="U94" s="127"/>
      <c r="V94" s="127"/>
      <c r="W94" s="127"/>
      <c r="X94" s="127"/>
      <c r="Y94" s="127"/>
      <c r="Z94" s="127"/>
      <c r="AA94" s="127"/>
      <c r="AB94" s="127"/>
      <c r="AC94" s="127"/>
      <c r="AD94" s="127"/>
      <c r="AE94" s="127"/>
      <c r="AR94" s="204" t="s">
        <v>151</v>
      </c>
      <c r="AT94" s="204" t="s">
        <v>147</v>
      </c>
      <c r="AU94" s="204" t="s">
        <v>80</v>
      </c>
      <c r="AY94" s="120" t="s">
        <v>145</v>
      </c>
      <c r="BE94" s="205">
        <f>IF(N94="základní",J94,0)</f>
        <v>0</v>
      </c>
      <c r="BF94" s="205">
        <f>IF(N94="snížená",J94,0)</f>
        <v>0</v>
      </c>
      <c r="BG94" s="205">
        <f>IF(N94="zákl. přenesená",J94,0)</f>
        <v>0</v>
      </c>
      <c r="BH94" s="205">
        <f>IF(N94="sníž. přenesená",J94,0)</f>
        <v>0</v>
      </c>
      <c r="BI94" s="205">
        <f>IF(N94="nulová",J94,0)</f>
        <v>0</v>
      </c>
      <c r="BJ94" s="120" t="s">
        <v>80</v>
      </c>
      <c r="BK94" s="205">
        <f>ROUND(I94*H94,2)</f>
        <v>0</v>
      </c>
      <c r="BL94" s="120" t="s">
        <v>151</v>
      </c>
      <c r="BM94" s="204" t="s">
        <v>182</v>
      </c>
    </row>
    <row r="95" spans="1:65" s="130" customFormat="1" ht="29.25">
      <c r="A95" s="127"/>
      <c r="B95" s="128"/>
      <c r="C95" s="127"/>
      <c r="D95" s="221" t="s">
        <v>316</v>
      </c>
      <c r="E95" s="127"/>
      <c r="F95" s="252" t="s">
        <v>1792</v>
      </c>
      <c r="G95" s="127"/>
      <c r="H95" s="127"/>
      <c r="I95" s="28"/>
      <c r="J95" s="127"/>
      <c r="K95" s="127"/>
      <c r="L95" s="128"/>
      <c r="M95" s="253"/>
      <c r="N95" s="254"/>
      <c r="O95" s="201"/>
      <c r="P95" s="201"/>
      <c r="Q95" s="201"/>
      <c r="R95" s="201"/>
      <c r="S95" s="201"/>
      <c r="T95" s="255"/>
      <c r="U95" s="127"/>
      <c r="V95" s="127"/>
      <c r="W95" s="127"/>
      <c r="X95" s="127"/>
      <c r="Y95" s="127"/>
      <c r="Z95" s="127"/>
      <c r="AA95" s="127"/>
      <c r="AB95" s="127"/>
      <c r="AC95" s="127"/>
      <c r="AD95" s="127"/>
      <c r="AE95" s="127"/>
      <c r="AT95" s="120" t="s">
        <v>316</v>
      </c>
      <c r="AU95" s="120" t="s">
        <v>80</v>
      </c>
    </row>
    <row r="96" spans="1:65" s="130" customFormat="1" ht="16.5" customHeight="1">
      <c r="A96" s="127"/>
      <c r="B96" s="128"/>
      <c r="C96" s="193" t="s">
        <v>168</v>
      </c>
      <c r="D96" s="193" t="s">
        <v>147</v>
      </c>
      <c r="E96" s="194" t="s">
        <v>1793</v>
      </c>
      <c r="F96" s="195" t="s">
        <v>1794</v>
      </c>
      <c r="G96" s="196" t="s">
        <v>240</v>
      </c>
      <c r="H96" s="197">
        <v>10</v>
      </c>
      <c r="I96" s="24"/>
      <c r="J96" s="198">
        <f>ROUND(I96*H96,2)</f>
        <v>0</v>
      </c>
      <c r="K96" s="195" t="s">
        <v>3</v>
      </c>
      <c r="L96" s="128"/>
      <c r="M96" s="199" t="s">
        <v>3</v>
      </c>
      <c r="N96" s="200" t="s">
        <v>43</v>
      </c>
      <c r="O96" s="201"/>
      <c r="P96" s="202">
        <f>O96*H96</f>
        <v>0</v>
      </c>
      <c r="Q96" s="202">
        <v>0</v>
      </c>
      <c r="R96" s="202">
        <f>Q96*H96</f>
        <v>0</v>
      </c>
      <c r="S96" s="202">
        <v>0</v>
      </c>
      <c r="T96" s="203">
        <f>S96*H96</f>
        <v>0</v>
      </c>
      <c r="U96" s="127"/>
      <c r="V96" s="127"/>
      <c r="W96" s="127"/>
      <c r="X96" s="127"/>
      <c r="Y96" s="127"/>
      <c r="Z96" s="127"/>
      <c r="AA96" s="127"/>
      <c r="AB96" s="127"/>
      <c r="AC96" s="127"/>
      <c r="AD96" s="127"/>
      <c r="AE96" s="127"/>
      <c r="AR96" s="204" t="s">
        <v>151</v>
      </c>
      <c r="AT96" s="204" t="s">
        <v>147</v>
      </c>
      <c r="AU96" s="204" t="s">
        <v>80</v>
      </c>
      <c r="AY96" s="120" t="s">
        <v>145</v>
      </c>
      <c r="BE96" s="205">
        <f>IF(N96="základní",J96,0)</f>
        <v>0</v>
      </c>
      <c r="BF96" s="205">
        <f>IF(N96="snížená",J96,0)</f>
        <v>0</v>
      </c>
      <c r="BG96" s="205">
        <f>IF(N96="zákl. přenesená",J96,0)</f>
        <v>0</v>
      </c>
      <c r="BH96" s="205">
        <f>IF(N96="sníž. přenesená",J96,0)</f>
        <v>0</v>
      </c>
      <c r="BI96" s="205">
        <f>IF(N96="nulová",J96,0)</f>
        <v>0</v>
      </c>
      <c r="BJ96" s="120" t="s">
        <v>80</v>
      </c>
      <c r="BK96" s="205">
        <f>ROUND(I96*H96,2)</f>
        <v>0</v>
      </c>
      <c r="BL96" s="120" t="s">
        <v>151</v>
      </c>
      <c r="BM96" s="204" t="s">
        <v>195</v>
      </c>
    </row>
    <row r="97" spans="1:65" s="130" customFormat="1" ht="29.25">
      <c r="A97" s="127"/>
      <c r="B97" s="128"/>
      <c r="C97" s="127"/>
      <c r="D97" s="221" t="s">
        <v>316</v>
      </c>
      <c r="E97" s="127"/>
      <c r="F97" s="252" t="s">
        <v>1795</v>
      </c>
      <c r="G97" s="127"/>
      <c r="H97" s="127"/>
      <c r="I97" s="28"/>
      <c r="J97" s="127"/>
      <c r="K97" s="127"/>
      <c r="L97" s="128"/>
      <c r="M97" s="253"/>
      <c r="N97" s="254"/>
      <c r="O97" s="201"/>
      <c r="P97" s="201"/>
      <c r="Q97" s="201"/>
      <c r="R97" s="201"/>
      <c r="S97" s="201"/>
      <c r="T97" s="255"/>
      <c r="U97" s="127"/>
      <c r="V97" s="127"/>
      <c r="W97" s="127"/>
      <c r="X97" s="127"/>
      <c r="Y97" s="127"/>
      <c r="Z97" s="127"/>
      <c r="AA97" s="127"/>
      <c r="AB97" s="127"/>
      <c r="AC97" s="127"/>
      <c r="AD97" s="127"/>
      <c r="AE97" s="127"/>
      <c r="AT97" s="120" t="s">
        <v>316</v>
      </c>
      <c r="AU97" s="120" t="s">
        <v>80</v>
      </c>
    </row>
    <row r="98" spans="1:65" s="130" customFormat="1" ht="16.5" customHeight="1">
      <c r="A98" s="127"/>
      <c r="B98" s="128"/>
      <c r="C98" s="193" t="s">
        <v>169</v>
      </c>
      <c r="D98" s="193" t="s">
        <v>147</v>
      </c>
      <c r="E98" s="194" t="s">
        <v>1796</v>
      </c>
      <c r="F98" s="195" t="s">
        <v>1797</v>
      </c>
      <c r="G98" s="196" t="s">
        <v>240</v>
      </c>
      <c r="H98" s="197">
        <v>22</v>
      </c>
      <c r="I98" s="24"/>
      <c r="J98" s="198">
        <f>ROUND(I98*H98,2)</f>
        <v>0</v>
      </c>
      <c r="K98" s="195" t="s">
        <v>3</v>
      </c>
      <c r="L98" s="128"/>
      <c r="M98" s="199" t="s">
        <v>3</v>
      </c>
      <c r="N98" s="200" t="s">
        <v>43</v>
      </c>
      <c r="O98" s="201"/>
      <c r="P98" s="202">
        <f>O98*H98</f>
        <v>0</v>
      </c>
      <c r="Q98" s="202">
        <v>0</v>
      </c>
      <c r="R98" s="202">
        <f>Q98*H98</f>
        <v>0</v>
      </c>
      <c r="S98" s="202">
        <v>0</v>
      </c>
      <c r="T98" s="203">
        <f>S98*H98</f>
        <v>0</v>
      </c>
      <c r="U98" s="127"/>
      <c r="V98" s="127"/>
      <c r="W98" s="127"/>
      <c r="X98" s="127"/>
      <c r="Y98" s="127"/>
      <c r="Z98" s="127"/>
      <c r="AA98" s="127"/>
      <c r="AB98" s="127"/>
      <c r="AC98" s="127"/>
      <c r="AD98" s="127"/>
      <c r="AE98" s="127"/>
      <c r="AR98" s="204" t="s">
        <v>151</v>
      </c>
      <c r="AT98" s="204" t="s">
        <v>147</v>
      </c>
      <c r="AU98" s="204" t="s">
        <v>80</v>
      </c>
      <c r="AY98" s="120" t="s">
        <v>145</v>
      </c>
      <c r="BE98" s="205">
        <f>IF(N98="základní",J98,0)</f>
        <v>0</v>
      </c>
      <c r="BF98" s="205">
        <f>IF(N98="snížená",J98,0)</f>
        <v>0</v>
      </c>
      <c r="BG98" s="205">
        <f>IF(N98="zákl. přenesená",J98,0)</f>
        <v>0</v>
      </c>
      <c r="BH98" s="205">
        <f>IF(N98="sníž. přenesená",J98,0)</f>
        <v>0</v>
      </c>
      <c r="BI98" s="205">
        <f>IF(N98="nulová",J98,0)</f>
        <v>0</v>
      </c>
      <c r="BJ98" s="120" t="s">
        <v>80</v>
      </c>
      <c r="BK98" s="205">
        <f>ROUND(I98*H98,2)</f>
        <v>0</v>
      </c>
      <c r="BL98" s="120" t="s">
        <v>151</v>
      </c>
      <c r="BM98" s="204" t="s">
        <v>206</v>
      </c>
    </row>
    <row r="99" spans="1:65" s="130" customFormat="1" ht="16.5" customHeight="1">
      <c r="A99" s="127"/>
      <c r="B99" s="128"/>
      <c r="C99" s="193" t="s">
        <v>177</v>
      </c>
      <c r="D99" s="193" t="s">
        <v>147</v>
      </c>
      <c r="E99" s="194" t="s">
        <v>1798</v>
      </c>
      <c r="F99" s="195" t="s">
        <v>1799</v>
      </c>
      <c r="G99" s="196" t="s">
        <v>240</v>
      </c>
      <c r="H99" s="197">
        <v>25</v>
      </c>
      <c r="I99" s="24"/>
      <c r="J99" s="198">
        <f>ROUND(I99*H99,2)</f>
        <v>0</v>
      </c>
      <c r="K99" s="195" t="s">
        <v>3</v>
      </c>
      <c r="L99" s="128"/>
      <c r="M99" s="199" t="s">
        <v>3</v>
      </c>
      <c r="N99" s="200" t="s">
        <v>43</v>
      </c>
      <c r="O99" s="201"/>
      <c r="P99" s="202">
        <f>O99*H99</f>
        <v>0</v>
      </c>
      <c r="Q99" s="202">
        <v>0</v>
      </c>
      <c r="R99" s="202">
        <f>Q99*H99</f>
        <v>0</v>
      </c>
      <c r="S99" s="202">
        <v>0</v>
      </c>
      <c r="T99" s="203">
        <f>S99*H99</f>
        <v>0</v>
      </c>
      <c r="U99" s="127"/>
      <c r="V99" s="127"/>
      <c r="W99" s="127"/>
      <c r="X99" s="127"/>
      <c r="Y99" s="127"/>
      <c r="Z99" s="127"/>
      <c r="AA99" s="127"/>
      <c r="AB99" s="127"/>
      <c r="AC99" s="127"/>
      <c r="AD99" s="127"/>
      <c r="AE99" s="127"/>
      <c r="AR99" s="204" t="s">
        <v>151</v>
      </c>
      <c r="AT99" s="204" t="s">
        <v>147</v>
      </c>
      <c r="AU99" s="204" t="s">
        <v>80</v>
      </c>
      <c r="AY99" s="120" t="s">
        <v>145</v>
      </c>
      <c r="BE99" s="205">
        <f>IF(N99="základní",J99,0)</f>
        <v>0</v>
      </c>
      <c r="BF99" s="205">
        <f>IF(N99="snížená",J99,0)</f>
        <v>0</v>
      </c>
      <c r="BG99" s="205">
        <f>IF(N99="zákl. přenesená",J99,0)</f>
        <v>0</v>
      </c>
      <c r="BH99" s="205">
        <f>IF(N99="sníž. přenesená",J99,0)</f>
        <v>0</v>
      </c>
      <c r="BI99" s="205">
        <f>IF(N99="nulová",J99,0)</f>
        <v>0</v>
      </c>
      <c r="BJ99" s="120" t="s">
        <v>80</v>
      </c>
      <c r="BK99" s="205">
        <f>ROUND(I99*H99,2)</f>
        <v>0</v>
      </c>
      <c r="BL99" s="120" t="s">
        <v>151</v>
      </c>
      <c r="BM99" s="204" t="s">
        <v>216</v>
      </c>
    </row>
    <row r="100" spans="1:65" s="130" customFormat="1" ht="21.75" customHeight="1">
      <c r="A100" s="127"/>
      <c r="B100" s="128"/>
      <c r="C100" s="193" t="s">
        <v>182</v>
      </c>
      <c r="D100" s="193" t="s">
        <v>147</v>
      </c>
      <c r="E100" s="194" t="s">
        <v>1800</v>
      </c>
      <c r="F100" s="195" t="s">
        <v>1801</v>
      </c>
      <c r="G100" s="196" t="s">
        <v>266</v>
      </c>
      <c r="H100" s="197">
        <v>1</v>
      </c>
      <c r="I100" s="24"/>
      <c r="J100" s="198">
        <f>ROUND(I100*H100,2)</f>
        <v>0</v>
      </c>
      <c r="K100" s="195" t="s">
        <v>3</v>
      </c>
      <c r="L100" s="128"/>
      <c r="M100" s="199" t="s">
        <v>3</v>
      </c>
      <c r="N100" s="200" t="s">
        <v>43</v>
      </c>
      <c r="O100" s="201"/>
      <c r="P100" s="202">
        <f>O100*H100</f>
        <v>0</v>
      </c>
      <c r="Q100" s="202">
        <v>0</v>
      </c>
      <c r="R100" s="202">
        <f>Q100*H100</f>
        <v>0</v>
      </c>
      <c r="S100" s="202">
        <v>0</v>
      </c>
      <c r="T100" s="203">
        <f>S100*H100</f>
        <v>0</v>
      </c>
      <c r="U100" s="127"/>
      <c r="V100" s="127"/>
      <c r="W100" s="127"/>
      <c r="X100" s="127"/>
      <c r="Y100" s="127"/>
      <c r="Z100" s="127"/>
      <c r="AA100" s="127"/>
      <c r="AB100" s="127"/>
      <c r="AC100" s="127"/>
      <c r="AD100" s="127"/>
      <c r="AE100" s="127"/>
      <c r="AR100" s="204" t="s">
        <v>151</v>
      </c>
      <c r="AT100" s="204" t="s">
        <v>147</v>
      </c>
      <c r="AU100" s="204" t="s">
        <v>80</v>
      </c>
      <c r="AY100" s="120" t="s">
        <v>145</v>
      </c>
      <c r="BE100" s="205">
        <f>IF(N100="základní",J100,0)</f>
        <v>0</v>
      </c>
      <c r="BF100" s="205">
        <f>IF(N100="snížená",J100,0)</f>
        <v>0</v>
      </c>
      <c r="BG100" s="205">
        <f>IF(N100="zákl. přenesená",J100,0)</f>
        <v>0</v>
      </c>
      <c r="BH100" s="205">
        <f>IF(N100="sníž. přenesená",J100,0)</f>
        <v>0</v>
      </c>
      <c r="BI100" s="205">
        <f>IF(N100="nulová",J100,0)</f>
        <v>0</v>
      </c>
      <c r="BJ100" s="120" t="s">
        <v>80</v>
      </c>
      <c r="BK100" s="205">
        <f>ROUND(I100*H100,2)</f>
        <v>0</v>
      </c>
      <c r="BL100" s="120" t="s">
        <v>151</v>
      </c>
      <c r="BM100" s="204" t="s">
        <v>228</v>
      </c>
    </row>
    <row r="101" spans="1:65" s="130" customFormat="1" ht="24">
      <c r="A101" s="127"/>
      <c r="B101" s="128"/>
      <c r="C101" s="193" t="s">
        <v>187</v>
      </c>
      <c r="D101" s="193" t="s">
        <v>147</v>
      </c>
      <c r="E101" s="194" t="s">
        <v>1802</v>
      </c>
      <c r="F101" s="195" t="s">
        <v>1803</v>
      </c>
      <c r="G101" s="196" t="s">
        <v>1774</v>
      </c>
      <c r="H101" s="197">
        <v>3</v>
      </c>
      <c r="I101" s="24"/>
      <c r="J101" s="198">
        <f>ROUND(I101*H101,2)</f>
        <v>0</v>
      </c>
      <c r="K101" s="195" t="s">
        <v>3</v>
      </c>
      <c r="L101" s="128"/>
      <c r="M101" s="199" t="s">
        <v>3</v>
      </c>
      <c r="N101" s="200" t="s">
        <v>43</v>
      </c>
      <c r="O101" s="201"/>
      <c r="P101" s="202">
        <f>O101*H101</f>
        <v>0</v>
      </c>
      <c r="Q101" s="202">
        <v>0</v>
      </c>
      <c r="R101" s="202">
        <f>Q101*H101</f>
        <v>0</v>
      </c>
      <c r="S101" s="202">
        <v>0</v>
      </c>
      <c r="T101" s="203">
        <f>S101*H101</f>
        <v>0</v>
      </c>
      <c r="U101" s="127"/>
      <c r="V101" s="127"/>
      <c r="W101" s="127"/>
      <c r="X101" s="127"/>
      <c r="Y101" s="127"/>
      <c r="Z101" s="127"/>
      <c r="AA101" s="127"/>
      <c r="AB101" s="127"/>
      <c r="AC101" s="127"/>
      <c r="AD101" s="127"/>
      <c r="AE101" s="127"/>
      <c r="AR101" s="204" t="s">
        <v>151</v>
      </c>
      <c r="AT101" s="204" t="s">
        <v>147</v>
      </c>
      <c r="AU101" s="204" t="s">
        <v>80</v>
      </c>
      <c r="AY101" s="120" t="s">
        <v>145</v>
      </c>
      <c r="BE101" s="205">
        <f>IF(N101="základní",J101,0)</f>
        <v>0</v>
      </c>
      <c r="BF101" s="205">
        <f>IF(N101="snížená",J101,0)</f>
        <v>0</v>
      </c>
      <c r="BG101" s="205">
        <f>IF(N101="zákl. přenesená",J101,0)</f>
        <v>0</v>
      </c>
      <c r="BH101" s="205">
        <f>IF(N101="sníž. přenesená",J101,0)</f>
        <v>0</v>
      </c>
      <c r="BI101" s="205">
        <f>IF(N101="nulová",J101,0)</f>
        <v>0</v>
      </c>
      <c r="BJ101" s="120" t="s">
        <v>80</v>
      </c>
      <c r="BK101" s="205">
        <f>ROUND(I101*H101,2)</f>
        <v>0</v>
      </c>
      <c r="BL101" s="120" t="s">
        <v>151</v>
      </c>
      <c r="BM101" s="204" t="s">
        <v>243</v>
      </c>
    </row>
    <row r="102" spans="1:65" s="130" customFormat="1" ht="16.5" customHeight="1">
      <c r="A102" s="127"/>
      <c r="B102" s="128"/>
      <c r="C102" s="193" t="s">
        <v>195</v>
      </c>
      <c r="D102" s="193" t="s">
        <v>147</v>
      </c>
      <c r="E102" s="194" t="s">
        <v>1804</v>
      </c>
      <c r="F102" s="195" t="s">
        <v>1805</v>
      </c>
      <c r="G102" s="196" t="s">
        <v>1774</v>
      </c>
      <c r="H102" s="197">
        <v>3</v>
      </c>
      <c r="I102" s="24"/>
      <c r="J102" s="198">
        <f>ROUND(I102*H102,2)</f>
        <v>0</v>
      </c>
      <c r="K102" s="195" t="s">
        <v>3</v>
      </c>
      <c r="L102" s="128"/>
      <c r="M102" s="199" t="s">
        <v>3</v>
      </c>
      <c r="N102" s="200" t="s">
        <v>43</v>
      </c>
      <c r="O102" s="201"/>
      <c r="P102" s="202">
        <f>O102*H102</f>
        <v>0</v>
      </c>
      <c r="Q102" s="202">
        <v>0</v>
      </c>
      <c r="R102" s="202">
        <f>Q102*H102</f>
        <v>0</v>
      </c>
      <c r="S102" s="202">
        <v>0</v>
      </c>
      <c r="T102" s="203">
        <f>S102*H102</f>
        <v>0</v>
      </c>
      <c r="U102" s="127"/>
      <c r="V102" s="127"/>
      <c r="W102" s="127"/>
      <c r="X102" s="127"/>
      <c r="Y102" s="127"/>
      <c r="Z102" s="127"/>
      <c r="AA102" s="127"/>
      <c r="AB102" s="127"/>
      <c r="AC102" s="127"/>
      <c r="AD102" s="127"/>
      <c r="AE102" s="127"/>
      <c r="AR102" s="204" t="s">
        <v>151</v>
      </c>
      <c r="AT102" s="204" t="s">
        <v>147</v>
      </c>
      <c r="AU102" s="204" t="s">
        <v>80</v>
      </c>
      <c r="AY102" s="120" t="s">
        <v>145</v>
      </c>
      <c r="BE102" s="205">
        <f>IF(N102="základní",J102,0)</f>
        <v>0</v>
      </c>
      <c r="BF102" s="205">
        <f>IF(N102="snížená",J102,0)</f>
        <v>0</v>
      </c>
      <c r="BG102" s="205">
        <f>IF(N102="zákl. přenesená",J102,0)</f>
        <v>0</v>
      </c>
      <c r="BH102" s="205">
        <f>IF(N102="sníž. přenesená",J102,0)</f>
        <v>0</v>
      </c>
      <c r="BI102" s="205">
        <f>IF(N102="nulová",J102,0)</f>
        <v>0</v>
      </c>
      <c r="BJ102" s="120" t="s">
        <v>80</v>
      </c>
      <c r="BK102" s="205">
        <f>ROUND(I102*H102,2)</f>
        <v>0</v>
      </c>
      <c r="BL102" s="120" t="s">
        <v>151</v>
      </c>
      <c r="BM102" s="204" t="s">
        <v>252</v>
      </c>
    </row>
    <row r="103" spans="1:65" s="130" customFormat="1" ht="29.25">
      <c r="A103" s="127"/>
      <c r="B103" s="128"/>
      <c r="C103" s="127"/>
      <c r="D103" s="221" t="s">
        <v>316</v>
      </c>
      <c r="E103" s="127"/>
      <c r="F103" s="252" t="s">
        <v>1806</v>
      </c>
      <c r="G103" s="127"/>
      <c r="H103" s="127"/>
      <c r="I103" s="28"/>
      <c r="J103" s="127"/>
      <c r="K103" s="127"/>
      <c r="L103" s="128"/>
      <c r="M103" s="253"/>
      <c r="N103" s="254"/>
      <c r="O103" s="201"/>
      <c r="P103" s="201"/>
      <c r="Q103" s="201"/>
      <c r="R103" s="201"/>
      <c r="S103" s="201"/>
      <c r="T103" s="255"/>
      <c r="U103" s="127"/>
      <c r="V103" s="127"/>
      <c r="W103" s="127"/>
      <c r="X103" s="127"/>
      <c r="Y103" s="127"/>
      <c r="Z103" s="127"/>
      <c r="AA103" s="127"/>
      <c r="AB103" s="127"/>
      <c r="AC103" s="127"/>
      <c r="AD103" s="127"/>
      <c r="AE103" s="127"/>
      <c r="AT103" s="120" t="s">
        <v>316</v>
      </c>
      <c r="AU103" s="120" t="s">
        <v>80</v>
      </c>
    </row>
    <row r="104" spans="1:65" s="130" customFormat="1" ht="24">
      <c r="A104" s="127"/>
      <c r="B104" s="128"/>
      <c r="C104" s="193" t="s">
        <v>201</v>
      </c>
      <c r="D104" s="193" t="s">
        <v>147</v>
      </c>
      <c r="E104" s="194" t="s">
        <v>1807</v>
      </c>
      <c r="F104" s="195" t="s">
        <v>1808</v>
      </c>
      <c r="G104" s="196" t="s">
        <v>1774</v>
      </c>
      <c r="H104" s="197">
        <v>1</v>
      </c>
      <c r="I104" s="24"/>
      <c r="J104" s="198">
        <f>ROUND(I104*H104,2)</f>
        <v>0</v>
      </c>
      <c r="K104" s="195" t="s">
        <v>3</v>
      </c>
      <c r="L104" s="128"/>
      <c r="M104" s="199" t="s">
        <v>3</v>
      </c>
      <c r="N104" s="200" t="s">
        <v>43</v>
      </c>
      <c r="O104" s="201"/>
      <c r="P104" s="202">
        <f>O104*H104</f>
        <v>0</v>
      </c>
      <c r="Q104" s="202">
        <v>0</v>
      </c>
      <c r="R104" s="202">
        <f>Q104*H104</f>
        <v>0</v>
      </c>
      <c r="S104" s="202">
        <v>0</v>
      </c>
      <c r="T104" s="203">
        <f>S104*H104</f>
        <v>0</v>
      </c>
      <c r="U104" s="127"/>
      <c r="V104" s="127"/>
      <c r="W104" s="127"/>
      <c r="X104" s="127"/>
      <c r="Y104" s="127"/>
      <c r="Z104" s="127"/>
      <c r="AA104" s="127"/>
      <c r="AB104" s="127"/>
      <c r="AC104" s="127"/>
      <c r="AD104" s="127"/>
      <c r="AE104" s="127"/>
      <c r="AR104" s="204" t="s">
        <v>151</v>
      </c>
      <c r="AT104" s="204" t="s">
        <v>147</v>
      </c>
      <c r="AU104" s="204" t="s">
        <v>80</v>
      </c>
      <c r="AY104" s="120" t="s">
        <v>145</v>
      </c>
      <c r="BE104" s="205">
        <f>IF(N104="základní",J104,0)</f>
        <v>0</v>
      </c>
      <c r="BF104" s="205">
        <f>IF(N104="snížená",J104,0)</f>
        <v>0</v>
      </c>
      <c r="BG104" s="205">
        <f>IF(N104="zákl. přenesená",J104,0)</f>
        <v>0</v>
      </c>
      <c r="BH104" s="205">
        <f>IF(N104="sníž. přenesená",J104,0)</f>
        <v>0</v>
      </c>
      <c r="BI104" s="205">
        <f>IF(N104="nulová",J104,0)</f>
        <v>0</v>
      </c>
      <c r="BJ104" s="120" t="s">
        <v>80</v>
      </c>
      <c r="BK104" s="205">
        <f>ROUND(I104*H104,2)</f>
        <v>0</v>
      </c>
      <c r="BL104" s="120" t="s">
        <v>151</v>
      </c>
      <c r="BM104" s="204" t="s">
        <v>263</v>
      </c>
    </row>
    <row r="105" spans="1:65" s="130" customFormat="1" ht="29.25">
      <c r="A105" s="127"/>
      <c r="B105" s="128"/>
      <c r="C105" s="127"/>
      <c r="D105" s="221" t="s">
        <v>316</v>
      </c>
      <c r="E105" s="127"/>
      <c r="F105" s="252" t="s">
        <v>1809</v>
      </c>
      <c r="G105" s="127"/>
      <c r="H105" s="127"/>
      <c r="I105" s="28"/>
      <c r="J105" s="127"/>
      <c r="K105" s="127"/>
      <c r="L105" s="128"/>
      <c r="M105" s="253"/>
      <c r="N105" s="254"/>
      <c r="O105" s="201"/>
      <c r="P105" s="201"/>
      <c r="Q105" s="201"/>
      <c r="R105" s="201"/>
      <c r="S105" s="201"/>
      <c r="T105" s="255"/>
      <c r="U105" s="127"/>
      <c r="V105" s="127"/>
      <c r="W105" s="127"/>
      <c r="X105" s="127"/>
      <c r="Y105" s="127"/>
      <c r="Z105" s="127"/>
      <c r="AA105" s="127"/>
      <c r="AB105" s="127"/>
      <c r="AC105" s="127"/>
      <c r="AD105" s="127"/>
      <c r="AE105" s="127"/>
      <c r="AT105" s="120" t="s">
        <v>316</v>
      </c>
      <c r="AU105" s="120" t="s">
        <v>80</v>
      </c>
    </row>
    <row r="106" spans="1:65" s="130" customFormat="1" ht="16.5" customHeight="1">
      <c r="A106" s="127"/>
      <c r="B106" s="128"/>
      <c r="C106" s="193" t="s">
        <v>206</v>
      </c>
      <c r="D106" s="193" t="s">
        <v>147</v>
      </c>
      <c r="E106" s="194" t="s">
        <v>1810</v>
      </c>
      <c r="F106" s="195" t="s">
        <v>1811</v>
      </c>
      <c r="G106" s="196" t="s">
        <v>266</v>
      </c>
      <c r="H106" s="197">
        <v>1</v>
      </c>
      <c r="I106" s="24"/>
      <c r="J106" s="198">
        <f>ROUND(I106*H106,2)</f>
        <v>0</v>
      </c>
      <c r="K106" s="195" t="s">
        <v>3</v>
      </c>
      <c r="L106" s="128"/>
      <c r="M106" s="199" t="s">
        <v>3</v>
      </c>
      <c r="N106" s="200" t="s">
        <v>43</v>
      </c>
      <c r="O106" s="201"/>
      <c r="P106" s="202">
        <f>O106*H106</f>
        <v>0</v>
      </c>
      <c r="Q106" s="202">
        <v>0</v>
      </c>
      <c r="R106" s="202">
        <f>Q106*H106</f>
        <v>0</v>
      </c>
      <c r="S106" s="202">
        <v>0</v>
      </c>
      <c r="T106" s="203">
        <f>S106*H106</f>
        <v>0</v>
      </c>
      <c r="U106" s="127"/>
      <c r="V106" s="127"/>
      <c r="W106" s="127"/>
      <c r="X106" s="127"/>
      <c r="Y106" s="127"/>
      <c r="Z106" s="127"/>
      <c r="AA106" s="127"/>
      <c r="AB106" s="127"/>
      <c r="AC106" s="127"/>
      <c r="AD106" s="127"/>
      <c r="AE106" s="127"/>
      <c r="AR106" s="204" t="s">
        <v>151</v>
      </c>
      <c r="AT106" s="204" t="s">
        <v>147</v>
      </c>
      <c r="AU106" s="204" t="s">
        <v>80</v>
      </c>
      <c r="AY106" s="120" t="s">
        <v>145</v>
      </c>
      <c r="BE106" s="205">
        <f>IF(N106="základní",J106,0)</f>
        <v>0</v>
      </c>
      <c r="BF106" s="205">
        <f>IF(N106="snížená",J106,0)</f>
        <v>0</v>
      </c>
      <c r="BG106" s="205">
        <f>IF(N106="zákl. přenesená",J106,0)</f>
        <v>0</v>
      </c>
      <c r="BH106" s="205">
        <f>IF(N106="sníž. přenesená",J106,0)</f>
        <v>0</v>
      </c>
      <c r="BI106" s="205">
        <f>IF(N106="nulová",J106,0)</f>
        <v>0</v>
      </c>
      <c r="BJ106" s="120" t="s">
        <v>80</v>
      </c>
      <c r="BK106" s="205">
        <f>ROUND(I106*H106,2)</f>
        <v>0</v>
      </c>
      <c r="BL106" s="120" t="s">
        <v>151</v>
      </c>
      <c r="BM106" s="204" t="s">
        <v>281</v>
      </c>
    </row>
    <row r="107" spans="1:65" s="130" customFormat="1" ht="29.25">
      <c r="A107" s="127"/>
      <c r="B107" s="128"/>
      <c r="C107" s="127"/>
      <c r="D107" s="221" t="s">
        <v>316</v>
      </c>
      <c r="E107" s="127"/>
      <c r="F107" s="252" t="s">
        <v>1812</v>
      </c>
      <c r="G107" s="127"/>
      <c r="H107" s="127"/>
      <c r="I107" s="127"/>
      <c r="J107" s="127"/>
      <c r="K107" s="127"/>
      <c r="L107" s="128"/>
      <c r="M107" s="256"/>
      <c r="N107" s="257"/>
      <c r="O107" s="208"/>
      <c r="P107" s="208"/>
      <c r="Q107" s="208"/>
      <c r="R107" s="208"/>
      <c r="S107" s="208"/>
      <c r="T107" s="258"/>
      <c r="U107" s="127"/>
      <c r="V107" s="127"/>
      <c r="W107" s="127"/>
      <c r="X107" s="127"/>
      <c r="Y107" s="127"/>
      <c r="Z107" s="127"/>
      <c r="AA107" s="127"/>
      <c r="AB107" s="127"/>
      <c r="AC107" s="127"/>
      <c r="AD107" s="127"/>
      <c r="AE107" s="127"/>
      <c r="AT107" s="120" t="s">
        <v>316</v>
      </c>
      <c r="AU107" s="120" t="s">
        <v>80</v>
      </c>
    </row>
    <row r="108" spans="1:65" s="130" customFormat="1" ht="6.95" customHeight="1">
      <c r="A108" s="127"/>
      <c r="B108" s="152"/>
      <c r="C108" s="153"/>
      <c r="D108" s="153"/>
      <c r="E108" s="153"/>
      <c r="F108" s="153"/>
      <c r="G108" s="153"/>
      <c r="H108" s="153"/>
      <c r="I108" s="153"/>
      <c r="J108" s="153"/>
      <c r="K108" s="153"/>
      <c r="L108" s="128"/>
      <c r="M108" s="127"/>
      <c r="O108" s="127"/>
      <c r="P108" s="127"/>
      <c r="Q108" s="127"/>
      <c r="R108" s="127"/>
      <c r="S108" s="127"/>
      <c r="T108" s="127"/>
      <c r="U108" s="127"/>
      <c r="V108" s="127"/>
      <c r="W108" s="127"/>
      <c r="X108" s="127"/>
      <c r="Y108" s="127"/>
      <c r="Z108" s="127"/>
      <c r="AA108" s="127"/>
      <c r="AB108" s="127"/>
      <c r="AC108" s="127"/>
      <c r="AD108" s="127"/>
      <c r="AE108" s="127"/>
    </row>
  </sheetData>
  <sheetProtection password="C64E" sheet="1" objects="1" scenarios="1"/>
  <autoFilter ref="C79:K107" xr:uid="{00000000-0009-0000-0000-000004000000}"/>
  <mergeCells count="9">
    <mergeCell ref="E50:H50"/>
    <mergeCell ref="E70:H70"/>
    <mergeCell ref="E72:H72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75" fitToHeight="100" orientation="portrait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92"/>
  <sheetViews>
    <sheetView showGridLines="0" topLeftCell="A41" workbookViewId="0">
      <selection activeCell="K92" sqref="B44:K92"/>
    </sheetView>
  </sheetViews>
  <sheetFormatPr defaultRowHeight="11.25"/>
  <cols>
    <col min="1" max="1" width="8.33203125" style="119" customWidth="1"/>
    <col min="2" max="2" width="1.1640625" style="119" customWidth="1"/>
    <col min="3" max="3" width="4.1640625" style="119" customWidth="1"/>
    <col min="4" max="4" width="4.33203125" style="119" customWidth="1"/>
    <col min="5" max="5" width="17.1640625" style="119" customWidth="1"/>
    <col min="6" max="6" width="50.83203125" style="119" customWidth="1"/>
    <col min="7" max="7" width="7.5" style="119" customWidth="1"/>
    <col min="8" max="8" width="14" style="119" customWidth="1"/>
    <col min="9" max="9" width="15.83203125" style="119" customWidth="1"/>
    <col min="10" max="11" width="22.33203125" style="119" customWidth="1"/>
    <col min="12" max="12" width="9.33203125" style="119" customWidth="1"/>
    <col min="13" max="13" width="10.83203125" style="119" hidden="1" customWidth="1"/>
    <col min="14" max="14" width="9.33203125" style="119" hidden="1"/>
    <col min="15" max="20" width="14.1640625" style="119" hidden="1" customWidth="1"/>
    <col min="21" max="21" width="16.33203125" style="119" hidden="1" customWidth="1"/>
    <col min="22" max="22" width="12.33203125" style="119" customWidth="1"/>
    <col min="23" max="23" width="16.33203125" style="119" customWidth="1"/>
    <col min="24" max="24" width="12.33203125" style="119" customWidth="1"/>
    <col min="25" max="25" width="15" style="119" customWidth="1"/>
    <col min="26" max="26" width="11" style="119" customWidth="1"/>
    <col min="27" max="27" width="15" style="119" customWidth="1"/>
    <col min="28" max="28" width="16.33203125" style="119" customWidth="1"/>
    <col min="29" max="29" width="11" style="119" customWidth="1"/>
    <col min="30" max="30" width="15" style="119" customWidth="1"/>
    <col min="31" max="31" width="16.33203125" style="119" customWidth="1"/>
    <col min="32" max="43" width="9.33203125" style="119"/>
    <col min="44" max="65" width="9.33203125" style="119" hidden="1"/>
    <col min="66" max="16384" width="9.33203125" style="119"/>
  </cols>
  <sheetData>
    <row r="2" spans="1:46" ht="36.950000000000003" customHeight="1">
      <c r="L2" s="319" t="s">
        <v>6</v>
      </c>
      <c r="M2" s="320"/>
      <c r="N2" s="320"/>
      <c r="O2" s="320"/>
      <c r="P2" s="320"/>
      <c r="Q2" s="320"/>
      <c r="R2" s="320"/>
      <c r="S2" s="320"/>
      <c r="T2" s="320"/>
      <c r="U2" s="320"/>
      <c r="V2" s="320"/>
      <c r="AT2" s="120" t="s">
        <v>94</v>
      </c>
    </row>
    <row r="3" spans="1:46" ht="6.95" customHeight="1">
      <c r="B3" s="121"/>
      <c r="C3" s="122"/>
      <c r="D3" s="122"/>
      <c r="E3" s="122"/>
      <c r="F3" s="122"/>
      <c r="G3" s="122"/>
      <c r="H3" s="122"/>
      <c r="I3" s="122"/>
      <c r="J3" s="122"/>
      <c r="K3" s="122"/>
      <c r="L3" s="123"/>
      <c r="AT3" s="120" t="s">
        <v>82</v>
      </c>
    </row>
    <row r="4" spans="1:46" ht="24.95" customHeight="1">
      <c r="B4" s="123"/>
      <c r="D4" s="124" t="s">
        <v>109</v>
      </c>
      <c r="L4" s="123"/>
      <c r="M4" s="125" t="s">
        <v>11</v>
      </c>
      <c r="AT4" s="120" t="s">
        <v>4</v>
      </c>
    </row>
    <row r="5" spans="1:46" ht="6.95" customHeight="1">
      <c r="B5" s="123"/>
      <c r="L5" s="123"/>
    </row>
    <row r="6" spans="1:46" ht="12" customHeight="1">
      <c r="B6" s="123"/>
      <c r="D6" s="126" t="s">
        <v>17</v>
      </c>
      <c r="L6" s="123"/>
    </row>
    <row r="7" spans="1:46" ht="16.5" customHeight="1">
      <c r="B7" s="123"/>
      <c r="E7" s="358" t="str">
        <f>'Rekapitulace stavby'!K6</f>
        <v>Žerčice, vodojem - rekonstrukce, oprava 6.3.2021 podle VaK MB</v>
      </c>
      <c r="F7" s="359"/>
      <c r="G7" s="359"/>
      <c r="H7" s="359"/>
      <c r="L7" s="123"/>
    </row>
    <row r="8" spans="1:46" s="130" customFormat="1" ht="12" customHeight="1">
      <c r="A8" s="127"/>
      <c r="B8" s="128"/>
      <c r="C8" s="127"/>
      <c r="D8" s="126" t="s">
        <v>113</v>
      </c>
      <c r="E8" s="127"/>
      <c r="F8" s="127"/>
      <c r="G8" s="127"/>
      <c r="H8" s="127"/>
      <c r="I8" s="127"/>
      <c r="J8" s="127"/>
      <c r="K8" s="127"/>
      <c r="L8" s="129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</row>
    <row r="9" spans="1:46" s="130" customFormat="1" ht="16.5" customHeight="1">
      <c r="A9" s="127"/>
      <c r="B9" s="128"/>
      <c r="C9" s="127"/>
      <c r="D9" s="127"/>
      <c r="E9" s="348" t="s">
        <v>1813</v>
      </c>
      <c r="F9" s="357"/>
      <c r="G9" s="357"/>
      <c r="H9" s="357"/>
      <c r="I9" s="127"/>
      <c r="J9" s="127"/>
      <c r="K9" s="127"/>
      <c r="L9" s="129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</row>
    <row r="10" spans="1:46" s="130" customFormat="1">
      <c r="A10" s="127"/>
      <c r="B10" s="128"/>
      <c r="C10" s="127"/>
      <c r="D10" s="127"/>
      <c r="E10" s="127"/>
      <c r="F10" s="127"/>
      <c r="G10" s="127"/>
      <c r="H10" s="127"/>
      <c r="I10" s="127"/>
      <c r="J10" s="127"/>
      <c r="K10" s="127"/>
      <c r="L10" s="129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</row>
    <row r="11" spans="1:46" s="130" customFormat="1" ht="12" customHeight="1">
      <c r="A11" s="127"/>
      <c r="B11" s="128"/>
      <c r="C11" s="127"/>
      <c r="D11" s="126" t="s">
        <v>19</v>
      </c>
      <c r="E11" s="127"/>
      <c r="F11" s="131" t="s">
        <v>3</v>
      </c>
      <c r="G11" s="127"/>
      <c r="H11" s="127"/>
      <c r="I11" s="126" t="s">
        <v>20</v>
      </c>
      <c r="J11" s="131" t="s">
        <v>3</v>
      </c>
      <c r="K11" s="127"/>
      <c r="L11" s="129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</row>
    <row r="12" spans="1:46" s="130" customFormat="1" ht="12" customHeight="1">
      <c r="A12" s="127"/>
      <c r="B12" s="128"/>
      <c r="C12" s="127"/>
      <c r="D12" s="126" t="s">
        <v>21</v>
      </c>
      <c r="E12" s="127"/>
      <c r="F12" s="131" t="s">
        <v>1769</v>
      </c>
      <c r="G12" s="127"/>
      <c r="H12" s="127"/>
      <c r="I12" s="126" t="s">
        <v>23</v>
      </c>
      <c r="J12" s="132" t="str">
        <f>'Rekapitulace stavby'!AN8</f>
        <v>6. 3. 2021</v>
      </c>
      <c r="K12" s="127"/>
      <c r="L12" s="129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</row>
    <row r="13" spans="1:46" s="130" customFormat="1" ht="10.9" customHeight="1">
      <c r="A13" s="127"/>
      <c r="B13" s="128"/>
      <c r="C13" s="127"/>
      <c r="D13" s="127"/>
      <c r="E13" s="127"/>
      <c r="F13" s="127"/>
      <c r="G13" s="127"/>
      <c r="H13" s="127"/>
      <c r="I13" s="127"/>
      <c r="J13" s="127"/>
      <c r="K13" s="127"/>
      <c r="L13" s="129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</row>
    <row r="14" spans="1:46" s="130" customFormat="1" ht="12" customHeight="1">
      <c r="A14" s="127"/>
      <c r="B14" s="128"/>
      <c r="C14" s="127"/>
      <c r="D14" s="126" t="s">
        <v>25</v>
      </c>
      <c r="E14" s="127"/>
      <c r="F14" s="127"/>
      <c r="G14" s="127"/>
      <c r="H14" s="127"/>
      <c r="I14" s="126" t="s">
        <v>26</v>
      </c>
      <c r="J14" s="131" t="str">
        <f>IF('Rekapitulace stavby'!AN10="","",'Rekapitulace stavby'!AN10)</f>
        <v/>
      </c>
      <c r="K14" s="127"/>
      <c r="L14" s="129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</row>
    <row r="15" spans="1:46" s="130" customFormat="1" ht="18" customHeight="1">
      <c r="A15" s="127"/>
      <c r="B15" s="128"/>
      <c r="C15" s="127"/>
      <c r="D15" s="127"/>
      <c r="E15" s="131" t="str">
        <f>IF('Rekapitulace stavby'!E11="","",'Rekapitulace stavby'!E11)</f>
        <v>VaK Mladá Boleslav, a.s.</v>
      </c>
      <c r="F15" s="127"/>
      <c r="G15" s="127"/>
      <c r="H15" s="127"/>
      <c r="I15" s="126" t="s">
        <v>28</v>
      </c>
      <c r="J15" s="131" t="str">
        <f>IF('Rekapitulace stavby'!AN11="","",'Rekapitulace stavby'!AN11)</f>
        <v/>
      </c>
      <c r="K15" s="127"/>
      <c r="L15" s="129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</row>
    <row r="16" spans="1:46" s="130" customFormat="1" ht="6.95" customHeight="1">
      <c r="A16" s="127"/>
      <c r="B16" s="128"/>
      <c r="C16" s="127"/>
      <c r="D16" s="127"/>
      <c r="E16" s="127"/>
      <c r="F16" s="127"/>
      <c r="G16" s="127"/>
      <c r="H16" s="127"/>
      <c r="I16" s="127"/>
      <c r="J16" s="127"/>
      <c r="K16" s="127"/>
      <c r="L16" s="129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</row>
    <row r="17" spans="1:31" s="130" customFormat="1" ht="12" customHeight="1">
      <c r="A17" s="127"/>
      <c r="B17" s="128"/>
      <c r="C17" s="127"/>
      <c r="D17" s="126" t="s">
        <v>29</v>
      </c>
      <c r="E17" s="127"/>
      <c r="F17" s="127"/>
      <c r="G17" s="127"/>
      <c r="H17" s="127"/>
      <c r="I17" s="126" t="s">
        <v>26</v>
      </c>
      <c r="J17" s="133" t="str">
        <f>'Rekapitulace stavby'!AN13</f>
        <v>Vyplň údaj</v>
      </c>
      <c r="K17" s="127"/>
      <c r="L17" s="129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</row>
    <row r="18" spans="1:31" s="130" customFormat="1" ht="18" customHeight="1">
      <c r="A18" s="127"/>
      <c r="B18" s="128"/>
      <c r="C18" s="127"/>
      <c r="D18" s="127"/>
      <c r="E18" s="360" t="str">
        <f>'Rekapitulace stavby'!E14</f>
        <v>Vyplň údaj</v>
      </c>
      <c r="F18" s="331"/>
      <c r="G18" s="331"/>
      <c r="H18" s="331"/>
      <c r="I18" s="126" t="s">
        <v>28</v>
      </c>
      <c r="J18" s="133" t="str">
        <f>'Rekapitulace stavby'!AN14</f>
        <v>Vyplň údaj</v>
      </c>
      <c r="K18" s="127"/>
      <c r="L18" s="129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</row>
    <row r="19" spans="1:31" s="130" customFormat="1" ht="6.95" customHeight="1">
      <c r="A19" s="127"/>
      <c r="B19" s="128"/>
      <c r="C19" s="127"/>
      <c r="D19" s="127"/>
      <c r="E19" s="127"/>
      <c r="F19" s="127"/>
      <c r="G19" s="127"/>
      <c r="H19" s="127"/>
      <c r="I19" s="127"/>
      <c r="J19" s="127"/>
      <c r="K19" s="127"/>
      <c r="L19" s="129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</row>
    <row r="20" spans="1:31" s="130" customFormat="1" ht="12" customHeight="1">
      <c r="A20" s="127"/>
      <c r="B20" s="128"/>
      <c r="C20" s="127"/>
      <c r="D20" s="126" t="s">
        <v>31</v>
      </c>
      <c r="E20" s="127"/>
      <c r="F20" s="127"/>
      <c r="G20" s="127"/>
      <c r="H20" s="127"/>
      <c r="I20" s="126" t="s">
        <v>26</v>
      </c>
      <c r="J20" s="131" t="str">
        <f>IF('Rekapitulace stavby'!AN16="","",'Rekapitulace stavby'!AN16)</f>
        <v/>
      </c>
      <c r="K20" s="127"/>
      <c r="L20" s="129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</row>
    <row r="21" spans="1:31" s="130" customFormat="1" ht="18" customHeight="1">
      <c r="A21" s="127"/>
      <c r="B21" s="128"/>
      <c r="C21" s="127"/>
      <c r="D21" s="127"/>
      <c r="E21" s="131" t="str">
        <f>IF('Rekapitulace stavby'!E17="","",'Rekapitulace stavby'!E17)</f>
        <v>Vodohospodářské inženýrské stavby, a.s.</v>
      </c>
      <c r="F21" s="127"/>
      <c r="G21" s="127"/>
      <c r="H21" s="127"/>
      <c r="I21" s="126" t="s">
        <v>28</v>
      </c>
      <c r="J21" s="131" t="str">
        <f>IF('Rekapitulace stavby'!AN17="","",'Rekapitulace stavby'!AN17)</f>
        <v/>
      </c>
      <c r="K21" s="127"/>
      <c r="L21" s="129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</row>
    <row r="22" spans="1:31" s="130" customFormat="1" ht="6.95" customHeight="1">
      <c r="A22" s="127"/>
      <c r="B22" s="128"/>
      <c r="C22" s="127"/>
      <c r="D22" s="127"/>
      <c r="E22" s="127"/>
      <c r="F22" s="127"/>
      <c r="G22" s="127"/>
      <c r="H22" s="127"/>
      <c r="I22" s="127"/>
      <c r="J22" s="127"/>
      <c r="K22" s="127"/>
      <c r="L22" s="129"/>
      <c r="S22" s="127"/>
      <c r="T22" s="127"/>
      <c r="U22" s="127"/>
      <c r="V22" s="127"/>
      <c r="W22" s="127"/>
      <c r="X22" s="127"/>
      <c r="Y22" s="127"/>
      <c r="Z22" s="127"/>
      <c r="AA22" s="127"/>
      <c r="AB22" s="127"/>
      <c r="AC22" s="127"/>
      <c r="AD22" s="127"/>
      <c r="AE22" s="127"/>
    </row>
    <row r="23" spans="1:31" s="130" customFormat="1" ht="12" customHeight="1">
      <c r="A23" s="127"/>
      <c r="B23" s="128"/>
      <c r="C23" s="127"/>
      <c r="D23" s="126" t="s">
        <v>34</v>
      </c>
      <c r="E23" s="127"/>
      <c r="F23" s="127"/>
      <c r="G23" s="127"/>
      <c r="H23" s="127"/>
      <c r="I23" s="126" t="s">
        <v>26</v>
      </c>
      <c r="J23" s="131" t="str">
        <f>IF('Rekapitulace stavby'!AN19="","",'Rekapitulace stavby'!AN19)</f>
        <v/>
      </c>
      <c r="K23" s="127"/>
      <c r="L23" s="129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</row>
    <row r="24" spans="1:31" s="130" customFormat="1" ht="18" customHeight="1">
      <c r="A24" s="127"/>
      <c r="B24" s="128"/>
      <c r="C24" s="127"/>
      <c r="D24" s="127"/>
      <c r="E24" s="131" t="str">
        <f>IF('Rekapitulace stavby'!E20="","",'Rekapitulace stavby'!E20)</f>
        <v>Ing.Josef Němeček</v>
      </c>
      <c r="F24" s="127"/>
      <c r="G24" s="127"/>
      <c r="H24" s="127"/>
      <c r="I24" s="126" t="s">
        <v>28</v>
      </c>
      <c r="J24" s="131" t="str">
        <f>IF('Rekapitulace stavby'!AN20="","",'Rekapitulace stavby'!AN20)</f>
        <v/>
      </c>
      <c r="K24" s="127"/>
      <c r="L24" s="129"/>
      <c r="S24" s="127"/>
      <c r="T24" s="127"/>
      <c r="U24" s="127"/>
      <c r="V24" s="127"/>
      <c r="W24" s="127"/>
      <c r="X24" s="127"/>
      <c r="Y24" s="127"/>
      <c r="Z24" s="127"/>
      <c r="AA24" s="127"/>
      <c r="AB24" s="127"/>
      <c r="AC24" s="127"/>
      <c r="AD24" s="127"/>
      <c r="AE24" s="127"/>
    </row>
    <row r="25" spans="1:31" s="130" customFormat="1" ht="6.95" customHeight="1">
      <c r="A25" s="127"/>
      <c r="B25" s="128"/>
      <c r="C25" s="127"/>
      <c r="D25" s="127"/>
      <c r="E25" s="127"/>
      <c r="F25" s="127"/>
      <c r="G25" s="127"/>
      <c r="H25" s="127"/>
      <c r="I25" s="127"/>
      <c r="J25" s="127"/>
      <c r="K25" s="127"/>
      <c r="L25" s="129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</row>
    <row r="26" spans="1:31" s="130" customFormat="1" ht="12" customHeight="1">
      <c r="A26" s="127"/>
      <c r="B26" s="128"/>
      <c r="C26" s="127"/>
      <c r="D26" s="126" t="s">
        <v>36</v>
      </c>
      <c r="E26" s="127"/>
      <c r="F26" s="127"/>
      <c r="G26" s="127"/>
      <c r="H26" s="127"/>
      <c r="I26" s="127"/>
      <c r="J26" s="127"/>
      <c r="K26" s="127"/>
      <c r="L26" s="129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</row>
    <row r="27" spans="1:31" s="137" customFormat="1" ht="16.5" customHeight="1">
      <c r="A27" s="134"/>
      <c r="B27" s="135"/>
      <c r="C27" s="134"/>
      <c r="D27" s="134"/>
      <c r="E27" s="335" t="s">
        <v>3</v>
      </c>
      <c r="F27" s="335"/>
      <c r="G27" s="335"/>
      <c r="H27" s="335"/>
      <c r="I27" s="134"/>
      <c r="J27" s="134"/>
      <c r="K27" s="134"/>
      <c r="L27" s="136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</row>
    <row r="28" spans="1:31" s="130" customFormat="1" ht="6.95" customHeight="1">
      <c r="A28" s="127"/>
      <c r="B28" s="128"/>
      <c r="C28" s="127"/>
      <c r="D28" s="127"/>
      <c r="E28" s="127"/>
      <c r="F28" s="127"/>
      <c r="G28" s="127"/>
      <c r="H28" s="127"/>
      <c r="I28" s="127"/>
      <c r="J28" s="127"/>
      <c r="K28" s="127"/>
      <c r="L28" s="129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27"/>
      <c r="AD28" s="127"/>
      <c r="AE28" s="127"/>
    </row>
    <row r="29" spans="1:31" s="130" customFormat="1" ht="6.95" customHeight="1">
      <c r="A29" s="127"/>
      <c r="B29" s="128"/>
      <c r="C29" s="127"/>
      <c r="D29" s="138"/>
      <c r="E29" s="138"/>
      <c r="F29" s="138"/>
      <c r="G29" s="138"/>
      <c r="H29" s="138"/>
      <c r="I29" s="138"/>
      <c r="J29" s="138"/>
      <c r="K29" s="138"/>
      <c r="L29" s="129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</row>
    <row r="30" spans="1:31" s="130" customFormat="1" ht="25.35" customHeight="1">
      <c r="A30" s="127"/>
      <c r="B30" s="128"/>
      <c r="C30" s="127"/>
      <c r="D30" s="139" t="s">
        <v>38</v>
      </c>
      <c r="E30" s="127"/>
      <c r="F30" s="127"/>
      <c r="G30" s="127"/>
      <c r="H30" s="127"/>
      <c r="I30" s="127"/>
      <c r="J30" s="140">
        <f>ROUND(J80, 2)</f>
        <v>0</v>
      </c>
      <c r="K30" s="127"/>
      <c r="L30" s="129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</row>
    <row r="31" spans="1:31" s="130" customFormat="1" ht="6.95" customHeight="1">
      <c r="A31" s="127"/>
      <c r="B31" s="128"/>
      <c r="C31" s="127"/>
      <c r="D31" s="138"/>
      <c r="E31" s="138"/>
      <c r="F31" s="138"/>
      <c r="G31" s="138"/>
      <c r="H31" s="138"/>
      <c r="I31" s="138"/>
      <c r="J31" s="138"/>
      <c r="K31" s="138"/>
      <c r="L31" s="129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</row>
    <row r="32" spans="1:31" s="130" customFormat="1" ht="14.45" customHeight="1">
      <c r="A32" s="127"/>
      <c r="B32" s="128"/>
      <c r="C32" s="127"/>
      <c r="D32" s="127"/>
      <c r="E32" s="127"/>
      <c r="F32" s="141" t="s">
        <v>40</v>
      </c>
      <c r="G32" s="127"/>
      <c r="H32" s="127"/>
      <c r="I32" s="141" t="s">
        <v>39</v>
      </c>
      <c r="J32" s="141" t="s">
        <v>41</v>
      </c>
      <c r="K32" s="127"/>
      <c r="L32" s="129"/>
      <c r="S32" s="127"/>
      <c r="T32" s="127"/>
      <c r="U32" s="127"/>
      <c r="V32" s="127"/>
      <c r="W32" s="127"/>
      <c r="X32" s="127"/>
      <c r="Y32" s="127"/>
      <c r="Z32" s="127"/>
      <c r="AA32" s="127"/>
      <c r="AB32" s="127"/>
      <c r="AC32" s="127"/>
      <c r="AD32" s="127"/>
      <c r="AE32" s="127"/>
    </row>
    <row r="33" spans="1:31" s="130" customFormat="1" ht="14.45" customHeight="1">
      <c r="A33" s="127"/>
      <c r="B33" s="128"/>
      <c r="C33" s="127"/>
      <c r="D33" s="142" t="s">
        <v>42</v>
      </c>
      <c r="E33" s="126" t="s">
        <v>43</v>
      </c>
      <c r="F33" s="143">
        <f>ROUND((SUM(BE80:BE91)),  2)</f>
        <v>0</v>
      </c>
      <c r="G33" s="127"/>
      <c r="H33" s="127"/>
      <c r="I33" s="144">
        <v>0.21</v>
      </c>
      <c r="J33" s="143">
        <f>ROUND(((SUM(BE80:BE91))*I33),  2)</f>
        <v>0</v>
      </c>
      <c r="K33" s="127"/>
      <c r="L33" s="129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7"/>
      <c r="AE33" s="127"/>
    </row>
    <row r="34" spans="1:31" s="130" customFormat="1" ht="14.45" customHeight="1">
      <c r="A34" s="127"/>
      <c r="B34" s="128"/>
      <c r="C34" s="127"/>
      <c r="D34" s="127"/>
      <c r="E34" s="126" t="s">
        <v>44</v>
      </c>
      <c r="F34" s="143">
        <f>ROUND((SUM(BF80:BF91)),  2)</f>
        <v>0</v>
      </c>
      <c r="G34" s="127"/>
      <c r="H34" s="127"/>
      <c r="I34" s="144">
        <v>0.15</v>
      </c>
      <c r="J34" s="143">
        <f>ROUND(((SUM(BF80:BF91))*I34),  2)</f>
        <v>0</v>
      </c>
      <c r="K34" s="127"/>
      <c r="L34" s="129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</row>
    <row r="35" spans="1:31" s="130" customFormat="1" ht="14.45" hidden="1" customHeight="1">
      <c r="A35" s="127"/>
      <c r="B35" s="128"/>
      <c r="C35" s="127"/>
      <c r="D35" s="127"/>
      <c r="E35" s="126" t="s">
        <v>45</v>
      </c>
      <c r="F35" s="143">
        <f>ROUND((SUM(BG80:BG91)),  2)</f>
        <v>0</v>
      </c>
      <c r="G35" s="127"/>
      <c r="H35" s="127"/>
      <c r="I35" s="144">
        <v>0.21</v>
      </c>
      <c r="J35" s="143">
        <f>0</f>
        <v>0</v>
      </c>
      <c r="K35" s="127"/>
      <c r="L35" s="129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  <c r="AE35" s="127"/>
    </row>
    <row r="36" spans="1:31" s="130" customFormat="1" ht="14.45" hidden="1" customHeight="1">
      <c r="A36" s="127"/>
      <c r="B36" s="128"/>
      <c r="C36" s="127"/>
      <c r="D36" s="127"/>
      <c r="E36" s="126" t="s">
        <v>46</v>
      </c>
      <c r="F36" s="143">
        <f>ROUND((SUM(BH80:BH91)),  2)</f>
        <v>0</v>
      </c>
      <c r="G36" s="127"/>
      <c r="H36" s="127"/>
      <c r="I36" s="144">
        <v>0.15</v>
      </c>
      <c r="J36" s="143">
        <f>0</f>
        <v>0</v>
      </c>
      <c r="K36" s="127"/>
      <c r="L36" s="129"/>
      <c r="S36" s="127"/>
      <c r="T36" s="127"/>
      <c r="U36" s="127"/>
      <c r="V36" s="127"/>
      <c r="W36" s="127"/>
      <c r="X36" s="127"/>
      <c r="Y36" s="127"/>
      <c r="Z36" s="127"/>
      <c r="AA36" s="127"/>
      <c r="AB36" s="127"/>
      <c r="AC36" s="127"/>
      <c r="AD36" s="127"/>
      <c r="AE36" s="127"/>
    </row>
    <row r="37" spans="1:31" s="130" customFormat="1" ht="14.45" hidden="1" customHeight="1">
      <c r="A37" s="127"/>
      <c r="B37" s="128"/>
      <c r="C37" s="127"/>
      <c r="D37" s="127"/>
      <c r="E37" s="126" t="s">
        <v>47</v>
      </c>
      <c r="F37" s="143">
        <f>ROUND((SUM(BI80:BI91)),  2)</f>
        <v>0</v>
      </c>
      <c r="G37" s="127"/>
      <c r="H37" s="127"/>
      <c r="I37" s="144">
        <v>0</v>
      </c>
      <c r="J37" s="143">
        <f>0</f>
        <v>0</v>
      </c>
      <c r="K37" s="127"/>
      <c r="L37" s="129"/>
      <c r="S37" s="127"/>
      <c r="T37" s="127"/>
      <c r="U37" s="127"/>
      <c r="V37" s="127"/>
      <c r="W37" s="127"/>
      <c r="X37" s="127"/>
      <c r="Y37" s="127"/>
      <c r="Z37" s="127"/>
      <c r="AA37" s="127"/>
      <c r="AB37" s="127"/>
      <c r="AC37" s="127"/>
      <c r="AD37" s="127"/>
      <c r="AE37" s="127"/>
    </row>
    <row r="38" spans="1:31" s="130" customFormat="1" ht="6.95" customHeight="1">
      <c r="A38" s="127"/>
      <c r="B38" s="128"/>
      <c r="C38" s="127"/>
      <c r="D38" s="127"/>
      <c r="E38" s="127"/>
      <c r="F38" s="127"/>
      <c r="G38" s="127"/>
      <c r="H38" s="127"/>
      <c r="I38" s="127"/>
      <c r="J38" s="127"/>
      <c r="K38" s="127"/>
      <c r="L38" s="129"/>
      <c r="S38" s="127"/>
      <c r="T38" s="127"/>
      <c r="U38" s="127"/>
      <c r="V38" s="127"/>
      <c r="W38" s="127"/>
      <c r="X38" s="127"/>
      <c r="Y38" s="127"/>
      <c r="Z38" s="127"/>
      <c r="AA38" s="127"/>
      <c r="AB38" s="127"/>
      <c r="AC38" s="127"/>
      <c r="AD38" s="127"/>
      <c r="AE38" s="127"/>
    </row>
    <row r="39" spans="1:31" s="130" customFormat="1" ht="25.35" customHeight="1">
      <c r="A39" s="127"/>
      <c r="B39" s="128"/>
      <c r="C39" s="145"/>
      <c r="D39" s="146" t="s">
        <v>48</v>
      </c>
      <c r="E39" s="147"/>
      <c r="F39" s="147"/>
      <c r="G39" s="148" t="s">
        <v>49</v>
      </c>
      <c r="H39" s="149" t="s">
        <v>50</v>
      </c>
      <c r="I39" s="147"/>
      <c r="J39" s="150">
        <f>SUM(J30:J37)</f>
        <v>0</v>
      </c>
      <c r="K39" s="151"/>
      <c r="L39" s="129"/>
      <c r="S39" s="127"/>
      <c r="T39" s="127"/>
      <c r="U39" s="127"/>
      <c r="V39" s="127"/>
      <c r="W39" s="127"/>
      <c r="X39" s="127"/>
      <c r="Y39" s="127"/>
      <c r="Z39" s="127"/>
      <c r="AA39" s="127"/>
      <c r="AB39" s="127"/>
      <c r="AC39" s="127"/>
      <c r="AD39" s="127"/>
      <c r="AE39" s="127"/>
    </row>
    <row r="40" spans="1:31" s="130" customFormat="1" ht="14.45" customHeight="1">
      <c r="A40" s="127"/>
      <c r="B40" s="152"/>
      <c r="C40" s="153"/>
      <c r="D40" s="153"/>
      <c r="E40" s="153"/>
      <c r="F40" s="153"/>
      <c r="G40" s="153"/>
      <c r="H40" s="153"/>
      <c r="I40" s="153"/>
      <c r="J40" s="153"/>
      <c r="K40" s="153"/>
      <c r="L40" s="129"/>
      <c r="S40" s="127"/>
      <c r="T40" s="127"/>
      <c r="U40" s="127"/>
      <c r="V40" s="127"/>
      <c r="W40" s="127"/>
      <c r="X40" s="127"/>
      <c r="Y40" s="127"/>
      <c r="Z40" s="127"/>
      <c r="AA40" s="127"/>
      <c r="AB40" s="127"/>
      <c r="AC40" s="127"/>
      <c r="AD40" s="127"/>
      <c r="AE40" s="127"/>
    </row>
    <row r="44" spans="1:31" s="130" customFormat="1" ht="6.95" customHeight="1">
      <c r="A44" s="127"/>
      <c r="B44" s="154"/>
      <c r="C44" s="155"/>
      <c r="D44" s="155"/>
      <c r="E44" s="155"/>
      <c r="F44" s="155"/>
      <c r="G44" s="155"/>
      <c r="H44" s="155"/>
      <c r="I44" s="155"/>
      <c r="J44" s="155"/>
      <c r="K44" s="155"/>
      <c r="L44" s="129"/>
      <c r="S44" s="127"/>
      <c r="T44" s="127"/>
      <c r="U44" s="127"/>
      <c r="V44" s="127"/>
      <c r="W44" s="127"/>
      <c r="X44" s="127"/>
      <c r="Y44" s="127"/>
      <c r="Z44" s="127"/>
      <c r="AA44" s="127"/>
      <c r="AB44" s="127"/>
      <c r="AC44" s="127"/>
      <c r="AD44" s="127"/>
      <c r="AE44" s="127"/>
    </row>
    <row r="45" spans="1:31" s="130" customFormat="1" ht="24.95" customHeight="1">
      <c r="A45" s="127"/>
      <c r="B45" s="128"/>
      <c r="C45" s="124" t="s">
        <v>116</v>
      </c>
      <c r="D45" s="127"/>
      <c r="E45" s="127"/>
      <c r="F45" s="127"/>
      <c r="G45" s="127"/>
      <c r="H45" s="127"/>
      <c r="I45" s="127"/>
      <c r="J45" s="127"/>
      <c r="K45" s="127"/>
      <c r="L45" s="129"/>
      <c r="S45" s="127"/>
      <c r="T45" s="127"/>
      <c r="U45" s="127"/>
      <c r="V45" s="127"/>
      <c r="W45" s="127"/>
      <c r="X45" s="127"/>
      <c r="Y45" s="127"/>
      <c r="Z45" s="127"/>
      <c r="AA45" s="127"/>
      <c r="AB45" s="127"/>
      <c r="AC45" s="127"/>
      <c r="AD45" s="127"/>
      <c r="AE45" s="127"/>
    </row>
    <row r="46" spans="1:31" s="130" customFormat="1" ht="6.95" customHeight="1">
      <c r="A46" s="127"/>
      <c r="B46" s="128"/>
      <c r="C46" s="127"/>
      <c r="D46" s="127"/>
      <c r="E46" s="127"/>
      <c r="F46" s="127"/>
      <c r="G46" s="127"/>
      <c r="H46" s="127"/>
      <c r="I46" s="127"/>
      <c r="J46" s="127"/>
      <c r="K46" s="127"/>
      <c r="L46" s="129"/>
      <c r="S46" s="127"/>
      <c r="T46" s="127"/>
      <c r="U46" s="127"/>
      <c r="V46" s="127"/>
      <c r="W46" s="127"/>
      <c r="X46" s="127"/>
      <c r="Y46" s="127"/>
      <c r="Z46" s="127"/>
      <c r="AA46" s="127"/>
      <c r="AB46" s="127"/>
      <c r="AC46" s="127"/>
      <c r="AD46" s="127"/>
      <c r="AE46" s="127"/>
    </row>
    <row r="47" spans="1:31" s="130" customFormat="1" ht="12" customHeight="1">
      <c r="A47" s="127"/>
      <c r="B47" s="128"/>
      <c r="C47" s="126" t="s">
        <v>17</v>
      </c>
      <c r="D47" s="127"/>
      <c r="E47" s="127"/>
      <c r="F47" s="127"/>
      <c r="G47" s="127"/>
      <c r="H47" s="127"/>
      <c r="I47" s="127"/>
      <c r="J47" s="127"/>
      <c r="K47" s="127"/>
      <c r="L47" s="129"/>
      <c r="S47" s="127"/>
      <c r="T47" s="127"/>
      <c r="U47" s="127"/>
      <c r="V47" s="127"/>
      <c r="W47" s="127"/>
      <c r="X47" s="127"/>
      <c r="Y47" s="127"/>
      <c r="Z47" s="127"/>
      <c r="AA47" s="127"/>
      <c r="AB47" s="127"/>
      <c r="AC47" s="127"/>
      <c r="AD47" s="127"/>
      <c r="AE47" s="127"/>
    </row>
    <row r="48" spans="1:31" s="130" customFormat="1" ht="16.5" customHeight="1">
      <c r="A48" s="127"/>
      <c r="B48" s="128"/>
      <c r="C48" s="127"/>
      <c r="D48" s="127"/>
      <c r="E48" s="358" t="str">
        <f>E7</f>
        <v>Žerčice, vodojem - rekonstrukce, oprava 6.3.2021 podle VaK MB</v>
      </c>
      <c r="F48" s="359"/>
      <c r="G48" s="359"/>
      <c r="H48" s="359"/>
      <c r="I48" s="127"/>
      <c r="J48" s="127"/>
      <c r="K48" s="127"/>
      <c r="L48" s="129"/>
      <c r="S48" s="127"/>
      <c r="T48" s="127"/>
      <c r="U48" s="127"/>
      <c r="V48" s="127"/>
      <c r="W48" s="127"/>
      <c r="X48" s="127"/>
      <c r="Y48" s="127"/>
      <c r="Z48" s="127"/>
      <c r="AA48" s="127"/>
      <c r="AB48" s="127"/>
      <c r="AC48" s="127"/>
      <c r="AD48" s="127"/>
      <c r="AE48" s="127"/>
    </row>
    <row r="49" spans="1:47" s="130" customFormat="1" ht="12" customHeight="1">
      <c r="A49" s="127"/>
      <c r="B49" s="128"/>
      <c r="C49" s="126" t="s">
        <v>113</v>
      </c>
      <c r="D49" s="127"/>
      <c r="E49" s="127"/>
      <c r="F49" s="127"/>
      <c r="G49" s="127"/>
      <c r="H49" s="127"/>
      <c r="I49" s="127"/>
      <c r="J49" s="127"/>
      <c r="K49" s="127"/>
      <c r="L49" s="129"/>
      <c r="S49" s="127"/>
      <c r="T49" s="127"/>
      <c r="U49" s="127"/>
      <c r="V49" s="127"/>
      <c r="W49" s="127"/>
      <c r="X49" s="127"/>
      <c r="Y49" s="127"/>
      <c r="Z49" s="127"/>
      <c r="AA49" s="127"/>
      <c r="AB49" s="127"/>
      <c r="AC49" s="127"/>
      <c r="AD49" s="127"/>
      <c r="AE49" s="127"/>
    </row>
    <row r="50" spans="1:47" s="130" customFormat="1" ht="16.5" customHeight="1">
      <c r="A50" s="127"/>
      <c r="B50" s="128"/>
      <c r="C50" s="127"/>
      <c r="D50" s="127"/>
      <c r="E50" s="348" t="str">
        <f>E9</f>
        <v>05 - SO 05 - Elektrostavební část</v>
      </c>
      <c r="F50" s="357"/>
      <c r="G50" s="357"/>
      <c r="H50" s="357"/>
      <c r="I50" s="127"/>
      <c r="J50" s="127"/>
      <c r="K50" s="127"/>
      <c r="L50" s="129"/>
      <c r="S50" s="127"/>
      <c r="T50" s="127"/>
      <c r="U50" s="127"/>
      <c r="V50" s="127"/>
      <c r="W50" s="127"/>
      <c r="X50" s="127"/>
      <c r="Y50" s="127"/>
      <c r="Z50" s="127"/>
      <c r="AA50" s="127"/>
      <c r="AB50" s="127"/>
      <c r="AC50" s="127"/>
      <c r="AD50" s="127"/>
      <c r="AE50" s="127"/>
    </row>
    <row r="51" spans="1:47" s="130" customFormat="1" ht="6.95" customHeight="1">
      <c r="A51" s="127"/>
      <c r="B51" s="128"/>
      <c r="C51" s="127"/>
      <c r="D51" s="127"/>
      <c r="E51" s="127"/>
      <c r="F51" s="127"/>
      <c r="G51" s="127"/>
      <c r="H51" s="127"/>
      <c r="I51" s="127"/>
      <c r="J51" s="127"/>
      <c r="K51" s="127"/>
      <c r="L51" s="129"/>
      <c r="S51" s="127"/>
      <c r="T51" s="127"/>
      <c r="U51" s="127"/>
      <c r="V51" s="127"/>
      <c r="W51" s="127"/>
      <c r="X51" s="127"/>
      <c r="Y51" s="127"/>
      <c r="Z51" s="127"/>
      <c r="AA51" s="127"/>
      <c r="AB51" s="127"/>
      <c r="AC51" s="127"/>
      <c r="AD51" s="127"/>
      <c r="AE51" s="127"/>
    </row>
    <row r="52" spans="1:47" s="130" customFormat="1" ht="12" customHeight="1">
      <c r="A52" s="127"/>
      <c r="B52" s="128"/>
      <c r="C52" s="126" t="s">
        <v>21</v>
      </c>
      <c r="D52" s="127"/>
      <c r="E52" s="127"/>
      <c r="F52" s="131" t="str">
        <f>F12</f>
        <v xml:space="preserve"> </v>
      </c>
      <c r="G52" s="127"/>
      <c r="H52" s="127"/>
      <c r="I52" s="126" t="s">
        <v>23</v>
      </c>
      <c r="J52" s="132" t="str">
        <f>IF(J12="","",J12)</f>
        <v>6. 3. 2021</v>
      </c>
      <c r="K52" s="127"/>
      <c r="L52" s="129"/>
      <c r="S52" s="127"/>
      <c r="T52" s="127"/>
      <c r="U52" s="127"/>
      <c r="V52" s="127"/>
      <c r="W52" s="127"/>
      <c r="X52" s="127"/>
      <c r="Y52" s="127"/>
      <c r="Z52" s="127"/>
      <c r="AA52" s="127"/>
      <c r="AB52" s="127"/>
      <c r="AC52" s="127"/>
      <c r="AD52" s="127"/>
      <c r="AE52" s="127"/>
    </row>
    <row r="53" spans="1:47" s="130" customFormat="1" ht="6.95" customHeight="1">
      <c r="A53" s="127"/>
      <c r="B53" s="128"/>
      <c r="C53" s="127"/>
      <c r="D53" s="127"/>
      <c r="E53" s="127"/>
      <c r="F53" s="127"/>
      <c r="G53" s="127"/>
      <c r="H53" s="127"/>
      <c r="I53" s="127"/>
      <c r="J53" s="127"/>
      <c r="K53" s="127"/>
      <c r="L53" s="129"/>
      <c r="S53" s="127"/>
      <c r="T53" s="127"/>
      <c r="U53" s="127"/>
      <c r="V53" s="127"/>
      <c r="W53" s="127"/>
      <c r="X53" s="127"/>
      <c r="Y53" s="127"/>
      <c r="Z53" s="127"/>
      <c r="AA53" s="127"/>
      <c r="AB53" s="127"/>
      <c r="AC53" s="127"/>
      <c r="AD53" s="127"/>
      <c r="AE53" s="127"/>
    </row>
    <row r="54" spans="1:47" s="130" customFormat="1" ht="40.15" customHeight="1">
      <c r="A54" s="127"/>
      <c r="B54" s="128"/>
      <c r="C54" s="126" t="s">
        <v>25</v>
      </c>
      <c r="D54" s="127"/>
      <c r="E54" s="127"/>
      <c r="F54" s="131" t="str">
        <f>E15</f>
        <v>VaK Mladá Boleslav, a.s.</v>
      </c>
      <c r="G54" s="127"/>
      <c r="H54" s="127"/>
      <c r="I54" s="126" t="s">
        <v>31</v>
      </c>
      <c r="J54" s="156" t="str">
        <f>E21</f>
        <v>Vodohospodářské inženýrské stavby, a.s.</v>
      </c>
      <c r="K54" s="127"/>
      <c r="L54" s="129"/>
      <c r="S54" s="127"/>
      <c r="T54" s="127"/>
      <c r="U54" s="127"/>
      <c r="V54" s="127"/>
      <c r="W54" s="127"/>
      <c r="X54" s="127"/>
      <c r="Y54" s="127"/>
      <c r="Z54" s="127"/>
      <c r="AA54" s="127"/>
      <c r="AB54" s="127"/>
      <c r="AC54" s="127"/>
      <c r="AD54" s="127"/>
      <c r="AE54" s="127"/>
    </row>
    <row r="55" spans="1:47" s="130" customFormat="1" ht="15.2" customHeight="1">
      <c r="A55" s="127"/>
      <c r="B55" s="128"/>
      <c r="C55" s="126" t="s">
        <v>29</v>
      </c>
      <c r="D55" s="127"/>
      <c r="E55" s="127"/>
      <c r="F55" s="131" t="str">
        <f>IF(E18="","",E18)</f>
        <v>Vyplň údaj</v>
      </c>
      <c r="G55" s="127"/>
      <c r="H55" s="127"/>
      <c r="I55" s="126" t="s">
        <v>34</v>
      </c>
      <c r="J55" s="156" t="str">
        <f>E24</f>
        <v>Ing.Josef Němeček</v>
      </c>
      <c r="K55" s="127"/>
      <c r="L55" s="129"/>
      <c r="S55" s="127"/>
      <c r="T55" s="127"/>
      <c r="U55" s="127"/>
      <c r="V55" s="127"/>
      <c r="W55" s="127"/>
      <c r="X55" s="127"/>
      <c r="Y55" s="127"/>
      <c r="Z55" s="127"/>
      <c r="AA55" s="127"/>
      <c r="AB55" s="127"/>
      <c r="AC55" s="127"/>
      <c r="AD55" s="127"/>
      <c r="AE55" s="127"/>
    </row>
    <row r="56" spans="1:47" s="130" customFormat="1" ht="10.35" customHeight="1">
      <c r="A56" s="127"/>
      <c r="B56" s="128"/>
      <c r="C56" s="127"/>
      <c r="D56" s="127"/>
      <c r="E56" s="127"/>
      <c r="F56" s="127"/>
      <c r="G56" s="127"/>
      <c r="H56" s="127"/>
      <c r="I56" s="127"/>
      <c r="J56" s="127"/>
      <c r="K56" s="127"/>
      <c r="L56" s="129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</row>
    <row r="57" spans="1:47" s="130" customFormat="1" ht="29.25" customHeight="1">
      <c r="A57" s="127"/>
      <c r="B57" s="128"/>
      <c r="C57" s="157" t="s">
        <v>117</v>
      </c>
      <c r="D57" s="145"/>
      <c r="E57" s="145"/>
      <c r="F57" s="145"/>
      <c r="G57" s="145"/>
      <c r="H57" s="145"/>
      <c r="I57" s="145"/>
      <c r="J57" s="158" t="s">
        <v>118</v>
      </c>
      <c r="K57" s="145"/>
      <c r="L57" s="129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</row>
    <row r="58" spans="1:47" s="130" customFormat="1" ht="10.35" customHeight="1">
      <c r="A58" s="127"/>
      <c r="B58" s="128"/>
      <c r="C58" s="127"/>
      <c r="D58" s="127"/>
      <c r="E58" s="127"/>
      <c r="F58" s="127"/>
      <c r="G58" s="127"/>
      <c r="H58" s="127"/>
      <c r="I58" s="127"/>
      <c r="J58" s="127"/>
      <c r="K58" s="127"/>
      <c r="L58" s="129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</row>
    <row r="59" spans="1:47" s="130" customFormat="1" ht="22.9" customHeight="1">
      <c r="A59" s="127"/>
      <c r="B59" s="128"/>
      <c r="C59" s="159" t="s">
        <v>70</v>
      </c>
      <c r="D59" s="127"/>
      <c r="E59" s="127"/>
      <c r="F59" s="127"/>
      <c r="G59" s="127"/>
      <c r="H59" s="127"/>
      <c r="I59" s="127"/>
      <c r="J59" s="140">
        <f>J80</f>
        <v>0</v>
      </c>
      <c r="K59" s="127"/>
      <c r="L59" s="129"/>
      <c r="S59" s="127"/>
      <c r="T59" s="127"/>
      <c r="U59" s="127"/>
      <c r="V59" s="127"/>
      <c r="W59" s="127"/>
      <c r="X59" s="127"/>
      <c r="Y59" s="127"/>
      <c r="Z59" s="127"/>
      <c r="AA59" s="127"/>
      <c r="AB59" s="127"/>
      <c r="AC59" s="127"/>
      <c r="AD59" s="127"/>
      <c r="AE59" s="127"/>
      <c r="AU59" s="120" t="s">
        <v>119</v>
      </c>
    </row>
    <row r="60" spans="1:47" s="160" customFormat="1" ht="24.95" customHeight="1">
      <c r="B60" s="161"/>
      <c r="D60" s="162" t="s">
        <v>1814</v>
      </c>
      <c r="E60" s="163"/>
      <c r="F60" s="163"/>
      <c r="G60" s="163"/>
      <c r="H60" s="163"/>
      <c r="I60" s="163"/>
      <c r="J60" s="164">
        <f>J81</f>
        <v>0</v>
      </c>
      <c r="L60" s="161"/>
    </row>
    <row r="61" spans="1:47" s="130" customFormat="1" ht="21.75" customHeight="1">
      <c r="A61" s="127"/>
      <c r="B61" s="128"/>
      <c r="C61" s="127"/>
      <c r="D61" s="127"/>
      <c r="E61" s="127"/>
      <c r="F61" s="127"/>
      <c r="G61" s="127"/>
      <c r="H61" s="127"/>
      <c r="I61" s="127"/>
      <c r="J61" s="127"/>
      <c r="K61" s="127"/>
      <c r="L61" s="129"/>
      <c r="S61" s="127"/>
      <c r="T61" s="127"/>
      <c r="U61" s="127"/>
      <c r="V61" s="127"/>
      <c r="W61" s="127"/>
      <c r="X61" s="127"/>
      <c r="Y61" s="127"/>
      <c r="Z61" s="127"/>
      <c r="AA61" s="127"/>
      <c r="AB61" s="127"/>
      <c r="AC61" s="127"/>
      <c r="AD61" s="127"/>
      <c r="AE61" s="127"/>
    </row>
    <row r="62" spans="1:47" s="130" customFormat="1" ht="6.95" customHeight="1">
      <c r="A62" s="127"/>
      <c r="B62" s="152"/>
      <c r="C62" s="153"/>
      <c r="D62" s="153"/>
      <c r="E62" s="153"/>
      <c r="F62" s="153"/>
      <c r="G62" s="153"/>
      <c r="H62" s="153"/>
      <c r="I62" s="153"/>
      <c r="J62" s="153"/>
      <c r="K62" s="153"/>
      <c r="L62" s="129"/>
      <c r="S62" s="127"/>
      <c r="T62" s="127"/>
      <c r="U62" s="127"/>
      <c r="V62" s="127"/>
      <c r="W62" s="127"/>
      <c r="X62" s="127"/>
      <c r="Y62" s="127"/>
      <c r="Z62" s="127"/>
      <c r="AA62" s="127"/>
      <c r="AB62" s="127"/>
      <c r="AC62" s="127"/>
      <c r="AD62" s="127"/>
      <c r="AE62" s="127"/>
    </row>
    <row r="66" spans="1:63" s="130" customFormat="1" ht="6.95" customHeight="1">
      <c r="A66" s="127"/>
      <c r="B66" s="154"/>
      <c r="C66" s="155"/>
      <c r="D66" s="155"/>
      <c r="E66" s="155"/>
      <c r="F66" s="155"/>
      <c r="G66" s="155"/>
      <c r="H66" s="155"/>
      <c r="I66" s="155"/>
      <c r="J66" s="155"/>
      <c r="K66" s="155"/>
      <c r="L66" s="129"/>
      <c r="S66" s="127"/>
      <c r="T66" s="127"/>
      <c r="U66" s="127"/>
      <c r="V66" s="127"/>
      <c r="W66" s="127"/>
      <c r="X66" s="127"/>
      <c r="Y66" s="127"/>
      <c r="Z66" s="127"/>
      <c r="AA66" s="127"/>
      <c r="AB66" s="127"/>
      <c r="AC66" s="127"/>
      <c r="AD66" s="127"/>
      <c r="AE66" s="127"/>
    </row>
    <row r="67" spans="1:63" s="130" customFormat="1" ht="24.95" customHeight="1">
      <c r="A67" s="127"/>
      <c r="B67" s="128"/>
      <c r="C67" s="124" t="s">
        <v>130</v>
      </c>
      <c r="D67" s="127"/>
      <c r="E67" s="127"/>
      <c r="F67" s="127"/>
      <c r="G67" s="127"/>
      <c r="H67" s="127"/>
      <c r="I67" s="127"/>
      <c r="J67" s="127"/>
      <c r="K67" s="127"/>
      <c r="L67" s="129"/>
      <c r="S67" s="127"/>
      <c r="T67" s="127"/>
      <c r="U67" s="127"/>
      <c r="V67" s="127"/>
      <c r="W67" s="127"/>
      <c r="X67" s="127"/>
      <c r="Y67" s="127"/>
      <c r="Z67" s="127"/>
      <c r="AA67" s="127"/>
      <c r="AB67" s="127"/>
      <c r="AC67" s="127"/>
      <c r="AD67" s="127"/>
      <c r="AE67" s="127"/>
    </row>
    <row r="68" spans="1:63" s="130" customFormat="1" ht="6.95" customHeight="1">
      <c r="A68" s="127"/>
      <c r="B68" s="128"/>
      <c r="C68" s="127"/>
      <c r="D68" s="127"/>
      <c r="E68" s="127"/>
      <c r="F68" s="127"/>
      <c r="G68" s="127"/>
      <c r="H68" s="127"/>
      <c r="I68" s="127"/>
      <c r="J68" s="127"/>
      <c r="K68" s="127"/>
      <c r="L68" s="129"/>
      <c r="S68" s="127"/>
      <c r="T68" s="127"/>
      <c r="U68" s="127"/>
      <c r="V68" s="127"/>
      <c r="W68" s="127"/>
      <c r="X68" s="127"/>
      <c r="Y68" s="127"/>
      <c r="Z68" s="127"/>
      <c r="AA68" s="127"/>
      <c r="AB68" s="127"/>
      <c r="AC68" s="127"/>
      <c r="AD68" s="127"/>
      <c r="AE68" s="127"/>
    </row>
    <row r="69" spans="1:63" s="130" customFormat="1" ht="12" customHeight="1">
      <c r="A69" s="127"/>
      <c r="B69" s="128"/>
      <c r="C69" s="126" t="s">
        <v>17</v>
      </c>
      <c r="D69" s="127"/>
      <c r="E69" s="127"/>
      <c r="F69" s="127"/>
      <c r="G69" s="127"/>
      <c r="H69" s="127"/>
      <c r="I69" s="127"/>
      <c r="J69" s="127"/>
      <c r="K69" s="127"/>
      <c r="L69" s="129"/>
      <c r="S69" s="127"/>
      <c r="T69" s="127"/>
      <c r="U69" s="127"/>
      <c r="V69" s="127"/>
      <c r="W69" s="127"/>
      <c r="X69" s="127"/>
      <c r="Y69" s="127"/>
      <c r="Z69" s="127"/>
      <c r="AA69" s="127"/>
      <c r="AB69" s="127"/>
      <c r="AC69" s="127"/>
      <c r="AD69" s="127"/>
      <c r="AE69" s="127"/>
    </row>
    <row r="70" spans="1:63" s="130" customFormat="1" ht="16.5" customHeight="1">
      <c r="A70" s="127"/>
      <c r="B70" s="128"/>
      <c r="C70" s="127"/>
      <c r="D70" s="127"/>
      <c r="E70" s="358" t="str">
        <f>E7</f>
        <v>Žerčice, vodojem - rekonstrukce, oprava 6.3.2021 podle VaK MB</v>
      </c>
      <c r="F70" s="359"/>
      <c r="G70" s="359"/>
      <c r="H70" s="359"/>
      <c r="I70" s="127"/>
      <c r="J70" s="127"/>
      <c r="K70" s="127"/>
      <c r="L70" s="129"/>
      <c r="S70" s="127"/>
      <c r="T70" s="127"/>
      <c r="U70" s="127"/>
      <c r="V70" s="127"/>
      <c r="W70" s="127"/>
      <c r="X70" s="127"/>
      <c r="Y70" s="127"/>
      <c r="Z70" s="127"/>
      <c r="AA70" s="127"/>
      <c r="AB70" s="127"/>
      <c r="AC70" s="127"/>
      <c r="AD70" s="127"/>
      <c r="AE70" s="127"/>
    </row>
    <row r="71" spans="1:63" s="130" customFormat="1" ht="12" customHeight="1">
      <c r="A71" s="127"/>
      <c r="B71" s="128"/>
      <c r="C71" s="126" t="s">
        <v>113</v>
      </c>
      <c r="D71" s="127"/>
      <c r="E71" s="127"/>
      <c r="F71" s="127"/>
      <c r="G71" s="127"/>
      <c r="H71" s="127"/>
      <c r="I71" s="127"/>
      <c r="J71" s="127"/>
      <c r="K71" s="127"/>
      <c r="L71" s="129"/>
      <c r="S71" s="127"/>
      <c r="T71" s="127"/>
      <c r="U71" s="127"/>
      <c r="V71" s="127"/>
      <c r="W71" s="127"/>
      <c r="X71" s="127"/>
      <c r="Y71" s="127"/>
      <c r="Z71" s="127"/>
      <c r="AA71" s="127"/>
      <c r="AB71" s="127"/>
      <c r="AC71" s="127"/>
      <c r="AD71" s="127"/>
      <c r="AE71" s="127"/>
    </row>
    <row r="72" spans="1:63" s="130" customFormat="1" ht="16.5" customHeight="1">
      <c r="A72" s="127"/>
      <c r="B72" s="128"/>
      <c r="C72" s="127"/>
      <c r="D72" s="127"/>
      <c r="E72" s="348" t="str">
        <f>E9</f>
        <v>05 - SO 05 - Elektrostavební část</v>
      </c>
      <c r="F72" s="357"/>
      <c r="G72" s="357"/>
      <c r="H72" s="357"/>
      <c r="I72" s="127"/>
      <c r="J72" s="127"/>
      <c r="K72" s="127"/>
      <c r="L72" s="129"/>
      <c r="S72" s="127"/>
      <c r="T72" s="127"/>
      <c r="U72" s="127"/>
      <c r="V72" s="127"/>
      <c r="W72" s="127"/>
      <c r="X72" s="127"/>
      <c r="Y72" s="127"/>
      <c r="Z72" s="127"/>
      <c r="AA72" s="127"/>
      <c r="AB72" s="127"/>
      <c r="AC72" s="127"/>
      <c r="AD72" s="127"/>
      <c r="AE72" s="127"/>
    </row>
    <row r="73" spans="1:63" s="130" customFormat="1" ht="6.95" customHeight="1">
      <c r="A73" s="127"/>
      <c r="B73" s="128"/>
      <c r="C73" s="127"/>
      <c r="D73" s="127"/>
      <c r="E73" s="127"/>
      <c r="F73" s="127"/>
      <c r="G73" s="127"/>
      <c r="H73" s="127"/>
      <c r="I73" s="127"/>
      <c r="J73" s="127"/>
      <c r="K73" s="127"/>
      <c r="L73" s="129"/>
      <c r="S73" s="127"/>
      <c r="T73" s="127"/>
      <c r="U73" s="127"/>
      <c r="V73" s="127"/>
      <c r="W73" s="127"/>
      <c r="X73" s="127"/>
      <c r="Y73" s="127"/>
      <c r="Z73" s="127"/>
      <c r="AA73" s="127"/>
      <c r="AB73" s="127"/>
      <c r="AC73" s="127"/>
      <c r="AD73" s="127"/>
      <c r="AE73" s="127"/>
    </row>
    <row r="74" spans="1:63" s="130" customFormat="1" ht="12" customHeight="1">
      <c r="A74" s="127"/>
      <c r="B74" s="128"/>
      <c r="C74" s="126" t="s">
        <v>21</v>
      </c>
      <c r="D74" s="127"/>
      <c r="E74" s="127"/>
      <c r="F74" s="131" t="str">
        <f>F12</f>
        <v xml:space="preserve"> </v>
      </c>
      <c r="G74" s="127"/>
      <c r="H74" s="127"/>
      <c r="I74" s="126" t="s">
        <v>23</v>
      </c>
      <c r="J74" s="132" t="str">
        <f>IF(J12="","",J12)</f>
        <v>6. 3. 2021</v>
      </c>
      <c r="K74" s="127"/>
      <c r="L74" s="129"/>
      <c r="S74" s="127"/>
      <c r="T74" s="127"/>
      <c r="U74" s="127"/>
      <c r="V74" s="127"/>
      <c r="W74" s="127"/>
      <c r="X74" s="127"/>
      <c r="Y74" s="127"/>
      <c r="Z74" s="127"/>
      <c r="AA74" s="127"/>
      <c r="AB74" s="127"/>
      <c r="AC74" s="127"/>
      <c r="AD74" s="127"/>
      <c r="AE74" s="127"/>
    </row>
    <row r="75" spans="1:63" s="130" customFormat="1" ht="6.95" customHeight="1">
      <c r="A75" s="127"/>
      <c r="B75" s="128"/>
      <c r="C75" s="127"/>
      <c r="D75" s="127"/>
      <c r="E75" s="127"/>
      <c r="F75" s="127"/>
      <c r="G75" s="127"/>
      <c r="H75" s="127"/>
      <c r="I75" s="127"/>
      <c r="J75" s="127"/>
      <c r="K75" s="127"/>
      <c r="L75" s="129"/>
      <c r="S75" s="127"/>
      <c r="T75" s="127"/>
      <c r="U75" s="127"/>
      <c r="V75" s="127"/>
      <c r="W75" s="127"/>
      <c r="X75" s="127"/>
      <c r="Y75" s="127"/>
      <c r="Z75" s="127"/>
      <c r="AA75" s="127"/>
      <c r="AB75" s="127"/>
      <c r="AC75" s="127"/>
      <c r="AD75" s="127"/>
      <c r="AE75" s="127"/>
    </row>
    <row r="76" spans="1:63" s="130" customFormat="1" ht="40.15" customHeight="1">
      <c r="A76" s="127"/>
      <c r="B76" s="128"/>
      <c r="C76" s="126" t="s">
        <v>25</v>
      </c>
      <c r="D76" s="127"/>
      <c r="E76" s="127"/>
      <c r="F76" s="131" t="str">
        <f>E15</f>
        <v>VaK Mladá Boleslav, a.s.</v>
      </c>
      <c r="G76" s="127"/>
      <c r="H76" s="127"/>
      <c r="I76" s="126" t="s">
        <v>31</v>
      </c>
      <c r="J76" s="156" t="str">
        <f>E21</f>
        <v>Vodohospodářské inženýrské stavby, a.s.</v>
      </c>
      <c r="K76" s="127"/>
      <c r="L76" s="129"/>
      <c r="S76" s="127"/>
      <c r="T76" s="127"/>
      <c r="U76" s="127"/>
      <c r="V76" s="127"/>
      <c r="W76" s="127"/>
      <c r="X76" s="127"/>
      <c r="Y76" s="127"/>
      <c r="Z76" s="127"/>
      <c r="AA76" s="127"/>
      <c r="AB76" s="127"/>
      <c r="AC76" s="127"/>
      <c r="AD76" s="127"/>
      <c r="AE76" s="127"/>
    </row>
    <row r="77" spans="1:63" s="130" customFormat="1" ht="15.2" customHeight="1">
      <c r="A77" s="127"/>
      <c r="B77" s="128"/>
      <c r="C77" s="126" t="s">
        <v>29</v>
      </c>
      <c r="D77" s="127"/>
      <c r="E77" s="127"/>
      <c r="F77" s="131" t="str">
        <f>IF(E18="","",E18)</f>
        <v>Vyplň údaj</v>
      </c>
      <c r="G77" s="127"/>
      <c r="H77" s="127"/>
      <c r="I77" s="126" t="s">
        <v>34</v>
      </c>
      <c r="J77" s="156" t="str">
        <f>E24</f>
        <v>Ing.Josef Němeček</v>
      </c>
      <c r="K77" s="127"/>
      <c r="L77" s="129"/>
      <c r="S77" s="127"/>
      <c r="T77" s="127"/>
      <c r="U77" s="127"/>
      <c r="V77" s="127"/>
      <c r="W77" s="127"/>
      <c r="X77" s="127"/>
      <c r="Y77" s="127"/>
      <c r="Z77" s="127"/>
      <c r="AA77" s="127"/>
      <c r="AB77" s="127"/>
      <c r="AC77" s="127"/>
      <c r="AD77" s="127"/>
      <c r="AE77" s="127"/>
    </row>
    <row r="78" spans="1:63" s="130" customFormat="1" ht="10.35" customHeight="1">
      <c r="A78" s="127"/>
      <c r="B78" s="128"/>
      <c r="C78" s="127"/>
      <c r="D78" s="127"/>
      <c r="E78" s="127"/>
      <c r="F78" s="127"/>
      <c r="G78" s="127"/>
      <c r="H78" s="127"/>
      <c r="I78" s="127"/>
      <c r="J78" s="127"/>
      <c r="K78" s="127"/>
      <c r="L78" s="129"/>
      <c r="S78" s="127"/>
      <c r="T78" s="127"/>
      <c r="U78" s="127"/>
      <c r="V78" s="127"/>
      <c r="W78" s="127"/>
      <c r="X78" s="127"/>
      <c r="Y78" s="127"/>
      <c r="Z78" s="127"/>
      <c r="AA78" s="127"/>
      <c r="AB78" s="127"/>
      <c r="AC78" s="127"/>
      <c r="AD78" s="127"/>
      <c r="AE78" s="127"/>
    </row>
    <row r="79" spans="1:63" s="174" customFormat="1" ht="29.25" customHeight="1">
      <c r="A79" s="165"/>
      <c r="B79" s="166"/>
      <c r="C79" s="167" t="s">
        <v>131</v>
      </c>
      <c r="D79" s="168" t="s">
        <v>57</v>
      </c>
      <c r="E79" s="168" t="s">
        <v>53</v>
      </c>
      <c r="F79" s="168" t="s">
        <v>54</v>
      </c>
      <c r="G79" s="168" t="s">
        <v>132</v>
      </c>
      <c r="H79" s="168" t="s">
        <v>133</v>
      </c>
      <c r="I79" s="168" t="s">
        <v>134</v>
      </c>
      <c r="J79" s="168" t="s">
        <v>118</v>
      </c>
      <c r="K79" s="169" t="s">
        <v>135</v>
      </c>
      <c r="L79" s="170"/>
      <c r="M79" s="171" t="s">
        <v>3</v>
      </c>
      <c r="N79" s="172" t="s">
        <v>42</v>
      </c>
      <c r="O79" s="172" t="s">
        <v>136</v>
      </c>
      <c r="P79" s="172" t="s">
        <v>137</v>
      </c>
      <c r="Q79" s="172" t="s">
        <v>138</v>
      </c>
      <c r="R79" s="172" t="s">
        <v>139</v>
      </c>
      <c r="S79" s="172" t="s">
        <v>140</v>
      </c>
      <c r="T79" s="173" t="s">
        <v>141</v>
      </c>
      <c r="U79" s="165"/>
      <c r="V79" s="165"/>
      <c r="W79" s="165"/>
      <c r="X79" s="165"/>
      <c r="Y79" s="165"/>
      <c r="Z79" s="165"/>
      <c r="AA79" s="165"/>
      <c r="AB79" s="165"/>
      <c r="AC79" s="165"/>
      <c r="AD79" s="165"/>
      <c r="AE79" s="165"/>
    </row>
    <row r="80" spans="1:63" s="130" customFormat="1" ht="22.9" customHeight="1">
      <c r="A80" s="127"/>
      <c r="B80" s="128"/>
      <c r="C80" s="175" t="s">
        <v>142</v>
      </c>
      <c r="D80" s="127"/>
      <c r="E80" s="127"/>
      <c r="F80" s="127"/>
      <c r="G80" s="127"/>
      <c r="H80" s="127"/>
      <c r="I80" s="127"/>
      <c r="J80" s="176">
        <f>BK80</f>
        <v>0</v>
      </c>
      <c r="K80" s="127"/>
      <c r="L80" s="128"/>
      <c r="M80" s="177"/>
      <c r="N80" s="178"/>
      <c r="O80" s="138"/>
      <c r="P80" s="179">
        <f>P81</f>
        <v>0</v>
      </c>
      <c r="Q80" s="138"/>
      <c r="R80" s="179">
        <f>R81</f>
        <v>0</v>
      </c>
      <c r="S80" s="138"/>
      <c r="T80" s="180">
        <f>T81</f>
        <v>0</v>
      </c>
      <c r="U80" s="127"/>
      <c r="V80" s="127"/>
      <c r="W80" s="127"/>
      <c r="X80" s="127"/>
      <c r="Y80" s="127"/>
      <c r="Z80" s="127"/>
      <c r="AA80" s="127"/>
      <c r="AB80" s="127"/>
      <c r="AC80" s="127"/>
      <c r="AD80" s="127"/>
      <c r="AE80" s="127"/>
      <c r="AT80" s="120" t="s">
        <v>71</v>
      </c>
      <c r="AU80" s="120" t="s">
        <v>119</v>
      </c>
      <c r="BK80" s="181">
        <f>BK81</f>
        <v>0</v>
      </c>
    </row>
    <row r="81" spans="1:65" s="182" customFormat="1" ht="25.9" customHeight="1">
      <c r="B81" s="183"/>
      <c r="D81" s="184" t="s">
        <v>71</v>
      </c>
      <c r="E81" s="185" t="s">
        <v>82</v>
      </c>
      <c r="F81" s="185" t="s">
        <v>1815</v>
      </c>
      <c r="J81" s="186">
        <f>BK81</f>
        <v>0</v>
      </c>
      <c r="L81" s="183"/>
      <c r="M81" s="187"/>
      <c r="N81" s="188"/>
      <c r="O81" s="188"/>
      <c r="P81" s="189">
        <f>SUM(P82:P91)</f>
        <v>0</v>
      </c>
      <c r="Q81" s="188"/>
      <c r="R81" s="189">
        <f>SUM(R82:R91)</f>
        <v>0</v>
      </c>
      <c r="S81" s="188"/>
      <c r="T81" s="190">
        <f>SUM(T82:T91)</f>
        <v>0</v>
      </c>
      <c r="AR81" s="184" t="s">
        <v>80</v>
      </c>
      <c r="AT81" s="191" t="s">
        <v>71</v>
      </c>
      <c r="AU81" s="191" t="s">
        <v>72</v>
      </c>
      <c r="AY81" s="184" t="s">
        <v>145</v>
      </c>
      <c r="BK81" s="192">
        <f>SUM(BK82:BK91)</f>
        <v>0</v>
      </c>
    </row>
    <row r="82" spans="1:65" s="130" customFormat="1" ht="16.5" customHeight="1">
      <c r="A82" s="127"/>
      <c r="B82" s="128"/>
      <c r="C82" s="193" t="s">
        <v>80</v>
      </c>
      <c r="D82" s="193" t="s">
        <v>147</v>
      </c>
      <c r="E82" s="194" t="s">
        <v>1816</v>
      </c>
      <c r="F82" s="195" t="s">
        <v>1817</v>
      </c>
      <c r="G82" s="196" t="s">
        <v>457</v>
      </c>
      <c r="H82" s="197">
        <v>32</v>
      </c>
      <c r="I82" s="24"/>
      <c r="J82" s="198">
        <f t="shared" ref="J82:J90" si="0">ROUND(I82*H82,2)</f>
        <v>0</v>
      </c>
      <c r="K82" s="195" t="s">
        <v>3</v>
      </c>
      <c r="L82" s="128"/>
      <c r="M82" s="199" t="s">
        <v>3</v>
      </c>
      <c r="N82" s="200" t="s">
        <v>43</v>
      </c>
      <c r="O82" s="201"/>
      <c r="P82" s="202">
        <f t="shared" ref="P82:P90" si="1">O82*H82</f>
        <v>0</v>
      </c>
      <c r="Q82" s="202">
        <v>0</v>
      </c>
      <c r="R82" s="202">
        <f t="shared" ref="R82:R90" si="2">Q82*H82</f>
        <v>0</v>
      </c>
      <c r="S82" s="202">
        <v>0</v>
      </c>
      <c r="T82" s="203">
        <f t="shared" ref="T82:T90" si="3">S82*H82</f>
        <v>0</v>
      </c>
      <c r="U82" s="127"/>
      <c r="V82" s="127"/>
      <c r="W82" s="127"/>
      <c r="X82" s="127"/>
      <c r="Y82" s="127"/>
      <c r="Z82" s="127"/>
      <c r="AA82" s="127"/>
      <c r="AB82" s="127"/>
      <c r="AC82" s="127"/>
      <c r="AD82" s="127"/>
      <c r="AE82" s="127"/>
      <c r="AR82" s="204" t="s">
        <v>151</v>
      </c>
      <c r="AT82" s="204" t="s">
        <v>147</v>
      </c>
      <c r="AU82" s="204" t="s">
        <v>80</v>
      </c>
      <c r="AY82" s="120" t="s">
        <v>145</v>
      </c>
      <c r="BE82" s="205">
        <f t="shared" ref="BE82:BE90" si="4">IF(N82="základní",J82,0)</f>
        <v>0</v>
      </c>
      <c r="BF82" s="205">
        <f t="shared" ref="BF82:BF90" si="5">IF(N82="snížená",J82,0)</f>
        <v>0</v>
      </c>
      <c r="BG82" s="205">
        <f t="shared" ref="BG82:BG90" si="6">IF(N82="zákl. přenesená",J82,0)</f>
        <v>0</v>
      </c>
      <c r="BH82" s="205">
        <f t="shared" ref="BH82:BH90" si="7">IF(N82="sníž. přenesená",J82,0)</f>
        <v>0</v>
      </c>
      <c r="BI82" s="205">
        <f t="shared" ref="BI82:BI90" si="8">IF(N82="nulová",J82,0)</f>
        <v>0</v>
      </c>
      <c r="BJ82" s="120" t="s">
        <v>80</v>
      </c>
      <c r="BK82" s="205">
        <f t="shared" ref="BK82:BK90" si="9">ROUND(I82*H82,2)</f>
        <v>0</v>
      </c>
      <c r="BL82" s="120" t="s">
        <v>151</v>
      </c>
      <c r="BM82" s="204" t="s">
        <v>1818</v>
      </c>
    </row>
    <row r="83" spans="1:65" s="130" customFormat="1" ht="16.5" customHeight="1">
      <c r="A83" s="127"/>
      <c r="B83" s="128"/>
      <c r="C83" s="193" t="s">
        <v>82</v>
      </c>
      <c r="D83" s="193" t="s">
        <v>147</v>
      </c>
      <c r="E83" s="194" t="s">
        <v>1819</v>
      </c>
      <c r="F83" s="195" t="s">
        <v>1820</v>
      </c>
      <c r="G83" s="196" t="s">
        <v>457</v>
      </c>
      <c r="H83" s="197">
        <v>3</v>
      </c>
      <c r="I83" s="24"/>
      <c r="J83" s="198">
        <f t="shared" si="0"/>
        <v>0</v>
      </c>
      <c r="K83" s="195" t="s">
        <v>3</v>
      </c>
      <c r="L83" s="128"/>
      <c r="M83" s="199" t="s">
        <v>3</v>
      </c>
      <c r="N83" s="200" t="s">
        <v>43</v>
      </c>
      <c r="O83" s="201"/>
      <c r="P83" s="202">
        <f t="shared" si="1"/>
        <v>0</v>
      </c>
      <c r="Q83" s="202">
        <v>0</v>
      </c>
      <c r="R83" s="202">
        <f t="shared" si="2"/>
        <v>0</v>
      </c>
      <c r="S83" s="202">
        <v>0</v>
      </c>
      <c r="T83" s="203">
        <f t="shared" si="3"/>
        <v>0</v>
      </c>
      <c r="U83" s="127"/>
      <c r="V83" s="127"/>
      <c r="W83" s="127"/>
      <c r="X83" s="127"/>
      <c r="Y83" s="127"/>
      <c r="Z83" s="127"/>
      <c r="AA83" s="127"/>
      <c r="AB83" s="127"/>
      <c r="AC83" s="127"/>
      <c r="AD83" s="127"/>
      <c r="AE83" s="127"/>
      <c r="AR83" s="204" t="s">
        <v>151</v>
      </c>
      <c r="AT83" s="204" t="s">
        <v>147</v>
      </c>
      <c r="AU83" s="204" t="s">
        <v>80</v>
      </c>
      <c r="AY83" s="120" t="s">
        <v>145</v>
      </c>
      <c r="BE83" s="205">
        <f t="shared" si="4"/>
        <v>0</v>
      </c>
      <c r="BF83" s="205">
        <f t="shared" si="5"/>
        <v>0</v>
      </c>
      <c r="BG83" s="205">
        <f t="shared" si="6"/>
        <v>0</v>
      </c>
      <c r="BH83" s="205">
        <f t="shared" si="7"/>
        <v>0</v>
      </c>
      <c r="BI83" s="205">
        <f t="shared" si="8"/>
        <v>0</v>
      </c>
      <c r="BJ83" s="120" t="s">
        <v>80</v>
      </c>
      <c r="BK83" s="205">
        <f t="shared" si="9"/>
        <v>0</v>
      </c>
      <c r="BL83" s="120" t="s">
        <v>151</v>
      </c>
      <c r="BM83" s="204" t="s">
        <v>1821</v>
      </c>
    </row>
    <row r="84" spans="1:65" s="130" customFormat="1" ht="16.5" customHeight="1">
      <c r="A84" s="127"/>
      <c r="B84" s="128"/>
      <c r="C84" s="193" t="s">
        <v>156</v>
      </c>
      <c r="D84" s="193" t="s">
        <v>147</v>
      </c>
      <c r="E84" s="194" t="s">
        <v>1822</v>
      </c>
      <c r="F84" s="195" t="s">
        <v>1823</v>
      </c>
      <c r="G84" s="196" t="s">
        <v>1774</v>
      </c>
      <c r="H84" s="197">
        <v>10</v>
      </c>
      <c r="I84" s="24"/>
      <c r="J84" s="198">
        <f t="shared" si="0"/>
        <v>0</v>
      </c>
      <c r="K84" s="195" t="s">
        <v>3</v>
      </c>
      <c r="L84" s="128"/>
      <c r="M84" s="199" t="s">
        <v>3</v>
      </c>
      <c r="N84" s="200" t="s">
        <v>43</v>
      </c>
      <c r="O84" s="201"/>
      <c r="P84" s="202">
        <f t="shared" si="1"/>
        <v>0</v>
      </c>
      <c r="Q84" s="202">
        <v>0</v>
      </c>
      <c r="R84" s="202">
        <f t="shared" si="2"/>
        <v>0</v>
      </c>
      <c r="S84" s="202">
        <v>0</v>
      </c>
      <c r="T84" s="203">
        <f t="shared" si="3"/>
        <v>0</v>
      </c>
      <c r="U84" s="127"/>
      <c r="V84" s="127"/>
      <c r="W84" s="127"/>
      <c r="X84" s="127"/>
      <c r="Y84" s="127"/>
      <c r="Z84" s="127"/>
      <c r="AA84" s="127"/>
      <c r="AB84" s="127"/>
      <c r="AC84" s="127"/>
      <c r="AD84" s="127"/>
      <c r="AE84" s="127"/>
      <c r="AR84" s="204" t="s">
        <v>151</v>
      </c>
      <c r="AT84" s="204" t="s">
        <v>147</v>
      </c>
      <c r="AU84" s="204" t="s">
        <v>80</v>
      </c>
      <c r="AY84" s="120" t="s">
        <v>145</v>
      </c>
      <c r="BE84" s="205">
        <f t="shared" si="4"/>
        <v>0</v>
      </c>
      <c r="BF84" s="205">
        <f t="shared" si="5"/>
        <v>0</v>
      </c>
      <c r="BG84" s="205">
        <f t="shared" si="6"/>
        <v>0</v>
      </c>
      <c r="BH84" s="205">
        <f t="shared" si="7"/>
        <v>0</v>
      </c>
      <c r="BI84" s="205">
        <f t="shared" si="8"/>
        <v>0</v>
      </c>
      <c r="BJ84" s="120" t="s">
        <v>80</v>
      </c>
      <c r="BK84" s="205">
        <f t="shared" si="9"/>
        <v>0</v>
      </c>
      <c r="BL84" s="120" t="s">
        <v>151</v>
      </c>
      <c r="BM84" s="204" t="s">
        <v>1824</v>
      </c>
    </row>
    <row r="85" spans="1:65" s="130" customFormat="1" ht="16.5" customHeight="1">
      <c r="A85" s="127"/>
      <c r="B85" s="128"/>
      <c r="C85" s="193" t="s">
        <v>151</v>
      </c>
      <c r="D85" s="193" t="s">
        <v>147</v>
      </c>
      <c r="E85" s="194" t="s">
        <v>1825</v>
      </c>
      <c r="F85" s="195" t="s">
        <v>1826</v>
      </c>
      <c r="G85" s="196" t="s">
        <v>1774</v>
      </c>
      <c r="H85" s="197">
        <v>2</v>
      </c>
      <c r="I85" s="24"/>
      <c r="J85" s="198">
        <f t="shared" si="0"/>
        <v>0</v>
      </c>
      <c r="K85" s="195" t="s">
        <v>3</v>
      </c>
      <c r="L85" s="128"/>
      <c r="M85" s="199" t="s">
        <v>3</v>
      </c>
      <c r="N85" s="200" t="s">
        <v>43</v>
      </c>
      <c r="O85" s="201"/>
      <c r="P85" s="202">
        <f t="shared" si="1"/>
        <v>0</v>
      </c>
      <c r="Q85" s="202">
        <v>0</v>
      </c>
      <c r="R85" s="202">
        <f t="shared" si="2"/>
        <v>0</v>
      </c>
      <c r="S85" s="202">
        <v>0</v>
      </c>
      <c r="T85" s="203">
        <f t="shared" si="3"/>
        <v>0</v>
      </c>
      <c r="U85" s="127"/>
      <c r="V85" s="127"/>
      <c r="W85" s="127"/>
      <c r="X85" s="127"/>
      <c r="Y85" s="127"/>
      <c r="Z85" s="127"/>
      <c r="AA85" s="127"/>
      <c r="AB85" s="127"/>
      <c r="AC85" s="127"/>
      <c r="AD85" s="127"/>
      <c r="AE85" s="127"/>
      <c r="AR85" s="204" t="s">
        <v>151</v>
      </c>
      <c r="AT85" s="204" t="s">
        <v>147</v>
      </c>
      <c r="AU85" s="204" t="s">
        <v>80</v>
      </c>
      <c r="AY85" s="120" t="s">
        <v>145</v>
      </c>
      <c r="BE85" s="205">
        <f t="shared" si="4"/>
        <v>0</v>
      </c>
      <c r="BF85" s="205">
        <f t="shared" si="5"/>
        <v>0</v>
      </c>
      <c r="BG85" s="205">
        <f t="shared" si="6"/>
        <v>0</v>
      </c>
      <c r="BH85" s="205">
        <f t="shared" si="7"/>
        <v>0</v>
      </c>
      <c r="BI85" s="205">
        <f t="shared" si="8"/>
        <v>0</v>
      </c>
      <c r="BJ85" s="120" t="s">
        <v>80</v>
      </c>
      <c r="BK85" s="205">
        <f t="shared" si="9"/>
        <v>0</v>
      </c>
      <c r="BL85" s="120" t="s">
        <v>151</v>
      </c>
      <c r="BM85" s="204" t="s">
        <v>1827</v>
      </c>
    </row>
    <row r="86" spans="1:65" s="130" customFormat="1" ht="21.75" customHeight="1">
      <c r="A86" s="127"/>
      <c r="B86" s="128"/>
      <c r="C86" s="193" t="s">
        <v>164</v>
      </c>
      <c r="D86" s="193" t="s">
        <v>147</v>
      </c>
      <c r="E86" s="194" t="s">
        <v>1828</v>
      </c>
      <c r="F86" s="195" t="s">
        <v>1829</v>
      </c>
      <c r="G86" s="196" t="s">
        <v>1774</v>
      </c>
      <c r="H86" s="197">
        <v>3</v>
      </c>
      <c r="I86" s="24"/>
      <c r="J86" s="198">
        <f t="shared" si="0"/>
        <v>0</v>
      </c>
      <c r="K86" s="195" t="s">
        <v>3</v>
      </c>
      <c r="L86" s="128"/>
      <c r="M86" s="199" t="s">
        <v>3</v>
      </c>
      <c r="N86" s="200" t="s">
        <v>43</v>
      </c>
      <c r="O86" s="201"/>
      <c r="P86" s="202">
        <f t="shared" si="1"/>
        <v>0</v>
      </c>
      <c r="Q86" s="202">
        <v>0</v>
      </c>
      <c r="R86" s="202">
        <f t="shared" si="2"/>
        <v>0</v>
      </c>
      <c r="S86" s="202">
        <v>0</v>
      </c>
      <c r="T86" s="203">
        <f t="shared" si="3"/>
        <v>0</v>
      </c>
      <c r="U86" s="127"/>
      <c r="V86" s="127"/>
      <c r="W86" s="127"/>
      <c r="X86" s="127"/>
      <c r="Y86" s="127"/>
      <c r="Z86" s="127"/>
      <c r="AA86" s="127"/>
      <c r="AB86" s="127"/>
      <c r="AC86" s="127"/>
      <c r="AD86" s="127"/>
      <c r="AE86" s="127"/>
      <c r="AR86" s="204" t="s">
        <v>151</v>
      </c>
      <c r="AT86" s="204" t="s">
        <v>147</v>
      </c>
      <c r="AU86" s="204" t="s">
        <v>80</v>
      </c>
      <c r="AY86" s="120" t="s">
        <v>145</v>
      </c>
      <c r="BE86" s="205">
        <f t="shared" si="4"/>
        <v>0</v>
      </c>
      <c r="BF86" s="205">
        <f t="shared" si="5"/>
        <v>0</v>
      </c>
      <c r="BG86" s="205">
        <f t="shared" si="6"/>
        <v>0</v>
      </c>
      <c r="BH86" s="205">
        <f t="shared" si="7"/>
        <v>0</v>
      </c>
      <c r="BI86" s="205">
        <f t="shared" si="8"/>
        <v>0</v>
      </c>
      <c r="BJ86" s="120" t="s">
        <v>80</v>
      </c>
      <c r="BK86" s="205">
        <f t="shared" si="9"/>
        <v>0</v>
      </c>
      <c r="BL86" s="120" t="s">
        <v>151</v>
      </c>
      <c r="BM86" s="204" t="s">
        <v>1830</v>
      </c>
    </row>
    <row r="87" spans="1:65" s="130" customFormat="1" ht="24">
      <c r="A87" s="127"/>
      <c r="B87" s="128"/>
      <c r="C87" s="193" t="s">
        <v>167</v>
      </c>
      <c r="D87" s="193" t="s">
        <v>147</v>
      </c>
      <c r="E87" s="194" t="s">
        <v>1831</v>
      </c>
      <c r="F87" s="195" t="s">
        <v>1832</v>
      </c>
      <c r="G87" s="196" t="s">
        <v>1774</v>
      </c>
      <c r="H87" s="197">
        <v>1</v>
      </c>
      <c r="I87" s="24"/>
      <c r="J87" s="198">
        <f t="shared" si="0"/>
        <v>0</v>
      </c>
      <c r="K87" s="195" t="s">
        <v>3</v>
      </c>
      <c r="L87" s="128"/>
      <c r="M87" s="199" t="s">
        <v>3</v>
      </c>
      <c r="N87" s="200" t="s">
        <v>43</v>
      </c>
      <c r="O87" s="201"/>
      <c r="P87" s="202">
        <f t="shared" si="1"/>
        <v>0</v>
      </c>
      <c r="Q87" s="202">
        <v>0</v>
      </c>
      <c r="R87" s="202">
        <f t="shared" si="2"/>
        <v>0</v>
      </c>
      <c r="S87" s="202">
        <v>0</v>
      </c>
      <c r="T87" s="203">
        <f t="shared" si="3"/>
        <v>0</v>
      </c>
      <c r="U87" s="127"/>
      <c r="V87" s="127"/>
      <c r="W87" s="127"/>
      <c r="X87" s="127"/>
      <c r="Y87" s="127"/>
      <c r="Z87" s="127"/>
      <c r="AA87" s="127"/>
      <c r="AB87" s="127"/>
      <c r="AC87" s="127"/>
      <c r="AD87" s="127"/>
      <c r="AE87" s="127"/>
      <c r="AR87" s="204" t="s">
        <v>151</v>
      </c>
      <c r="AT87" s="204" t="s">
        <v>147</v>
      </c>
      <c r="AU87" s="204" t="s">
        <v>80</v>
      </c>
      <c r="AY87" s="120" t="s">
        <v>145</v>
      </c>
      <c r="BE87" s="205">
        <f t="shared" si="4"/>
        <v>0</v>
      </c>
      <c r="BF87" s="205">
        <f t="shared" si="5"/>
        <v>0</v>
      </c>
      <c r="BG87" s="205">
        <f t="shared" si="6"/>
        <v>0</v>
      </c>
      <c r="BH87" s="205">
        <f t="shared" si="7"/>
        <v>0</v>
      </c>
      <c r="BI87" s="205">
        <f t="shared" si="8"/>
        <v>0</v>
      </c>
      <c r="BJ87" s="120" t="s">
        <v>80</v>
      </c>
      <c r="BK87" s="205">
        <f t="shared" si="9"/>
        <v>0</v>
      </c>
      <c r="BL87" s="120" t="s">
        <v>151</v>
      </c>
      <c r="BM87" s="204" t="s">
        <v>1833</v>
      </c>
    </row>
    <row r="88" spans="1:65" s="130" customFormat="1" ht="24">
      <c r="A88" s="127"/>
      <c r="B88" s="128"/>
      <c r="C88" s="193" t="s">
        <v>168</v>
      </c>
      <c r="D88" s="193" t="s">
        <v>147</v>
      </c>
      <c r="E88" s="194" t="s">
        <v>1834</v>
      </c>
      <c r="F88" s="195" t="s">
        <v>1835</v>
      </c>
      <c r="G88" s="196" t="s">
        <v>1774</v>
      </c>
      <c r="H88" s="197">
        <v>1</v>
      </c>
      <c r="I88" s="24"/>
      <c r="J88" s="198">
        <f t="shared" si="0"/>
        <v>0</v>
      </c>
      <c r="K88" s="195" t="s">
        <v>3</v>
      </c>
      <c r="L88" s="128"/>
      <c r="M88" s="199" t="s">
        <v>3</v>
      </c>
      <c r="N88" s="200" t="s">
        <v>43</v>
      </c>
      <c r="O88" s="201"/>
      <c r="P88" s="202">
        <f t="shared" si="1"/>
        <v>0</v>
      </c>
      <c r="Q88" s="202">
        <v>0</v>
      </c>
      <c r="R88" s="202">
        <f t="shared" si="2"/>
        <v>0</v>
      </c>
      <c r="S88" s="202">
        <v>0</v>
      </c>
      <c r="T88" s="203">
        <f t="shared" si="3"/>
        <v>0</v>
      </c>
      <c r="U88" s="127"/>
      <c r="V88" s="127"/>
      <c r="W88" s="127"/>
      <c r="X88" s="127"/>
      <c r="Y88" s="127"/>
      <c r="Z88" s="127"/>
      <c r="AA88" s="127"/>
      <c r="AB88" s="127"/>
      <c r="AC88" s="127"/>
      <c r="AD88" s="127"/>
      <c r="AE88" s="127"/>
      <c r="AR88" s="204" t="s">
        <v>151</v>
      </c>
      <c r="AT88" s="204" t="s">
        <v>147</v>
      </c>
      <c r="AU88" s="204" t="s">
        <v>80</v>
      </c>
      <c r="AY88" s="120" t="s">
        <v>145</v>
      </c>
      <c r="BE88" s="205">
        <f t="shared" si="4"/>
        <v>0</v>
      </c>
      <c r="BF88" s="205">
        <f t="shared" si="5"/>
        <v>0</v>
      </c>
      <c r="BG88" s="205">
        <f t="shared" si="6"/>
        <v>0</v>
      </c>
      <c r="BH88" s="205">
        <f t="shared" si="7"/>
        <v>0</v>
      </c>
      <c r="BI88" s="205">
        <f t="shared" si="8"/>
        <v>0</v>
      </c>
      <c r="BJ88" s="120" t="s">
        <v>80</v>
      </c>
      <c r="BK88" s="205">
        <f t="shared" si="9"/>
        <v>0</v>
      </c>
      <c r="BL88" s="120" t="s">
        <v>151</v>
      </c>
      <c r="BM88" s="204" t="s">
        <v>1836</v>
      </c>
    </row>
    <row r="89" spans="1:65" s="130" customFormat="1" ht="16.5" customHeight="1">
      <c r="A89" s="127"/>
      <c r="B89" s="128"/>
      <c r="C89" s="193" t="s">
        <v>169</v>
      </c>
      <c r="D89" s="193" t="s">
        <v>147</v>
      </c>
      <c r="E89" s="194" t="s">
        <v>1837</v>
      </c>
      <c r="F89" s="195" t="s">
        <v>1811</v>
      </c>
      <c r="G89" s="196" t="s">
        <v>266</v>
      </c>
      <c r="H89" s="197">
        <v>1</v>
      </c>
      <c r="I89" s="24"/>
      <c r="J89" s="198">
        <f t="shared" si="0"/>
        <v>0</v>
      </c>
      <c r="K89" s="195" t="s">
        <v>3</v>
      </c>
      <c r="L89" s="128"/>
      <c r="M89" s="199" t="s">
        <v>3</v>
      </c>
      <c r="N89" s="200" t="s">
        <v>43</v>
      </c>
      <c r="O89" s="201"/>
      <c r="P89" s="202">
        <f t="shared" si="1"/>
        <v>0</v>
      </c>
      <c r="Q89" s="202">
        <v>0</v>
      </c>
      <c r="R89" s="202">
        <f t="shared" si="2"/>
        <v>0</v>
      </c>
      <c r="S89" s="202">
        <v>0</v>
      </c>
      <c r="T89" s="203">
        <f t="shared" si="3"/>
        <v>0</v>
      </c>
      <c r="U89" s="127"/>
      <c r="V89" s="127"/>
      <c r="W89" s="127"/>
      <c r="X89" s="127"/>
      <c r="Y89" s="127"/>
      <c r="Z89" s="127"/>
      <c r="AA89" s="127"/>
      <c r="AB89" s="127"/>
      <c r="AC89" s="127"/>
      <c r="AD89" s="127"/>
      <c r="AE89" s="127"/>
      <c r="AR89" s="204" t="s">
        <v>151</v>
      </c>
      <c r="AT89" s="204" t="s">
        <v>147</v>
      </c>
      <c r="AU89" s="204" t="s">
        <v>80</v>
      </c>
      <c r="AY89" s="120" t="s">
        <v>145</v>
      </c>
      <c r="BE89" s="205">
        <f t="shared" si="4"/>
        <v>0</v>
      </c>
      <c r="BF89" s="205">
        <f t="shared" si="5"/>
        <v>0</v>
      </c>
      <c r="BG89" s="205">
        <f t="shared" si="6"/>
        <v>0</v>
      </c>
      <c r="BH89" s="205">
        <f t="shared" si="7"/>
        <v>0</v>
      </c>
      <c r="BI89" s="205">
        <f t="shared" si="8"/>
        <v>0</v>
      </c>
      <c r="BJ89" s="120" t="s">
        <v>80</v>
      </c>
      <c r="BK89" s="205">
        <f t="shared" si="9"/>
        <v>0</v>
      </c>
      <c r="BL89" s="120" t="s">
        <v>151</v>
      </c>
      <c r="BM89" s="204" t="s">
        <v>1838</v>
      </c>
    </row>
    <row r="90" spans="1:65" s="130" customFormat="1" ht="16.5" customHeight="1">
      <c r="A90" s="127"/>
      <c r="B90" s="128"/>
      <c r="C90" s="193" t="s">
        <v>177</v>
      </c>
      <c r="D90" s="193" t="s">
        <v>147</v>
      </c>
      <c r="E90" s="194" t="s">
        <v>1839</v>
      </c>
      <c r="F90" s="195" t="s">
        <v>1840</v>
      </c>
      <c r="G90" s="196" t="s">
        <v>266</v>
      </c>
      <c r="H90" s="197">
        <v>1</v>
      </c>
      <c r="I90" s="24"/>
      <c r="J90" s="198">
        <f t="shared" si="0"/>
        <v>0</v>
      </c>
      <c r="K90" s="195" t="s">
        <v>3</v>
      </c>
      <c r="L90" s="128"/>
      <c r="M90" s="199" t="s">
        <v>3</v>
      </c>
      <c r="N90" s="200" t="s">
        <v>43</v>
      </c>
      <c r="O90" s="201"/>
      <c r="P90" s="202">
        <f t="shared" si="1"/>
        <v>0</v>
      </c>
      <c r="Q90" s="202">
        <v>0</v>
      </c>
      <c r="R90" s="202">
        <f t="shared" si="2"/>
        <v>0</v>
      </c>
      <c r="S90" s="202">
        <v>0</v>
      </c>
      <c r="T90" s="203">
        <f t="shared" si="3"/>
        <v>0</v>
      </c>
      <c r="U90" s="127"/>
      <c r="V90" s="127"/>
      <c r="W90" s="127"/>
      <c r="X90" s="127"/>
      <c r="Y90" s="127"/>
      <c r="Z90" s="127"/>
      <c r="AA90" s="127"/>
      <c r="AB90" s="127"/>
      <c r="AC90" s="127"/>
      <c r="AD90" s="127"/>
      <c r="AE90" s="127"/>
      <c r="AR90" s="204" t="s">
        <v>151</v>
      </c>
      <c r="AT90" s="204" t="s">
        <v>147</v>
      </c>
      <c r="AU90" s="204" t="s">
        <v>80</v>
      </c>
      <c r="AY90" s="120" t="s">
        <v>145</v>
      </c>
      <c r="BE90" s="205">
        <f t="shared" si="4"/>
        <v>0</v>
      </c>
      <c r="BF90" s="205">
        <f t="shared" si="5"/>
        <v>0</v>
      </c>
      <c r="BG90" s="205">
        <f t="shared" si="6"/>
        <v>0</v>
      </c>
      <c r="BH90" s="205">
        <f t="shared" si="7"/>
        <v>0</v>
      </c>
      <c r="BI90" s="205">
        <f t="shared" si="8"/>
        <v>0</v>
      </c>
      <c r="BJ90" s="120" t="s">
        <v>80</v>
      </c>
      <c r="BK90" s="205">
        <f t="shared" si="9"/>
        <v>0</v>
      </c>
      <c r="BL90" s="120" t="s">
        <v>151</v>
      </c>
      <c r="BM90" s="204" t="s">
        <v>1841</v>
      </c>
    </row>
    <row r="91" spans="1:65" s="130" customFormat="1" ht="58.5">
      <c r="A91" s="127"/>
      <c r="B91" s="128"/>
      <c r="C91" s="127"/>
      <c r="D91" s="221" t="s">
        <v>316</v>
      </c>
      <c r="E91" s="127"/>
      <c r="F91" s="252" t="s">
        <v>1842</v>
      </c>
      <c r="G91" s="127"/>
      <c r="H91" s="127"/>
      <c r="I91" s="127"/>
      <c r="J91" s="127"/>
      <c r="K91" s="127"/>
      <c r="L91" s="128"/>
      <c r="M91" s="256"/>
      <c r="N91" s="257"/>
      <c r="O91" s="208"/>
      <c r="P91" s="208"/>
      <c r="Q91" s="208"/>
      <c r="R91" s="208"/>
      <c r="S91" s="208"/>
      <c r="T91" s="258"/>
      <c r="U91" s="127"/>
      <c r="V91" s="127"/>
      <c r="W91" s="127"/>
      <c r="X91" s="127"/>
      <c r="Y91" s="127"/>
      <c r="Z91" s="127"/>
      <c r="AA91" s="127"/>
      <c r="AB91" s="127"/>
      <c r="AC91" s="127"/>
      <c r="AD91" s="127"/>
      <c r="AE91" s="127"/>
      <c r="AT91" s="120" t="s">
        <v>316</v>
      </c>
      <c r="AU91" s="120" t="s">
        <v>80</v>
      </c>
    </row>
    <row r="92" spans="1:65" s="130" customFormat="1" ht="6.95" customHeight="1">
      <c r="A92" s="127"/>
      <c r="B92" s="152"/>
      <c r="C92" s="153"/>
      <c r="D92" s="153"/>
      <c r="E92" s="153"/>
      <c r="F92" s="153"/>
      <c r="G92" s="153"/>
      <c r="H92" s="153"/>
      <c r="I92" s="153"/>
      <c r="J92" s="153"/>
      <c r="K92" s="153"/>
      <c r="L92" s="128"/>
      <c r="M92" s="127"/>
      <c r="O92" s="127"/>
      <c r="P92" s="127"/>
      <c r="Q92" s="127"/>
      <c r="R92" s="127"/>
      <c r="S92" s="127"/>
      <c r="T92" s="127"/>
      <c r="U92" s="127"/>
      <c r="V92" s="127"/>
      <c r="W92" s="127"/>
      <c r="X92" s="127"/>
      <c r="Y92" s="127"/>
      <c r="Z92" s="127"/>
      <c r="AA92" s="127"/>
      <c r="AB92" s="127"/>
      <c r="AC92" s="127"/>
      <c r="AD92" s="127"/>
      <c r="AE92" s="127"/>
    </row>
  </sheetData>
  <sheetProtection password="C64E" sheet="1" objects="1" scenarios="1"/>
  <autoFilter ref="C79:K91" xr:uid="{00000000-0009-0000-0000-000005000000}"/>
  <mergeCells count="9">
    <mergeCell ref="E50:H50"/>
    <mergeCell ref="E70:H70"/>
    <mergeCell ref="E72:H72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75" fitToHeight="100" orientation="portrait" blackAndWhite="1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M226"/>
  <sheetViews>
    <sheetView showGridLines="0" topLeftCell="A47" workbookViewId="0">
      <selection activeCell="J18" sqref="J18"/>
    </sheetView>
  </sheetViews>
  <sheetFormatPr defaultRowHeight="11.25"/>
  <cols>
    <col min="1" max="1" width="8.33203125" style="119" customWidth="1"/>
    <col min="2" max="2" width="1.1640625" style="119" customWidth="1"/>
    <col min="3" max="3" width="4.1640625" style="119" customWidth="1"/>
    <col min="4" max="4" width="4.33203125" style="119" customWidth="1"/>
    <col min="5" max="5" width="17.1640625" style="119" customWidth="1"/>
    <col min="6" max="6" width="50.83203125" style="119" customWidth="1"/>
    <col min="7" max="7" width="7.5" style="119" customWidth="1"/>
    <col min="8" max="8" width="14" style="119" customWidth="1"/>
    <col min="9" max="9" width="15.83203125" style="119" customWidth="1"/>
    <col min="10" max="11" width="22.33203125" style="119" customWidth="1"/>
    <col min="12" max="12" width="9.33203125" style="119" customWidth="1"/>
    <col min="13" max="13" width="10.83203125" style="119" hidden="1" customWidth="1"/>
    <col min="14" max="14" width="9.33203125" style="119" hidden="1"/>
    <col min="15" max="20" width="14.1640625" style="119" hidden="1" customWidth="1"/>
    <col min="21" max="21" width="16.33203125" style="119" hidden="1" customWidth="1"/>
    <col min="22" max="22" width="12.33203125" style="119" customWidth="1"/>
    <col min="23" max="23" width="16.33203125" style="119" customWidth="1"/>
    <col min="24" max="24" width="12.33203125" style="119" customWidth="1"/>
    <col min="25" max="25" width="15" style="119" customWidth="1"/>
    <col min="26" max="26" width="11" style="119" customWidth="1"/>
    <col min="27" max="27" width="15" style="119" customWidth="1"/>
    <col min="28" max="28" width="16.33203125" style="119" customWidth="1"/>
    <col min="29" max="29" width="11" style="119" customWidth="1"/>
    <col min="30" max="30" width="15" style="119" customWidth="1"/>
    <col min="31" max="31" width="16.33203125" style="119" customWidth="1"/>
    <col min="32" max="43" width="9.33203125" style="119"/>
    <col min="44" max="65" width="9.33203125" style="119" hidden="1"/>
    <col min="66" max="16384" width="9.33203125" style="119"/>
  </cols>
  <sheetData>
    <row r="2" spans="1:56" ht="36.950000000000003" customHeight="1">
      <c r="L2" s="319" t="s">
        <v>6</v>
      </c>
      <c r="M2" s="320"/>
      <c r="N2" s="320"/>
      <c r="O2" s="320"/>
      <c r="P2" s="320"/>
      <c r="Q2" s="320"/>
      <c r="R2" s="320"/>
      <c r="S2" s="320"/>
      <c r="T2" s="320"/>
      <c r="U2" s="320"/>
      <c r="V2" s="320"/>
      <c r="AT2" s="120" t="s">
        <v>97</v>
      </c>
      <c r="AZ2" s="211" t="s">
        <v>1843</v>
      </c>
      <c r="BA2" s="211" t="s">
        <v>1844</v>
      </c>
      <c r="BB2" s="211" t="s">
        <v>111</v>
      </c>
      <c r="BC2" s="211" t="s">
        <v>1845</v>
      </c>
      <c r="BD2" s="211" t="s">
        <v>82</v>
      </c>
    </row>
    <row r="3" spans="1:56" ht="6.95" customHeight="1">
      <c r="B3" s="121"/>
      <c r="C3" s="122"/>
      <c r="D3" s="122"/>
      <c r="E3" s="122"/>
      <c r="F3" s="122"/>
      <c r="G3" s="122"/>
      <c r="H3" s="122"/>
      <c r="I3" s="122"/>
      <c r="J3" s="122"/>
      <c r="K3" s="122"/>
      <c r="L3" s="123"/>
      <c r="AT3" s="120" t="s">
        <v>82</v>
      </c>
      <c r="AZ3" s="211" t="s">
        <v>1846</v>
      </c>
      <c r="BA3" s="211" t="s">
        <v>1847</v>
      </c>
      <c r="BB3" s="211" t="s">
        <v>240</v>
      </c>
      <c r="BC3" s="211" t="s">
        <v>1848</v>
      </c>
      <c r="BD3" s="211" t="s">
        <v>82</v>
      </c>
    </row>
    <row r="4" spans="1:56" ht="24.95" customHeight="1">
      <c r="B4" s="123"/>
      <c r="D4" s="124" t="s">
        <v>109</v>
      </c>
      <c r="L4" s="123"/>
      <c r="M4" s="125" t="s">
        <v>11</v>
      </c>
      <c r="AT4" s="120" t="s">
        <v>4</v>
      </c>
      <c r="AZ4" s="211" t="s">
        <v>1849</v>
      </c>
      <c r="BA4" s="211" t="s">
        <v>1850</v>
      </c>
      <c r="BB4" s="211" t="s">
        <v>240</v>
      </c>
      <c r="BC4" s="211" t="s">
        <v>1851</v>
      </c>
      <c r="BD4" s="211" t="s">
        <v>82</v>
      </c>
    </row>
    <row r="5" spans="1:56" ht="6.95" customHeight="1">
      <c r="B5" s="123"/>
      <c r="L5" s="123"/>
      <c r="AZ5" s="211" t="s">
        <v>1852</v>
      </c>
      <c r="BA5" s="211" t="s">
        <v>1853</v>
      </c>
      <c r="BB5" s="211" t="s">
        <v>240</v>
      </c>
      <c r="BC5" s="211" t="s">
        <v>1854</v>
      </c>
      <c r="BD5" s="211" t="s">
        <v>82</v>
      </c>
    </row>
    <row r="6" spans="1:56" ht="12" customHeight="1">
      <c r="B6" s="123"/>
      <c r="D6" s="126" t="s">
        <v>17</v>
      </c>
      <c r="L6" s="123"/>
      <c r="AZ6" s="211" t="s">
        <v>49</v>
      </c>
      <c r="BA6" s="211" t="s">
        <v>110</v>
      </c>
      <c r="BB6" s="211" t="s">
        <v>111</v>
      </c>
      <c r="BC6" s="211" t="s">
        <v>1855</v>
      </c>
      <c r="BD6" s="211" t="s">
        <v>82</v>
      </c>
    </row>
    <row r="7" spans="1:56" ht="16.5" customHeight="1">
      <c r="B7" s="123"/>
      <c r="E7" s="358" t="str">
        <f>'Rekapitulace stavby'!K6</f>
        <v>Žerčice, vodojem - rekonstrukce, oprava 6.3.2021 podle VaK MB</v>
      </c>
      <c r="F7" s="359"/>
      <c r="G7" s="359"/>
      <c r="H7" s="359"/>
      <c r="L7" s="123"/>
      <c r="AZ7" s="211" t="s">
        <v>1856</v>
      </c>
      <c r="BA7" s="211" t="s">
        <v>1857</v>
      </c>
      <c r="BB7" s="211" t="s">
        <v>111</v>
      </c>
      <c r="BC7" s="211" t="s">
        <v>1858</v>
      </c>
      <c r="BD7" s="211" t="s">
        <v>82</v>
      </c>
    </row>
    <row r="8" spans="1:56" s="130" customFormat="1" ht="12" customHeight="1">
      <c r="A8" s="127"/>
      <c r="B8" s="128"/>
      <c r="C8" s="127"/>
      <c r="D8" s="126" t="s">
        <v>113</v>
      </c>
      <c r="E8" s="127"/>
      <c r="F8" s="127"/>
      <c r="G8" s="127"/>
      <c r="H8" s="127"/>
      <c r="I8" s="127"/>
      <c r="J8" s="127"/>
      <c r="K8" s="127"/>
      <c r="L8" s="129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Z8" s="211" t="s">
        <v>1456</v>
      </c>
      <c r="BA8" s="211" t="s">
        <v>1859</v>
      </c>
      <c r="BB8" s="211" t="s">
        <v>111</v>
      </c>
      <c r="BC8" s="211" t="s">
        <v>1860</v>
      </c>
      <c r="BD8" s="211" t="s">
        <v>82</v>
      </c>
    </row>
    <row r="9" spans="1:56" s="130" customFormat="1" ht="16.5" customHeight="1">
      <c r="A9" s="127"/>
      <c r="B9" s="128"/>
      <c r="C9" s="127"/>
      <c r="D9" s="127"/>
      <c r="E9" s="348" t="s">
        <v>1861</v>
      </c>
      <c r="F9" s="357"/>
      <c r="G9" s="357"/>
      <c r="H9" s="357"/>
      <c r="I9" s="127"/>
      <c r="J9" s="127"/>
      <c r="K9" s="127"/>
      <c r="L9" s="129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</row>
    <row r="10" spans="1:56" s="130" customFormat="1">
      <c r="A10" s="127"/>
      <c r="B10" s="128"/>
      <c r="C10" s="127"/>
      <c r="D10" s="127"/>
      <c r="E10" s="127"/>
      <c r="F10" s="127"/>
      <c r="G10" s="127"/>
      <c r="H10" s="127"/>
      <c r="I10" s="127"/>
      <c r="J10" s="127"/>
      <c r="K10" s="127"/>
      <c r="L10" s="129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</row>
    <row r="11" spans="1:56" s="130" customFormat="1" ht="12" customHeight="1">
      <c r="A11" s="127"/>
      <c r="B11" s="128"/>
      <c r="C11" s="127"/>
      <c r="D11" s="126" t="s">
        <v>19</v>
      </c>
      <c r="E11" s="127"/>
      <c r="F11" s="131" t="s">
        <v>3</v>
      </c>
      <c r="G11" s="127"/>
      <c r="H11" s="127"/>
      <c r="I11" s="126" t="s">
        <v>20</v>
      </c>
      <c r="J11" s="131" t="s">
        <v>3</v>
      </c>
      <c r="K11" s="127"/>
      <c r="L11" s="129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</row>
    <row r="12" spans="1:56" s="130" customFormat="1" ht="12" customHeight="1">
      <c r="A12" s="127"/>
      <c r="B12" s="128"/>
      <c r="C12" s="127"/>
      <c r="D12" s="126" t="s">
        <v>21</v>
      </c>
      <c r="E12" s="127"/>
      <c r="F12" s="131" t="s">
        <v>22</v>
      </c>
      <c r="G12" s="127"/>
      <c r="H12" s="127"/>
      <c r="I12" s="126" t="s">
        <v>23</v>
      </c>
      <c r="J12" s="132" t="str">
        <f>'Rekapitulace stavby'!AN8</f>
        <v>6. 3. 2021</v>
      </c>
      <c r="K12" s="127"/>
      <c r="L12" s="129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</row>
    <row r="13" spans="1:56" s="130" customFormat="1" ht="10.9" customHeight="1">
      <c r="A13" s="127"/>
      <c r="B13" s="128"/>
      <c r="C13" s="127"/>
      <c r="D13" s="127"/>
      <c r="E13" s="127"/>
      <c r="F13" s="127"/>
      <c r="G13" s="127"/>
      <c r="H13" s="127"/>
      <c r="I13" s="127"/>
      <c r="J13" s="127"/>
      <c r="K13" s="127"/>
      <c r="L13" s="129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</row>
    <row r="14" spans="1:56" s="130" customFormat="1" ht="12" customHeight="1">
      <c r="A14" s="127"/>
      <c r="B14" s="128"/>
      <c r="C14" s="127"/>
      <c r="D14" s="126" t="s">
        <v>25</v>
      </c>
      <c r="E14" s="127"/>
      <c r="F14" s="127"/>
      <c r="G14" s="127"/>
      <c r="H14" s="127"/>
      <c r="I14" s="126" t="s">
        <v>26</v>
      </c>
      <c r="J14" s="131" t="s">
        <v>3</v>
      </c>
      <c r="K14" s="127"/>
      <c r="L14" s="129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</row>
    <row r="15" spans="1:56" s="130" customFormat="1" ht="18" customHeight="1">
      <c r="A15" s="127"/>
      <c r="B15" s="128"/>
      <c r="C15" s="127"/>
      <c r="D15" s="127"/>
      <c r="E15" s="131" t="s">
        <v>27</v>
      </c>
      <c r="F15" s="127"/>
      <c r="G15" s="127"/>
      <c r="H15" s="127"/>
      <c r="I15" s="126" t="s">
        <v>28</v>
      </c>
      <c r="J15" s="131" t="s">
        <v>3</v>
      </c>
      <c r="K15" s="127"/>
      <c r="L15" s="129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</row>
    <row r="16" spans="1:56" s="130" customFormat="1" ht="6.95" customHeight="1">
      <c r="A16" s="127"/>
      <c r="B16" s="128"/>
      <c r="C16" s="127"/>
      <c r="D16" s="127"/>
      <c r="E16" s="127"/>
      <c r="F16" s="127"/>
      <c r="G16" s="127"/>
      <c r="H16" s="127"/>
      <c r="I16" s="127"/>
      <c r="J16" s="127"/>
      <c r="K16" s="127"/>
      <c r="L16" s="129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</row>
    <row r="17" spans="1:31" s="130" customFormat="1" ht="12" customHeight="1">
      <c r="A17" s="127"/>
      <c r="B17" s="128"/>
      <c r="C17" s="127"/>
      <c r="D17" s="126" t="s">
        <v>29</v>
      </c>
      <c r="E17" s="127"/>
      <c r="F17" s="127"/>
      <c r="G17" s="127"/>
      <c r="H17" s="127"/>
      <c r="I17" s="126" t="s">
        <v>26</v>
      </c>
      <c r="J17" s="133" t="str">
        <f>'Rekapitulace stavby'!AN13</f>
        <v>Vyplň údaj</v>
      </c>
      <c r="K17" s="127"/>
      <c r="L17" s="129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</row>
    <row r="18" spans="1:31" s="130" customFormat="1" ht="18" customHeight="1">
      <c r="A18" s="127"/>
      <c r="B18" s="128"/>
      <c r="C18" s="127"/>
      <c r="D18" s="127"/>
      <c r="E18" s="360" t="str">
        <f>'Rekapitulace stavby'!E14</f>
        <v>Vyplň údaj</v>
      </c>
      <c r="F18" s="331"/>
      <c r="G18" s="331"/>
      <c r="H18" s="331"/>
      <c r="I18" s="126" t="s">
        <v>28</v>
      </c>
      <c r="J18" s="133" t="str">
        <f>'Rekapitulace stavby'!AN14</f>
        <v>Vyplň údaj</v>
      </c>
      <c r="K18" s="127"/>
      <c r="L18" s="129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</row>
    <row r="19" spans="1:31" s="130" customFormat="1" ht="6.95" customHeight="1">
      <c r="A19" s="127"/>
      <c r="B19" s="128"/>
      <c r="C19" s="127"/>
      <c r="D19" s="127"/>
      <c r="E19" s="127"/>
      <c r="F19" s="127"/>
      <c r="G19" s="127"/>
      <c r="H19" s="127"/>
      <c r="I19" s="127"/>
      <c r="J19" s="127"/>
      <c r="K19" s="127"/>
      <c r="L19" s="129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</row>
    <row r="20" spans="1:31" s="130" customFormat="1" ht="12" customHeight="1">
      <c r="A20" s="127"/>
      <c r="B20" s="128"/>
      <c r="C20" s="127"/>
      <c r="D20" s="126" t="s">
        <v>31</v>
      </c>
      <c r="E20" s="127"/>
      <c r="F20" s="127"/>
      <c r="G20" s="127"/>
      <c r="H20" s="127"/>
      <c r="I20" s="126" t="s">
        <v>26</v>
      </c>
      <c r="J20" s="131" t="s">
        <v>3</v>
      </c>
      <c r="K20" s="127"/>
      <c r="L20" s="129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</row>
    <row r="21" spans="1:31" s="130" customFormat="1" ht="18" customHeight="1">
      <c r="A21" s="127"/>
      <c r="B21" s="128"/>
      <c r="C21" s="127"/>
      <c r="D21" s="127"/>
      <c r="E21" s="131" t="s">
        <v>32</v>
      </c>
      <c r="F21" s="127"/>
      <c r="G21" s="127"/>
      <c r="H21" s="127"/>
      <c r="I21" s="126" t="s">
        <v>28</v>
      </c>
      <c r="J21" s="131" t="s">
        <v>3</v>
      </c>
      <c r="K21" s="127"/>
      <c r="L21" s="129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</row>
    <row r="22" spans="1:31" s="130" customFormat="1" ht="6.95" customHeight="1">
      <c r="A22" s="127"/>
      <c r="B22" s="128"/>
      <c r="C22" s="127"/>
      <c r="D22" s="127"/>
      <c r="E22" s="127"/>
      <c r="F22" s="127"/>
      <c r="G22" s="127"/>
      <c r="H22" s="127"/>
      <c r="I22" s="127"/>
      <c r="J22" s="127"/>
      <c r="K22" s="127"/>
      <c r="L22" s="129"/>
      <c r="S22" s="127"/>
      <c r="T22" s="127"/>
      <c r="U22" s="127"/>
      <c r="V22" s="127"/>
      <c r="W22" s="127"/>
      <c r="X22" s="127"/>
      <c r="Y22" s="127"/>
      <c r="Z22" s="127"/>
      <c r="AA22" s="127"/>
      <c r="AB22" s="127"/>
      <c r="AC22" s="127"/>
      <c r="AD22" s="127"/>
      <c r="AE22" s="127"/>
    </row>
    <row r="23" spans="1:31" s="130" customFormat="1" ht="12" customHeight="1">
      <c r="A23" s="127"/>
      <c r="B23" s="128"/>
      <c r="C23" s="127"/>
      <c r="D23" s="126" t="s">
        <v>34</v>
      </c>
      <c r="E23" s="127"/>
      <c r="F23" s="127"/>
      <c r="G23" s="127"/>
      <c r="H23" s="127"/>
      <c r="I23" s="126" t="s">
        <v>26</v>
      </c>
      <c r="J23" s="131" t="s">
        <v>3</v>
      </c>
      <c r="K23" s="127"/>
      <c r="L23" s="129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</row>
    <row r="24" spans="1:31" s="130" customFormat="1" ht="18" customHeight="1">
      <c r="A24" s="127"/>
      <c r="B24" s="128"/>
      <c r="C24" s="127"/>
      <c r="D24" s="127"/>
      <c r="E24" s="131" t="s">
        <v>115</v>
      </c>
      <c r="F24" s="127"/>
      <c r="G24" s="127"/>
      <c r="H24" s="127"/>
      <c r="I24" s="126" t="s">
        <v>28</v>
      </c>
      <c r="J24" s="131" t="s">
        <v>3</v>
      </c>
      <c r="K24" s="127"/>
      <c r="L24" s="129"/>
      <c r="S24" s="127"/>
      <c r="T24" s="127"/>
      <c r="U24" s="127"/>
      <c r="V24" s="127"/>
      <c r="W24" s="127"/>
      <c r="X24" s="127"/>
      <c r="Y24" s="127"/>
      <c r="Z24" s="127"/>
      <c r="AA24" s="127"/>
      <c r="AB24" s="127"/>
      <c r="AC24" s="127"/>
      <c r="AD24" s="127"/>
      <c r="AE24" s="127"/>
    </row>
    <row r="25" spans="1:31" s="130" customFormat="1" ht="6.95" customHeight="1">
      <c r="A25" s="127"/>
      <c r="B25" s="128"/>
      <c r="C25" s="127"/>
      <c r="D25" s="127"/>
      <c r="E25" s="127"/>
      <c r="F25" s="127"/>
      <c r="G25" s="127"/>
      <c r="H25" s="127"/>
      <c r="I25" s="127"/>
      <c r="J25" s="127"/>
      <c r="K25" s="127"/>
      <c r="L25" s="129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</row>
    <row r="26" spans="1:31" s="130" customFormat="1" ht="12" customHeight="1">
      <c r="A26" s="127"/>
      <c r="B26" s="128"/>
      <c r="C26" s="127"/>
      <c r="D26" s="126" t="s">
        <v>36</v>
      </c>
      <c r="E26" s="127"/>
      <c r="F26" s="127"/>
      <c r="G26" s="127"/>
      <c r="H26" s="127"/>
      <c r="I26" s="127"/>
      <c r="J26" s="127"/>
      <c r="K26" s="127"/>
      <c r="L26" s="129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</row>
    <row r="27" spans="1:31" s="137" customFormat="1" ht="16.5" customHeight="1">
      <c r="A27" s="134"/>
      <c r="B27" s="135"/>
      <c r="C27" s="134"/>
      <c r="D27" s="134"/>
      <c r="E27" s="335" t="s">
        <v>3</v>
      </c>
      <c r="F27" s="335"/>
      <c r="G27" s="335"/>
      <c r="H27" s="335"/>
      <c r="I27" s="134"/>
      <c r="J27" s="134"/>
      <c r="K27" s="134"/>
      <c r="L27" s="136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</row>
    <row r="28" spans="1:31" s="130" customFormat="1" ht="6.95" customHeight="1">
      <c r="A28" s="127"/>
      <c r="B28" s="128"/>
      <c r="C28" s="127"/>
      <c r="D28" s="127"/>
      <c r="E28" s="127"/>
      <c r="F28" s="127"/>
      <c r="G28" s="127"/>
      <c r="H28" s="127"/>
      <c r="I28" s="127"/>
      <c r="J28" s="127"/>
      <c r="K28" s="127"/>
      <c r="L28" s="129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27"/>
      <c r="AD28" s="127"/>
      <c r="AE28" s="127"/>
    </row>
    <row r="29" spans="1:31" s="130" customFormat="1" ht="6.95" customHeight="1">
      <c r="A29" s="127"/>
      <c r="B29" s="128"/>
      <c r="C29" s="127"/>
      <c r="D29" s="138"/>
      <c r="E29" s="138"/>
      <c r="F29" s="138"/>
      <c r="G29" s="138"/>
      <c r="H29" s="138"/>
      <c r="I29" s="138"/>
      <c r="J29" s="138"/>
      <c r="K29" s="138"/>
      <c r="L29" s="129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</row>
    <row r="30" spans="1:31" s="130" customFormat="1" ht="25.35" customHeight="1">
      <c r="A30" s="127"/>
      <c r="B30" s="128"/>
      <c r="C30" s="127"/>
      <c r="D30" s="139" t="s">
        <v>38</v>
      </c>
      <c r="E30" s="127"/>
      <c r="F30" s="127"/>
      <c r="G30" s="127"/>
      <c r="H30" s="127"/>
      <c r="I30" s="127"/>
      <c r="J30" s="140">
        <f>ROUND(J86, 2)</f>
        <v>0</v>
      </c>
      <c r="K30" s="127"/>
      <c r="L30" s="129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</row>
    <row r="31" spans="1:31" s="130" customFormat="1" ht="6.95" customHeight="1">
      <c r="A31" s="127"/>
      <c r="B31" s="128"/>
      <c r="C31" s="127"/>
      <c r="D31" s="138"/>
      <c r="E31" s="138"/>
      <c r="F31" s="138"/>
      <c r="G31" s="138"/>
      <c r="H31" s="138"/>
      <c r="I31" s="138"/>
      <c r="J31" s="138"/>
      <c r="K31" s="138"/>
      <c r="L31" s="129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</row>
    <row r="32" spans="1:31" s="130" customFormat="1" ht="14.45" customHeight="1">
      <c r="A32" s="127"/>
      <c r="B32" s="128"/>
      <c r="C32" s="127"/>
      <c r="D32" s="127"/>
      <c r="E32" s="127"/>
      <c r="F32" s="141" t="s">
        <v>40</v>
      </c>
      <c r="G32" s="127"/>
      <c r="H32" s="127"/>
      <c r="I32" s="141" t="s">
        <v>39</v>
      </c>
      <c r="J32" s="141" t="s">
        <v>41</v>
      </c>
      <c r="K32" s="127"/>
      <c r="L32" s="129"/>
      <c r="S32" s="127"/>
      <c r="T32" s="127"/>
      <c r="U32" s="127"/>
      <c r="V32" s="127"/>
      <c r="W32" s="127"/>
      <c r="X32" s="127"/>
      <c r="Y32" s="127"/>
      <c r="Z32" s="127"/>
      <c r="AA32" s="127"/>
      <c r="AB32" s="127"/>
      <c r="AC32" s="127"/>
      <c r="AD32" s="127"/>
      <c r="AE32" s="127"/>
    </row>
    <row r="33" spans="1:31" s="130" customFormat="1" ht="14.45" customHeight="1">
      <c r="A33" s="127"/>
      <c r="B33" s="128"/>
      <c r="C33" s="127"/>
      <c r="D33" s="142" t="s">
        <v>42</v>
      </c>
      <c r="E33" s="126" t="s">
        <v>43</v>
      </c>
      <c r="F33" s="143">
        <f>ROUND((SUM(BE86:BE225)),  2)</f>
        <v>0</v>
      </c>
      <c r="G33" s="127"/>
      <c r="H33" s="127"/>
      <c r="I33" s="144">
        <v>0.21</v>
      </c>
      <c r="J33" s="143">
        <f>ROUND(((SUM(BE86:BE225))*I33),  2)</f>
        <v>0</v>
      </c>
      <c r="K33" s="127"/>
      <c r="L33" s="129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7"/>
      <c r="AE33" s="127"/>
    </row>
    <row r="34" spans="1:31" s="130" customFormat="1" ht="14.45" customHeight="1">
      <c r="A34" s="127"/>
      <c r="B34" s="128"/>
      <c r="C34" s="127"/>
      <c r="D34" s="127"/>
      <c r="E34" s="126" t="s">
        <v>44</v>
      </c>
      <c r="F34" s="143">
        <f>ROUND((SUM(BF86:BF225)),  2)</f>
        <v>0</v>
      </c>
      <c r="G34" s="127"/>
      <c r="H34" s="127"/>
      <c r="I34" s="144">
        <v>0.15</v>
      </c>
      <c r="J34" s="143">
        <f>ROUND(((SUM(BF86:BF225))*I34),  2)</f>
        <v>0</v>
      </c>
      <c r="K34" s="127"/>
      <c r="L34" s="129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</row>
    <row r="35" spans="1:31" s="130" customFormat="1" ht="14.45" hidden="1" customHeight="1">
      <c r="A35" s="127"/>
      <c r="B35" s="128"/>
      <c r="C35" s="127"/>
      <c r="D35" s="127"/>
      <c r="E35" s="126" t="s">
        <v>45</v>
      </c>
      <c r="F35" s="143">
        <f>ROUND((SUM(BG86:BG225)),  2)</f>
        <v>0</v>
      </c>
      <c r="G35" s="127"/>
      <c r="H35" s="127"/>
      <c r="I35" s="144">
        <v>0.21</v>
      </c>
      <c r="J35" s="143">
        <f>0</f>
        <v>0</v>
      </c>
      <c r="K35" s="127"/>
      <c r="L35" s="129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  <c r="AE35" s="127"/>
    </row>
    <row r="36" spans="1:31" s="130" customFormat="1" ht="14.45" hidden="1" customHeight="1">
      <c r="A36" s="127"/>
      <c r="B36" s="128"/>
      <c r="C36" s="127"/>
      <c r="D36" s="127"/>
      <c r="E36" s="126" t="s">
        <v>46</v>
      </c>
      <c r="F36" s="143">
        <f>ROUND((SUM(BH86:BH225)),  2)</f>
        <v>0</v>
      </c>
      <c r="G36" s="127"/>
      <c r="H36" s="127"/>
      <c r="I36" s="144">
        <v>0.15</v>
      </c>
      <c r="J36" s="143">
        <f>0</f>
        <v>0</v>
      </c>
      <c r="K36" s="127"/>
      <c r="L36" s="129"/>
      <c r="S36" s="127"/>
      <c r="T36" s="127"/>
      <c r="U36" s="127"/>
      <c r="V36" s="127"/>
      <c r="W36" s="127"/>
      <c r="X36" s="127"/>
      <c r="Y36" s="127"/>
      <c r="Z36" s="127"/>
      <c r="AA36" s="127"/>
      <c r="AB36" s="127"/>
      <c r="AC36" s="127"/>
      <c r="AD36" s="127"/>
      <c r="AE36" s="127"/>
    </row>
    <row r="37" spans="1:31" s="130" customFormat="1" ht="14.45" hidden="1" customHeight="1">
      <c r="A37" s="127"/>
      <c r="B37" s="128"/>
      <c r="C37" s="127"/>
      <c r="D37" s="127"/>
      <c r="E37" s="126" t="s">
        <v>47</v>
      </c>
      <c r="F37" s="143">
        <f>ROUND((SUM(BI86:BI225)),  2)</f>
        <v>0</v>
      </c>
      <c r="G37" s="127"/>
      <c r="H37" s="127"/>
      <c r="I37" s="144">
        <v>0</v>
      </c>
      <c r="J37" s="143">
        <f>0</f>
        <v>0</v>
      </c>
      <c r="K37" s="127"/>
      <c r="L37" s="129"/>
      <c r="S37" s="127"/>
      <c r="T37" s="127"/>
      <c r="U37" s="127"/>
      <c r="V37" s="127"/>
      <c r="W37" s="127"/>
      <c r="X37" s="127"/>
      <c r="Y37" s="127"/>
      <c r="Z37" s="127"/>
      <c r="AA37" s="127"/>
      <c r="AB37" s="127"/>
      <c r="AC37" s="127"/>
      <c r="AD37" s="127"/>
      <c r="AE37" s="127"/>
    </row>
    <row r="38" spans="1:31" s="130" customFormat="1" ht="6.95" customHeight="1">
      <c r="A38" s="127"/>
      <c r="B38" s="128"/>
      <c r="C38" s="127"/>
      <c r="D38" s="127"/>
      <c r="E38" s="127"/>
      <c r="F38" s="127"/>
      <c r="G38" s="127"/>
      <c r="H38" s="127"/>
      <c r="I38" s="127"/>
      <c r="J38" s="127"/>
      <c r="K38" s="127"/>
      <c r="L38" s="129"/>
      <c r="S38" s="127"/>
      <c r="T38" s="127"/>
      <c r="U38" s="127"/>
      <c r="V38" s="127"/>
      <c r="W38" s="127"/>
      <c r="X38" s="127"/>
      <c r="Y38" s="127"/>
      <c r="Z38" s="127"/>
      <c r="AA38" s="127"/>
      <c r="AB38" s="127"/>
      <c r="AC38" s="127"/>
      <c r="AD38" s="127"/>
      <c r="AE38" s="127"/>
    </row>
    <row r="39" spans="1:31" s="130" customFormat="1" ht="25.35" customHeight="1">
      <c r="A39" s="127"/>
      <c r="B39" s="128"/>
      <c r="C39" s="145"/>
      <c r="D39" s="146" t="s">
        <v>48</v>
      </c>
      <c r="E39" s="147"/>
      <c r="F39" s="147"/>
      <c r="G39" s="148" t="s">
        <v>49</v>
      </c>
      <c r="H39" s="149" t="s">
        <v>50</v>
      </c>
      <c r="I39" s="147"/>
      <c r="J39" s="150">
        <f>SUM(J30:J37)</f>
        <v>0</v>
      </c>
      <c r="K39" s="151"/>
      <c r="L39" s="129"/>
      <c r="S39" s="127"/>
      <c r="T39" s="127"/>
      <c r="U39" s="127"/>
      <c r="V39" s="127"/>
      <c r="W39" s="127"/>
      <c r="X39" s="127"/>
      <c r="Y39" s="127"/>
      <c r="Z39" s="127"/>
      <c r="AA39" s="127"/>
      <c r="AB39" s="127"/>
      <c r="AC39" s="127"/>
      <c r="AD39" s="127"/>
      <c r="AE39" s="127"/>
    </row>
    <row r="40" spans="1:31" s="130" customFormat="1" ht="14.45" customHeight="1">
      <c r="A40" s="127"/>
      <c r="B40" s="152"/>
      <c r="C40" s="153"/>
      <c r="D40" s="153"/>
      <c r="E40" s="153"/>
      <c r="F40" s="153"/>
      <c r="G40" s="153"/>
      <c r="H40" s="153"/>
      <c r="I40" s="153"/>
      <c r="J40" s="153"/>
      <c r="K40" s="153"/>
      <c r="L40" s="129"/>
      <c r="S40" s="127"/>
      <c r="T40" s="127"/>
      <c r="U40" s="127"/>
      <c r="V40" s="127"/>
      <c r="W40" s="127"/>
      <c r="X40" s="127"/>
      <c r="Y40" s="127"/>
      <c r="Z40" s="127"/>
      <c r="AA40" s="127"/>
      <c r="AB40" s="127"/>
      <c r="AC40" s="127"/>
      <c r="AD40" s="127"/>
      <c r="AE40" s="127"/>
    </row>
    <row r="44" spans="1:31" s="130" customFormat="1" ht="6.95" customHeight="1">
      <c r="A44" s="127"/>
      <c r="B44" s="154"/>
      <c r="C44" s="155"/>
      <c r="D44" s="155"/>
      <c r="E44" s="155"/>
      <c r="F44" s="155"/>
      <c r="G44" s="155"/>
      <c r="H44" s="155"/>
      <c r="I44" s="155"/>
      <c r="J44" s="155"/>
      <c r="K44" s="155"/>
      <c r="L44" s="129"/>
      <c r="S44" s="127"/>
      <c r="T44" s="127"/>
      <c r="U44" s="127"/>
      <c r="V44" s="127"/>
      <c r="W44" s="127"/>
      <c r="X44" s="127"/>
      <c r="Y44" s="127"/>
      <c r="Z44" s="127"/>
      <c r="AA44" s="127"/>
      <c r="AB44" s="127"/>
      <c r="AC44" s="127"/>
      <c r="AD44" s="127"/>
      <c r="AE44" s="127"/>
    </row>
    <row r="45" spans="1:31" s="130" customFormat="1" ht="24.95" customHeight="1">
      <c r="A45" s="127"/>
      <c r="B45" s="128"/>
      <c r="C45" s="124" t="s">
        <v>116</v>
      </c>
      <c r="D45" s="127"/>
      <c r="E45" s="127"/>
      <c r="F45" s="127"/>
      <c r="G45" s="127"/>
      <c r="H45" s="127"/>
      <c r="I45" s="127"/>
      <c r="J45" s="127"/>
      <c r="K45" s="127"/>
      <c r="L45" s="129"/>
      <c r="S45" s="127"/>
      <c r="T45" s="127"/>
      <c r="U45" s="127"/>
      <c r="V45" s="127"/>
      <c r="W45" s="127"/>
      <c r="X45" s="127"/>
      <c r="Y45" s="127"/>
      <c r="Z45" s="127"/>
      <c r="AA45" s="127"/>
      <c r="AB45" s="127"/>
      <c r="AC45" s="127"/>
      <c r="AD45" s="127"/>
      <c r="AE45" s="127"/>
    </row>
    <row r="46" spans="1:31" s="130" customFormat="1" ht="6.95" customHeight="1">
      <c r="A46" s="127"/>
      <c r="B46" s="128"/>
      <c r="C46" s="127"/>
      <c r="D46" s="127"/>
      <c r="E46" s="127"/>
      <c r="F46" s="127"/>
      <c r="G46" s="127"/>
      <c r="H46" s="127"/>
      <c r="I46" s="127"/>
      <c r="J46" s="127"/>
      <c r="K46" s="127"/>
      <c r="L46" s="129"/>
      <c r="S46" s="127"/>
      <c r="T46" s="127"/>
      <c r="U46" s="127"/>
      <c r="V46" s="127"/>
      <c r="W46" s="127"/>
      <c r="X46" s="127"/>
      <c r="Y46" s="127"/>
      <c r="Z46" s="127"/>
      <c r="AA46" s="127"/>
      <c r="AB46" s="127"/>
      <c r="AC46" s="127"/>
      <c r="AD46" s="127"/>
      <c r="AE46" s="127"/>
    </row>
    <row r="47" spans="1:31" s="130" customFormat="1" ht="12" customHeight="1">
      <c r="A47" s="127"/>
      <c r="B47" s="128"/>
      <c r="C47" s="126" t="s">
        <v>17</v>
      </c>
      <c r="D47" s="127"/>
      <c r="E47" s="127"/>
      <c r="F47" s="127"/>
      <c r="G47" s="127"/>
      <c r="H47" s="127"/>
      <c r="I47" s="127"/>
      <c r="J47" s="127"/>
      <c r="K47" s="127"/>
      <c r="L47" s="129"/>
      <c r="S47" s="127"/>
      <c r="T47" s="127"/>
      <c r="U47" s="127"/>
      <c r="V47" s="127"/>
      <c r="W47" s="127"/>
      <c r="X47" s="127"/>
      <c r="Y47" s="127"/>
      <c r="Z47" s="127"/>
      <c r="AA47" s="127"/>
      <c r="AB47" s="127"/>
      <c r="AC47" s="127"/>
      <c r="AD47" s="127"/>
      <c r="AE47" s="127"/>
    </row>
    <row r="48" spans="1:31" s="130" customFormat="1" ht="16.5" customHeight="1">
      <c r="A48" s="127"/>
      <c r="B48" s="128"/>
      <c r="C48" s="127"/>
      <c r="D48" s="127"/>
      <c r="E48" s="358" t="str">
        <f>E7</f>
        <v>Žerčice, vodojem - rekonstrukce, oprava 6.3.2021 podle VaK MB</v>
      </c>
      <c r="F48" s="359"/>
      <c r="G48" s="359"/>
      <c r="H48" s="359"/>
      <c r="I48" s="127"/>
      <c r="J48" s="127"/>
      <c r="K48" s="127"/>
      <c r="L48" s="129"/>
      <c r="S48" s="127"/>
      <c r="T48" s="127"/>
      <c r="U48" s="127"/>
      <c r="V48" s="127"/>
      <c r="W48" s="127"/>
      <c r="X48" s="127"/>
      <c r="Y48" s="127"/>
      <c r="Z48" s="127"/>
      <c r="AA48" s="127"/>
      <c r="AB48" s="127"/>
      <c r="AC48" s="127"/>
      <c r="AD48" s="127"/>
      <c r="AE48" s="127"/>
    </row>
    <row r="49" spans="1:47" s="130" customFormat="1" ht="12" customHeight="1">
      <c r="A49" s="127"/>
      <c r="B49" s="128"/>
      <c r="C49" s="126" t="s">
        <v>113</v>
      </c>
      <c r="D49" s="127"/>
      <c r="E49" s="127"/>
      <c r="F49" s="127"/>
      <c r="G49" s="127"/>
      <c r="H49" s="127"/>
      <c r="I49" s="127"/>
      <c r="J49" s="127"/>
      <c r="K49" s="127"/>
      <c r="L49" s="129"/>
      <c r="S49" s="127"/>
      <c r="T49" s="127"/>
      <c r="U49" s="127"/>
      <c r="V49" s="127"/>
      <c r="W49" s="127"/>
      <c r="X49" s="127"/>
      <c r="Y49" s="127"/>
      <c r="Z49" s="127"/>
      <c r="AA49" s="127"/>
      <c r="AB49" s="127"/>
      <c r="AC49" s="127"/>
      <c r="AD49" s="127"/>
      <c r="AE49" s="127"/>
    </row>
    <row r="50" spans="1:47" s="130" customFormat="1" ht="16.5" customHeight="1">
      <c r="A50" s="127"/>
      <c r="B50" s="128"/>
      <c r="C50" s="127"/>
      <c r="D50" s="127"/>
      <c r="E50" s="348" t="str">
        <f>E9</f>
        <v>06 - So 06 - Venkovní potrubí</v>
      </c>
      <c r="F50" s="357"/>
      <c r="G50" s="357"/>
      <c r="H50" s="357"/>
      <c r="I50" s="127"/>
      <c r="J50" s="127"/>
      <c r="K50" s="127"/>
      <c r="L50" s="129"/>
      <c r="S50" s="127"/>
      <c r="T50" s="127"/>
      <c r="U50" s="127"/>
      <c r="V50" s="127"/>
      <c r="W50" s="127"/>
      <c r="X50" s="127"/>
      <c r="Y50" s="127"/>
      <c r="Z50" s="127"/>
      <c r="AA50" s="127"/>
      <c r="AB50" s="127"/>
      <c r="AC50" s="127"/>
      <c r="AD50" s="127"/>
      <c r="AE50" s="127"/>
    </row>
    <row r="51" spans="1:47" s="130" customFormat="1" ht="6.95" customHeight="1">
      <c r="A51" s="127"/>
      <c r="B51" s="128"/>
      <c r="C51" s="127"/>
      <c r="D51" s="127"/>
      <c r="E51" s="127"/>
      <c r="F51" s="127"/>
      <c r="G51" s="127"/>
      <c r="H51" s="127"/>
      <c r="I51" s="127"/>
      <c r="J51" s="127"/>
      <c r="K51" s="127"/>
      <c r="L51" s="129"/>
      <c r="S51" s="127"/>
      <c r="T51" s="127"/>
      <c r="U51" s="127"/>
      <c r="V51" s="127"/>
      <c r="W51" s="127"/>
      <c r="X51" s="127"/>
      <c r="Y51" s="127"/>
      <c r="Z51" s="127"/>
      <c r="AA51" s="127"/>
      <c r="AB51" s="127"/>
      <c r="AC51" s="127"/>
      <c r="AD51" s="127"/>
      <c r="AE51" s="127"/>
    </row>
    <row r="52" spans="1:47" s="130" customFormat="1" ht="12" customHeight="1">
      <c r="A52" s="127"/>
      <c r="B52" s="128"/>
      <c r="C52" s="126" t="s">
        <v>21</v>
      </c>
      <c r="D52" s="127"/>
      <c r="E52" s="127"/>
      <c r="F52" s="131" t="str">
        <f>F12</f>
        <v>Žerčice</v>
      </c>
      <c r="G52" s="127"/>
      <c r="H52" s="127"/>
      <c r="I52" s="126" t="s">
        <v>23</v>
      </c>
      <c r="J52" s="132" t="str">
        <f>IF(J12="","",J12)</f>
        <v>6. 3. 2021</v>
      </c>
      <c r="K52" s="127"/>
      <c r="L52" s="129"/>
      <c r="S52" s="127"/>
      <c r="T52" s="127"/>
      <c r="U52" s="127"/>
      <c r="V52" s="127"/>
      <c r="W52" s="127"/>
      <c r="X52" s="127"/>
      <c r="Y52" s="127"/>
      <c r="Z52" s="127"/>
      <c r="AA52" s="127"/>
      <c r="AB52" s="127"/>
      <c r="AC52" s="127"/>
      <c r="AD52" s="127"/>
      <c r="AE52" s="127"/>
    </row>
    <row r="53" spans="1:47" s="130" customFormat="1" ht="6.95" customHeight="1">
      <c r="A53" s="127"/>
      <c r="B53" s="128"/>
      <c r="C53" s="127"/>
      <c r="D53" s="127"/>
      <c r="E53" s="127"/>
      <c r="F53" s="127"/>
      <c r="G53" s="127"/>
      <c r="H53" s="127"/>
      <c r="I53" s="127"/>
      <c r="J53" s="127"/>
      <c r="K53" s="127"/>
      <c r="L53" s="129"/>
      <c r="S53" s="127"/>
      <c r="T53" s="127"/>
      <c r="U53" s="127"/>
      <c r="V53" s="127"/>
      <c r="W53" s="127"/>
      <c r="X53" s="127"/>
      <c r="Y53" s="127"/>
      <c r="Z53" s="127"/>
      <c r="AA53" s="127"/>
      <c r="AB53" s="127"/>
      <c r="AC53" s="127"/>
      <c r="AD53" s="127"/>
      <c r="AE53" s="127"/>
    </row>
    <row r="54" spans="1:47" s="130" customFormat="1" ht="40.15" customHeight="1">
      <c r="A54" s="127"/>
      <c r="B54" s="128"/>
      <c r="C54" s="126" t="s">
        <v>25</v>
      </c>
      <c r="D54" s="127"/>
      <c r="E54" s="127"/>
      <c r="F54" s="131" t="str">
        <f>E15</f>
        <v>VaK Mladá Boleslav, a.s.</v>
      </c>
      <c r="G54" s="127"/>
      <c r="H54" s="127"/>
      <c r="I54" s="126" t="s">
        <v>31</v>
      </c>
      <c r="J54" s="156" t="str">
        <f>E21</f>
        <v>Vodohospodářské inženýrské stavby, a.s.</v>
      </c>
      <c r="K54" s="127"/>
      <c r="L54" s="129"/>
      <c r="S54" s="127"/>
      <c r="T54" s="127"/>
      <c r="U54" s="127"/>
      <c r="V54" s="127"/>
      <c r="W54" s="127"/>
      <c r="X54" s="127"/>
      <c r="Y54" s="127"/>
      <c r="Z54" s="127"/>
      <c r="AA54" s="127"/>
      <c r="AB54" s="127"/>
      <c r="AC54" s="127"/>
      <c r="AD54" s="127"/>
      <c r="AE54" s="127"/>
    </row>
    <row r="55" spans="1:47" s="130" customFormat="1" ht="15.2" customHeight="1">
      <c r="A55" s="127"/>
      <c r="B55" s="128"/>
      <c r="C55" s="126" t="s">
        <v>29</v>
      </c>
      <c r="D55" s="127"/>
      <c r="E55" s="127"/>
      <c r="F55" s="131" t="str">
        <f>IF(E18="","",E18)</f>
        <v>Vyplň údaj</v>
      </c>
      <c r="G55" s="127"/>
      <c r="H55" s="127"/>
      <c r="I55" s="126" t="s">
        <v>34</v>
      </c>
      <c r="J55" s="156" t="str">
        <f>E24</f>
        <v>Ing. Josef Němeček</v>
      </c>
      <c r="K55" s="127"/>
      <c r="L55" s="129"/>
      <c r="S55" s="127"/>
      <c r="T55" s="127"/>
      <c r="U55" s="127"/>
      <c r="V55" s="127"/>
      <c r="W55" s="127"/>
      <c r="X55" s="127"/>
      <c r="Y55" s="127"/>
      <c r="Z55" s="127"/>
      <c r="AA55" s="127"/>
      <c r="AB55" s="127"/>
      <c r="AC55" s="127"/>
      <c r="AD55" s="127"/>
      <c r="AE55" s="127"/>
    </row>
    <row r="56" spans="1:47" s="130" customFormat="1" ht="10.35" customHeight="1">
      <c r="A56" s="127"/>
      <c r="B56" s="128"/>
      <c r="C56" s="127"/>
      <c r="D56" s="127"/>
      <c r="E56" s="127"/>
      <c r="F56" s="127"/>
      <c r="G56" s="127"/>
      <c r="H56" s="127"/>
      <c r="I56" s="127"/>
      <c r="J56" s="127"/>
      <c r="K56" s="127"/>
      <c r="L56" s="129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</row>
    <row r="57" spans="1:47" s="130" customFormat="1" ht="29.25" customHeight="1">
      <c r="A57" s="127"/>
      <c r="B57" s="128"/>
      <c r="C57" s="157" t="s">
        <v>117</v>
      </c>
      <c r="D57" s="145"/>
      <c r="E57" s="145"/>
      <c r="F57" s="145"/>
      <c r="G57" s="145"/>
      <c r="H57" s="145"/>
      <c r="I57" s="145"/>
      <c r="J57" s="158" t="s">
        <v>118</v>
      </c>
      <c r="K57" s="145"/>
      <c r="L57" s="129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</row>
    <row r="58" spans="1:47" s="130" customFormat="1" ht="10.35" customHeight="1">
      <c r="A58" s="127"/>
      <c r="B58" s="128"/>
      <c r="C58" s="127"/>
      <c r="D58" s="127"/>
      <c r="E58" s="127"/>
      <c r="F58" s="127"/>
      <c r="G58" s="127"/>
      <c r="H58" s="127"/>
      <c r="I58" s="127"/>
      <c r="J58" s="127"/>
      <c r="K58" s="127"/>
      <c r="L58" s="129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</row>
    <row r="59" spans="1:47" s="130" customFormat="1" ht="22.9" customHeight="1">
      <c r="A59" s="127"/>
      <c r="B59" s="128"/>
      <c r="C59" s="159" t="s">
        <v>70</v>
      </c>
      <c r="D59" s="127"/>
      <c r="E59" s="127"/>
      <c r="F59" s="127"/>
      <c r="G59" s="127"/>
      <c r="H59" s="127"/>
      <c r="I59" s="127"/>
      <c r="J59" s="140">
        <f>J60</f>
        <v>0</v>
      </c>
      <c r="K59" s="127"/>
      <c r="L59" s="129"/>
      <c r="S59" s="127"/>
      <c r="T59" s="127"/>
      <c r="U59" s="127"/>
      <c r="V59" s="127"/>
      <c r="W59" s="127"/>
      <c r="X59" s="127"/>
      <c r="Y59" s="127"/>
      <c r="Z59" s="127"/>
      <c r="AA59" s="127"/>
      <c r="AB59" s="127"/>
      <c r="AC59" s="127"/>
      <c r="AD59" s="127"/>
      <c r="AE59" s="127"/>
      <c r="AU59" s="120" t="s">
        <v>119</v>
      </c>
    </row>
    <row r="60" spans="1:47" s="160" customFormat="1" ht="24.95" customHeight="1">
      <c r="B60" s="161"/>
      <c r="D60" s="162" t="s">
        <v>120</v>
      </c>
      <c r="E60" s="163"/>
      <c r="F60" s="163"/>
      <c r="G60" s="163"/>
      <c r="H60" s="163"/>
      <c r="I60" s="163"/>
      <c r="J60" s="164">
        <f>SUM(J61:J66)</f>
        <v>0</v>
      </c>
      <c r="L60" s="161"/>
    </row>
    <row r="61" spans="1:47" s="212" customFormat="1" ht="19.899999999999999" customHeight="1">
      <c r="B61" s="213"/>
      <c r="D61" s="214" t="s">
        <v>121</v>
      </c>
      <c r="E61" s="215"/>
      <c r="F61" s="215"/>
      <c r="G61" s="215"/>
      <c r="H61" s="215"/>
      <c r="I61" s="215"/>
      <c r="J61" s="216">
        <f>J88</f>
        <v>0</v>
      </c>
      <c r="L61" s="213"/>
    </row>
    <row r="62" spans="1:47" s="212" customFormat="1" ht="19.899999999999999" customHeight="1">
      <c r="B62" s="213"/>
      <c r="D62" s="214" t="s">
        <v>493</v>
      </c>
      <c r="E62" s="215"/>
      <c r="F62" s="215"/>
      <c r="G62" s="215"/>
      <c r="H62" s="215"/>
      <c r="I62" s="215"/>
      <c r="J62" s="216">
        <f>J112</f>
        <v>0</v>
      </c>
      <c r="L62" s="213"/>
    </row>
    <row r="63" spans="1:47" s="212" customFormat="1" ht="19.899999999999999" customHeight="1">
      <c r="B63" s="213"/>
      <c r="D63" s="214" t="s">
        <v>494</v>
      </c>
      <c r="E63" s="215"/>
      <c r="F63" s="215"/>
      <c r="G63" s="215"/>
      <c r="H63" s="215"/>
      <c r="I63" s="215"/>
      <c r="J63" s="216">
        <f>J115</f>
        <v>0</v>
      </c>
      <c r="L63" s="213"/>
    </row>
    <row r="64" spans="1:47" s="212" customFormat="1" ht="19.899999999999999" customHeight="1">
      <c r="B64" s="213"/>
      <c r="D64" s="214" t="s">
        <v>495</v>
      </c>
      <c r="E64" s="215"/>
      <c r="F64" s="215"/>
      <c r="G64" s="215"/>
      <c r="H64" s="215"/>
      <c r="I64" s="215"/>
      <c r="J64" s="216">
        <f>J125</f>
        <v>0</v>
      </c>
      <c r="L64" s="213"/>
    </row>
    <row r="65" spans="1:31" s="212" customFormat="1" ht="19.899999999999999" customHeight="1">
      <c r="B65" s="213"/>
      <c r="D65" s="214" t="s">
        <v>497</v>
      </c>
      <c r="E65" s="215"/>
      <c r="F65" s="215"/>
      <c r="G65" s="215"/>
      <c r="H65" s="215"/>
      <c r="I65" s="215"/>
      <c r="J65" s="216">
        <f>J142</f>
        <v>0</v>
      </c>
      <c r="L65" s="213"/>
    </row>
    <row r="66" spans="1:31" s="212" customFormat="1" ht="19.899999999999999" customHeight="1">
      <c r="B66" s="213"/>
      <c r="D66" s="214" t="s">
        <v>498</v>
      </c>
      <c r="E66" s="215"/>
      <c r="F66" s="215"/>
      <c r="G66" s="215"/>
      <c r="H66" s="215"/>
      <c r="I66" s="215"/>
      <c r="J66" s="216">
        <f>J224</f>
        <v>0</v>
      </c>
      <c r="L66" s="213"/>
    </row>
    <row r="67" spans="1:31" s="130" customFormat="1" ht="21.75" customHeight="1">
      <c r="A67" s="127"/>
      <c r="B67" s="128"/>
      <c r="C67" s="127"/>
      <c r="D67" s="127"/>
      <c r="E67" s="127"/>
      <c r="F67" s="127"/>
      <c r="G67" s="127"/>
      <c r="H67" s="127"/>
      <c r="I67" s="127"/>
      <c r="J67" s="127"/>
      <c r="K67" s="127"/>
      <c r="L67" s="129"/>
      <c r="S67" s="127"/>
      <c r="T67" s="127"/>
      <c r="U67" s="127"/>
      <c r="V67" s="127"/>
      <c r="W67" s="127"/>
      <c r="X67" s="127"/>
      <c r="Y67" s="127"/>
      <c r="Z67" s="127"/>
      <c r="AA67" s="127"/>
      <c r="AB67" s="127"/>
      <c r="AC67" s="127"/>
      <c r="AD67" s="127"/>
      <c r="AE67" s="127"/>
    </row>
    <row r="68" spans="1:31" s="130" customFormat="1" ht="6.95" customHeight="1">
      <c r="A68" s="127"/>
      <c r="B68" s="152"/>
      <c r="C68" s="153"/>
      <c r="D68" s="153"/>
      <c r="E68" s="153"/>
      <c r="F68" s="153"/>
      <c r="G68" s="153"/>
      <c r="H68" s="153"/>
      <c r="I68" s="153"/>
      <c r="J68" s="153"/>
      <c r="K68" s="153"/>
      <c r="L68" s="129"/>
      <c r="S68" s="127"/>
      <c r="T68" s="127"/>
      <c r="U68" s="127"/>
      <c r="V68" s="127"/>
      <c r="W68" s="127"/>
      <c r="X68" s="127"/>
      <c r="Y68" s="127"/>
      <c r="Z68" s="127"/>
      <c r="AA68" s="127"/>
      <c r="AB68" s="127"/>
      <c r="AC68" s="127"/>
      <c r="AD68" s="127"/>
      <c r="AE68" s="127"/>
    </row>
    <row r="72" spans="1:31" s="130" customFormat="1" ht="6.95" customHeight="1">
      <c r="A72" s="127"/>
      <c r="B72" s="154"/>
      <c r="C72" s="155"/>
      <c r="D72" s="155"/>
      <c r="E72" s="155"/>
      <c r="F72" s="155"/>
      <c r="G72" s="155"/>
      <c r="H72" s="155"/>
      <c r="I72" s="155"/>
      <c r="J72" s="155"/>
      <c r="K72" s="155"/>
      <c r="L72" s="129"/>
      <c r="S72" s="127"/>
      <c r="T72" s="127"/>
      <c r="U72" s="127"/>
      <c r="V72" s="127"/>
      <c r="W72" s="127"/>
      <c r="X72" s="127"/>
      <c r="Y72" s="127"/>
      <c r="Z72" s="127"/>
      <c r="AA72" s="127"/>
      <c r="AB72" s="127"/>
      <c r="AC72" s="127"/>
      <c r="AD72" s="127"/>
      <c r="AE72" s="127"/>
    </row>
    <row r="73" spans="1:31" s="130" customFormat="1" ht="24.95" customHeight="1">
      <c r="A73" s="127"/>
      <c r="B73" s="128"/>
      <c r="C73" s="124" t="s">
        <v>130</v>
      </c>
      <c r="D73" s="127"/>
      <c r="E73" s="127"/>
      <c r="F73" s="127"/>
      <c r="G73" s="127"/>
      <c r="H73" s="127"/>
      <c r="I73" s="127"/>
      <c r="J73" s="127"/>
      <c r="K73" s="127"/>
      <c r="L73" s="129"/>
      <c r="S73" s="127"/>
      <c r="T73" s="127"/>
      <c r="U73" s="127"/>
      <c r="V73" s="127"/>
      <c r="W73" s="127"/>
      <c r="X73" s="127"/>
      <c r="Y73" s="127"/>
      <c r="Z73" s="127"/>
      <c r="AA73" s="127"/>
      <c r="AB73" s="127"/>
      <c r="AC73" s="127"/>
      <c r="AD73" s="127"/>
      <c r="AE73" s="127"/>
    </row>
    <row r="74" spans="1:31" s="130" customFormat="1" ht="6.95" customHeight="1">
      <c r="A74" s="127"/>
      <c r="B74" s="128"/>
      <c r="C74" s="127"/>
      <c r="D74" s="127"/>
      <c r="E74" s="127"/>
      <c r="F74" s="127"/>
      <c r="G74" s="127"/>
      <c r="H74" s="127"/>
      <c r="I74" s="127"/>
      <c r="J74" s="127"/>
      <c r="K74" s="127"/>
      <c r="L74" s="129"/>
      <c r="S74" s="127"/>
      <c r="T74" s="127"/>
      <c r="U74" s="127"/>
      <c r="V74" s="127"/>
      <c r="W74" s="127"/>
      <c r="X74" s="127"/>
      <c r="Y74" s="127"/>
      <c r="Z74" s="127"/>
      <c r="AA74" s="127"/>
      <c r="AB74" s="127"/>
      <c r="AC74" s="127"/>
      <c r="AD74" s="127"/>
      <c r="AE74" s="127"/>
    </row>
    <row r="75" spans="1:31" s="130" customFormat="1" ht="12" customHeight="1">
      <c r="A75" s="127"/>
      <c r="B75" s="128"/>
      <c r="C75" s="126" t="s">
        <v>17</v>
      </c>
      <c r="D75" s="127"/>
      <c r="E75" s="127"/>
      <c r="F75" s="127"/>
      <c r="G75" s="127"/>
      <c r="H75" s="127"/>
      <c r="I75" s="127"/>
      <c r="J75" s="127"/>
      <c r="K75" s="127"/>
      <c r="L75" s="129"/>
      <c r="S75" s="127"/>
      <c r="T75" s="127"/>
      <c r="U75" s="127"/>
      <c r="V75" s="127"/>
      <c r="W75" s="127"/>
      <c r="X75" s="127"/>
      <c r="Y75" s="127"/>
      <c r="Z75" s="127"/>
      <c r="AA75" s="127"/>
      <c r="AB75" s="127"/>
      <c r="AC75" s="127"/>
      <c r="AD75" s="127"/>
      <c r="AE75" s="127"/>
    </row>
    <row r="76" spans="1:31" s="130" customFormat="1" ht="16.5" customHeight="1">
      <c r="A76" s="127"/>
      <c r="B76" s="128"/>
      <c r="C76" s="127"/>
      <c r="D76" s="127"/>
      <c r="E76" s="358" t="str">
        <f>E7</f>
        <v>Žerčice, vodojem - rekonstrukce, oprava 6.3.2021 podle VaK MB</v>
      </c>
      <c r="F76" s="359"/>
      <c r="G76" s="359"/>
      <c r="H76" s="359"/>
      <c r="I76" s="127"/>
      <c r="J76" s="127"/>
      <c r="K76" s="127"/>
      <c r="L76" s="129"/>
      <c r="S76" s="127"/>
      <c r="T76" s="127"/>
      <c r="U76" s="127"/>
      <c r="V76" s="127"/>
      <c r="W76" s="127"/>
      <c r="X76" s="127"/>
      <c r="Y76" s="127"/>
      <c r="Z76" s="127"/>
      <c r="AA76" s="127"/>
      <c r="AB76" s="127"/>
      <c r="AC76" s="127"/>
      <c r="AD76" s="127"/>
      <c r="AE76" s="127"/>
    </row>
    <row r="77" spans="1:31" s="130" customFormat="1" ht="12" customHeight="1">
      <c r="A77" s="127"/>
      <c r="B77" s="128"/>
      <c r="C77" s="126" t="s">
        <v>113</v>
      </c>
      <c r="D77" s="127"/>
      <c r="E77" s="127"/>
      <c r="F77" s="127"/>
      <c r="G77" s="127"/>
      <c r="H77" s="127"/>
      <c r="I77" s="127"/>
      <c r="J77" s="127"/>
      <c r="K77" s="127"/>
      <c r="L77" s="129"/>
      <c r="S77" s="127"/>
      <c r="T77" s="127"/>
      <c r="U77" s="127"/>
      <c r="V77" s="127"/>
      <c r="W77" s="127"/>
      <c r="X77" s="127"/>
      <c r="Y77" s="127"/>
      <c r="Z77" s="127"/>
      <c r="AA77" s="127"/>
      <c r="AB77" s="127"/>
      <c r="AC77" s="127"/>
      <c r="AD77" s="127"/>
      <c r="AE77" s="127"/>
    </row>
    <row r="78" spans="1:31" s="130" customFormat="1" ht="16.5" customHeight="1">
      <c r="A78" s="127"/>
      <c r="B78" s="128"/>
      <c r="C78" s="127"/>
      <c r="D78" s="127"/>
      <c r="E78" s="348" t="str">
        <f>E9</f>
        <v>06 - So 06 - Venkovní potrubí</v>
      </c>
      <c r="F78" s="357"/>
      <c r="G78" s="357"/>
      <c r="H78" s="357"/>
      <c r="I78" s="127"/>
      <c r="J78" s="127"/>
      <c r="K78" s="127"/>
      <c r="L78" s="129"/>
      <c r="S78" s="127"/>
      <c r="T78" s="127"/>
      <c r="U78" s="127"/>
      <c r="V78" s="127"/>
      <c r="W78" s="127"/>
      <c r="X78" s="127"/>
      <c r="Y78" s="127"/>
      <c r="Z78" s="127"/>
      <c r="AA78" s="127"/>
      <c r="AB78" s="127"/>
      <c r="AC78" s="127"/>
      <c r="AD78" s="127"/>
      <c r="AE78" s="127"/>
    </row>
    <row r="79" spans="1:31" s="130" customFormat="1" ht="6.95" customHeight="1">
      <c r="A79" s="127"/>
      <c r="B79" s="128"/>
      <c r="C79" s="127"/>
      <c r="D79" s="127"/>
      <c r="E79" s="127"/>
      <c r="F79" s="127"/>
      <c r="G79" s="127"/>
      <c r="H79" s="127"/>
      <c r="I79" s="127"/>
      <c r="J79" s="127"/>
      <c r="K79" s="127"/>
      <c r="L79" s="129"/>
      <c r="S79" s="127"/>
      <c r="T79" s="127"/>
      <c r="U79" s="127"/>
      <c r="V79" s="127"/>
      <c r="W79" s="127"/>
      <c r="X79" s="127"/>
      <c r="Y79" s="127"/>
      <c r="Z79" s="127"/>
      <c r="AA79" s="127"/>
      <c r="AB79" s="127"/>
      <c r="AC79" s="127"/>
      <c r="AD79" s="127"/>
      <c r="AE79" s="127"/>
    </row>
    <row r="80" spans="1:31" s="130" customFormat="1" ht="12" customHeight="1">
      <c r="A80" s="127"/>
      <c r="B80" s="128"/>
      <c r="C80" s="126" t="s">
        <v>21</v>
      </c>
      <c r="D80" s="127"/>
      <c r="E80" s="127"/>
      <c r="F80" s="131" t="str">
        <f>F12</f>
        <v>Žerčice</v>
      </c>
      <c r="G80" s="127"/>
      <c r="H80" s="127"/>
      <c r="I80" s="126" t="s">
        <v>23</v>
      </c>
      <c r="J80" s="132" t="str">
        <f>IF(J12="","",J12)</f>
        <v>6. 3. 2021</v>
      </c>
      <c r="K80" s="127"/>
      <c r="L80" s="129"/>
      <c r="S80" s="127"/>
      <c r="T80" s="127"/>
      <c r="U80" s="127"/>
      <c r="V80" s="127"/>
      <c r="W80" s="127"/>
      <c r="X80" s="127"/>
      <c r="Y80" s="127"/>
      <c r="Z80" s="127"/>
      <c r="AA80" s="127"/>
      <c r="AB80" s="127"/>
      <c r="AC80" s="127"/>
      <c r="AD80" s="127"/>
      <c r="AE80" s="127"/>
    </row>
    <row r="81" spans="1:65" s="130" customFormat="1" ht="6.95" customHeight="1">
      <c r="A81" s="127"/>
      <c r="B81" s="128"/>
      <c r="C81" s="127"/>
      <c r="D81" s="127"/>
      <c r="E81" s="127"/>
      <c r="F81" s="127"/>
      <c r="G81" s="127"/>
      <c r="H81" s="127"/>
      <c r="I81" s="127"/>
      <c r="J81" s="127"/>
      <c r="K81" s="127"/>
      <c r="L81" s="129"/>
      <c r="S81" s="127"/>
      <c r="T81" s="127"/>
      <c r="U81" s="127"/>
      <c r="V81" s="127"/>
      <c r="W81" s="127"/>
      <c r="X81" s="127"/>
      <c r="Y81" s="127"/>
      <c r="Z81" s="127"/>
      <c r="AA81" s="127"/>
      <c r="AB81" s="127"/>
      <c r="AC81" s="127"/>
      <c r="AD81" s="127"/>
      <c r="AE81" s="127"/>
    </row>
    <row r="82" spans="1:65" s="130" customFormat="1" ht="40.15" customHeight="1">
      <c r="A82" s="127"/>
      <c r="B82" s="128"/>
      <c r="C82" s="126" t="s">
        <v>25</v>
      </c>
      <c r="D82" s="127"/>
      <c r="E82" s="127"/>
      <c r="F82" s="131" t="str">
        <f>E15</f>
        <v>VaK Mladá Boleslav, a.s.</v>
      </c>
      <c r="G82" s="127"/>
      <c r="H82" s="127"/>
      <c r="I82" s="126" t="s">
        <v>31</v>
      </c>
      <c r="J82" s="156" t="str">
        <f>E21</f>
        <v>Vodohospodářské inženýrské stavby, a.s.</v>
      </c>
      <c r="K82" s="127"/>
      <c r="L82" s="129"/>
      <c r="S82" s="127"/>
      <c r="T82" s="127"/>
      <c r="U82" s="127"/>
      <c r="V82" s="127"/>
      <c r="W82" s="127"/>
      <c r="X82" s="127"/>
      <c r="Y82" s="127"/>
      <c r="Z82" s="127"/>
      <c r="AA82" s="127"/>
      <c r="AB82" s="127"/>
      <c r="AC82" s="127"/>
      <c r="AD82" s="127"/>
      <c r="AE82" s="127"/>
    </row>
    <row r="83" spans="1:65" s="130" customFormat="1" ht="15.2" customHeight="1">
      <c r="A83" s="127"/>
      <c r="B83" s="128"/>
      <c r="C83" s="126" t="s">
        <v>29</v>
      </c>
      <c r="D83" s="127"/>
      <c r="E83" s="127"/>
      <c r="F83" s="131" t="str">
        <f>IF(E18="","",E18)</f>
        <v>Vyplň údaj</v>
      </c>
      <c r="G83" s="127"/>
      <c r="H83" s="127"/>
      <c r="I83" s="126" t="s">
        <v>34</v>
      </c>
      <c r="J83" s="156" t="str">
        <f>E24</f>
        <v>Ing. Josef Němeček</v>
      </c>
      <c r="K83" s="127"/>
      <c r="L83" s="129"/>
      <c r="S83" s="127"/>
      <c r="T83" s="127"/>
      <c r="U83" s="127"/>
      <c r="V83" s="127"/>
      <c r="W83" s="127"/>
      <c r="X83" s="127"/>
      <c r="Y83" s="127"/>
      <c r="Z83" s="127"/>
      <c r="AA83" s="127"/>
      <c r="AB83" s="127"/>
      <c r="AC83" s="127"/>
      <c r="AD83" s="127"/>
      <c r="AE83" s="127"/>
    </row>
    <row r="84" spans="1:65" s="130" customFormat="1" ht="10.35" customHeight="1">
      <c r="A84" s="127"/>
      <c r="B84" s="128"/>
      <c r="C84" s="127"/>
      <c r="D84" s="127"/>
      <c r="E84" s="127"/>
      <c r="F84" s="127"/>
      <c r="G84" s="127"/>
      <c r="H84" s="127"/>
      <c r="I84" s="127"/>
      <c r="J84" s="127"/>
      <c r="K84" s="127"/>
      <c r="L84" s="129"/>
      <c r="S84" s="127"/>
      <c r="T84" s="127"/>
      <c r="U84" s="127"/>
      <c r="V84" s="127"/>
      <c r="W84" s="127"/>
      <c r="X84" s="127"/>
      <c r="Y84" s="127"/>
      <c r="Z84" s="127"/>
      <c r="AA84" s="127"/>
      <c r="AB84" s="127"/>
      <c r="AC84" s="127"/>
      <c r="AD84" s="127"/>
      <c r="AE84" s="127"/>
    </row>
    <row r="85" spans="1:65" s="174" customFormat="1" ht="29.25" customHeight="1">
      <c r="A85" s="165"/>
      <c r="B85" s="166"/>
      <c r="C85" s="167" t="s">
        <v>131</v>
      </c>
      <c r="D85" s="168" t="s">
        <v>57</v>
      </c>
      <c r="E85" s="168" t="s">
        <v>53</v>
      </c>
      <c r="F85" s="168" t="s">
        <v>54</v>
      </c>
      <c r="G85" s="168" t="s">
        <v>132</v>
      </c>
      <c r="H85" s="168" t="s">
        <v>133</v>
      </c>
      <c r="I85" s="168" t="s">
        <v>134</v>
      </c>
      <c r="J85" s="168" t="s">
        <v>118</v>
      </c>
      <c r="K85" s="169" t="s">
        <v>135</v>
      </c>
      <c r="L85" s="170"/>
      <c r="M85" s="171" t="s">
        <v>3</v>
      </c>
      <c r="N85" s="172" t="s">
        <v>42</v>
      </c>
      <c r="O85" s="172" t="s">
        <v>136</v>
      </c>
      <c r="P85" s="172" t="s">
        <v>137</v>
      </c>
      <c r="Q85" s="172" t="s">
        <v>138</v>
      </c>
      <c r="R85" s="172" t="s">
        <v>139</v>
      </c>
      <c r="S85" s="172" t="s">
        <v>140</v>
      </c>
      <c r="T85" s="173" t="s">
        <v>141</v>
      </c>
      <c r="U85" s="165"/>
      <c r="V85" s="165"/>
      <c r="W85" s="165"/>
      <c r="X85" s="165"/>
      <c r="Y85" s="165"/>
      <c r="Z85" s="165"/>
      <c r="AA85" s="165"/>
      <c r="AB85" s="165"/>
      <c r="AC85" s="165"/>
      <c r="AD85" s="165"/>
      <c r="AE85" s="165"/>
    </row>
    <row r="86" spans="1:65" s="130" customFormat="1" ht="22.9" customHeight="1">
      <c r="A86" s="127"/>
      <c r="B86" s="128"/>
      <c r="C86" s="175" t="s">
        <v>142</v>
      </c>
      <c r="D86" s="127"/>
      <c r="E86" s="127"/>
      <c r="F86" s="127"/>
      <c r="G86" s="127"/>
      <c r="H86" s="127"/>
      <c r="I86" s="127"/>
      <c r="J86" s="176">
        <f>J59</f>
        <v>0</v>
      </c>
      <c r="K86" s="127"/>
      <c r="L86" s="128"/>
      <c r="M86" s="177"/>
      <c r="N86" s="178"/>
      <c r="O86" s="138"/>
      <c r="P86" s="179">
        <f>P87</f>
        <v>0</v>
      </c>
      <c r="Q86" s="138"/>
      <c r="R86" s="179">
        <f>R87</f>
        <v>9.1964515799999997</v>
      </c>
      <c r="S86" s="138"/>
      <c r="T86" s="180">
        <f>T87</f>
        <v>0</v>
      </c>
      <c r="U86" s="127"/>
      <c r="V86" s="127"/>
      <c r="W86" s="127"/>
      <c r="X86" s="127"/>
      <c r="Y86" s="127"/>
      <c r="Z86" s="127"/>
      <c r="AA86" s="127"/>
      <c r="AB86" s="127"/>
      <c r="AC86" s="127"/>
      <c r="AD86" s="127"/>
      <c r="AE86" s="127"/>
      <c r="AT86" s="120" t="s">
        <v>71</v>
      </c>
      <c r="AU86" s="120" t="s">
        <v>119</v>
      </c>
      <c r="BK86" s="181">
        <f>BK87</f>
        <v>0</v>
      </c>
    </row>
    <row r="87" spans="1:65" s="182" customFormat="1" ht="25.9" customHeight="1">
      <c r="B87" s="183"/>
      <c r="D87" s="184" t="s">
        <v>71</v>
      </c>
      <c r="E87" s="185" t="s">
        <v>143</v>
      </c>
      <c r="F87" s="185" t="s">
        <v>144</v>
      </c>
      <c r="J87" s="186">
        <f>J60</f>
        <v>0</v>
      </c>
      <c r="L87" s="183"/>
      <c r="M87" s="187"/>
      <c r="N87" s="188"/>
      <c r="O87" s="188"/>
      <c r="P87" s="189">
        <f>P88+P112+P115+P125+P142+P224</f>
        <v>0</v>
      </c>
      <c r="Q87" s="188"/>
      <c r="R87" s="189">
        <f>R88+R112+R115+R125+R142+R224</f>
        <v>9.1964515799999997</v>
      </c>
      <c r="S87" s="188"/>
      <c r="T87" s="190">
        <f>T88+T112+T115+T125+T142+T224</f>
        <v>0</v>
      </c>
      <c r="AR87" s="184" t="s">
        <v>80</v>
      </c>
      <c r="AT87" s="191" t="s">
        <v>71</v>
      </c>
      <c r="AU87" s="191" t="s">
        <v>72</v>
      </c>
      <c r="AY87" s="184" t="s">
        <v>145</v>
      </c>
      <c r="BK87" s="192">
        <f>BK88+BK112+BK115+BK125+BK142+BK224</f>
        <v>0</v>
      </c>
    </row>
    <row r="88" spans="1:65" s="182" customFormat="1" ht="22.9" customHeight="1">
      <c r="B88" s="183"/>
      <c r="D88" s="184" t="s">
        <v>71</v>
      </c>
      <c r="E88" s="217" t="s">
        <v>80</v>
      </c>
      <c r="F88" s="217" t="s">
        <v>146</v>
      </c>
      <c r="J88" s="218">
        <f>SUM(J89:J110)</f>
        <v>0</v>
      </c>
      <c r="L88" s="183"/>
      <c r="M88" s="187"/>
      <c r="N88" s="188"/>
      <c r="O88" s="188"/>
      <c r="P88" s="189">
        <f>SUM(P89:P111)</f>
        <v>0</v>
      </c>
      <c r="Q88" s="188"/>
      <c r="R88" s="189">
        <f>SUM(R89:R111)</f>
        <v>9.2736000000000013E-2</v>
      </c>
      <c r="S88" s="188"/>
      <c r="T88" s="190">
        <f>SUM(T89:T111)</f>
        <v>0</v>
      </c>
      <c r="AR88" s="184" t="s">
        <v>80</v>
      </c>
      <c r="AT88" s="191" t="s">
        <v>71</v>
      </c>
      <c r="AU88" s="191" t="s">
        <v>80</v>
      </c>
      <c r="AY88" s="184" t="s">
        <v>145</v>
      </c>
      <c r="BK88" s="192">
        <f>SUM(BK89:BK111)</f>
        <v>0</v>
      </c>
    </row>
    <row r="89" spans="1:65" s="130" customFormat="1" ht="48">
      <c r="A89" s="127"/>
      <c r="B89" s="128"/>
      <c r="C89" s="193" t="s">
        <v>80</v>
      </c>
      <c r="D89" s="193" t="s">
        <v>147</v>
      </c>
      <c r="E89" s="194" t="s">
        <v>1862</v>
      </c>
      <c r="F89" s="195" t="s">
        <v>1863</v>
      </c>
      <c r="G89" s="196" t="s">
        <v>111</v>
      </c>
      <c r="H89" s="197">
        <v>20.134</v>
      </c>
      <c r="I89" s="24"/>
      <c r="J89" s="198">
        <f>ROUND(I89*H89,2)</f>
        <v>0</v>
      </c>
      <c r="K89" s="195" t="s">
        <v>150</v>
      </c>
      <c r="L89" s="128"/>
      <c r="M89" s="199" t="s">
        <v>3</v>
      </c>
      <c r="N89" s="200" t="s">
        <v>43</v>
      </c>
      <c r="O89" s="201"/>
      <c r="P89" s="202">
        <f>O89*H89</f>
        <v>0</v>
      </c>
      <c r="Q89" s="202">
        <v>0</v>
      </c>
      <c r="R89" s="202">
        <f>Q89*H89</f>
        <v>0</v>
      </c>
      <c r="S89" s="202">
        <v>0</v>
      </c>
      <c r="T89" s="203">
        <f>S89*H89</f>
        <v>0</v>
      </c>
      <c r="U89" s="127"/>
      <c r="V89" s="127"/>
      <c r="W89" s="127"/>
      <c r="X89" s="127"/>
      <c r="Y89" s="127"/>
      <c r="Z89" s="127"/>
      <c r="AA89" s="127"/>
      <c r="AB89" s="127"/>
      <c r="AC89" s="127"/>
      <c r="AD89" s="127"/>
      <c r="AE89" s="127"/>
      <c r="AR89" s="204" t="s">
        <v>151</v>
      </c>
      <c r="AT89" s="204" t="s">
        <v>147</v>
      </c>
      <c r="AU89" s="204" t="s">
        <v>82</v>
      </c>
      <c r="AY89" s="120" t="s">
        <v>145</v>
      </c>
      <c r="BE89" s="205">
        <f>IF(N89="základní",J89,0)</f>
        <v>0</v>
      </c>
      <c r="BF89" s="205">
        <f>IF(N89="snížená",J89,0)</f>
        <v>0</v>
      </c>
      <c r="BG89" s="205">
        <f>IF(N89="zákl. přenesená",J89,0)</f>
        <v>0</v>
      </c>
      <c r="BH89" s="205">
        <f>IF(N89="sníž. přenesená",J89,0)</f>
        <v>0</v>
      </c>
      <c r="BI89" s="205">
        <f>IF(N89="nulová",J89,0)</f>
        <v>0</v>
      </c>
      <c r="BJ89" s="120" t="s">
        <v>80</v>
      </c>
      <c r="BK89" s="205">
        <f>ROUND(I89*H89,2)</f>
        <v>0</v>
      </c>
      <c r="BL89" s="120" t="s">
        <v>151</v>
      </c>
      <c r="BM89" s="204" t="s">
        <v>1864</v>
      </c>
    </row>
    <row r="90" spans="1:65" s="219" customFormat="1">
      <c r="B90" s="220"/>
      <c r="D90" s="221" t="s">
        <v>153</v>
      </c>
      <c r="E90" s="222" t="s">
        <v>3</v>
      </c>
      <c r="F90" s="223" t="s">
        <v>1865</v>
      </c>
      <c r="H90" s="224">
        <v>20.134</v>
      </c>
      <c r="I90" s="25"/>
      <c r="L90" s="220"/>
      <c r="M90" s="225"/>
      <c r="N90" s="226"/>
      <c r="O90" s="226"/>
      <c r="P90" s="226"/>
      <c r="Q90" s="226"/>
      <c r="R90" s="226"/>
      <c r="S90" s="226"/>
      <c r="T90" s="227"/>
      <c r="AT90" s="222" t="s">
        <v>153</v>
      </c>
      <c r="AU90" s="222" t="s">
        <v>82</v>
      </c>
      <c r="AV90" s="219" t="s">
        <v>82</v>
      </c>
      <c r="AW90" s="219" t="s">
        <v>33</v>
      </c>
      <c r="AX90" s="219" t="s">
        <v>80</v>
      </c>
      <c r="AY90" s="222" t="s">
        <v>145</v>
      </c>
    </row>
    <row r="91" spans="1:65" s="130" customFormat="1" ht="44.25" customHeight="1">
      <c r="A91" s="127"/>
      <c r="B91" s="128"/>
      <c r="C91" s="193" t="s">
        <v>82</v>
      </c>
      <c r="D91" s="193" t="s">
        <v>147</v>
      </c>
      <c r="E91" s="194" t="s">
        <v>1866</v>
      </c>
      <c r="F91" s="195" t="s">
        <v>1867</v>
      </c>
      <c r="G91" s="196" t="s">
        <v>111</v>
      </c>
      <c r="H91" s="197">
        <v>30.202000000000002</v>
      </c>
      <c r="I91" s="24"/>
      <c r="J91" s="198">
        <f>ROUND(I91*H91,2)</f>
        <v>0</v>
      </c>
      <c r="K91" s="195" t="s">
        <v>150</v>
      </c>
      <c r="L91" s="128"/>
      <c r="M91" s="199" t="s">
        <v>3</v>
      </c>
      <c r="N91" s="200" t="s">
        <v>43</v>
      </c>
      <c r="O91" s="201"/>
      <c r="P91" s="202">
        <f>O91*H91</f>
        <v>0</v>
      </c>
      <c r="Q91" s="202">
        <v>0</v>
      </c>
      <c r="R91" s="202">
        <f>Q91*H91</f>
        <v>0</v>
      </c>
      <c r="S91" s="202">
        <v>0</v>
      </c>
      <c r="T91" s="203">
        <f>S91*H91</f>
        <v>0</v>
      </c>
      <c r="U91" s="127"/>
      <c r="V91" s="127"/>
      <c r="W91" s="127"/>
      <c r="X91" s="127"/>
      <c r="Y91" s="127"/>
      <c r="Z91" s="127"/>
      <c r="AA91" s="127"/>
      <c r="AB91" s="127"/>
      <c r="AC91" s="127"/>
      <c r="AD91" s="127"/>
      <c r="AE91" s="127"/>
      <c r="AR91" s="204" t="s">
        <v>151</v>
      </c>
      <c r="AT91" s="204" t="s">
        <v>147</v>
      </c>
      <c r="AU91" s="204" t="s">
        <v>82</v>
      </c>
      <c r="AY91" s="120" t="s">
        <v>145</v>
      </c>
      <c r="BE91" s="205">
        <f>IF(N91="základní",J91,0)</f>
        <v>0</v>
      </c>
      <c r="BF91" s="205">
        <f>IF(N91="snížená",J91,0)</f>
        <v>0</v>
      </c>
      <c r="BG91" s="205">
        <f>IF(N91="zákl. přenesená",J91,0)</f>
        <v>0</v>
      </c>
      <c r="BH91" s="205">
        <f>IF(N91="sníž. přenesená",J91,0)</f>
        <v>0</v>
      </c>
      <c r="BI91" s="205">
        <f>IF(N91="nulová",J91,0)</f>
        <v>0</v>
      </c>
      <c r="BJ91" s="120" t="s">
        <v>80</v>
      </c>
      <c r="BK91" s="205">
        <f>ROUND(I91*H91,2)</f>
        <v>0</v>
      </c>
      <c r="BL91" s="120" t="s">
        <v>151</v>
      </c>
      <c r="BM91" s="204" t="s">
        <v>1868</v>
      </c>
    </row>
    <row r="92" spans="1:65" s="219" customFormat="1" ht="22.5">
      <c r="B92" s="220"/>
      <c r="D92" s="221" t="s">
        <v>153</v>
      </c>
      <c r="E92" s="222" t="s">
        <v>3</v>
      </c>
      <c r="F92" s="223" t="s">
        <v>1869</v>
      </c>
      <c r="H92" s="224">
        <v>44.16</v>
      </c>
      <c r="I92" s="25"/>
      <c r="L92" s="220"/>
      <c r="M92" s="225"/>
      <c r="N92" s="226"/>
      <c r="O92" s="226"/>
      <c r="P92" s="226"/>
      <c r="Q92" s="226"/>
      <c r="R92" s="226"/>
      <c r="S92" s="226"/>
      <c r="T92" s="227"/>
      <c r="AT92" s="222" t="s">
        <v>153</v>
      </c>
      <c r="AU92" s="222" t="s">
        <v>82</v>
      </c>
      <c r="AV92" s="219" t="s">
        <v>82</v>
      </c>
      <c r="AW92" s="219" t="s">
        <v>33</v>
      </c>
      <c r="AX92" s="219" t="s">
        <v>72</v>
      </c>
      <c r="AY92" s="222" t="s">
        <v>145</v>
      </c>
    </row>
    <row r="93" spans="1:65" s="219" customFormat="1">
      <c r="B93" s="220"/>
      <c r="D93" s="221" t="s">
        <v>153</v>
      </c>
      <c r="E93" s="222" t="s">
        <v>3</v>
      </c>
      <c r="F93" s="223" t="s">
        <v>1870</v>
      </c>
      <c r="H93" s="224">
        <v>5.3760000000000003</v>
      </c>
      <c r="I93" s="25"/>
      <c r="L93" s="220"/>
      <c r="M93" s="225"/>
      <c r="N93" s="226"/>
      <c r="O93" s="226"/>
      <c r="P93" s="226"/>
      <c r="Q93" s="226"/>
      <c r="R93" s="226"/>
      <c r="S93" s="226"/>
      <c r="T93" s="227"/>
      <c r="AT93" s="222" t="s">
        <v>153</v>
      </c>
      <c r="AU93" s="222" t="s">
        <v>82</v>
      </c>
      <c r="AV93" s="219" t="s">
        <v>82</v>
      </c>
      <c r="AW93" s="219" t="s">
        <v>33</v>
      </c>
      <c r="AX93" s="219" t="s">
        <v>72</v>
      </c>
      <c r="AY93" s="222" t="s">
        <v>145</v>
      </c>
    </row>
    <row r="94" spans="1:65" s="219" customFormat="1">
      <c r="B94" s="220"/>
      <c r="D94" s="221" t="s">
        <v>153</v>
      </c>
      <c r="E94" s="222" t="s">
        <v>3</v>
      </c>
      <c r="F94" s="223" t="s">
        <v>1871</v>
      </c>
      <c r="H94" s="224">
        <v>0.8</v>
      </c>
      <c r="I94" s="25"/>
      <c r="L94" s="220"/>
      <c r="M94" s="225"/>
      <c r="N94" s="226"/>
      <c r="O94" s="226"/>
      <c r="P94" s="226"/>
      <c r="Q94" s="226"/>
      <c r="R94" s="226"/>
      <c r="S94" s="226"/>
      <c r="T94" s="227"/>
      <c r="AT94" s="222" t="s">
        <v>153</v>
      </c>
      <c r="AU94" s="222" t="s">
        <v>82</v>
      </c>
      <c r="AV94" s="219" t="s">
        <v>82</v>
      </c>
      <c r="AW94" s="219" t="s">
        <v>33</v>
      </c>
      <c r="AX94" s="219" t="s">
        <v>72</v>
      </c>
      <c r="AY94" s="222" t="s">
        <v>145</v>
      </c>
    </row>
    <row r="95" spans="1:65" s="228" customFormat="1">
      <c r="B95" s="229"/>
      <c r="D95" s="221" t="s">
        <v>153</v>
      </c>
      <c r="E95" s="230" t="s">
        <v>49</v>
      </c>
      <c r="F95" s="231" t="s">
        <v>176</v>
      </c>
      <c r="H95" s="232">
        <v>50.335999999999999</v>
      </c>
      <c r="I95" s="26"/>
      <c r="L95" s="229"/>
      <c r="M95" s="233"/>
      <c r="N95" s="234"/>
      <c r="O95" s="234"/>
      <c r="P95" s="234"/>
      <c r="Q95" s="234"/>
      <c r="R95" s="234"/>
      <c r="S95" s="234"/>
      <c r="T95" s="235"/>
      <c r="AT95" s="230" t="s">
        <v>153</v>
      </c>
      <c r="AU95" s="230" t="s">
        <v>82</v>
      </c>
      <c r="AV95" s="228" t="s">
        <v>151</v>
      </c>
      <c r="AW95" s="228" t="s">
        <v>33</v>
      </c>
      <c r="AX95" s="228" t="s">
        <v>72</v>
      </c>
      <c r="AY95" s="230" t="s">
        <v>145</v>
      </c>
    </row>
    <row r="96" spans="1:65" s="219" customFormat="1">
      <c r="B96" s="220"/>
      <c r="D96" s="221" t="s">
        <v>153</v>
      </c>
      <c r="E96" s="222" t="s">
        <v>3</v>
      </c>
      <c r="F96" s="223" t="s">
        <v>1872</v>
      </c>
      <c r="H96" s="224">
        <v>30.202000000000002</v>
      </c>
      <c r="I96" s="25"/>
      <c r="L96" s="220"/>
      <c r="M96" s="225"/>
      <c r="N96" s="226"/>
      <c r="O96" s="226"/>
      <c r="P96" s="226"/>
      <c r="Q96" s="226"/>
      <c r="R96" s="226"/>
      <c r="S96" s="226"/>
      <c r="T96" s="227"/>
      <c r="AT96" s="222" t="s">
        <v>153</v>
      </c>
      <c r="AU96" s="222" t="s">
        <v>82</v>
      </c>
      <c r="AV96" s="219" t="s">
        <v>82</v>
      </c>
      <c r="AW96" s="219" t="s">
        <v>33</v>
      </c>
      <c r="AX96" s="219" t="s">
        <v>80</v>
      </c>
      <c r="AY96" s="222" t="s">
        <v>145</v>
      </c>
    </row>
    <row r="97" spans="1:65" s="130" customFormat="1" ht="36">
      <c r="A97" s="127"/>
      <c r="B97" s="128"/>
      <c r="C97" s="193" t="s">
        <v>156</v>
      </c>
      <c r="D97" s="193" t="s">
        <v>147</v>
      </c>
      <c r="E97" s="194" t="s">
        <v>1873</v>
      </c>
      <c r="F97" s="195" t="s">
        <v>1874</v>
      </c>
      <c r="G97" s="196" t="s">
        <v>111</v>
      </c>
      <c r="H97" s="197">
        <v>5.3760000000000003</v>
      </c>
      <c r="I97" s="24"/>
      <c r="J97" s="198">
        <f>ROUND(I97*H97,2)</f>
        <v>0</v>
      </c>
      <c r="K97" s="195" t="s">
        <v>150</v>
      </c>
      <c r="L97" s="128"/>
      <c r="M97" s="199" t="s">
        <v>3</v>
      </c>
      <c r="N97" s="200" t="s">
        <v>43</v>
      </c>
      <c r="O97" s="201"/>
      <c r="P97" s="202">
        <f>O97*H97</f>
        <v>0</v>
      </c>
      <c r="Q97" s="202">
        <v>0</v>
      </c>
      <c r="R97" s="202">
        <f>Q97*H97</f>
        <v>0</v>
      </c>
      <c r="S97" s="202">
        <v>0</v>
      </c>
      <c r="T97" s="203">
        <f>S97*H97</f>
        <v>0</v>
      </c>
      <c r="U97" s="127"/>
      <c r="V97" s="127"/>
      <c r="W97" s="127"/>
      <c r="X97" s="127"/>
      <c r="Y97" s="127"/>
      <c r="Z97" s="127"/>
      <c r="AA97" s="127"/>
      <c r="AB97" s="127"/>
      <c r="AC97" s="127"/>
      <c r="AD97" s="127"/>
      <c r="AE97" s="127"/>
      <c r="AR97" s="204" t="s">
        <v>151</v>
      </c>
      <c r="AT97" s="204" t="s">
        <v>147</v>
      </c>
      <c r="AU97" s="204" t="s">
        <v>82</v>
      </c>
      <c r="AY97" s="120" t="s">
        <v>145</v>
      </c>
      <c r="BE97" s="205">
        <f>IF(N97="základní",J97,0)</f>
        <v>0</v>
      </c>
      <c r="BF97" s="205">
        <f>IF(N97="snížená",J97,0)</f>
        <v>0</v>
      </c>
      <c r="BG97" s="205">
        <f>IF(N97="zákl. přenesená",J97,0)</f>
        <v>0</v>
      </c>
      <c r="BH97" s="205">
        <f>IF(N97="sníž. přenesená",J97,0)</f>
        <v>0</v>
      </c>
      <c r="BI97" s="205">
        <f>IF(N97="nulová",J97,0)</f>
        <v>0</v>
      </c>
      <c r="BJ97" s="120" t="s">
        <v>80</v>
      </c>
      <c r="BK97" s="205">
        <f>ROUND(I97*H97,2)</f>
        <v>0</v>
      </c>
      <c r="BL97" s="120" t="s">
        <v>151</v>
      </c>
      <c r="BM97" s="204" t="s">
        <v>1875</v>
      </c>
    </row>
    <row r="98" spans="1:65" s="219" customFormat="1">
      <c r="B98" s="220"/>
      <c r="D98" s="221" t="s">
        <v>153</v>
      </c>
      <c r="E98" s="222" t="s">
        <v>3</v>
      </c>
      <c r="F98" s="223" t="s">
        <v>1870</v>
      </c>
      <c r="H98" s="224">
        <v>5.3760000000000003</v>
      </c>
      <c r="I98" s="25"/>
      <c r="L98" s="220"/>
      <c r="M98" s="225"/>
      <c r="N98" s="226"/>
      <c r="O98" s="226"/>
      <c r="P98" s="226"/>
      <c r="Q98" s="226"/>
      <c r="R98" s="226"/>
      <c r="S98" s="226"/>
      <c r="T98" s="227"/>
      <c r="AT98" s="222" t="s">
        <v>153</v>
      </c>
      <c r="AU98" s="222" t="s">
        <v>82</v>
      </c>
      <c r="AV98" s="219" t="s">
        <v>82</v>
      </c>
      <c r="AW98" s="219" t="s">
        <v>33</v>
      </c>
      <c r="AX98" s="219" t="s">
        <v>80</v>
      </c>
      <c r="AY98" s="222" t="s">
        <v>145</v>
      </c>
    </row>
    <row r="99" spans="1:65" s="130" customFormat="1" ht="36">
      <c r="A99" s="127"/>
      <c r="B99" s="128"/>
      <c r="C99" s="193" t="s">
        <v>151</v>
      </c>
      <c r="D99" s="193" t="s">
        <v>147</v>
      </c>
      <c r="E99" s="194" t="s">
        <v>1876</v>
      </c>
      <c r="F99" s="195" t="s">
        <v>1877</v>
      </c>
      <c r="G99" s="196" t="s">
        <v>104</v>
      </c>
      <c r="H99" s="197">
        <v>110.4</v>
      </c>
      <c r="I99" s="24"/>
      <c r="J99" s="198">
        <f>ROUND(I99*H99,2)</f>
        <v>0</v>
      </c>
      <c r="K99" s="195" t="s">
        <v>150</v>
      </c>
      <c r="L99" s="128"/>
      <c r="M99" s="199" t="s">
        <v>3</v>
      </c>
      <c r="N99" s="200" t="s">
        <v>43</v>
      </c>
      <c r="O99" s="201"/>
      <c r="P99" s="202">
        <f>O99*H99</f>
        <v>0</v>
      </c>
      <c r="Q99" s="202">
        <v>8.4000000000000003E-4</v>
      </c>
      <c r="R99" s="202">
        <f>Q99*H99</f>
        <v>9.2736000000000013E-2</v>
      </c>
      <c r="S99" s="202">
        <v>0</v>
      </c>
      <c r="T99" s="203">
        <f>S99*H99</f>
        <v>0</v>
      </c>
      <c r="U99" s="127"/>
      <c r="V99" s="127"/>
      <c r="W99" s="127"/>
      <c r="X99" s="127"/>
      <c r="Y99" s="127"/>
      <c r="Z99" s="127"/>
      <c r="AA99" s="127"/>
      <c r="AB99" s="127"/>
      <c r="AC99" s="127"/>
      <c r="AD99" s="127"/>
      <c r="AE99" s="127"/>
      <c r="AR99" s="204" t="s">
        <v>151</v>
      </c>
      <c r="AT99" s="204" t="s">
        <v>147</v>
      </c>
      <c r="AU99" s="204" t="s">
        <v>82</v>
      </c>
      <c r="AY99" s="120" t="s">
        <v>145</v>
      </c>
      <c r="BE99" s="205">
        <f>IF(N99="základní",J99,0)</f>
        <v>0</v>
      </c>
      <c r="BF99" s="205">
        <f>IF(N99="snížená",J99,0)</f>
        <v>0</v>
      </c>
      <c r="BG99" s="205">
        <f>IF(N99="zákl. přenesená",J99,0)</f>
        <v>0</v>
      </c>
      <c r="BH99" s="205">
        <f>IF(N99="sníž. přenesená",J99,0)</f>
        <v>0</v>
      </c>
      <c r="BI99" s="205">
        <f>IF(N99="nulová",J99,0)</f>
        <v>0</v>
      </c>
      <c r="BJ99" s="120" t="s">
        <v>80</v>
      </c>
      <c r="BK99" s="205">
        <f>ROUND(I99*H99,2)</f>
        <v>0</v>
      </c>
      <c r="BL99" s="120" t="s">
        <v>151</v>
      </c>
      <c r="BM99" s="204" t="s">
        <v>1878</v>
      </c>
    </row>
    <row r="100" spans="1:65" s="219" customFormat="1">
      <c r="B100" s="220"/>
      <c r="D100" s="221" t="s">
        <v>153</v>
      </c>
      <c r="E100" s="222" t="s">
        <v>3</v>
      </c>
      <c r="F100" s="223" t="s">
        <v>1879</v>
      </c>
      <c r="H100" s="224">
        <v>110.4</v>
      </c>
      <c r="I100" s="25"/>
      <c r="L100" s="220"/>
      <c r="M100" s="225"/>
      <c r="N100" s="226"/>
      <c r="O100" s="226"/>
      <c r="P100" s="226"/>
      <c r="Q100" s="226"/>
      <c r="R100" s="226"/>
      <c r="S100" s="226"/>
      <c r="T100" s="227"/>
      <c r="AT100" s="222" t="s">
        <v>153</v>
      </c>
      <c r="AU100" s="222" t="s">
        <v>82</v>
      </c>
      <c r="AV100" s="219" t="s">
        <v>82</v>
      </c>
      <c r="AW100" s="219" t="s">
        <v>33</v>
      </c>
      <c r="AX100" s="219" t="s">
        <v>80</v>
      </c>
      <c r="AY100" s="222" t="s">
        <v>145</v>
      </c>
    </row>
    <row r="101" spans="1:65" s="130" customFormat="1" ht="44.25" customHeight="1">
      <c r="A101" s="127"/>
      <c r="B101" s="128"/>
      <c r="C101" s="193" t="s">
        <v>164</v>
      </c>
      <c r="D101" s="193" t="s">
        <v>147</v>
      </c>
      <c r="E101" s="194" t="s">
        <v>1880</v>
      </c>
      <c r="F101" s="195" t="s">
        <v>1881</v>
      </c>
      <c r="G101" s="196" t="s">
        <v>104</v>
      </c>
      <c r="H101" s="197">
        <v>110.4</v>
      </c>
      <c r="I101" s="24"/>
      <c r="J101" s="198">
        <f>ROUND(I101*H101,2)</f>
        <v>0</v>
      </c>
      <c r="K101" s="195" t="s">
        <v>150</v>
      </c>
      <c r="L101" s="128"/>
      <c r="M101" s="199" t="s">
        <v>3</v>
      </c>
      <c r="N101" s="200" t="s">
        <v>43</v>
      </c>
      <c r="O101" s="201"/>
      <c r="P101" s="202">
        <f>O101*H101</f>
        <v>0</v>
      </c>
      <c r="Q101" s="202">
        <v>0</v>
      </c>
      <c r="R101" s="202">
        <f>Q101*H101</f>
        <v>0</v>
      </c>
      <c r="S101" s="202">
        <v>0</v>
      </c>
      <c r="T101" s="203">
        <f>S101*H101</f>
        <v>0</v>
      </c>
      <c r="U101" s="127"/>
      <c r="V101" s="127"/>
      <c r="W101" s="127"/>
      <c r="X101" s="127"/>
      <c r="Y101" s="127"/>
      <c r="Z101" s="127"/>
      <c r="AA101" s="127"/>
      <c r="AB101" s="127"/>
      <c r="AC101" s="127"/>
      <c r="AD101" s="127"/>
      <c r="AE101" s="127"/>
      <c r="AR101" s="204" t="s">
        <v>151</v>
      </c>
      <c r="AT101" s="204" t="s">
        <v>147</v>
      </c>
      <c r="AU101" s="204" t="s">
        <v>82</v>
      </c>
      <c r="AY101" s="120" t="s">
        <v>145</v>
      </c>
      <c r="BE101" s="205">
        <f>IF(N101="základní",J101,0)</f>
        <v>0</v>
      </c>
      <c r="BF101" s="205">
        <f>IF(N101="snížená",J101,0)</f>
        <v>0</v>
      </c>
      <c r="BG101" s="205">
        <f>IF(N101="zákl. přenesená",J101,0)</f>
        <v>0</v>
      </c>
      <c r="BH101" s="205">
        <f>IF(N101="sníž. přenesená",J101,0)</f>
        <v>0</v>
      </c>
      <c r="BI101" s="205">
        <f>IF(N101="nulová",J101,0)</f>
        <v>0</v>
      </c>
      <c r="BJ101" s="120" t="s">
        <v>80</v>
      </c>
      <c r="BK101" s="205">
        <f>ROUND(I101*H101,2)</f>
        <v>0</v>
      </c>
      <c r="BL101" s="120" t="s">
        <v>151</v>
      </c>
      <c r="BM101" s="204" t="s">
        <v>1882</v>
      </c>
    </row>
    <row r="102" spans="1:65" s="130" customFormat="1" ht="60">
      <c r="A102" s="127"/>
      <c r="B102" s="128"/>
      <c r="C102" s="193" t="s">
        <v>167</v>
      </c>
      <c r="D102" s="193" t="s">
        <v>147</v>
      </c>
      <c r="E102" s="194" t="s">
        <v>1476</v>
      </c>
      <c r="F102" s="195" t="s">
        <v>1477</v>
      </c>
      <c r="G102" s="196" t="s">
        <v>111</v>
      </c>
      <c r="H102" s="197">
        <v>14.836</v>
      </c>
      <c r="I102" s="24"/>
      <c r="J102" s="198">
        <f>ROUND(I102*H102,2)</f>
        <v>0</v>
      </c>
      <c r="K102" s="195" t="s">
        <v>150</v>
      </c>
      <c r="L102" s="128"/>
      <c r="M102" s="199" t="s">
        <v>3</v>
      </c>
      <c r="N102" s="200" t="s">
        <v>43</v>
      </c>
      <c r="O102" s="201"/>
      <c r="P102" s="202">
        <f>O102*H102</f>
        <v>0</v>
      </c>
      <c r="Q102" s="202">
        <v>0</v>
      </c>
      <c r="R102" s="202">
        <f>Q102*H102</f>
        <v>0</v>
      </c>
      <c r="S102" s="202">
        <v>0</v>
      </c>
      <c r="T102" s="203">
        <f>S102*H102</f>
        <v>0</v>
      </c>
      <c r="U102" s="127"/>
      <c r="V102" s="127"/>
      <c r="W102" s="127"/>
      <c r="X102" s="127"/>
      <c r="Y102" s="127"/>
      <c r="Z102" s="127"/>
      <c r="AA102" s="127"/>
      <c r="AB102" s="127"/>
      <c r="AC102" s="127"/>
      <c r="AD102" s="127"/>
      <c r="AE102" s="127"/>
      <c r="AR102" s="204" t="s">
        <v>151</v>
      </c>
      <c r="AT102" s="204" t="s">
        <v>147</v>
      </c>
      <c r="AU102" s="204" t="s">
        <v>82</v>
      </c>
      <c r="AY102" s="120" t="s">
        <v>145</v>
      </c>
      <c r="BE102" s="205">
        <f>IF(N102="základní",J102,0)</f>
        <v>0</v>
      </c>
      <c r="BF102" s="205">
        <f>IF(N102="snížená",J102,0)</f>
        <v>0</v>
      </c>
      <c r="BG102" s="205">
        <f>IF(N102="zákl. přenesená",J102,0)</f>
        <v>0</v>
      </c>
      <c r="BH102" s="205">
        <f>IF(N102="sníž. přenesená",J102,0)</f>
        <v>0</v>
      </c>
      <c r="BI102" s="205">
        <f>IF(N102="nulová",J102,0)</f>
        <v>0</v>
      </c>
      <c r="BJ102" s="120" t="s">
        <v>80</v>
      </c>
      <c r="BK102" s="205">
        <f>ROUND(I102*H102,2)</f>
        <v>0</v>
      </c>
      <c r="BL102" s="120" t="s">
        <v>151</v>
      </c>
      <c r="BM102" s="204" t="s">
        <v>1883</v>
      </c>
    </row>
    <row r="103" spans="1:65" s="219" customFormat="1">
      <c r="B103" s="220"/>
      <c r="D103" s="221" t="s">
        <v>153</v>
      </c>
      <c r="E103" s="222" t="s">
        <v>3</v>
      </c>
      <c r="F103" s="223" t="s">
        <v>1884</v>
      </c>
      <c r="H103" s="224">
        <v>14.836</v>
      </c>
      <c r="I103" s="25"/>
      <c r="L103" s="220"/>
      <c r="M103" s="225"/>
      <c r="N103" s="226"/>
      <c r="O103" s="226"/>
      <c r="P103" s="226"/>
      <c r="Q103" s="226"/>
      <c r="R103" s="226"/>
      <c r="S103" s="226"/>
      <c r="T103" s="227"/>
      <c r="AT103" s="222" t="s">
        <v>153</v>
      </c>
      <c r="AU103" s="222" t="s">
        <v>82</v>
      </c>
      <c r="AV103" s="219" t="s">
        <v>82</v>
      </c>
      <c r="AW103" s="219" t="s">
        <v>33</v>
      </c>
      <c r="AX103" s="219" t="s">
        <v>80</v>
      </c>
      <c r="AY103" s="222" t="s">
        <v>145</v>
      </c>
    </row>
    <row r="104" spans="1:65" s="130" customFormat="1" ht="44.25" customHeight="1">
      <c r="A104" s="127"/>
      <c r="B104" s="128"/>
      <c r="C104" s="193" t="s">
        <v>168</v>
      </c>
      <c r="D104" s="193" t="s">
        <v>147</v>
      </c>
      <c r="E104" s="194" t="s">
        <v>1490</v>
      </c>
      <c r="F104" s="195" t="s">
        <v>1491</v>
      </c>
      <c r="G104" s="196" t="s">
        <v>111</v>
      </c>
      <c r="H104" s="197">
        <v>35.5</v>
      </c>
      <c r="I104" s="24"/>
      <c r="J104" s="198">
        <f>ROUND(I104*H104,2)</f>
        <v>0</v>
      </c>
      <c r="K104" s="195" t="s">
        <v>150</v>
      </c>
      <c r="L104" s="128"/>
      <c r="M104" s="199" t="s">
        <v>3</v>
      </c>
      <c r="N104" s="200" t="s">
        <v>43</v>
      </c>
      <c r="O104" s="201"/>
      <c r="P104" s="202">
        <f>O104*H104</f>
        <v>0</v>
      </c>
      <c r="Q104" s="202">
        <v>0</v>
      </c>
      <c r="R104" s="202">
        <f>Q104*H104</f>
        <v>0</v>
      </c>
      <c r="S104" s="202">
        <v>0</v>
      </c>
      <c r="T104" s="203">
        <f>S104*H104</f>
        <v>0</v>
      </c>
      <c r="U104" s="127"/>
      <c r="V104" s="127"/>
      <c r="W104" s="127"/>
      <c r="X104" s="127"/>
      <c r="Y104" s="127"/>
      <c r="Z104" s="127"/>
      <c r="AA104" s="127"/>
      <c r="AB104" s="127"/>
      <c r="AC104" s="127"/>
      <c r="AD104" s="127"/>
      <c r="AE104" s="127"/>
      <c r="AR104" s="204" t="s">
        <v>151</v>
      </c>
      <c r="AT104" s="204" t="s">
        <v>147</v>
      </c>
      <c r="AU104" s="204" t="s">
        <v>82</v>
      </c>
      <c r="AY104" s="120" t="s">
        <v>145</v>
      </c>
      <c r="BE104" s="205">
        <f>IF(N104="základní",J104,0)</f>
        <v>0</v>
      </c>
      <c r="BF104" s="205">
        <f>IF(N104="snížená",J104,0)</f>
        <v>0</v>
      </c>
      <c r="BG104" s="205">
        <f>IF(N104="zákl. přenesená",J104,0)</f>
        <v>0</v>
      </c>
      <c r="BH104" s="205">
        <f>IF(N104="sníž. přenesená",J104,0)</f>
        <v>0</v>
      </c>
      <c r="BI104" s="205">
        <f>IF(N104="nulová",J104,0)</f>
        <v>0</v>
      </c>
      <c r="BJ104" s="120" t="s">
        <v>80</v>
      </c>
      <c r="BK104" s="205">
        <f>ROUND(I104*H104,2)</f>
        <v>0</v>
      </c>
      <c r="BL104" s="120" t="s">
        <v>151</v>
      </c>
      <c r="BM104" s="204" t="s">
        <v>1885</v>
      </c>
    </row>
    <row r="105" spans="1:65" s="219" customFormat="1">
      <c r="B105" s="220"/>
      <c r="D105" s="221" t="s">
        <v>153</v>
      </c>
      <c r="E105" s="222" t="s">
        <v>3</v>
      </c>
      <c r="F105" s="223" t="s">
        <v>1886</v>
      </c>
      <c r="H105" s="224">
        <v>50.335999999999999</v>
      </c>
      <c r="I105" s="25"/>
      <c r="L105" s="220"/>
      <c r="M105" s="225"/>
      <c r="N105" s="226"/>
      <c r="O105" s="226"/>
      <c r="P105" s="226"/>
      <c r="Q105" s="226"/>
      <c r="R105" s="226"/>
      <c r="S105" s="226"/>
      <c r="T105" s="227"/>
      <c r="AT105" s="222" t="s">
        <v>153</v>
      </c>
      <c r="AU105" s="222" t="s">
        <v>82</v>
      </c>
      <c r="AV105" s="219" t="s">
        <v>82</v>
      </c>
      <c r="AW105" s="219" t="s">
        <v>33</v>
      </c>
      <c r="AX105" s="219" t="s">
        <v>72</v>
      </c>
      <c r="AY105" s="222" t="s">
        <v>145</v>
      </c>
    </row>
    <row r="106" spans="1:65" s="219" customFormat="1">
      <c r="B106" s="220"/>
      <c r="D106" s="221" t="s">
        <v>153</v>
      </c>
      <c r="E106" s="222" t="s">
        <v>3</v>
      </c>
      <c r="F106" s="223" t="s">
        <v>1887</v>
      </c>
      <c r="H106" s="224">
        <v>-14.836</v>
      </c>
      <c r="I106" s="25"/>
      <c r="L106" s="220"/>
      <c r="M106" s="225"/>
      <c r="N106" s="226"/>
      <c r="O106" s="226"/>
      <c r="P106" s="226"/>
      <c r="Q106" s="226"/>
      <c r="R106" s="226"/>
      <c r="S106" s="226"/>
      <c r="T106" s="227"/>
      <c r="AT106" s="222" t="s">
        <v>153</v>
      </c>
      <c r="AU106" s="222" t="s">
        <v>82</v>
      </c>
      <c r="AV106" s="219" t="s">
        <v>82</v>
      </c>
      <c r="AW106" s="219" t="s">
        <v>33</v>
      </c>
      <c r="AX106" s="219" t="s">
        <v>72</v>
      </c>
      <c r="AY106" s="222" t="s">
        <v>145</v>
      </c>
    </row>
    <row r="107" spans="1:65" s="228" customFormat="1">
      <c r="B107" s="229"/>
      <c r="D107" s="221" t="s">
        <v>153</v>
      </c>
      <c r="E107" s="230" t="s">
        <v>1456</v>
      </c>
      <c r="F107" s="231" t="s">
        <v>176</v>
      </c>
      <c r="H107" s="232">
        <v>35.5</v>
      </c>
      <c r="I107" s="26"/>
      <c r="L107" s="229"/>
      <c r="M107" s="233"/>
      <c r="N107" s="234"/>
      <c r="O107" s="234"/>
      <c r="P107" s="234"/>
      <c r="Q107" s="234"/>
      <c r="R107" s="234"/>
      <c r="S107" s="234"/>
      <c r="T107" s="235"/>
      <c r="AT107" s="230" t="s">
        <v>153</v>
      </c>
      <c r="AU107" s="230" t="s">
        <v>82</v>
      </c>
      <c r="AV107" s="228" t="s">
        <v>151</v>
      </c>
      <c r="AW107" s="228" t="s">
        <v>33</v>
      </c>
      <c r="AX107" s="228" t="s">
        <v>80</v>
      </c>
      <c r="AY107" s="230" t="s">
        <v>145</v>
      </c>
    </row>
    <row r="108" spans="1:65" s="130" customFormat="1" ht="66.75" customHeight="1">
      <c r="A108" s="127"/>
      <c r="B108" s="128"/>
      <c r="C108" s="193" t="s">
        <v>169</v>
      </c>
      <c r="D108" s="193" t="s">
        <v>147</v>
      </c>
      <c r="E108" s="194" t="s">
        <v>1888</v>
      </c>
      <c r="F108" s="195" t="s">
        <v>1889</v>
      </c>
      <c r="G108" s="196" t="s">
        <v>111</v>
      </c>
      <c r="H108" s="197">
        <v>11.04</v>
      </c>
      <c r="I108" s="24"/>
      <c r="J108" s="198">
        <f>ROUND(I108*H108,2)</f>
        <v>0</v>
      </c>
      <c r="K108" s="195" t="s">
        <v>150</v>
      </c>
      <c r="L108" s="128"/>
      <c r="M108" s="199" t="s">
        <v>3</v>
      </c>
      <c r="N108" s="200" t="s">
        <v>43</v>
      </c>
      <c r="O108" s="201"/>
      <c r="P108" s="202">
        <f>O108*H108</f>
        <v>0</v>
      </c>
      <c r="Q108" s="202">
        <v>0</v>
      </c>
      <c r="R108" s="202">
        <f>Q108*H108</f>
        <v>0</v>
      </c>
      <c r="S108" s="202">
        <v>0</v>
      </c>
      <c r="T108" s="203">
        <f>S108*H108</f>
        <v>0</v>
      </c>
      <c r="U108" s="127"/>
      <c r="V108" s="127"/>
      <c r="W108" s="127"/>
      <c r="X108" s="127"/>
      <c r="Y108" s="127"/>
      <c r="Z108" s="127"/>
      <c r="AA108" s="127"/>
      <c r="AB108" s="127"/>
      <c r="AC108" s="127"/>
      <c r="AD108" s="127"/>
      <c r="AE108" s="127"/>
      <c r="AR108" s="204" t="s">
        <v>151</v>
      </c>
      <c r="AT108" s="204" t="s">
        <v>147</v>
      </c>
      <c r="AU108" s="204" t="s">
        <v>82</v>
      </c>
      <c r="AY108" s="120" t="s">
        <v>145</v>
      </c>
      <c r="BE108" s="205">
        <f>IF(N108="základní",J108,0)</f>
        <v>0</v>
      </c>
      <c r="BF108" s="205">
        <f>IF(N108="snížená",J108,0)</f>
        <v>0</v>
      </c>
      <c r="BG108" s="205">
        <f>IF(N108="zákl. přenesená",J108,0)</f>
        <v>0</v>
      </c>
      <c r="BH108" s="205">
        <f>IF(N108="sníž. přenesená",J108,0)</f>
        <v>0</v>
      </c>
      <c r="BI108" s="205">
        <f>IF(N108="nulová",J108,0)</f>
        <v>0</v>
      </c>
      <c r="BJ108" s="120" t="s">
        <v>80</v>
      </c>
      <c r="BK108" s="205">
        <f>ROUND(I108*H108,2)</f>
        <v>0</v>
      </c>
      <c r="BL108" s="120" t="s">
        <v>151</v>
      </c>
      <c r="BM108" s="204" t="s">
        <v>1890</v>
      </c>
    </row>
    <row r="109" spans="1:65" s="219" customFormat="1">
      <c r="B109" s="220"/>
      <c r="D109" s="221" t="s">
        <v>153</v>
      </c>
      <c r="E109" s="222" t="s">
        <v>1843</v>
      </c>
      <c r="F109" s="223" t="s">
        <v>1891</v>
      </c>
      <c r="H109" s="224">
        <v>11.04</v>
      </c>
      <c r="I109" s="25"/>
      <c r="L109" s="220"/>
      <c r="M109" s="225"/>
      <c r="N109" s="226"/>
      <c r="O109" s="226"/>
      <c r="P109" s="226"/>
      <c r="Q109" s="226"/>
      <c r="R109" s="226"/>
      <c r="S109" s="226"/>
      <c r="T109" s="227"/>
      <c r="AT109" s="222" t="s">
        <v>153</v>
      </c>
      <c r="AU109" s="222" t="s">
        <v>82</v>
      </c>
      <c r="AV109" s="219" t="s">
        <v>82</v>
      </c>
      <c r="AW109" s="219" t="s">
        <v>33</v>
      </c>
      <c r="AX109" s="219" t="s">
        <v>80</v>
      </c>
      <c r="AY109" s="222" t="s">
        <v>145</v>
      </c>
    </row>
    <row r="110" spans="1:65" s="130" customFormat="1" ht="16.5" customHeight="1">
      <c r="A110" s="127"/>
      <c r="B110" s="128"/>
      <c r="C110" s="236" t="s">
        <v>177</v>
      </c>
      <c r="D110" s="236" t="s">
        <v>514</v>
      </c>
      <c r="E110" s="237" t="s">
        <v>1892</v>
      </c>
      <c r="F110" s="238" t="s">
        <v>1893</v>
      </c>
      <c r="G110" s="239" t="s">
        <v>314</v>
      </c>
      <c r="H110" s="240">
        <v>19.872</v>
      </c>
      <c r="I110" s="29"/>
      <c r="J110" s="241">
        <f>ROUND(I110*H110,2)</f>
        <v>0</v>
      </c>
      <c r="K110" s="238" t="s">
        <v>150</v>
      </c>
      <c r="L110" s="242"/>
      <c r="M110" s="243" t="s">
        <v>3</v>
      </c>
      <c r="N110" s="244" t="s">
        <v>43</v>
      </c>
      <c r="O110" s="201"/>
      <c r="P110" s="202">
        <f>O110*H110</f>
        <v>0</v>
      </c>
      <c r="Q110" s="202">
        <v>0</v>
      </c>
      <c r="R110" s="202">
        <f>Q110*H110</f>
        <v>0</v>
      </c>
      <c r="S110" s="202">
        <v>0</v>
      </c>
      <c r="T110" s="203">
        <f>S110*H110</f>
        <v>0</v>
      </c>
      <c r="U110" s="127"/>
      <c r="V110" s="127"/>
      <c r="W110" s="127"/>
      <c r="X110" s="127"/>
      <c r="Y110" s="127"/>
      <c r="Z110" s="127"/>
      <c r="AA110" s="127"/>
      <c r="AB110" s="127"/>
      <c r="AC110" s="127"/>
      <c r="AD110" s="127"/>
      <c r="AE110" s="127"/>
      <c r="AR110" s="204" t="s">
        <v>169</v>
      </c>
      <c r="AT110" s="204" t="s">
        <v>514</v>
      </c>
      <c r="AU110" s="204" t="s">
        <v>82</v>
      </c>
      <c r="AY110" s="120" t="s">
        <v>145</v>
      </c>
      <c r="BE110" s="205">
        <f>IF(N110="základní",J110,0)</f>
        <v>0</v>
      </c>
      <c r="BF110" s="205">
        <f>IF(N110="snížená",J110,0)</f>
        <v>0</v>
      </c>
      <c r="BG110" s="205">
        <f>IF(N110="zákl. přenesená",J110,0)</f>
        <v>0</v>
      </c>
      <c r="BH110" s="205">
        <f>IF(N110="sníž. přenesená",J110,0)</f>
        <v>0</v>
      </c>
      <c r="BI110" s="205">
        <f>IF(N110="nulová",J110,0)</f>
        <v>0</v>
      </c>
      <c r="BJ110" s="120" t="s">
        <v>80</v>
      </c>
      <c r="BK110" s="205">
        <f>ROUND(I110*H110,2)</f>
        <v>0</v>
      </c>
      <c r="BL110" s="120" t="s">
        <v>151</v>
      </c>
      <c r="BM110" s="204" t="s">
        <v>1894</v>
      </c>
    </row>
    <row r="111" spans="1:65" s="219" customFormat="1">
      <c r="B111" s="220"/>
      <c r="D111" s="221" t="s">
        <v>153</v>
      </c>
      <c r="F111" s="223" t="s">
        <v>1895</v>
      </c>
      <c r="H111" s="224">
        <v>19.872</v>
      </c>
      <c r="I111" s="25"/>
      <c r="L111" s="220"/>
      <c r="M111" s="225"/>
      <c r="N111" s="226"/>
      <c r="O111" s="226"/>
      <c r="P111" s="226"/>
      <c r="Q111" s="226"/>
      <c r="R111" s="226"/>
      <c r="S111" s="226"/>
      <c r="T111" s="227"/>
      <c r="AT111" s="222" t="s">
        <v>153</v>
      </c>
      <c r="AU111" s="222" t="s">
        <v>82</v>
      </c>
      <c r="AV111" s="219" t="s">
        <v>82</v>
      </c>
      <c r="AW111" s="219" t="s">
        <v>4</v>
      </c>
      <c r="AX111" s="219" t="s">
        <v>80</v>
      </c>
      <c r="AY111" s="222" t="s">
        <v>145</v>
      </c>
    </row>
    <row r="112" spans="1:65" s="182" customFormat="1" ht="22.9" customHeight="1">
      <c r="B112" s="183"/>
      <c r="D112" s="184" t="s">
        <v>71</v>
      </c>
      <c r="E112" s="217" t="s">
        <v>82</v>
      </c>
      <c r="F112" s="217" t="s">
        <v>508</v>
      </c>
      <c r="I112" s="23"/>
      <c r="J112" s="218">
        <f>J113</f>
        <v>0</v>
      </c>
      <c r="L112" s="183"/>
      <c r="M112" s="187"/>
      <c r="N112" s="188"/>
      <c r="O112" s="188"/>
      <c r="P112" s="189">
        <f>SUM(P113:P114)</f>
        <v>0</v>
      </c>
      <c r="Q112" s="188"/>
      <c r="R112" s="189">
        <f>SUM(R113:R114)</f>
        <v>4.0898000000000003</v>
      </c>
      <c r="S112" s="188"/>
      <c r="T112" s="190">
        <f>SUM(T113:T114)</f>
        <v>0</v>
      </c>
      <c r="AR112" s="184" t="s">
        <v>80</v>
      </c>
      <c r="AT112" s="191" t="s">
        <v>71</v>
      </c>
      <c r="AU112" s="191" t="s">
        <v>80</v>
      </c>
      <c r="AY112" s="184" t="s">
        <v>145</v>
      </c>
      <c r="BK112" s="192">
        <f>SUM(BK113:BK114)</f>
        <v>0</v>
      </c>
    </row>
    <row r="113" spans="1:65" s="130" customFormat="1" ht="55.5" customHeight="1">
      <c r="A113" s="127"/>
      <c r="B113" s="128"/>
      <c r="C113" s="193" t="s">
        <v>182</v>
      </c>
      <c r="D113" s="193" t="s">
        <v>147</v>
      </c>
      <c r="E113" s="194" t="s">
        <v>1896</v>
      </c>
      <c r="F113" s="195" t="s">
        <v>1897</v>
      </c>
      <c r="G113" s="196" t="s">
        <v>240</v>
      </c>
      <c r="H113" s="197">
        <v>20</v>
      </c>
      <c r="I113" s="24"/>
      <c r="J113" s="198">
        <f>ROUND(I113*H113,2)</f>
        <v>0</v>
      </c>
      <c r="K113" s="195" t="s">
        <v>150</v>
      </c>
      <c r="L113" s="128"/>
      <c r="M113" s="199" t="s">
        <v>3</v>
      </c>
      <c r="N113" s="200" t="s">
        <v>43</v>
      </c>
      <c r="O113" s="201"/>
      <c r="P113" s="202">
        <f>O113*H113</f>
        <v>0</v>
      </c>
      <c r="Q113" s="202">
        <v>0.20449000000000001</v>
      </c>
      <c r="R113" s="202">
        <f>Q113*H113</f>
        <v>4.0898000000000003</v>
      </c>
      <c r="S113" s="202">
        <v>0</v>
      </c>
      <c r="T113" s="203">
        <f>S113*H113</f>
        <v>0</v>
      </c>
      <c r="U113" s="127"/>
      <c r="V113" s="127"/>
      <c r="W113" s="127"/>
      <c r="X113" s="127"/>
      <c r="Y113" s="127"/>
      <c r="Z113" s="127"/>
      <c r="AA113" s="127"/>
      <c r="AB113" s="127"/>
      <c r="AC113" s="127"/>
      <c r="AD113" s="127"/>
      <c r="AE113" s="127"/>
      <c r="AR113" s="204" t="s">
        <v>151</v>
      </c>
      <c r="AT113" s="204" t="s">
        <v>147</v>
      </c>
      <c r="AU113" s="204" t="s">
        <v>82</v>
      </c>
      <c r="AY113" s="120" t="s">
        <v>145</v>
      </c>
      <c r="BE113" s="205">
        <f>IF(N113="základní",J113,0)</f>
        <v>0</v>
      </c>
      <c r="BF113" s="205">
        <f>IF(N113="snížená",J113,0)</f>
        <v>0</v>
      </c>
      <c r="BG113" s="205">
        <f>IF(N113="zákl. přenesená",J113,0)</f>
        <v>0</v>
      </c>
      <c r="BH113" s="205">
        <f>IF(N113="sníž. přenesená",J113,0)</f>
        <v>0</v>
      </c>
      <c r="BI113" s="205">
        <f>IF(N113="nulová",J113,0)</f>
        <v>0</v>
      </c>
      <c r="BJ113" s="120" t="s">
        <v>80</v>
      </c>
      <c r="BK113" s="205">
        <f>ROUND(I113*H113,2)</f>
        <v>0</v>
      </c>
      <c r="BL113" s="120" t="s">
        <v>151</v>
      </c>
      <c r="BM113" s="204" t="s">
        <v>1898</v>
      </c>
    </row>
    <row r="114" spans="1:65" s="219" customFormat="1">
      <c r="B114" s="220"/>
      <c r="D114" s="221" t="s">
        <v>153</v>
      </c>
      <c r="E114" s="222" t="s">
        <v>3</v>
      </c>
      <c r="F114" s="223" t="s">
        <v>1899</v>
      </c>
      <c r="H114" s="224">
        <v>20</v>
      </c>
      <c r="I114" s="25"/>
      <c r="L114" s="220"/>
      <c r="M114" s="225"/>
      <c r="N114" s="226"/>
      <c r="O114" s="226"/>
      <c r="P114" s="226"/>
      <c r="Q114" s="226"/>
      <c r="R114" s="226"/>
      <c r="S114" s="226"/>
      <c r="T114" s="227"/>
      <c r="AT114" s="222" t="s">
        <v>153</v>
      </c>
      <c r="AU114" s="222" t="s">
        <v>82</v>
      </c>
      <c r="AV114" s="219" t="s">
        <v>82</v>
      </c>
      <c r="AW114" s="219" t="s">
        <v>33</v>
      </c>
      <c r="AX114" s="219" t="s">
        <v>80</v>
      </c>
      <c r="AY114" s="222" t="s">
        <v>145</v>
      </c>
    </row>
    <row r="115" spans="1:65" s="182" customFormat="1" ht="22.9" customHeight="1">
      <c r="B115" s="183"/>
      <c r="D115" s="184" t="s">
        <v>71</v>
      </c>
      <c r="E115" s="217" t="s">
        <v>156</v>
      </c>
      <c r="F115" s="217" t="s">
        <v>546</v>
      </c>
      <c r="I115" s="23"/>
      <c r="J115" s="218">
        <f>SUM(J116:J124)</f>
        <v>0</v>
      </c>
      <c r="L115" s="183"/>
      <c r="M115" s="187"/>
      <c r="N115" s="188"/>
      <c r="O115" s="188"/>
      <c r="P115" s="189">
        <f>SUM(P116:P124)</f>
        <v>0</v>
      </c>
      <c r="Q115" s="188"/>
      <c r="R115" s="189">
        <f>SUM(R116:R124)</f>
        <v>0.54625248000000004</v>
      </c>
      <c r="S115" s="188"/>
      <c r="T115" s="190">
        <f>SUM(T116:T124)</f>
        <v>0</v>
      </c>
      <c r="AR115" s="184" t="s">
        <v>80</v>
      </c>
      <c r="AT115" s="191" t="s">
        <v>71</v>
      </c>
      <c r="AU115" s="191" t="s">
        <v>80</v>
      </c>
      <c r="AY115" s="184" t="s">
        <v>145</v>
      </c>
      <c r="BK115" s="192">
        <f>SUM(BK116:BK124)</f>
        <v>0</v>
      </c>
    </row>
    <row r="116" spans="1:65" s="130" customFormat="1" ht="24">
      <c r="A116" s="127"/>
      <c r="B116" s="128"/>
      <c r="C116" s="193" t="s">
        <v>187</v>
      </c>
      <c r="D116" s="193" t="s">
        <v>147</v>
      </c>
      <c r="E116" s="194" t="s">
        <v>1900</v>
      </c>
      <c r="F116" s="195" t="s">
        <v>1901</v>
      </c>
      <c r="G116" s="196" t="s">
        <v>240</v>
      </c>
      <c r="H116" s="197">
        <v>20</v>
      </c>
      <c r="I116" s="24"/>
      <c r="J116" s="198">
        <f>ROUND(I116*H116,2)</f>
        <v>0</v>
      </c>
      <c r="K116" s="195" t="s">
        <v>150</v>
      </c>
      <c r="L116" s="128"/>
      <c r="M116" s="199" t="s">
        <v>3</v>
      </c>
      <c r="N116" s="200" t="s">
        <v>43</v>
      </c>
      <c r="O116" s="201"/>
      <c r="P116" s="202">
        <f>O116*H116</f>
        <v>0</v>
      </c>
      <c r="Q116" s="202">
        <v>0</v>
      </c>
      <c r="R116" s="202">
        <f>Q116*H116</f>
        <v>0</v>
      </c>
      <c r="S116" s="202">
        <v>0</v>
      </c>
      <c r="T116" s="203">
        <f>S116*H116</f>
        <v>0</v>
      </c>
      <c r="U116" s="127"/>
      <c r="V116" s="127"/>
      <c r="W116" s="127"/>
      <c r="X116" s="127"/>
      <c r="Y116" s="127"/>
      <c r="Z116" s="127"/>
      <c r="AA116" s="127"/>
      <c r="AB116" s="127"/>
      <c r="AC116" s="127"/>
      <c r="AD116" s="127"/>
      <c r="AE116" s="127"/>
      <c r="AR116" s="204" t="s">
        <v>151</v>
      </c>
      <c r="AT116" s="204" t="s">
        <v>147</v>
      </c>
      <c r="AU116" s="204" t="s">
        <v>82</v>
      </c>
      <c r="AY116" s="120" t="s">
        <v>145</v>
      </c>
      <c r="BE116" s="205">
        <f>IF(N116="základní",J116,0)</f>
        <v>0</v>
      </c>
      <c r="BF116" s="205">
        <f>IF(N116="snížená",J116,0)</f>
        <v>0</v>
      </c>
      <c r="BG116" s="205">
        <f>IF(N116="zákl. přenesená",J116,0)</f>
        <v>0</v>
      </c>
      <c r="BH116" s="205">
        <f>IF(N116="sníž. přenesená",J116,0)</f>
        <v>0</v>
      </c>
      <c r="BI116" s="205">
        <f>IF(N116="nulová",J116,0)</f>
        <v>0</v>
      </c>
      <c r="BJ116" s="120" t="s">
        <v>80</v>
      </c>
      <c r="BK116" s="205">
        <f>ROUND(I116*H116,2)</f>
        <v>0</v>
      </c>
      <c r="BL116" s="120" t="s">
        <v>151</v>
      </c>
      <c r="BM116" s="204" t="s">
        <v>1902</v>
      </c>
    </row>
    <row r="117" spans="1:65" s="219" customFormat="1">
      <c r="B117" s="220"/>
      <c r="D117" s="221" t="s">
        <v>153</v>
      </c>
      <c r="E117" s="222" t="s">
        <v>3</v>
      </c>
      <c r="F117" s="223" t="s">
        <v>1903</v>
      </c>
      <c r="H117" s="224">
        <v>20</v>
      </c>
      <c r="I117" s="25"/>
      <c r="L117" s="220"/>
      <c r="M117" s="225"/>
      <c r="N117" s="226"/>
      <c r="O117" s="226"/>
      <c r="P117" s="226"/>
      <c r="Q117" s="226"/>
      <c r="R117" s="226"/>
      <c r="S117" s="226"/>
      <c r="T117" s="227"/>
      <c r="AT117" s="222" t="s">
        <v>153</v>
      </c>
      <c r="AU117" s="222" t="s">
        <v>82</v>
      </c>
      <c r="AV117" s="219" t="s">
        <v>82</v>
      </c>
      <c r="AW117" s="219" t="s">
        <v>33</v>
      </c>
      <c r="AX117" s="219" t="s">
        <v>80</v>
      </c>
      <c r="AY117" s="222" t="s">
        <v>145</v>
      </c>
    </row>
    <row r="118" spans="1:65" s="130" customFormat="1" ht="44.25" customHeight="1">
      <c r="A118" s="127"/>
      <c r="B118" s="128"/>
      <c r="C118" s="193" t="s">
        <v>195</v>
      </c>
      <c r="D118" s="193" t="s">
        <v>147</v>
      </c>
      <c r="E118" s="194" t="s">
        <v>1904</v>
      </c>
      <c r="F118" s="195" t="s">
        <v>1905</v>
      </c>
      <c r="G118" s="196" t="s">
        <v>111</v>
      </c>
      <c r="H118" s="197">
        <v>0.216</v>
      </c>
      <c r="I118" s="24"/>
      <c r="J118" s="198">
        <f>ROUND(I118*H118,2)</f>
        <v>0</v>
      </c>
      <c r="K118" s="195" t="s">
        <v>150</v>
      </c>
      <c r="L118" s="128"/>
      <c r="M118" s="199" t="s">
        <v>3</v>
      </c>
      <c r="N118" s="200" t="s">
        <v>43</v>
      </c>
      <c r="O118" s="201"/>
      <c r="P118" s="202">
        <f>O118*H118</f>
        <v>0</v>
      </c>
      <c r="Q118" s="202">
        <v>2.51248</v>
      </c>
      <c r="R118" s="202">
        <f>Q118*H118</f>
        <v>0.54269568000000001</v>
      </c>
      <c r="S118" s="202">
        <v>0</v>
      </c>
      <c r="T118" s="203">
        <f>S118*H118</f>
        <v>0</v>
      </c>
      <c r="U118" s="127"/>
      <c r="V118" s="127"/>
      <c r="W118" s="127"/>
      <c r="X118" s="127"/>
      <c r="Y118" s="127"/>
      <c r="Z118" s="127"/>
      <c r="AA118" s="127"/>
      <c r="AB118" s="127"/>
      <c r="AC118" s="127"/>
      <c r="AD118" s="127"/>
      <c r="AE118" s="127"/>
      <c r="AR118" s="204" t="s">
        <v>151</v>
      </c>
      <c r="AT118" s="204" t="s">
        <v>147</v>
      </c>
      <c r="AU118" s="204" t="s">
        <v>82</v>
      </c>
      <c r="AY118" s="120" t="s">
        <v>145</v>
      </c>
      <c r="BE118" s="205">
        <f>IF(N118="základní",J118,0)</f>
        <v>0</v>
      </c>
      <c r="BF118" s="205">
        <f>IF(N118="snížená",J118,0)</f>
        <v>0</v>
      </c>
      <c r="BG118" s="205">
        <f>IF(N118="zákl. přenesená",J118,0)</f>
        <v>0</v>
      </c>
      <c r="BH118" s="205">
        <f>IF(N118="sníž. přenesená",J118,0)</f>
        <v>0</v>
      </c>
      <c r="BI118" s="205">
        <f>IF(N118="nulová",J118,0)</f>
        <v>0</v>
      </c>
      <c r="BJ118" s="120" t="s">
        <v>80</v>
      </c>
      <c r="BK118" s="205">
        <f>ROUND(I118*H118,2)</f>
        <v>0</v>
      </c>
      <c r="BL118" s="120" t="s">
        <v>151</v>
      </c>
      <c r="BM118" s="204" t="s">
        <v>1906</v>
      </c>
    </row>
    <row r="119" spans="1:65" s="245" customFormat="1">
      <c r="B119" s="246"/>
      <c r="D119" s="221" t="s">
        <v>153</v>
      </c>
      <c r="E119" s="247" t="s">
        <v>3</v>
      </c>
      <c r="F119" s="248" t="s">
        <v>1907</v>
      </c>
      <c r="H119" s="247" t="s">
        <v>3</v>
      </c>
      <c r="I119" s="27"/>
      <c r="L119" s="246"/>
      <c r="M119" s="249"/>
      <c r="N119" s="250"/>
      <c r="O119" s="250"/>
      <c r="P119" s="250"/>
      <c r="Q119" s="250"/>
      <c r="R119" s="250"/>
      <c r="S119" s="250"/>
      <c r="T119" s="251"/>
      <c r="AT119" s="247" t="s">
        <v>153</v>
      </c>
      <c r="AU119" s="247" t="s">
        <v>82</v>
      </c>
      <c r="AV119" s="245" t="s">
        <v>80</v>
      </c>
      <c r="AW119" s="245" t="s">
        <v>33</v>
      </c>
      <c r="AX119" s="245" t="s">
        <v>72</v>
      </c>
      <c r="AY119" s="247" t="s">
        <v>145</v>
      </c>
    </row>
    <row r="120" spans="1:65" s="219" customFormat="1">
      <c r="B120" s="220"/>
      <c r="D120" s="221" t="s">
        <v>153</v>
      </c>
      <c r="E120" s="222" t="s">
        <v>3</v>
      </c>
      <c r="F120" s="223" t="s">
        <v>1908</v>
      </c>
      <c r="H120" s="224">
        <v>0.216</v>
      </c>
      <c r="I120" s="25"/>
      <c r="L120" s="220"/>
      <c r="M120" s="225"/>
      <c r="N120" s="226"/>
      <c r="O120" s="226"/>
      <c r="P120" s="226"/>
      <c r="Q120" s="226"/>
      <c r="R120" s="226"/>
      <c r="S120" s="226"/>
      <c r="T120" s="227"/>
      <c r="AT120" s="222" t="s">
        <v>153</v>
      </c>
      <c r="AU120" s="222" t="s">
        <v>82</v>
      </c>
      <c r="AV120" s="219" t="s">
        <v>82</v>
      </c>
      <c r="AW120" s="219" t="s">
        <v>33</v>
      </c>
      <c r="AX120" s="219" t="s">
        <v>80</v>
      </c>
      <c r="AY120" s="222" t="s">
        <v>145</v>
      </c>
    </row>
    <row r="121" spans="1:65" s="130" customFormat="1" ht="48">
      <c r="A121" s="127"/>
      <c r="B121" s="128"/>
      <c r="C121" s="193" t="s">
        <v>201</v>
      </c>
      <c r="D121" s="193" t="s">
        <v>147</v>
      </c>
      <c r="E121" s="194" t="s">
        <v>601</v>
      </c>
      <c r="F121" s="195" t="s">
        <v>602</v>
      </c>
      <c r="G121" s="196" t="s">
        <v>104</v>
      </c>
      <c r="H121" s="197">
        <v>1.44</v>
      </c>
      <c r="I121" s="24"/>
      <c r="J121" s="198">
        <f>ROUND(I121*H121,2)</f>
        <v>0</v>
      </c>
      <c r="K121" s="195" t="s">
        <v>150</v>
      </c>
      <c r="L121" s="128"/>
      <c r="M121" s="199" t="s">
        <v>3</v>
      </c>
      <c r="N121" s="200" t="s">
        <v>43</v>
      </c>
      <c r="O121" s="201"/>
      <c r="P121" s="202">
        <f>O121*H121</f>
        <v>0</v>
      </c>
      <c r="Q121" s="202">
        <v>2.47E-3</v>
      </c>
      <c r="R121" s="202">
        <f>Q121*H121</f>
        <v>3.5567999999999997E-3</v>
      </c>
      <c r="S121" s="202">
        <v>0</v>
      </c>
      <c r="T121" s="203">
        <f>S121*H121</f>
        <v>0</v>
      </c>
      <c r="U121" s="127"/>
      <c r="V121" s="127"/>
      <c r="W121" s="127"/>
      <c r="X121" s="127"/>
      <c r="Y121" s="127"/>
      <c r="Z121" s="127"/>
      <c r="AA121" s="127"/>
      <c r="AB121" s="127"/>
      <c r="AC121" s="127"/>
      <c r="AD121" s="127"/>
      <c r="AE121" s="127"/>
      <c r="AR121" s="204" t="s">
        <v>151</v>
      </c>
      <c r="AT121" s="204" t="s">
        <v>147</v>
      </c>
      <c r="AU121" s="204" t="s">
        <v>82</v>
      </c>
      <c r="AY121" s="120" t="s">
        <v>145</v>
      </c>
      <c r="BE121" s="205">
        <f>IF(N121="základní",J121,0)</f>
        <v>0</v>
      </c>
      <c r="BF121" s="205">
        <f>IF(N121="snížená",J121,0)</f>
        <v>0</v>
      </c>
      <c r="BG121" s="205">
        <f>IF(N121="zákl. přenesená",J121,0)</f>
        <v>0</v>
      </c>
      <c r="BH121" s="205">
        <f>IF(N121="sníž. přenesená",J121,0)</f>
        <v>0</v>
      </c>
      <c r="BI121" s="205">
        <f>IF(N121="nulová",J121,0)</f>
        <v>0</v>
      </c>
      <c r="BJ121" s="120" t="s">
        <v>80</v>
      </c>
      <c r="BK121" s="205">
        <f>ROUND(I121*H121,2)</f>
        <v>0</v>
      </c>
      <c r="BL121" s="120" t="s">
        <v>151</v>
      </c>
      <c r="BM121" s="204" t="s">
        <v>1909</v>
      </c>
    </row>
    <row r="122" spans="1:65" s="245" customFormat="1">
      <c r="B122" s="246"/>
      <c r="D122" s="221" t="s">
        <v>153</v>
      </c>
      <c r="E122" s="247" t="s">
        <v>3</v>
      </c>
      <c r="F122" s="248" t="s">
        <v>1910</v>
      </c>
      <c r="H122" s="247" t="s">
        <v>3</v>
      </c>
      <c r="I122" s="27"/>
      <c r="L122" s="246"/>
      <c r="M122" s="249"/>
      <c r="N122" s="250"/>
      <c r="O122" s="250"/>
      <c r="P122" s="250"/>
      <c r="Q122" s="250"/>
      <c r="R122" s="250"/>
      <c r="S122" s="250"/>
      <c r="T122" s="251"/>
      <c r="AT122" s="247" t="s">
        <v>153</v>
      </c>
      <c r="AU122" s="247" t="s">
        <v>82</v>
      </c>
      <c r="AV122" s="245" t="s">
        <v>80</v>
      </c>
      <c r="AW122" s="245" t="s">
        <v>33</v>
      </c>
      <c r="AX122" s="245" t="s">
        <v>72</v>
      </c>
      <c r="AY122" s="247" t="s">
        <v>145</v>
      </c>
    </row>
    <row r="123" spans="1:65" s="219" customFormat="1">
      <c r="B123" s="220"/>
      <c r="D123" s="221" t="s">
        <v>153</v>
      </c>
      <c r="E123" s="222" t="s">
        <v>3</v>
      </c>
      <c r="F123" s="223" t="s">
        <v>1911</v>
      </c>
      <c r="H123" s="224">
        <v>1.44</v>
      </c>
      <c r="I123" s="25"/>
      <c r="L123" s="220"/>
      <c r="M123" s="225"/>
      <c r="N123" s="226"/>
      <c r="O123" s="226"/>
      <c r="P123" s="226"/>
      <c r="Q123" s="226"/>
      <c r="R123" s="226"/>
      <c r="S123" s="226"/>
      <c r="T123" s="227"/>
      <c r="AT123" s="222" t="s">
        <v>153</v>
      </c>
      <c r="AU123" s="222" t="s">
        <v>82</v>
      </c>
      <c r="AV123" s="219" t="s">
        <v>82</v>
      </c>
      <c r="AW123" s="219" t="s">
        <v>33</v>
      </c>
      <c r="AX123" s="219" t="s">
        <v>80</v>
      </c>
      <c r="AY123" s="222" t="s">
        <v>145</v>
      </c>
    </row>
    <row r="124" spans="1:65" s="130" customFormat="1" ht="48">
      <c r="A124" s="127"/>
      <c r="B124" s="128"/>
      <c r="C124" s="193" t="s">
        <v>206</v>
      </c>
      <c r="D124" s="193" t="s">
        <v>147</v>
      </c>
      <c r="E124" s="194" t="s">
        <v>606</v>
      </c>
      <c r="F124" s="195" t="s">
        <v>607</v>
      </c>
      <c r="G124" s="196" t="s">
        <v>104</v>
      </c>
      <c r="H124" s="197">
        <v>1.44</v>
      </c>
      <c r="I124" s="24"/>
      <c r="J124" s="198">
        <f>ROUND(I124*H124,2)</f>
        <v>0</v>
      </c>
      <c r="K124" s="195" t="s">
        <v>150</v>
      </c>
      <c r="L124" s="128"/>
      <c r="M124" s="199" t="s">
        <v>3</v>
      </c>
      <c r="N124" s="200" t="s">
        <v>43</v>
      </c>
      <c r="O124" s="201"/>
      <c r="P124" s="202">
        <f>O124*H124</f>
        <v>0</v>
      </c>
      <c r="Q124" s="202">
        <v>0</v>
      </c>
      <c r="R124" s="202">
        <f>Q124*H124</f>
        <v>0</v>
      </c>
      <c r="S124" s="202">
        <v>0</v>
      </c>
      <c r="T124" s="203">
        <f>S124*H124</f>
        <v>0</v>
      </c>
      <c r="U124" s="127"/>
      <c r="V124" s="127"/>
      <c r="W124" s="127"/>
      <c r="X124" s="127"/>
      <c r="Y124" s="127"/>
      <c r="Z124" s="127"/>
      <c r="AA124" s="127"/>
      <c r="AB124" s="127"/>
      <c r="AC124" s="127"/>
      <c r="AD124" s="127"/>
      <c r="AE124" s="127"/>
      <c r="AR124" s="204" t="s">
        <v>151</v>
      </c>
      <c r="AT124" s="204" t="s">
        <v>147</v>
      </c>
      <c r="AU124" s="204" t="s">
        <v>82</v>
      </c>
      <c r="AY124" s="120" t="s">
        <v>145</v>
      </c>
      <c r="BE124" s="205">
        <f>IF(N124="základní",J124,0)</f>
        <v>0</v>
      </c>
      <c r="BF124" s="205">
        <f>IF(N124="snížená",J124,0)</f>
        <v>0</v>
      </c>
      <c r="BG124" s="205">
        <f>IF(N124="zákl. přenesená",J124,0)</f>
        <v>0</v>
      </c>
      <c r="BH124" s="205">
        <f>IF(N124="sníž. přenesená",J124,0)</f>
        <v>0</v>
      </c>
      <c r="BI124" s="205">
        <f>IF(N124="nulová",J124,0)</f>
        <v>0</v>
      </c>
      <c r="BJ124" s="120" t="s">
        <v>80</v>
      </c>
      <c r="BK124" s="205">
        <f>ROUND(I124*H124,2)</f>
        <v>0</v>
      </c>
      <c r="BL124" s="120" t="s">
        <v>151</v>
      </c>
      <c r="BM124" s="204" t="s">
        <v>1912</v>
      </c>
    </row>
    <row r="125" spans="1:65" s="182" customFormat="1" ht="22.9" customHeight="1">
      <c r="B125" s="183"/>
      <c r="D125" s="184" t="s">
        <v>71</v>
      </c>
      <c r="E125" s="217" t="s">
        <v>151</v>
      </c>
      <c r="F125" s="217" t="s">
        <v>613</v>
      </c>
      <c r="I125" s="23"/>
      <c r="J125" s="218">
        <f>SUM(J126:J140)</f>
        <v>0</v>
      </c>
      <c r="L125" s="183"/>
      <c r="M125" s="187"/>
      <c r="N125" s="188"/>
      <c r="O125" s="188"/>
      <c r="P125" s="189">
        <f>SUM(P126:P141)</f>
        <v>0</v>
      </c>
      <c r="Q125" s="188"/>
      <c r="R125" s="189">
        <f>SUM(R126:R141)</f>
        <v>3.6094667999999999</v>
      </c>
      <c r="S125" s="188"/>
      <c r="T125" s="190">
        <f>SUM(T126:T141)</f>
        <v>0</v>
      </c>
      <c r="AR125" s="184" t="s">
        <v>80</v>
      </c>
      <c r="AT125" s="191" t="s">
        <v>71</v>
      </c>
      <c r="AU125" s="191" t="s">
        <v>80</v>
      </c>
      <c r="AY125" s="184" t="s">
        <v>145</v>
      </c>
      <c r="BK125" s="192">
        <f>SUM(BK126:BK141)</f>
        <v>0</v>
      </c>
    </row>
    <row r="126" spans="1:65" s="130" customFormat="1" ht="33" customHeight="1">
      <c r="A126" s="127"/>
      <c r="B126" s="128"/>
      <c r="C126" s="193" t="s">
        <v>9</v>
      </c>
      <c r="D126" s="193" t="s">
        <v>147</v>
      </c>
      <c r="E126" s="194" t="s">
        <v>1913</v>
      </c>
      <c r="F126" s="195" t="s">
        <v>1914</v>
      </c>
      <c r="G126" s="196" t="s">
        <v>111</v>
      </c>
      <c r="H126" s="197">
        <v>2.8239999999999998</v>
      </c>
      <c r="I126" s="24"/>
      <c r="J126" s="198">
        <f>ROUND(I126*H126,2)</f>
        <v>0</v>
      </c>
      <c r="K126" s="195" t="s">
        <v>150</v>
      </c>
      <c r="L126" s="128"/>
      <c r="M126" s="199" t="s">
        <v>3</v>
      </c>
      <c r="N126" s="200" t="s">
        <v>43</v>
      </c>
      <c r="O126" s="201"/>
      <c r="P126" s="202">
        <f>O126*H126</f>
        <v>0</v>
      </c>
      <c r="Q126" s="202">
        <v>0</v>
      </c>
      <c r="R126" s="202">
        <f>Q126*H126</f>
        <v>0</v>
      </c>
      <c r="S126" s="202">
        <v>0</v>
      </c>
      <c r="T126" s="203">
        <f>S126*H126</f>
        <v>0</v>
      </c>
      <c r="U126" s="127"/>
      <c r="V126" s="127"/>
      <c r="W126" s="127"/>
      <c r="X126" s="127"/>
      <c r="Y126" s="127"/>
      <c r="Z126" s="127"/>
      <c r="AA126" s="127"/>
      <c r="AB126" s="127"/>
      <c r="AC126" s="127"/>
      <c r="AD126" s="127"/>
      <c r="AE126" s="127"/>
      <c r="AR126" s="204" t="s">
        <v>151</v>
      </c>
      <c r="AT126" s="204" t="s">
        <v>147</v>
      </c>
      <c r="AU126" s="204" t="s">
        <v>82</v>
      </c>
      <c r="AY126" s="120" t="s">
        <v>145</v>
      </c>
      <c r="BE126" s="205">
        <f>IF(N126="základní",J126,0)</f>
        <v>0</v>
      </c>
      <c r="BF126" s="205">
        <f>IF(N126="snížená",J126,0)</f>
        <v>0</v>
      </c>
      <c r="BG126" s="205">
        <f>IF(N126="zákl. přenesená",J126,0)</f>
        <v>0</v>
      </c>
      <c r="BH126" s="205">
        <f>IF(N126="sníž. přenesená",J126,0)</f>
        <v>0</v>
      </c>
      <c r="BI126" s="205">
        <f>IF(N126="nulová",J126,0)</f>
        <v>0</v>
      </c>
      <c r="BJ126" s="120" t="s">
        <v>80</v>
      </c>
      <c r="BK126" s="205">
        <f>ROUND(I126*H126,2)</f>
        <v>0</v>
      </c>
      <c r="BL126" s="120" t="s">
        <v>151</v>
      </c>
      <c r="BM126" s="204" t="s">
        <v>1915</v>
      </c>
    </row>
    <row r="127" spans="1:65" s="219" customFormat="1">
      <c r="B127" s="220"/>
      <c r="D127" s="221" t="s">
        <v>153</v>
      </c>
      <c r="E127" s="222" t="s">
        <v>1856</v>
      </c>
      <c r="F127" s="223" t="s">
        <v>1916</v>
      </c>
      <c r="H127" s="224">
        <v>2.76</v>
      </c>
      <c r="I127" s="25"/>
      <c r="L127" s="220"/>
      <c r="M127" s="225"/>
      <c r="N127" s="226"/>
      <c r="O127" s="226"/>
      <c r="P127" s="226"/>
      <c r="Q127" s="226"/>
      <c r="R127" s="226"/>
      <c r="S127" s="226"/>
      <c r="T127" s="227"/>
      <c r="AT127" s="222" t="s">
        <v>153</v>
      </c>
      <c r="AU127" s="222" t="s">
        <v>82</v>
      </c>
      <c r="AV127" s="219" t="s">
        <v>82</v>
      </c>
      <c r="AW127" s="219" t="s">
        <v>33</v>
      </c>
      <c r="AX127" s="219" t="s">
        <v>72</v>
      </c>
      <c r="AY127" s="222" t="s">
        <v>145</v>
      </c>
    </row>
    <row r="128" spans="1:65" s="219" customFormat="1">
      <c r="B128" s="220"/>
      <c r="D128" s="221" t="s">
        <v>153</v>
      </c>
      <c r="E128" s="222" t="s">
        <v>3</v>
      </c>
      <c r="F128" s="223" t="s">
        <v>1917</v>
      </c>
      <c r="H128" s="224">
        <v>6.4000000000000001E-2</v>
      </c>
      <c r="I128" s="25"/>
      <c r="L128" s="220"/>
      <c r="M128" s="225"/>
      <c r="N128" s="226"/>
      <c r="O128" s="226"/>
      <c r="P128" s="226"/>
      <c r="Q128" s="226"/>
      <c r="R128" s="226"/>
      <c r="S128" s="226"/>
      <c r="T128" s="227"/>
      <c r="AT128" s="222" t="s">
        <v>153</v>
      </c>
      <c r="AU128" s="222" t="s">
        <v>82</v>
      </c>
      <c r="AV128" s="219" t="s">
        <v>82</v>
      </c>
      <c r="AW128" s="219" t="s">
        <v>33</v>
      </c>
      <c r="AX128" s="219" t="s">
        <v>72</v>
      </c>
      <c r="AY128" s="222" t="s">
        <v>145</v>
      </c>
    </row>
    <row r="129" spans="1:65" s="228" customFormat="1">
      <c r="B129" s="229"/>
      <c r="D129" s="221" t="s">
        <v>153</v>
      </c>
      <c r="E129" s="230" t="s">
        <v>3</v>
      </c>
      <c r="F129" s="231" t="s">
        <v>176</v>
      </c>
      <c r="H129" s="232">
        <v>2.8239999999999998</v>
      </c>
      <c r="I129" s="26"/>
      <c r="L129" s="229"/>
      <c r="M129" s="233"/>
      <c r="N129" s="234"/>
      <c r="O129" s="234"/>
      <c r="P129" s="234"/>
      <c r="Q129" s="234"/>
      <c r="R129" s="234"/>
      <c r="S129" s="234"/>
      <c r="T129" s="235"/>
      <c r="AT129" s="230" t="s">
        <v>153</v>
      </c>
      <c r="AU129" s="230" t="s">
        <v>82</v>
      </c>
      <c r="AV129" s="228" t="s">
        <v>151</v>
      </c>
      <c r="AW129" s="228" t="s">
        <v>33</v>
      </c>
      <c r="AX129" s="228" t="s">
        <v>80</v>
      </c>
      <c r="AY129" s="230" t="s">
        <v>145</v>
      </c>
    </row>
    <row r="130" spans="1:65" s="130" customFormat="1" ht="33" customHeight="1">
      <c r="A130" s="127"/>
      <c r="B130" s="128"/>
      <c r="C130" s="193" t="s">
        <v>216</v>
      </c>
      <c r="D130" s="193" t="s">
        <v>147</v>
      </c>
      <c r="E130" s="194" t="s">
        <v>1918</v>
      </c>
      <c r="F130" s="195" t="s">
        <v>1919</v>
      </c>
      <c r="G130" s="196" t="s">
        <v>111</v>
      </c>
      <c r="H130" s="197">
        <v>0.73199999999999998</v>
      </c>
      <c r="I130" s="24"/>
      <c r="J130" s="198">
        <f>ROUND(I130*H130,2)</f>
        <v>0</v>
      </c>
      <c r="K130" s="195" t="s">
        <v>150</v>
      </c>
      <c r="L130" s="128"/>
      <c r="M130" s="199" t="s">
        <v>3</v>
      </c>
      <c r="N130" s="200" t="s">
        <v>43</v>
      </c>
      <c r="O130" s="201"/>
      <c r="P130" s="202">
        <f>O130*H130</f>
        <v>0</v>
      </c>
      <c r="Q130" s="202">
        <v>0</v>
      </c>
      <c r="R130" s="202">
        <f>Q130*H130</f>
        <v>0</v>
      </c>
      <c r="S130" s="202">
        <v>0</v>
      </c>
      <c r="T130" s="203">
        <f>S130*H130</f>
        <v>0</v>
      </c>
      <c r="U130" s="127"/>
      <c r="V130" s="127"/>
      <c r="W130" s="127"/>
      <c r="X130" s="127"/>
      <c r="Y130" s="127"/>
      <c r="Z130" s="127"/>
      <c r="AA130" s="127"/>
      <c r="AB130" s="127"/>
      <c r="AC130" s="127"/>
      <c r="AD130" s="127"/>
      <c r="AE130" s="127"/>
      <c r="AR130" s="204" t="s">
        <v>151</v>
      </c>
      <c r="AT130" s="204" t="s">
        <v>147</v>
      </c>
      <c r="AU130" s="204" t="s">
        <v>82</v>
      </c>
      <c r="AY130" s="120" t="s">
        <v>145</v>
      </c>
      <c r="BE130" s="205">
        <f>IF(N130="základní",J130,0)</f>
        <v>0</v>
      </c>
      <c r="BF130" s="205">
        <f>IF(N130="snížená",J130,0)</f>
        <v>0</v>
      </c>
      <c r="BG130" s="205">
        <f>IF(N130="zákl. přenesená",J130,0)</f>
        <v>0</v>
      </c>
      <c r="BH130" s="205">
        <f>IF(N130="sníž. přenesená",J130,0)</f>
        <v>0</v>
      </c>
      <c r="BI130" s="205">
        <f>IF(N130="nulová",J130,0)</f>
        <v>0</v>
      </c>
      <c r="BJ130" s="120" t="s">
        <v>80</v>
      </c>
      <c r="BK130" s="205">
        <f>ROUND(I130*H130,2)</f>
        <v>0</v>
      </c>
      <c r="BL130" s="120" t="s">
        <v>151</v>
      </c>
      <c r="BM130" s="204" t="s">
        <v>1920</v>
      </c>
    </row>
    <row r="131" spans="1:65" s="219" customFormat="1">
      <c r="B131" s="220"/>
      <c r="D131" s="221" t="s">
        <v>153</v>
      </c>
      <c r="E131" s="222" t="s">
        <v>3</v>
      </c>
      <c r="F131" s="223" t="s">
        <v>1921</v>
      </c>
      <c r="H131" s="224">
        <v>0.22500000000000001</v>
      </c>
      <c r="I131" s="25"/>
      <c r="L131" s="220"/>
      <c r="M131" s="225"/>
      <c r="N131" s="226"/>
      <c r="O131" s="226"/>
      <c r="P131" s="226"/>
      <c r="Q131" s="226"/>
      <c r="R131" s="226"/>
      <c r="S131" s="226"/>
      <c r="T131" s="227"/>
      <c r="AT131" s="222" t="s">
        <v>153</v>
      </c>
      <c r="AU131" s="222" t="s">
        <v>82</v>
      </c>
      <c r="AV131" s="219" t="s">
        <v>82</v>
      </c>
      <c r="AW131" s="219" t="s">
        <v>33</v>
      </c>
      <c r="AX131" s="219" t="s">
        <v>72</v>
      </c>
      <c r="AY131" s="222" t="s">
        <v>145</v>
      </c>
    </row>
    <row r="132" spans="1:65" s="219" customFormat="1">
      <c r="B132" s="220"/>
      <c r="D132" s="221" t="s">
        <v>153</v>
      </c>
      <c r="E132" s="222" t="s">
        <v>3</v>
      </c>
      <c r="F132" s="223" t="s">
        <v>1922</v>
      </c>
      <c r="H132" s="224">
        <v>0.50700000000000001</v>
      </c>
      <c r="I132" s="25"/>
      <c r="L132" s="220"/>
      <c r="M132" s="225"/>
      <c r="N132" s="226"/>
      <c r="O132" s="226"/>
      <c r="P132" s="226"/>
      <c r="Q132" s="226"/>
      <c r="R132" s="226"/>
      <c r="S132" s="226"/>
      <c r="T132" s="227"/>
      <c r="AT132" s="222" t="s">
        <v>153</v>
      </c>
      <c r="AU132" s="222" t="s">
        <v>82</v>
      </c>
      <c r="AV132" s="219" t="s">
        <v>82</v>
      </c>
      <c r="AW132" s="219" t="s">
        <v>33</v>
      </c>
      <c r="AX132" s="219" t="s">
        <v>72</v>
      </c>
      <c r="AY132" s="222" t="s">
        <v>145</v>
      </c>
    </row>
    <row r="133" spans="1:65" s="228" customFormat="1">
      <c r="B133" s="229"/>
      <c r="D133" s="221" t="s">
        <v>153</v>
      </c>
      <c r="E133" s="230" t="s">
        <v>3</v>
      </c>
      <c r="F133" s="231" t="s">
        <v>176</v>
      </c>
      <c r="H133" s="232">
        <v>0.73199999999999998</v>
      </c>
      <c r="I133" s="26"/>
      <c r="L133" s="229"/>
      <c r="M133" s="233"/>
      <c r="N133" s="234"/>
      <c r="O133" s="234"/>
      <c r="P133" s="234"/>
      <c r="Q133" s="234"/>
      <c r="R133" s="234"/>
      <c r="S133" s="234"/>
      <c r="T133" s="235"/>
      <c r="AT133" s="230" t="s">
        <v>153</v>
      </c>
      <c r="AU133" s="230" t="s">
        <v>82</v>
      </c>
      <c r="AV133" s="228" t="s">
        <v>151</v>
      </c>
      <c r="AW133" s="228" t="s">
        <v>33</v>
      </c>
      <c r="AX133" s="228" t="s">
        <v>80</v>
      </c>
      <c r="AY133" s="230" t="s">
        <v>145</v>
      </c>
    </row>
    <row r="134" spans="1:65" s="130" customFormat="1" ht="24">
      <c r="A134" s="127"/>
      <c r="B134" s="128"/>
      <c r="C134" s="193" t="s">
        <v>222</v>
      </c>
      <c r="D134" s="193" t="s">
        <v>147</v>
      </c>
      <c r="E134" s="194" t="s">
        <v>1923</v>
      </c>
      <c r="F134" s="195" t="s">
        <v>1924</v>
      </c>
      <c r="G134" s="196" t="s">
        <v>104</v>
      </c>
      <c r="H134" s="197">
        <v>7.56</v>
      </c>
      <c r="I134" s="24"/>
      <c r="J134" s="198">
        <f>ROUND(I134*H134,2)</f>
        <v>0</v>
      </c>
      <c r="K134" s="195" t="s">
        <v>150</v>
      </c>
      <c r="L134" s="128"/>
      <c r="M134" s="199" t="s">
        <v>3</v>
      </c>
      <c r="N134" s="200" t="s">
        <v>43</v>
      </c>
      <c r="O134" s="201"/>
      <c r="P134" s="202">
        <f>O134*H134</f>
        <v>0</v>
      </c>
      <c r="Q134" s="202">
        <v>6.3899999999999998E-3</v>
      </c>
      <c r="R134" s="202">
        <f>Q134*H134</f>
        <v>4.8308399999999994E-2</v>
      </c>
      <c r="S134" s="202">
        <v>0</v>
      </c>
      <c r="T134" s="203">
        <f>S134*H134</f>
        <v>0</v>
      </c>
      <c r="U134" s="127"/>
      <c r="V134" s="127"/>
      <c r="W134" s="127"/>
      <c r="X134" s="127"/>
      <c r="Y134" s="127"/>
      <c r="Z134" s="127"/>
      <c r="AA134" s="127"/>
      <c r="AB134" s="127"/>
      <c r="AC134" s="127"/>
      <c r="AD134" s="127"/>
      <c r="AE134" s="127"/>
      <c r="AR134" s="204" t="s">
        <v>151</v>
      </c>
      <c r="AT134" s="204" t="s">
        <v>147</v>
      </c>
      <c r="AU134" s="204" t="s">
        <v>82</v>
      </c>
      <c r="AY134" s="120" t="s">
        <v>145</v>
      </c>
      <c r="BE134" s="205">
        <f>IF(N134="základní",J134,0)</f>
        <v>0</v>
      </c>
      <c r="BF134" s="205">
        <f>IF(N134="snížená",J134,0)</f>
        <v>0</v>
      </c>
      <c r="BG134" s="205">
        <f>IF(N134="zákl. přenesená",J134,0)</f>
        <v>0</v>
      </c>
      <c r="BH134" s="205">
        <f>IF(N134="sníž. přenesená",J134,0)</f>
        <v>0</v>
      </c>
      <c r="BI134" s="205">
        <f>IF(N134="nulová",J134,0)</f>
        <v>0</v>
      </c>
      <c r="BJ134" s="120" t="s">
        <v>80</v>
      </c>
      <c r="BK134" s="205">
        <f>ROUND(I134*H134,2)</f>
        <v>0</v>
      </c>
      <c r="BL134" s="120" t="s">
        <v>151</v>
      </c>
      <c r="BM134" s="204" t="s">
        <v>1925</v>
      </c>
    </row>
    <row r="135" spans="1:65" s="219" customFormat="1">
      <c r="B135" s="220"/>
      <c r="D135" s="221" t="s">
        <v>153</v>
      </c>
      <c r="E135" s="222" t="s">
        <v>3</v>
      </c>
      <c r="F135" s="223" t="s">
        <v>1926</v>
      </c>
      <c r="H135" s="224">
        <v>3.4</v>
      </c>
      <c r="I135" s="25"/>
      <c r="L135" s="220"/>
      <c r="M135" s="225"/>
      <c r="N135" s="226"/>
      <c r="O135" s="226"/>
      <c r="P135" s="226"/>
      <c r="Q135" s="226"/>
      <c r="R135" s="226"/>
      <c r="S135" s="226"/>
      <c r="T135" s="227"/>
      <c r="AT135" s="222" t="s">
        <v>153</v>
      </c>
      <c r="AU135" s="222" t="s">
        <v>82</v>
      </c>
      <c r="AV135" s="219" t="s">
        <v>82</v>
      </c>
      <c r="AW135" s="219" t="s">
        <v>33</v>
      </c>
      <c r="AX135" s="219" t="s">
        <v>72</v>
      </c>
      <c r="AY135" s="222" t="s">
        <v>145</v>
      </c>
    </row>
    <row r="136" spans="1:65" s="219" customFormat="1">
      <c r="B136" s="220"/>
      <c r="D136" s="221" t="s">
        <v>153</v>
      </c>
      <c r="E136" s="222" t="s">
        <v>3</v>
      </c>
      <c r="F136" s="223" t="s">
        <v>1927</v>
      </c>
      <c r="H136" s="224">
        <v>4.16</v>
      </c>
      <c r="I136" s="25"/>
      <c r="L136" s="220"/>
      <c r="M136" s="225"/>
      <c r="N136" s="226"/>
      <c r="O136" s="226"/>
      <c r="P136" s="226"/>
      <c r="Q136" s="226"/>
      <c r="R136" s="226"/>
      <c r="S136" s="226"/>
      <c r="T136" s="227"/>
      <c r="AT136" s="222" t="s">
        <v>153</v>
      </c>
      <c r="AU136" s="222" t="s">
        <v>82</v>
      </c>
      <c r="AV136" s="219" t="s">
        <v>82</v>
      </c>
      <c r="AW136" s="219" t="s">
        <v>33</v>
      </c>
      <c r="AX136" s="219" t="s">
        <v>72</v>
      </c>
      <c r="AY136" s="222" t="s">
        <v>145</v>
      </c>
    </row>
    <row r="137" spans="1:65" s="228" customFormat="1">
      <c r="B137" s="229"/>
      <c r="D137" s="221" t="s">
        <v>153</v>
      </c>
      <c r="E137" s="230" t="s">
        <v>3</v>
      </c>
      <c r="F137" s="231" t="s">
        <v>176</v>
      </c>
      <c r="H137" s="232">
        <v>7.56</v>
      </c>
      <c r="I137" s="26"/>
      <c r="L137" s="229"/>
      <c r="M137" s="233"/>
      <c r="N137" s="234"/>
      <c r="O137" s="234"/>
      <c r="P137" s="234"/>
      <c r="Q137" s="234"/>
      <c r="R137" s="234"/>
      <c r="S137" s="234"/>
      <c r="T137" s="235"/>
      <c r="AT137" s="230" t="s">
        <v>153</v>
      </c>
      <c r="AU137" s="230" t="s">
        <v>82</v>
      </c>
      <c r="AV137" s="228" t="s">
        <v>151</v>
      </c>
      <c r="AW137" s="228" t="s">
        <v>33</v>
      </c>
      <c r="AX137" s="228" t="s">
        <v>80</v>
      </c>
      <c r="AY137" s="230" t="s">
        <v>145</v>
      </c>
    </row>
    <row r="138" spans="1:65" s="130" customFormat="1" ht="44.25" customHeight="1">
      <c r="A138" s="127"/>
      <c r="B138" s="128"/>
      <c r="C138" s="193" t="s">
        <v>228</v>
      </c>
      <c r="D138" s="193" t="s">
        <v>147</v>
      </c>
      <c r="E138" s="194" t="s">
        <v>1928</v>
      </c>
      <c r="F138" s="195" t="s">
        <v>1929</v>
      </c>
      <c r="G138" s="196" t="s">
        <v>104</v>
      </c>
      <c r="H138" s="197">
        <v>1.92</v>
      </c>
      <c r="I138" s="24"/>
      <c r="J138" s="198">
        <f>ROUND(I138*H138,2)</f>
        <v>0</v>
      </c>
      <c r="K138" s="195" t="s">
        <v>150</v>
      </c>
      <c r="L138" s="128"/>
      <c r="M138" s="199" t="s">
        <v>3</v>
      </c>
      <c r="N138" s="200" t="s">
        <v>43</v>
      </c>
      <c r="O138" s="201"/>
      <c r="P138" s="202">
        <f>O138*H138</f>
        <v>0</v>
      </c>
      <c r="Q138" s="202">
        <v>0.74326999999999999</v>
      </c>
      <c r="R138" s="202">
        <f>Q138*H138</f>
        <v>1.4270783999999999</v>
      </c>
      <c r="S138" s="202">
        <v>0</v>
      </c>
      <c r="T138" s="203">
        <f>S138*H138</f>
        <v>0</v>
      </c>
      <c r="U138" s="127"/>
      <c r="V138" s="127"/>
      <c r="W138" s="127"/>
      <c r="X138" s="127"/>
      <c r="Y138" s="127"/>
      <c r="Z138" s="127"/>
      <c r="AA138" s="127"/>
      <c r="AB138" s="127"/>
      <c r="AC138" s="127"/>
      <c r="AD138" s="127"/>
      <c r="AE138" s="127"/>
      <c r="AR138" s="204" t="s">
        <v>151</v>
      </c>
      <c r="AT138" s="204" t="s">
        <v>147</v>
      </c>
      <c r="AU138" s="204" t="s">
        <v>82</v>
      </c>
      <c r="AY138" s="120" t="s">
        <v>145</v>
      </c>
      <c r="BE138" s="205">
        <f>IF(N138="základní",J138,0)</f>
        <v>0</v>
      </c>
      <c r="BF138" s="205">
        <f>IF(N138="snížená",J138,0)</f>
        <v>0</v>
      </c>
      <c r="BG138" s="205">
        <f>IF(N138="zákl. přenesená",J138,0)</f>
        <v>0</v>
      </c>
      <c r="BH138" s="205">
        <f>IF(N138="sníž. přenesená",J138,0)</f>
        <v>0</v>
      </c>
      <c r="BI138" s="205">
        <f>IF(N138="nulová",J138,0)</f>
        <v>0</v>
      </c>
      <c r="BJ138" s="120" t="s">
        <v>80</v>
      </c>
      <c r="BK138" s="205">
        <f>ROUND(I138*H138,2)</f>
        <v>0</v>
      </c>
      <c r="BL138" s="120" t="s">
        <v>151</v>
      </c>
      <c r="BM138" s="204" t="s">
        <v>1930</v>
      </c>
    </row>
    <row r="139" spans="1:65" s="219" customFormat="1">
      <c r="B139" s="220"/>
      <c r="D139" s="221" t="s">
        <v>153</v>
      </c>
      <c r="E139" s="222" t="s">
        <v>3</v>
      </c>
      <c r="F139" s="223" t="s">
        <v>1931</v>
      </c>
      <c r="H139" s="224">
        <v>1.92</v>
      </c>
      <c r="I139" s="25"/>
      <c r="L139" s="220"/>
      <c r="M139" s="225"/>
      <c r="N139" s="226"/>
      <c r="O139" s="226"/>
      <c r="P139" s="226"/>
      <c r="Q139" s="226"/>
      <c r="R139" s="226"/>
      <c r="S139" s="226"/>
      <c r="T139" s="227"/>
      <c r="AT139" s="222" t="s">
        <v>153</v>
      </c>
      <c r="AU139" s="222" t="s">
        <v>82</v>
      </c>
      <c r="AV139" s="219" t="s">
        <v>82</v>
      </c>
      <c r="AW139" s="219" t="s">
        <v>33</v>
      </c>
      <c r="AX139" s="219" t="s">
        <v>80</v>
      </c>
      <c r="AY139" s="222" t="s">
        <v>145</v>
      </c>
    </row>
    <row r="140" spans="1:65" s="130" customFormat="1" ht="36">
      <c r="A140" s="127"/>
      <c r="B140" s="128"/>
      <c r="C140" s="193" t="s">
        <v>237</v>
      </c>
      <c r="D140" s="193" t="s">
        <v>147</v>
      </c>
      <c r="E140" s="194" t="s">
        <v>1932</v>
      </c>
      <c r="F140" s="195" t="s">
        <v>1933</v>
      </c>
      <c r="G140" s="196" t="s">
        <v>111</v>
      </c>
      <c r="H140" s="197">
        <v>1</v>
      </c>
      <c r="I140" s="24"/>
      <c r="J140" s="198">
        <f>ROUND(I140*H140,2)</f>
        <v>0</v>
      </c>
      <c r="K140" s="195" t="s">
        <v>150</v>
      </c>
      <c r="L140" s="128"/>
      <c r="M140" s="199" t="s">
        <v>3</v>
      </c>
      <c r="N140" s="200" t="s">
        <v>43</v>
      </c>
      <c r="O140" s="201"/>
      <c r="P140" s="202">
        <f>O140*H140</f>
        <v>0</v>
      </c>
      <c r="Q140" s="202">
        <v>2.13408</v>
      </c>
      <c r="R140" s="202">
        <f>Q140*H140</f>
        <v>2.13408</v>
      </c>
      <c r="S140" s="202">
        <v>0</v>
      </c>
      <c r="T140" s="203">
        <f>S140*H140</f>
        <v>0</v>
      </c>
      <c r="U140" s="127"/>
      <c r="V140" s="127"/>
      <c r="W140" s="127"/>
      <c r="X140" s="127"/>
      <c r="Y140" s="127"/>
      <c r="Z140" s="127"/>
      <c r="AA140" s="127"/>
      <c r="AB140" s="127"/>
      <c r="AC140" s="127"/>
      <c r="AD140" s="127"/>
      <c r="AE140" s="127"/>
      <c r="AR140" s="204" t="s">
        <v>151</v>
      </c>
      <c r="AT140" s="204" t="s">
        <v>147</v>
      </c>
      <c r="AU140" s="204" t="s">
        <v>82</v>
      </c>
      <c r="AY140" s="120" t="s">
        <v>145</v>
      </c>
      <c r="BE140" s="205">
        <f>IF(N140="základní",J140,0)</f>
        <v>0</v>
      </c>
      <c r="BF140" s="205">
        <f>IF(N140="snížená",J140,0)</f>
        <v>0</v>
      </c>
      <c r="BG140" s="205">
        <f>IF(N140="zákl. přenesená",J140,0)</f>
        <v>0</v>
      </c>
      <c r="BH140" s="205">
        <f>IF(N140="sníž. přenesená",J140,0)</f>
        <v>0</v>
      </c>
      <c r="BI140" s="205">
        <f>IF(N140="nulová",J140,0)</f>
        <v>0</v>
      </c>
      <c r="BJ140" s="120" t="s">
        <v>80</v>
      </c>
      <c r="BK140" s="205">
        <f>ROUND(I140*H140,2)</f>
        <v>0</v>
      </c>
      <c r="BL140" s="120" t="s">
        <v>151</v>
      </c>
      <c r="BM140" s="204" t="s">
        <v>1934</v>
      </c>
    </row>
    <row r="141" spans="1:65" s="219" customFormat="1">
      <c r="B141" s="220"/>
      <c r="D141" s="221" t="s">
        <v>153</v>
      </c>
      <c r="E141" s="222" t="s">
        <v>3</v>
      </c>
      <c r="F141" s="223" t="s">
        <v>1935</v>
      </c>
      <c r="H141" s="224">
        <v>1</v>
      </c>
      <c r="I141" s="25"/>
      <c r="L141" s="220"/>
      <c r="M141" s="225"/>
      <c r="N141" s="226"/>
      <c r="O141" s="226"/>
      <c r="P141" s="226"/>
      <c r="Q141" s="226"/>
      <c r="R141" s="226"/>
      <c r="S141" s="226"/>
      <c r="T141" s="227"/>
      <c r="AT141" s="222" t="s">
        <v>153</v>
      </c>
      <c r="AU141" s="222" t="s">
        <v>82</v>
      </c>
      <c r="AV141" s="219" t="s">
        <v>82</v>
      </c>
      <c r="AW141" s="219" t="s">
        <v>33</v>
      </c>
      <c r="AX141" s="219" t="s">
        <v>80</v>
      </c>
      <c r="AY141" s="222" t="s">
        <v>145</v>
      </c>
    </row>
    <row r="142" spans="1:65" s="182" customFormat="1" ht="22.9" customHeight="1">
      <c r="B142" s="183"/>
      <c r="D142" s="184" t="s">
        <v>71</v>
      </c>
      <c r="E142" s="217" t="s">
        <v>169</v>
      </c>
      <c r="F142" s="217" t="s">
        <v>667</v>
      </c>
      <c r="I142" s="23"/>
      <c r="J142" s="218">
        <f>SUM(J143:J223)</f>
        <v>0</v>
      </c>
      <c r="L142" s="183"/>
      <c r="M142" s="187"/>
      <c r="N142" s="188"/>
      <c r="O142" s="188"/>
      <c r="P142" s="189">
        <f>SUM(P143:P223)</f>
        <v>0</v>
      </c>
      <c r="Q142" s="188"/>
      <c r="R142" s="189">
        <f>SUM(R143:R223)</f>
        <v>0.85819630000000002</v>
      </c>
      <c r="S142" s="188"/>
      <c r="T142" s="190">
        <f>SUM(T143:T223)</f>
        <v>0</v>
      </c>
      <c r="AR142" s="184" t="s">
        <v>80</v>
      </c>
      <c r="AT142" s="191" t="s">
        <v>71</v>
      </c>
      <c r="AU142" s="191" t="s">
        <v>80</v>
      </c>
      <c r="AY142" s="184" t="s">
        <v>145</v>
      </c>
      <c r="BK142" s="192">
        <f>SUM(BK143:BK223)</f>
        <v>0</v>
      </c>
    </row>
    <row r="143" spans="1:65" s="130" customFormat="1" ht="33" customHeight="1">
      <c r="A143" s="127"/>
      <c r="B143" s="128"/>
      <c r="C143" s="193" t="s">
        <v>243</v>
      </c>
      <c r="D143" s="193" t="s">
        <v>147</v>
      </c>
      <c r="E143" s="194" t="s">
        <v>1936</v>
      </c>
      <c r="F143" s="195" t="s">
        <v>1937</v>
      </c>
      <c r="G143" s="196" t="s">
        <v>240</v>
      </c>
      <c r="H143" s="197">
        <v>6.5</v>
      </c>
      <c r="I143" s="24"/>
      <c r="J143" s="198">
        <f>ROUND(I143*H143,2)</f>
        <v>0</v>
      </c>
      <c r="K143" s="195" t="s">
        <v>150</v>
      </c>
      <c r="L143" s="128"/>
      <c r="M143" s="199" t="s">
        <v>3</v>
      </c>
      <c r="N143" s="200" t="s">
        <v>43</v>
      </c>
      <c r="O143" s="201"/>
      <c r="P143" s="202">
        <f>O143*H143</f>
        <v>0</v>
      </c>
      <c r="Q143" s="202">
        <v>0</v>
      </c>
      <c r="R143" s="202">
        <f>Q143*H143</f>
        <v>0</v>
      </c>
      <c r="S143" s="202">
        <v>0</v>
      </c>
      <c r="T143" s="203">
        <f>S143*H143</f>
        <v>0</v>
      </c>
      <c r="U143" s="127"/>
      <c r="V143" s="127"/>
      <c r="W143" s="127"/>
      <c r="X143" s="127"/>
      <c r="Y143" s="127"/>
      <c r="Z143" s="127"/>
      <c r="AA143" s="127"/>
      <c r="AB143" s="127"/>
      <c r="AC143" s="127"/>
      <c r="AD143" s="127"/>
      <c r="AE143" s="127"/>
      <c r="AR143" s="204" t="s">
        <v>151</v>
      </c>
      <c r="AT143" s="204" t="s">
        <v>147</v>
      </c>
      <c r="AU143" s="204" t="s">
        <v>82</v>
      </c>
      <c r="AY143" s="120" t="s">
        <v>145</v>
      </c>
      <c r="BE143" s="205">
        <f>IF(N143="základní",J143,0)</f>
        <v>0</v>
      </c>
      <c r="BF143" s="205">
        <f>IF(N143="snížená",J143,0)</f>
        <v>0</v>
      </c>
      <c r="BG143" s="205">
        <f>IF(N143="zákl. přenesená",J143,0)</f>
        <v>0</v>
      </c>
      <c r="BH143" s="205">
        <f>IF(N143="sníž. přenesená",J143,0)</f>
        <v>0</v>
      </c>
      <c r="BI143" s="205">
        <f>IF(N143="nulová",J143,0)</f>
        <v>0</v>
      </c>
      <c r="BJ143" s="120" t="s">
        <v>80</v>
      </c>
      <c r="BK143" s="205">
        <f>ROUND(I143*H143,2)</f>
        <v>0</v>
      </c>
      <c r="BL143" s="120" t="s">
        <v>151</v>
      </c>
      <c r="BM143" s="204" t="s">
        <v>1938</v>
      </c>
    </row>
    <row r="144" spans="1:65" s="219" customFormat="1">
      <c r="B144" s="220"/>
      <c r="D144" s="221" t="s">
        <v>153</v>
      </c>
      <c r="E144" s="222" t="s">
        <v>1852</v>
      </c>
      <c r="F144" s="223" t="s">
        <v>1939</v>
      </c>
      <c r="H144" s="224">
        <v>6.5</v>
      </c>
      <c r="I144" s="25"/>
      <c r="L144" s="220"/>
      <c r="M144" s="225"/>
      <c r="N144" s="226"/>
      <c r="O144" s="226"/>
      <c r="P144" s="226"/>
      <c r="Q144" s="226"/>
      <c r="R144" s="226"/>
      <c r="S144" s="226"/>
      <c r="T144" s="227"/>
      <c r="AT144" s="222" t="s">
        <v>153</v>
      </c>
      <c r="AU144" s="222" t="s">
        <v>82</v>
      </c>
      <c r="AV144" s="219" t="s">
        <v>82</v>
      </c>
      <c r="AW144" s="219" t="s">
        <v>33</v>
      </c>
      <c r="AX144" s="219" t="s">
        <v>80</v>
      </c>
      <c r="AY144" s="222" t="s">
        <v>145</v>
      </c>
    </row>
    <row r="145" spans="1:65" s="130" customFormat="1" ht="21.75" customHeight="1">
      <c r="A145" s="127"/>
      <c r="B145" s="128"/>
      <c r="C145" s="236" t="s">
        <v>8</v>
      </c>
      <c r="D145" s="236" t="s">
        <v>514</v>
      </c>
      <c r="E145" s="237" t="s">
        <v>1940</v>
      </c>
      <c r="F145" s="238" t="s">
        <v>1941</v>
      </c>
      <c r="G145" s="239" t="s">
        <v>240</v>
      </c>
      <c r="H145" s="240">
        <v>6.6950000000000003</v>
      </c>
      <c r="I145" s="29"/>
      <c r="J145" s="241">
        <f>ROUND(I145*H145,2)</f>
        <v>0</v>
      </c>
      <c r="K145" s="238" t="s">
        <v>150</v>
      </c>
      <c r="L145" s="242"/>
      <c r="M145" s="243" t="s">
        <v>3</v>
      </c>
      <c r="N145" s="244" t="s">
        <v>43</v>
      </c>
      <c r="O145" s="201"/>
      <c r="P145" s="202">
        <f>O145*H145</f>
        <v>0</v>
      </c>
      <c r="Q145" s="202">
        <v>2.1499999999999998E-2</v>
      </c>
      <c r="R145" s="202">
        <f>Q145*H145</f>
        <v>0.1439425</v>
      </c>
      <c r="S145" s="202">
        <v>0</v>
      </c>
      <c r="T145" s="203">
        <f>S145*H145</f>
        <v>0</v>
      </c>
      <c r="U145" s="127"/>
      <c r="V145" s="127"/>
      <c r="W145" s="127"/>
      <c r="X145" s="127"/>
      <c r="Y145" s="127"/>
      <c r="Z145" s="127"/>
      <c r="AA145" s="127"/>
      <c r="AB145" s="127"/>
      <c r="AC145" s="127"/>
      <c r="AD145" s="127"/>
      <c r="AE145" s="127"/>
      <c r="AR145" s="204" t="s">
        <v>169</v>
      </c>
      <c r="AT145" s="204" t="s">
        <v>514</v>
      </c>
      <c r="AU145" s="204" t="s">
        <v>82</v>
      </c>
      <c r="AY145" s="120" t="s">
        <v>145</v>
      </c>
      <c r="BE145" s="205">
        <f>IF(N145="základní",J145,0)</f>
        <v>0</v>
      </c>
      <c r="BF145" s="205">
        <f>IF(N145="snížená",J145,0)</f>
        <v>0</v>
      </c>
      <c r="BG145" s="205">
        <f>IF(N145="zákl. přenesená",J145,0)</f>
        <v>0</v>
      </c>
      <c r="BH145" s="205">
        <f>IF(N145="sníž. přenesená",J145,0)</f>
        <v>0</v>
      </c>
      <c r="BI145" s="205">
        <f>IF(N145="nulová",J145,0)</f>
        <v>0</v>
      </c>
      <c r="BJ145" s="120" t="s">
        <v>80</v>
      </c>
      <c r="BK145" s="205">
        <f>ROUND(I145*H145,2)</f>
        <v>0</v>
      </c>
      <c r="BL145" s="120" t="s">
        <v>151</v>
      </c>
      <c r="BM145" s="204" t="s">
        <v>1942</v>
      </c>
    </row>
    <row r="146" spans="1:65" s="130" customFormat="1" ht="58.5">
      <c r="A146" s="127"/>
      <c r="B146" s="128"/>
      <c r="C146" s="127"/>
      <c r="D146" s="221" t="s">
        <v>316</v>
      </c>
      <c r="E146" s="127"/>
      <c r="F146" s="252" t="s">
        <v>1943</v>
      </c>
      <c r="G146" s="127"/>
      <c r="H146" s="127"/>
      <c r="I146" s="28"/>
      <c r="J146" s="127"/>
      <c r="K146" s="127"/>
      <c r="L146" s="128"/>
      <c r="M146" s="253"/>
      <c r="N146" s="254"/>
      <c r="O146" s="201"/>
      <c r="P146" s="201"/>
      <c r="Q146" s="201"/>
      <c r="R146" s="201"/>
      <c r="S146" s="201"/>
      <c r="T146" s="255"/>
      <c r="U146" s="127"/>
      <c r="V146" s="127"/>
      <c r="W146" s="127"/>
      <c r="X146" s="127"/>
      <c r="Y146" s="127"/>
      <c r="Z146" s="127"/>
      <c r="AA146" s="127"/>
      <c r="AB146" s="127"/>
      <c r="AC146" s="127"/>
      <c r="AD146" s="127"/>
      <c r="AE146" s="127"/>
      <c r="AT146" s="120" t="s">
        <v>316</v>
      </c>
      <c r="AU146" s="120" t="s">
        <v>82</v>
      </c>
    </row>
    <row r="147" spans="1:65" s="219" customFormat="1">
      <c r="B147" s="220"/>
      <c r="D147" s="221" t="s">
        <v>153</v>
      </c>
      <c r="F147" s="223" t="s">
        <v>1944</v>
      </c>
      <c r="H147" s="224">
        <v>6.6950000000000003</v>
      </c>
      <c r="I147" s="25"/>
      <c r="L147" s="220"/>
      <c r="M147" s="225"/>
      <c r="N147" s="226"/>
      <c r="O147" s="226"/>
      <c r="P147" s="226"/>
      <c r="Q147" s="226"/>
      <c r="R147" s="226"/>
      <c r="S147" s="226"/>
      <c r="T147" s="227"/>
      <c r="AT147" s="222" t="s">
        <v>153</v>
      </c>
      <c r="AU147" s="222" t="s">
        <v>82</v>
      </c>
      <c r="AV147" s="219" t="s">
        <v>82</v>
      </c>
      <c r="AW147" s="219" t="s">
        <v>4</v>
      </c>
      <c r="AX147" s="219" t="s">
        <v>80</v>
      </c>
      <c r="AY147" s="222" t="s">
        <v>145</v>
      </c>
    </row>
    <row r="148" spans="1:65" s="130" customFormat="1" ht="33" customHeight="1">
      <c r="A148" s="127"/>
      <c r="B148" s="128"/>
      <c r="C148" s="193" t="s">
        <v>252</v>
      </c>
      <c r="D148" s="193" t="s">
        <v>147</v>
      </c>
      <c r="E148" s="194" t="s">
        <v>1945</v>
      </c>
      <c r="F148" s="195" t="s">
        <v>1946</v>
      </c>
      <c r="G148" s="196" t="s">
        <v>240</v>
      </c>
      <c r="H148" s="197">
        <v>13.5</v>
      </c>
      <c r="I148" s="24"/>
      <c r="J148" s="198">
        <f>ROUND(I148*H148,2)</f>
        <v>0</v>
      </c>
      <c r="K148" s="195" t="s">
        <v>150</v>
      </c>
      <c r="L148" s="128"/>
      <c r="M148" s="199" t="s">
        <v>3</v>
      </c>
      <c r="N148" s="200" t="s">
        <v>43</v>
      </c>
      <c r="O148" s="201"/>
      <c r="P148" s="202">
        <f>O148*H148</f>
        <v>0</v>
      </c>
      <c r="Q148" s="202">
        <v>0</v>
      </c>
      <c r="R148" s="202">
        <f>Q148*H148</f>
        <v>0</v>
      </c>
      <c r="S148" s="202">
        <v>0</v>
      </c>
      <c r="T148" s="203">
        <f>S148*H148</f>
        <v>0</v>
      </c>
      <c r="U148" s="127"/>
      <c r="V148" s="127"/>
      <c r="W148" s="127"/>
      <c r="X148" s="127"/>
      <c r="Y148" s="127"/>
      <c r="Z148" s="127"/>
      <c r="AA148" s="127"/>
      <c r="AB148" s="127"/>
      <c r="AC148" s="127"/>
      <c r="AD148" s="127"/>
      <c r="AE148" s="127"/>
      <c r="AR148" s="204" t="s">
        <v>151</v>
      </c>
      <c r="AT148" s="204" t="s">
        <v>147</v>
      </c>
      <c r="AU148" s="204" t="s">
        <v>82</v>
      </c>
      <c r="AY148" s="120" t="s">
        <v>145</v>
      </c>
      <c r="BE148" s="205">
        <f>IF(N148="základní",J148,0)</f>
        <v>0</v>
      </c>
      <c r="BF148" s="205">
        <f>IF(N148="snížená",J148,0)</f>
        <v>0</v>
      </c>
      <c r="BG148" s="205">
        <f>IF(N148="zákl. přenesená",J148,0)</f>
        <v>0</v>
      </c>
      <c r="BH148" s="205">
        <f>IF(N148="sníž. přenesená",J148,0)</f>
        <v>0</v>
      </c>
      <c r="BI148" s="205">
        <f>IF(N148="nulová",J148,0)</f>
        <v>0</v>
      </c>
      <c r="BJ148" s="120" t="s">
        <v>80</v>
      </c>
      <c r="BK148" s="205">
        <f>ROUND(I148*H148,2)</f>
        <v>0</v>
      </c>
      <c r="BL148" s="120" t="s">
        <v>151</v>
      </c>
      <c r="BM148" s="204" t="s">
        <v>1947</v>
      </c>
    </row>
    <row r="149" spans="1:65" s="219" customFormat="1">
      <c r="B149" s="220"/>
      <c r="D149" s="221" t="s">
        <v>153</v>
      </c>
      <c r="E149" s="222" t="s">
        <v>1846</v>
      </c>
      <c r="F149" s="223" t="s">
        <v>1948</v>
      </c>
      <c r="H149" s="224">
        <v>13.5</v>
      </c>
      <c r="I149" s="25"/>
      <c r="L149" s="220"/>
      <c r="M149" s="225"/>
      <c r="N149" s="226"/>
      <c r="O149" s="226"/>
      <c r="P149" s="226"/>
      <c r="Q149" s="226"/>
      <c r="R149" s="226"/>
      <c r="S149" s="226"/>
      <c r="T149" s="227"/>
      <c r="AT149" s="222" t="s">
        <v>153</v>
      </c>
      <c r="AU149" s="222" t="s">
        <v>82</v>
      </c>
      <c r="AV149" s="219" t="s">
        <v>82</v>
      </c>
      <c r="AW149" s="219" t="s">
        <v>33</v>
      </c>
      <c r="AX149" s="219" t="s">
        <v>80</v>
      </c>
      <c r="AY149" s="222" t="s">
        <v>145</v>
      </c>
    </row>
    <row r="150" spans="1:65" s="130" customFormat="1" ht="21.75" customHeight="1">
      <c r="A150" s="127"/>
      <c r="B150" s="128"/>
      <c r="C150" s="236" t="s">
        <v>258</v>
      </c>
      <c r="D150" s="236" t="s">
        <v>514</v>
      </c>
      <c r="E150" s="237" t="s">
        <v>1949</v>
      </c>
      <c r="F150" s="238" t="s">
        <v>1950</v>
      </c>
      <c r="G150" s="239" t="s">
        <v>240</v>
      </c>
      <c r="H150" s="240">
        <v>13.904999999999999</v>
      </c>
      <c r="I150" s="29"/>
      <c r="J150" s="241">
        <f>ROUND(I150*H150,2)</f>
        <v>0</v>
      </c>
      <c r="K150" s="238" t="s">
        <v>150</v>
      </c>
      <c r="L150" s="242"/>
      <c r="M150" s="243" t="s">
        <v>3</v>
      </c>
      <c r="N150" s="244" t="s">
        <v>43</v>
      </c>
      <c r="O150" s="201"/>
      <c r="P150" s="202">
        <f>O150*H150</f>
        <v>0</v>
      </c>
      <c r="Q150" s="202">
        <v>3.3500000000000002E-2</v>
      </c>
      <c r="R150" s="202">
        <f>Q150*H150</f>
        <v>0.4658175</v>
      </c>
      <c r="S150" s="202">
        <v>0</v>
      </c>
      <c r="T150" s="203">
        <f>S150*H150</f>
        <v>0</v>
      </c>
      <c r="U150" s="127"/>
      <c r="V150" s="127"/>
      <c r="W150" s="127"/>
      <c r="X150" s="127"/>
      <c r="Y150" s="127"/>
      <c r="Z150" s="127"/>
      <c r="AA150" s="127"/>
      <c r="AB150" s="127"/>
      <c r="AC150" s="127"/>
      <c r="AD150" s="127"/>
      <c r="AE150" s="127"/>
      <c r="AR150" s="204" t="s">
        <v>169</v>
      </c>
      <c r="AT150" s="204" t="s">
        <v>514</v>
      </c>
      <c r="AU150" s="204" t="s">
        <v>82</v>
      </c>
      <c r="AY150" s="120" t="s">
        <v>145</v>
      </c>
      <c r="BE150" s="205">
        <f>IF(N150="základní",J150,0)</f>
        <v>0</v>
      </c>
      <c r="BF150" s="205">
        <f>IF(N150="snížená",J150,0)</f>
        <v>0</v>
      </c>
      <c r="BG150" s="205">
        <f>IF(N150="zákl. přenesená",J150,0)</f>
        <v>0</v>
      </c>
      <c r="BH150" s="205">
        <f>IF(N150="sníž. přenesená",J150,0)</f>
        <v>0</v>
      </c>
      <c r="BI150" s="205">
        <f>IF(N150="nulová",J150,0)</f>
        <v>0</v>
      </c>
      <c r="BJ150" s="120" t="s">
        <v>80</v>
      </c>
      <c r="BK150" s="205">
        <f>ROUND(I150*H150,2)</f>
        <v>0</v>
      </c>
      <c r="BL150" s="120" t="s">
        <v>151</v>
      </c>
      <c r="BM150" s="204" t="s">
        <v>1951</v>
      </c>
    </row>
    <row r="151" spans="1:65" s="130" customFormat="1" ht="58.5">
      <c r="A151" s="127"/>
      <c r="B151" s="128"/>
      <c r="C151" s="127"/>
      <c r="D151" s="221" t="s">
        <v>316</v>
      </c>
      <c r="E151" s="127"/>
      <c r="F151" s="252" t="s">
        <v>1943</v>
      </c>
      <c r="G151" s="127"/>
      <c r="H151" s="127"/>
      <c r="I151" s="28"/>
      <c r="J151" s="127"/>
      <c r="K151" s="127"/>
      <c r="L151" s="128"/>
      <c r="M151" s="253"/>
      <c r="N151" s="254"/>
      <c r="O151" s="201"/>
      <c r="P151" s="201"/>
      <c r="Q151" s="201"/>
      <c r="R151" s="201"/>
      <c r="S151" s="201"/>
      <c r="T151" s="255"/>
      <c r="U151" s="127"/>
      <c r="V151" s="127"/>
      <c r="W151" s="127"/>
      <c r="X151" s="127"/>
      <c r="Y151" s="127"/>
      <c r="Z151" s="127"/>
      <c r="AA151" s="127"/>
      <c r="AB151" s="127"/>
      <c r="AC151" s="127"/>
      <c r="AD151" s="127"/>
      <c r="AE151" s="127"/>
      <c r="AT151" s="120" t="s">
        <v>316</v>
      </c>
      <c r="AU151" s="120" t="s">
        <v>82</v>
      </c>
    </row>
    <row r="152" spans="1:65" s="219" customFormat="1">
      <c r="B152" s="220"/>
      <c r="D152" s="221" t="s">
        <v>153</v>
      </c>
      <c r="F152" s="223" t="s">
        <v>1952</v>
      </c>
      <c r="H152" s="224">
        <v>13.904999999999999</v>
      </c>
      <c r="I152" s="25"/>
      <c r="L152" s="220"/>
      <c r="M152" s="225"/>
      <c r="N152" s="226"/>
      <c r="O152" s="226"/>
      <c r="P152" s="226"/>
      <c r="Q152" s="226"/>
      <c r="R152" s="226"/>
      <c r="S152" s="226"/>
      <c r="T152" s="227"/>
      <c r="AT152" s="222" t="s">
        <v>153</v>
      </c>
      <c r="AU152" s="222" t="s">
        <v>82</v>
      </c>
      <c r="AV152" s="219" t="s">
        <v>82</v>
      </c>
      <c r="AW152" s="219" t="s">
        <v>4</v>
      </c>
      <c r="AX152" s="219" t="s">
        <v>80</v>
      </c>
      <c r="AY152" s="222" t="s">
        <v>145</v>
      </c>
    </row>
    <row r="153" spans="1:65" s="130" customFormat="1" ht="44.25" customHeight="1">
      <c r="A153" s="127"/>
      <c r="B153" s="128"/>
      <c r="C153" s="193" t="s">
        <v>263</v>
      </c>
      <c r="D153" s="193" t="s">
        <v>147</v>
      </c>
      <c r="E153" s="194" t="s">
        <v>1953</v>
      </c>
      <c r="F153" s="195" t="s">
        <v>1954</v>
      </c>
      <c r="G153" s="196" t="s">
        <v>159</v>
      </c>
      <c r="H153" s="197">
        <v>1</v>
      </c>
      <c r="I153" s="24"/>
      <c r="J153" s="198">
        <f>ROUND(I153*H153,2)</f>
        <v>0</v>
      </c>
      <c r="K153" s="195" t="s">
        <v>150</v>
      </c>
      <c r="L153" s="128"/>
      <c r="M153" s="199" t="s">
        <v>3</v>
      </c>
      <c r="N153" s="200" t="s">
        <v>43</v>
      </c>
      <c r="O153" s="201"/>
      <c r="P153" s="202">
        <f>O153*H153</f>
        <v>0</v>
      </c>
      <c r="Q153" s="202">
        <v>1.67E-3</v>
      </c>
      <c r="R153" s="202">
        <f>Q153*H153</f>
        <v>1.67E-3</v>
      </c>
      <c r="S153" s="202">
        <v>0</v>
      </c>
      <c r="T153" s="203">
        <f>S153*H153</f>
        <v>0</v>
      </c>
      <c r="U153" s="127"/>
      <c r="V153" s="127"/>
      <c r="W153" s="127"/>
      <c r="X153" s="127"/>
      <c r="Y153" s="127"/>
      <c r="Z153" s="127"/>
      <c r="AA153" s="127"/>
      <c r="AB153" s="127"/>
      <c r="AC153" s="127"/>
      <c r="AD153" s="127"/>
      <c r="AE153" s="127"/>
      <c r="AR153" s="204" t="s">
        <v>151</v>
      </c>
      <c r="AT153" s="204" t="s">
        <v>147</v>
      </c>
      <c r="AU153" s="204" t="s">
        <v>82</v>
      </c>
      <c r="AY153" s="120" t="s">
        <v>145</v>
      </c>
      <c r="BE153" s="205">
        <f>IF(N153="základní",J153,0)</f>
        <v>0</v>
      </c>
      <c r="BF153" s="205">
        <f>IF(N153="snížená",J153,0)</f>
        <v>0</v>
      </c>
      <c r="BG153" s="205">
        <f>IF(N153="zákl. přenesená",J153,0)</f>
        <v>0</v>
      </c>
      <c r="BH153" s="205">
        <f>IF(N153="sníž. přenesená",J153,0)</f>
        <v>0</v>
      </c>
      <c r="BI153" s="205">
        <f>IF(N153="nulová",J153,0)</f>
        <v>0</v>
      </c>
      <c r="BJ153" s="120" t="s">
        <v>80</v>
      </c>
      <c r="BK153" s="205">
        <f>ROUND(I153*H153,2)</f>
        <v>0</v>
      </c>
      <c r="BL153" s="120" t="s">
        <v>151</v>
      </c>
      <c r="BM153" s="204" t="s">
        <v>1955</v>
      </c>
    </row>
    <row r="154" spans="1:65" s="130" customFormat="1" ht="24">
      <c r="A154" s="127"/>
      <c r="B154" s="128"/>
      <c r="C154" s="236" t="s">
        <v>274</v>
      </c>
      <c r="D154" s="236" t="s">
        <v>514</v>
      </c>
      <c r="E154" s="237" t="s">
        <v>1956</v>
      </c>
      <c r="F154" s="238" t="s">
        <v>1957</v>
      </c>
      <c r="G154" s="239" t="s">
        <v>159</v>
      </c>
      <c r="H154" s="240">
        <v>1</v>
      </c>
      <c r="I154" s="29"/>
      <c r="J154" s="241">
        <f>ROUND(I154*H154,2)</f>
        <v>0</v>
      </c>
      <c r="K154" s="238" t="s">
        <v>150</v>
      </c>
      <c r="L154" s="242"/>
      <c r="M154" s="243" t="s">
        <v>3</v>
      </c>
      <c r="N154" s="244" t="s">
        <v>43</v>
      </c>
      <c r="O154" s="201"/>
      <c r="P154" s="202">
        <f>O154*H154</f>
        <v>0</v>
      </c>
      <c r="Q154" s="202">
        <v>1.35E-2</v>
      </c>
      <c r="R154" s="202">
        <f>Q154*H154</f>
        <v>1.35E-2</v>
      </c>
      <c r="S154" s="202">
        <v>0</v>
      </c>
      <c r="T154" s="203">
        <f>S154*H154</f>
        <v>0</v>
      </c>
      <c r="U154" s="127"/>
      <c r="V154" s="127"/>
      <c r="W154" s="127"/>
      <c r="X154" s="127"/>
      <c r="Y154" s="127"/>
      <c r="Z154" s="127"/>
      <c r="AA154" s="127"/>
      <c r="AB154" s="127"/>
      <c r="AC154" s="127"/>
      <c r="AD154" s="127"/>
      <c r="AE154" s="127"/>
      <c r="AR154" s="204" t="s">
        <v>169</v>
      </c>
      <c r="AT154" s="204" t="s">
        <v>514</v>
      </c>
      <c r="AU154" s="204" t="s">
        <v>82</v>
      </c>
      <c r="AY154" s="120" t="s">
        <v>145</v>
      </c>
      <c r="BE154" s="205">
        <f>IF(N154="základní",J154,0)</f>
        <v>0</v>
      </c>
      <c r="BF154" s="205">
        <f>IF(N154="snížená",J154,0)</f>
        <v>0</v>
      </c>
      <c r="BG154" s="205">
        <f>IF(N154="zákl. přenesená",J154,0)</f>
        <v>0</v>
      </c>
      <c r="BH154" s="205">
        <f>IF(N154="sníž. přenesená",J154,0)</f>
        <v>0</v>
      </c>
      <c r="BI154" s="205">
        <f>IF(N154="nulová",J154,0)</f>
        <v>0</v>
      </c>
      <c r="BJ154" s="120" t="s">
        <v>80</v>
      </c>
      <c r="BK154" s="205">
        <f>ROUND(I154*H154,2)</f>
        <v>0</v>
      </c>
      <c r="BL154" s="120" t="s">
        <v>151</v>
      </c>
      <c r="BM154" s="204" t="s">
        <v>1958</v>
      </c>
    </row>
    <row r="155" spans="1:65" s="219" customFormat="1">
      <c r="B155" s="220"/>
      <c r="D155" s="221" t="s">
        <v>153</v>
      </c>
      <c r="E155" s="222" t="s">
        <v>3</v>
      </c>
      <c r="F155" s="223" t="s">
        <v>1959</v>
      </c>
      <c r="H155" s="224">
        <v>1</v>
      </c>
      <c r="I155" s="25"/>
      <c r="L155" s="220"/>
      <c r="M155" s="225"/>
      <c r="N155" s="226"/>
      <c r="O155" s="226"/>
      <c r="P155" s="226"/>
      <c r="Q155" s="226"/>
      <c r="R155" s="226"/>
      <c r="S155" s="226"/>
      <c r="T155" s="227"/>
      <c r="AT155" s="222" t="s">
        <v>153</v>
      </c>
      <c r="AU155" s="222" t="s">
        <v>82</v>
      </c>
      <c r="AV155" s="219" t="s">
        <v>82</v>
      </c>
      <c r="AW155" s="219" t="s">
        <v>33</v>
      </c>
      <c r="AX155" s="219" t="s">
        <v>80</v>
      </c>
      <c r="AY155" s="222" t="s">
        <v>145</v>
      </c>
    </row>
    <row r="156" spans="1:65" s="130" customFormat="1" ht="36">
      <c r="A156" s="127"/>
      <c r="B156" s="128"/>
      <c r="C156" s="193" t="s">
        <v>281</v>
      </c>
      <c r="D156" s="193" t="s">
        <v>147</v>
      </c>
      <c r="E156" s="194" t="s">
        <v>1960</v>
      </c>
      <c r="F156" s="195" t="s">
        <v>1961</v>
      </c>
      <c r="G156" s="196" t="s">
        <v>159</v>
      </c>
      <c r="H156" s="197">
        <v>1</v>
      </c>
      <c r="I156" s="24"/>
      <c r="J156" s="198">
        <f>ROUND(I156*H156,2)</f>
        <v>0</v>
      </c>
      <c r="K156" s="195" t="s">
        <v>150</v>
      </c>
      <c r="L156" s="128"/>
      <c r="M156" s="199" t="s">
        <v>3</v>
      </c>
      <c r="N156" s="200" t="s">
        <v>43</v>
      </c>
      <c r="O156" s="201"/>
      <c r="P156" s="202">
        <f>O156*H156</f>
        <v>0</v>
      </c>
      <c r="Q156" s="202">
        <v>2.0000000000000002E-5</v>
      </c>
      <c r="R156" s="202">
        <f>Q156*H156</f>
        <v>2.0000000000000002E-5</v>
      </c>
      <c r="S156" s="202">
        <v>0</v>
      </c>
      <c r="T156" s="203">
        <f>S156*H156</f>
        <v>0</v>
      </c>
      <c r="U156" s="127"/>
      <c r="V156" s="127"/>
      <c r="W156" s="127"/>
      <c r="X156" s="127"/>
      <c r="Y156" s="127"/>
      <c r="Z156" s="127"/>
      <c r="AA156" s="127"/>
      <c r="AB156" s="127"/>
      <c r="AC156" s="127"/>
      <c r="AD156" s="127"/>
      <c r="AE156" s="127"/>
      <c r="AR156" s="204" t="s">
        <v>151</v>
      </c>
      <c r="AT156" s="204" t="s">
        <v>147</v>
      </c>
      <c r="AU156" s="204" t="s">
        <v>82</v>
      </c>
      <c r="AY156" s="120" t="s">
        <v>145</v>
      </c>
      <c r="BE156" s="205">
        <f>IF(N156="základní",J156,0)</f>
        <v>0</v>
      </c>
      <c r="BF156" s="205">
        <f>IF(N156="snížená",J156,0)</f>
        <v>0</v>
      </c>
      <c r="BG156" s="205">
        <f>IF(N156="zákl. přenesená",J156,0)</f>
        <v>0</v>
      </c>
      <c r="BH156" s="205">
        <f>IF(N156="sníž. přenesená",J156,0)</f>
        <v>0</v>
      </c>
      <c r="BI156" s="205">
        <f>IF(N156="nulová",J156,0)</f>
        <v>0</v>
      </c>
      <c r="BJ156" s="120" t="s">
        <v>80</v>
      </c>
      <c r="BK156" s="205">
        <f>ROUND(I156*H156,2)</f>
        <v>0</v>
      </c>
      <c r="BL156" s="120" t="s">
        <v>151</v>
      </c>
      <c r="BM156" s="204" t="s">
        <v>1962</v>
      </c>
    </row>
    <row r="157" spans="1:65" s="130" customFormat="1" ht="44.25" customHeight="1">
      <c r="A157" s="127"/>
      <c r="B157" s="128"/>
      <c r="C157" s="193" t="s">
        <v>286</v>
      </c>
      <c r="D157" s="193" t="s">
        <v>147</v>
      </c>
      <c r="E157" s="194" t="s">
        <v>1963</v>
      </c>
      <c r="F157" s="195" t="s">
        <v>1964</v>
      </c>
      <c r="G157" s="196" t="s">
        <v>159</v>
      </c>
      <c r="H157" s="197">
        <v>2</v>
      </c>
      <c r="I157" s="24"/>
      <c r="J157" s="198">
        <f>ROUND(I157*H157,2)</f>
        <v>0</v>
      </c>
      <c r="K157" s="195" t="s">
        <v>150</v>
      </c>
      <c r="L157" s="128"/>
      <c r="M157" s="199" t="s">
        <v>3</v>
      </c>
      <c r="N157" s="200" t="s">
        <v>43</v>
      </c>
      <c r="O157" s="201"/>
      <c r="P157" s="202">
        <f>O157*H157</f>
        <v>0</v>
      </c>
      <c r="Q157" s="202">
        <v>2.96E-3</v>
      </c>
      <c r="R157" s="202">
        <f>Q157*H157</f>
        <v>5.9199999999999999E-3</v>
      </c>
      <c r="S157" s="202">
        <v>0</v>
      </c>
      <c r="T157" s="203">
        <f>S157*H157</f>
        <v>0</v>
      </c>
      <c r="U157" s="127"/>
      <c r="V157" s="127"/>
      <c r="W157" s="127"/>
      <c r="X157" s="127"/>
      <c r="Y157" s="127"/>
      <c r="Z157" s="127"/>
      <c r="AA157" s="127"/>
      <c r="AB157" s="127"/>
      <c r="AC157" s="127"/>
      <c r="AD157" s="127"/>
      <c r="AE157" s="127"/>
      <c r="AR157" s="204" t="s">
        <v>151</v>
      </c>
      <c r="AT157" s="204" t="s">
        <v>147</v>
      </c>
      <c r="AU157" s="204" t="s">
        <v>82</v>
      </c>
      <c r="AY157" s="120" t="s">
        <v>145</v>
      </c>
      <c r="BE157" s="205">
        <f>IF(N157="základní",J157,0)</f>
        <v>0</v>
      </c>
      <c r="BF157" s="205">
        <f>IF(N157="snížená",J157,0)</f>
        <v>0</v>
      </c>
      <c r="BG157" s="205">
        <f>IF(N157="zákl. přenesená",J157,0)</f>
        <v>0</v>
      </c>
      <c r="BH157" s="205">
        <f>IF(N157="sníž. přenesená",J157,0)</f>
        <v>0</v>
      </c>
      <c r="BI157" s="205">
        <f>IF(N157="nulová",J157,0)</f>
        <v>0</v>
      </c>
      <c r="BJ157" s="120" t="s">
        <v>80</v>
      </c>
      <c r="BK157" s="205">
        <f>ROUND(I157*H157,2)</f>
        <v>0</v>
      </c>
      <c r="BL157" s="120" t="s">
        <v>151</v>
      </c>
      <c r="BM157" s="204" t="s">
        <v>1965</v>
      </c>
    </row>
    <row r="158" spans="1:65" s="130" customFormat="1" ht="24">
      <c r="A158" s="127"/>
      <c r="B158" s="128"/>
      <c r="C158" s="236" t="s">
        <v>292</v>
      </c>
      <c r="D158" s="236" t="s">
        <v>514</v>
      </c>
      <c r="E158" s="237" t="s">
        <v>1966</v>
      </c>
      <c r="F158" s="238" t="s">
        <v>1967</v>
      </c>
      <c r="G158" s="239" t="s">
        <v>159</v>
      </c>
      <c r="H158" s="240">
        <v>2</v>
      </c>
      <c r="I158" s="29"/>
      <c r="J158" s="241">
        <f>ROUND(I158*H158,2)</f>
        <v>0</v>
      </c>
      <c r="K158" s="238" t="s">
        <v>150</v>
      </c>
      <c r="L158" s="242"/>
      <c r="M158" s="243" t="s">
        <v>3</v>
      </c>
      <c r="N158" s="244" t="s">
        <v>43</v>
      </c>
      <c r="O158" s="201"/>
      <c r="P158" s="202">
        <f>O158*H158</f>
        <v>0</v>
      </c>
      <c r="Q158" s="202">
        <v>1.5599999999999999E-2</v>
      </c>
      <c r="R158" s="202">
        <f>Q158*H158</f>
        <v>3.1199999999999999E-2</v>
      </c>
      <c r="S158" s="202">
        <v>0</v>
      </c>
      <c r="T158" s="203">
        <f>S158*H158</f>
        <v>0</v>
      </c>
      <c r="U158" s="127"/>
      <c r="V158" s="127"/>
      <c r="W158" s="127"/>
      <c r="X158" s="127"/>
      <c r="Y158" s="127"/>
      <c r="Z158" s="127"/>
      <c r="AA158" s="127"/>
      <c r="AB158" s="127"/>
      <c r="AC158" s="127"/>
      <c r="AD158" s="127"/>
      <c r="AE158" s="127"/>
      <c r="AR158" s="204" t="s">
        <v>169</v>
      </c>
      <c r="AT158" s="204" t="s">
        <v>514</v>
      </c>
      <c r="AU158" s="204" t="s">
        <v>82</v>
      </c>
      <c r="AY158" s="120" t="s">
        <v>145</v>
      </c>
      <c r="BE158" s="205">
        <f>IF(N158="základní",J158,0)</f>
        <v>0</v>
      </c>
      <c r="BF158" s="205">
        <f>IF(N158="snížená",J158,0)</f>
        <v>0</v>
      </c>
      <c r="BG158" s="205">
        <f>IF(N158="zákl. přenesená",J158,0)</f>
        <v>0</v>
      </c>
      <c r="BH158" s="205">
        <f>IF(N158="sníž. přenesená",J158,0)</f>
        <v>0</v>
      </c>
      <c r="BI158" s="205">
        <f>IF(N158="nulová",J158,0)</f>
        <v>0</v>
      </c>
      <c r="BJ158" s="120" t="s">
        <v>80</v>
      </c>
      <c r="BK158" s="205">
        <f>ROUND(I158*H158,2)</f>
        <v>0</v>
      </c>
      <c r="BL158" s="120" t="s">
        <v>151</v>
      </c>
      <c r="BM158" s="204" t="s">
        <v>1968</v>
      </c>
    </row>
    <row r="159" spans="1:65" s="219" customFormat="1">
      <c r="B159" s="220"/>
      <c r="D159" s="221" t="s">
        <v>153</v>
      </c>
      <c r="E159" s="222" t="s">
        <v>3</v>
      </c>
      <c r="F159" s="223" t="s">
        <v>1969</v>
      </c>
      <c r="H159" s="224">
        <v>1</v>
      </c>
      <c r="I159" s="25"/>
      <c r="L159" s="220"/>
      <c r="M159" s="225"/>
      <c r="N159" s="226"/>
      <c r="O159" s="226"/>
      <c r="P159" s="226"/>
      <c r="Q159" s="226"/>
      <c r="R159" s="226"/>
      <c r="S159" s="226"/>
      <c r="T159" s="227"/>
      <c r="AT159" s="222" t="s">
        <v>153</v>
      </c>
      <c r="AU159" s="222" t="s">
        <v>82</v>
      </c>
      <c r="AV159" s="219" t="s">
        <v>82</v>
      </c>
      <c r="AW159" s="219" t="s">
        <v>33</v>
      </c>
      <c r="AX159" s="219" t="s">
        <v>72</v>
      </c>
      <c r="AY159" s="222" t="s">
        <v>145</v>
      </c>
    </row>
    <row r="160" spans="1:65" s="219" customFormat="1">
      <c r="B160" s="220"/>
      <c r="D160" s="221" t="s">
        <v>153</v>
      </c>
      <c r="E160" s="222" t="s">
        <v>3</v>
      </c>
      <c r="F160" s="223" t="s">
        <v>1970</v>
      </c>
      <c r="H160" s="224">
        <v>1</v>
      </c>
      <c r="I160" s="25"/>
      <c r="L160" s="220"/>
      <c r="M160" s="225"/>
      <c r="N160" s="226"/>
      <c r="O160" s="226"/>
      <c r="P160" s="226"/>
      <c r="Q160" s="226"/>
      <c r="R160" s="226"/>
      <c r="S160" s="226"/>
      <c r="T160" s="227"/>
      <c r="AT160" s="222" t="s">
        <v>153</v>
      </c>
      <c r="AU160" s="222" t="s">
        <v>82</v>
      </c>
      <c r="AV160" s="219" t="s">
        <v>82</v>
      </c>
      <c r="AW160" s="219" t="s">
        <v>33</v>
      </c>
      <c r="AX160" s="219" t="s">
        <v>72</v>
      </c>
      <c r="AY160" s="222" t="s">
        <v>145</v>
      </c>
    </row>
    <row r="161" spans="1:65" s="228" customFormat="1">
      <c r="B161" s="229"/>
      <c r="D161" s="221" t="s">
        <v>153</v>
      </c>
      <c r="E161" s="230" t="s">
        <v>3</v>
      </c>
      <c r="F161" s="231" t="s">
        <v>176</v>
      </c>
      <c r="H161" s="232">
        <v>2</v>
      </c>
      <c r="I161" s="26"/>
      <c r="L161" s="229"/>
      <c r="M161" s="233"/>
      <c r="N161" s="234"/>
      <c r="O161" s="234"/>
      <c r="P161" s="234"/>
      <c r="Q161" s="234"/>
      <c r="R161" s="234"/>
      <c r="S161" s="234"/>
      <c r="T161" s="235"/>
      <c r="AT161" s="230" t="s">
        <v>153</v>
      </c>
      <c r="AU161" s="230" t="s">
        <v>82</v>
      </c>
      <c r="AV161" s="228" t="s">
        <v>151</v>
      </c>
      <c r="AW161" s="228" t="s">
        <v>33</v>
      </c>
      <c r="AX161" s="228" t="s">
        <v>80</v>
      </c>
      <c r="AY161" s="230" t="s">
        <v>145</v>
      </c>
    </row>
    <row r="162" spans="1:65" s="130" customFormat="1" ht="36">
      <c r="A162" s="127"/>
      <c r="B162" s="128"/>
      <c r="C162" s="193" t="s">
        <v>301</v>
      </c>
      <c r="D162" s="193" t="s">
        <v>147</v>
      </c>
      <c r="E162" s="194" t="s">
        <v>1971</v>
      </c>
      <c r="F162" s="195" t="s">
        <v>1972</v>
      </c>
      <c r="G162" s="196" t="s">
        <v>159</v>
      </c>
      <c r="H162" s="197">
        <v>2</v>
      </c>
      <c r="I162" s="24"/>
      <c r="J162" s="198">
        <f>ROUND(I162*H162,2)</f>
        <v>0</v>
      </c>
      <c r="K162" s="195" t="s">
        <v>150</v>
      </c>
      <c r="L162" s="128"/>
      <c r="M162" s="199" t="s">
        <v>3</v>
      </c>
      <c r="N162" s="200" t="s">
        <v>43</v>
      </c>
      <c r="O162" s="201"/>
      <c r="P162" s="202">
        <f>O162*H162</f>
        <v>0</v>
      </c>
      <c r="Q162" s="202">
        <v>2.0000000000000002E-5</v>
      </c>
      <c r="R162" s="202">
        <f>Q162*H162</f>
        <v>4.0000000000000003E-5</v>
      </c>
      <c r="S162" s="202">
        <v>0</v>
      </c>
      <c r="T162" s="203">
        <f>S162*H162</f>
        <v>0</v>
      </c>
      <c r="U162" s="127"/>
      <c r="V162" s="127"/>
      <c r="W162" s="127"/>
      <c r="X162" s="127"/>
      <c r="Y162" s="127"/>
      <c r="Z162" s="127"/>
      <c r="AA162" s="127"/>
      <c r="AB162" s="127"/>
      <c r="AC162" s="127"/>
      <c r="AD162" s="127"/>
      <c r="AE162" s="127"/>
      <c r="AR162" s="204" t="s">
        <v>151</v>
      </c>
      <c r="AT162" s="204" t="s">
        <v>147</v>
      </c>
      <c r="AU162" s="204" t="s">
        <v>82</v>
      </c>
      <c r="AY162" s="120" t="s">
        <v>145</v>
      </c>
      <c r="BE162" s="205">
        <f>IF(N162="základní",J162,0)</f>
        <v>0</v>
      </c>
      <c r="BF162" s="205">
        <f>IF(N162="snížená",J162,0)</f>
        <v>0</v>
      </c>
      <c r="BG162" s="205">
        <f>IF(N162="zákl. přenesená",J162,0)</f>
        <v>0</v>
      </c>
      <c r="BH162" s="205">
        <f>IF(N162="sníž. přenesená",J162,0)</f>
        <v>0</v>
      </c>
      <c r="BI162" s="205">
        <f>IF(N162="nulová",J162,0)</f>
        <v>0</v>
      </c>
      <c r="BJ162" s="120" t="s">
        <v>80</v>
      </c>
      <c r="BK162" s="205">
        <f>ROUND(I162*H162,2)</f>
        <v>0</v>
      </c>
      <c r="BL162" s="120" t="s">
        <v>151</v>
      </c>
      <c r="BM162" s="204" t="s">
        <v>1973</v>
      </c>
    </row>
    <row r="163" spans="1:65" s="130" customFormat="1" ht="48">
      <c r="A163" s="127"/>
      <c r="B163" s="128"/>
      <c r="C163" s="193" t="s">
        <v>313</v>
      </c>
      <c r="D163" s="193" t="s">
        <v>147</v>
      </c>
      <c r="E163" s="194" t="s">
        <v>1974</v>
      </c>
      <c r="F163" s="195" t="s">
        <v>1975</v>
      </c>
      <c r="G163" s="196" t="s">
        <v>159</v>
      </c>
      <c r="H163" s="197">
        <v>3</v>
      </c>
      <c r="I163" s="24"/>
      <c r="J163" s="198">
        <f>ROUND(I163*H163,2)</f>
        <v>0</v>
      </c>
      <c r="K163" s="195" t="s">
        <v>150</v>
      </c>
      <c r="L163" s="128"/>
      <c r="M163" s="199" t="s">
        <v>3</v>
      </c>
      <c r="N163" s="200" t="s">
        <v>43</v>
      </c>
      <c r="O163" s="201"/>
      <c r="P163" s="202">
        <f>O163*H163</f>
        <v>0</v>
      </c>
      <c r="Q163" s="202">
        <v>0</v>
      </c>
      <c r="R163" s="202">
        <f>Q163*H163</f>
        <v>0</v>
      </c>
      <c r="S163" s="202">
        <v>0</v>
      </c>
      <c r="T163" s="203">
        <f>S163*H163</f>
        <v>0</v>
      </c>
      <c r="U163" s="127"/>
      <c r="V163" s="127"/>
      <c r="W163" s="127"/>
      <c r="X163" s="127"/>
      <c r="Y163" s="127"/>
      <c r="Z163" s="127"/>
      <c r="AA163" s="127"/>
      <c r="AB163" s="127"/>
      <c r="AC163" s="127"/>
      <c r="AD163" s="127"/>
      <c r="AE163" s="127"/>
      <c r="AR163" s="204" t="s">
        <v>151</v>
      </c>
      <c r="AT163" s="204" t="s">
        <v>147</v>
      </c>
      <c r="AU163" s="204" t="s">
        <v>82</v>
      </c>
      <c r="AY163" s="120" t="s">
        <v>145</v>
      </c>
      <c r="BE163" s="205">
        <f>IF(N163="základní",J163,0)</f>
        <v>0</v>
      </c>
      <c r="BF163" s="205">
        <f>IF(N163="snížená",J163,0)</f>
        <v>0</v>
      </c>
      <c r="BG163" s="205">
        <f>IF(N163="zákl. přenesená",J163,0)</f>
        <v>0</v>
      </c>
      <c r="BH163" s="205">
        <f>IF(N163="sníž. přenesená",J163,0)</f>
        <v>0</v>
      </c>
      <c r="BI163" s="205">
        <f>IF(N163="nulová",J163,0)</f>
        <v>0</v>
      </c>
      <c r="BJ163" s="120" t="s">
        <v>80</v>
      </c>
      <c r="BK163" s="205">
        <f>ROUND(I163*H163,2)</f>
        <v>0</v>
      </c>
      <c r="BL163" s="120" t="s">
        <v>151</v>
      </c>
      <c r="BM163" s="204" t="s">
        <v>1976</v>
      </c>
    </row>
    <row r="164" spans="1:65" s="219" customFormat="1">
      <c r="B164" s="220"/>
      <c r="D164" s="221" t="s">
        <v>153</v>
      </c>
      <c r="E164" s="222" t="s">
        <v>3</v>
      </c>
      <c r="F164" s="223" t="s">
        <v>1977</v>
      </c>
      <c r="H164" s="224">
        <v>3</v>
      </c>
      <c r="I164" s="25"/>
      <c r="L164" s="220"/>
      <c r="M164" s="225"/>
      <c r="N164" s="226"/>
      <c r="O164" s="226"/>
      <c r="P164" s="226"/>
      <c r="Q164" s="226"/>
      <c r="R164" s="226"/>
      <c r="S164" s="226"/>
      <c r="T164" s="227"/>
      <c r="AT164" s="222" t="s">
        <v>153</v>
      </c>
      <c r="AU164" s="222" t="s">
        <v>82</v>
      </c>
      <c r="AV164" s="219" t="s">
        <v>82</v>
      </c>
      <c r="AW164" s="219" t="s">
        <v>33</v>
      </c>
      <c r="AX164" s="219" t="s">
        <v>80</v>
      </c>
      <c r="AY164" s="222" t="s">
        <v>145</v>
      </c>
    </row>
    <row r="165" spans="1:65" s="130" customFormat="1" ht="24">
      <c r="A165" s="127"/>
      <c r="B165" s="128"/>
      <c r="C165" s="236" t="s">
        <v>318</v>
      </c>
      <c r="D165" s="236" t="s">
        <v>514</v>
      </c>
      <c r="E165" s="237" t="s">
        <v>1978</v>
      </c>
      <c r="F165" s="238" t="s">
        <v>1979</v>
      </c>
      <c r="G165" s="239" t="s">
        <v>159</v>
      </c>
      <c r="H165" s="240">
        <v>1</v>
      </c>
      <c r="I165" s="29"/>
      <c r="J165" s="241">
        <f t="shared" ref="J165:J170" si="0">ROUND(I165*H165,2)</f>
        <v>0</v>
      </c>
      <c r="K165" s="238" t="s">
        <v>3</v>
      </c>
      <c r="L165" s="242"/>
      <c r="M165" s="243" t="s">
        <v>3</v>
      </c>
      <c r="N165" s="244" t="s">
        <v>43</v>
      </c>
      <c r="O165" s="201"/>
      <c r="P165" s="202">
        <f t="shared" ref="P165:P170" si="1">O165*H165</f>
        <v>0</v>
      </c>
      <c r="Q165" s="202">
        <v>1.0800000000000001E-2</v>
      </c>
      <c r="R165" s="202">
        <f t="shared" ref="R165:R170" si="2">Q165*H165</f>
        <v>1.0800000000000001E-2</v>
      </c>
      <c r="S165" s="202">
        <v>0</v>
      </c>
      <c r="T165" s="203">
        <f t="shared" ref="T165:T170" si="3">S165*H165</f>
        <v>0</v>
      </c>
      <c r="U165" s="127"/>
      <c r="V165" s="127"/>
      <c r="W165" s="127"/>
      <c r="X165" s="127"/>
      <c r="Y165" s="127"/>
      <c r="Z165" s="127"/>
      <c r="AA165" s="127"/>
      <c r="AB165" s="127"/>
      <c r="AC165" s="127"/>
      <c r="AD165" s="127"/>
      <c r="AE165" s="127"/>
      <c r="AR165" s="204" t="s">
        <v>169</v>
      </c>
      <c r="AT165" s="204" t="s">
        <v>514</v>
      </c>
      <c r="AU165" s="204" t="s">
        <v>82</v>
      </c>
      <c r="AY165" s="120" t="s">
        <v>145</v>
      </c>
      <c r="BE165" s="205">
        <f t="shared" ref="BE165:BE170" si="4">IF(N165="základní",J165,0)</f>
        <v>0</v>
      </c>
      <c r="BF165" s="205">
        <f t="shared" ref="BF165:BF170" si="5">IF(N165="snížená",J165,0)</f>
        <v>0</v>
      </c>
      <c r="BG165" s="205">
        <f t="shared" ref="BG165:BG170" si="6">IF(N165="zákl. přenesená",J165,0)</f>
        <v>0</v>
      </c>
      <c r="BH165" s="205">
        <f t="shared" ref="BH165:BH170" si="7">IF(N165="sníž. přenesená",J165,0)</f>
        <v>0</v>
      </c>
      <c r="BI165" s="205">
        <f t="shared" ref="BI165:BI170" si="8">IF(N165="nulová",J165,0)</f>
        <v>0</v>
      </c>
      <c r="BJ165" s="120" t="s">
        <v>80</v>
      </c>
      <c r="BK165" s="205">
        <f t="shared" ref="BK165:BK170" si="9">ROUND(I165*H165,2)</f>
        <v>0</v>
      </c>
      <c r="BL165" s="120" t="s">
        <v>151</v>
      </c>
      <c r="BM165" s="204" t="s">
        <v>1980</v>
      </c>
    </row>
    <row r="166" spans="1:65" s="130" customFormat="1" ht="24">
      <c r="A166" s="127"/>
      <c r="B166" s="128"/>
      <c r="C166" s="236" t="s">
        <v>323</v>
      </c>
      <c r="D166" s="236" t="s">
        <v>514</v>
      </c>
      <c r="E166" s="237" t="s">
        <v>1981</v>
      </c>
      <c r="F166" s="238" t="s">
        <v>1982</v>
      </c>
      <c r="G166" s="239" t="s">
        <v>159</v>
      </c>
      <c r="H166" s="240">
        <v>1</v>
      </c>
      <c r="I166" s="29"/>
      <c r="J166" s="241">
        <f t="shared" si="0"/>
        <v>0</v>
      </c>
      <c r="K166" s="238" t="s">
        <v>150</v>
      </c>
      <c r="L166" s="242"/>
      <c r="M166" s="243" t="s">
        <v>3</v>
      </c>
      <c r="N166" s="244" t="s">
        <v>43</v>
      </c>
      <c r="O166" s="201"/>
      <c r="P166" s="202">
        <f t="shared" si="1"/>
        <v>0</v>
      </c>
      <c r="Q166" s="202">
        <v>1.01E-2</v>
      </c>
      <c r="R166" s="202">
        <f t="shared" si="2"/>
        <v>1.01E-2</v>
      </c>
      <c r="S166" s="202">
        <v>0</v>
      </c>
      <c r="T166" s="203">
        <f t="shared" si="3"/>
        <v>0</v>
      </c>
      <c r="U166" s="127"/>
      <c r="V166" s="127"/>
      <c r="W166" s="127"/>
      <c r="X166" s="127"/>
      <c r="Y166" s="127"/>
      <c r="Z166" s="127"/>
      <c r="AA166" s="127"/>
      <c r="AB166" s="127"/>
      <c r="AC166" s="127"/>
      <c r="AD166" s="127"/>
      <c r="AE166" s="127"/>
      <c r="AR166" s="204" t="s">
        <v>169</v>
      </c>
      <c r="AT166" s="204" t="s">
        <v>514</v>
      </c>
      <c r="AU166" s="204" t="s">
        <v>82</v>
      </c>
      <c r="AY166" s="120" t="s">
        <v>145</v>
      </c>
      <c r="BE166" s="205">
        <f t="shared" si="4"/>
        <v>0</v>
      </c>
      <c r="BF166" s="205">
        <f t="shared" si="5"/>
        <v>0</v>
      </c>
      <c r="BG166" s="205">
        <f t="shared" si="6"/>
        <v>0</v>
      </c>
      <c r="BH166" s="205">
        <f t="shared" si="7"/>
        <v>0</v>
      </c>
      <c r="BI166" s="205">
        <f t="shared" si="8"/>
        <v>0</v>
      </c>
      <c r="BJ166" s="120" t="s">
        <v>80</v>
      </c>
      <c r="BK166" s="205">
        <f t="shared" si="9"/>
        <v>0</v>
      </c>
      <c r="BL166" s="120" t="s">
        <v>151</v>
      </c>
      <c r="BM166" s="204" t="s">
        <v>1983</v>
      </c>
    </row>
    <row r="167" spans="1:65" s="130" customFormat="1" ht="16.5" customHeight="1">
      <c r="A167" s="127"/>
      <c r="B167" s="128"/>
      <c r="C167" s="193" t="s">
        <v>328</v>
      </c>
      <c r="D167" s="193" t="s">
        <v>147</v>
      </c>
      <c r="E167" s="194" t="s">
        <v>1984</v>
      </c>
      <c r="F167" s="195" t="s">
        <v>1985</v>
      </c>
      <c r="G167" s="196" t="s">
        <v>159</v>
      </c>
      <c r="H167" s="197">
        <v>2</v>
      </c>
      <c r="I167" s="24"/>
      <c r="J167" s="198">
        <f t="shared" si="0"/>
        <v>0</v>
      </c>
      <c r="K167" s="195" t="s">
        <v>3</v>
      </c>
      <c r="L167" s="128"/>
      <c r="M167" s="199" t="s">
        <v>3</v>
      </c>
      <c r="N167" s="200" t="s">
        <v>43</v>
      </c>
      <c r="O167" s="201"/>
      <c r="P167" s="202">
        <f t="shared" si="1"/>
        <v>0</v>
      </c>
      <c r="Q167" s="202">
        <v>2.5200000000000001E-3</v>
      </c>
      <c r="R167" s="202">
        <f t="shared" si="2"/>
        <v>5.0400000000000002E-3</v>
      </c>
      <c r="S167" s="202">
        <v>0</v>
      </c>
      <c r="T167" s="203">
        <f t="shared" si="3"/>
        <v>0</v>
      </c>
      <c r="U167" s="127"/>
      <c r="V167" s="127"/>
      <c r="W167" s="127"/>
      <c r="X167" s="127"/>
      <c r="Y167" s="127"/>
      <c r="Z167" s="127"/>
      <c r="AA167" s="127"/>
      <c r="AB167" s="127"/>
      <c r="AC167" s="127"/>
      <c r="AD167" s="127"/>
      <c r="AE167" s="127"/>
      <c r="AR167" s="204" t="s">
        <v>151</v>
      </c>
      <c r="AT167" s="204" t="s">
        <v>147</v>
      </c>
      <c r="AU167" s="204" t="s">
        <v>82</v>
      </c>
      <c r="AY167" s="120" t="s">
        <v>145</v>
      </c>
      <c r="BE167" s="205">
        <f t="shared" si="4"/>
        <v>0</v>
      </c>
      <c r="BF167" s="205">
        <f t="shared" si="5"/>
        <v>0</v>
      </c>
      <c r="BG167" s="205">
        <f t="shared" si="6"/>
        <v>0</v>
      </c>
      <c r="BH167" s="205">
        <f t="shared" si="7"/>
        <v>0</v>
      </c>
      <c r="BI167" s="205">
        <f t="shared" si="8"/>
        <v>0</v>
      </c>
      <c r="BJ167" s="120" t="s">
        <v>80</v>
      </c>
      <c r="BK167" s="205">
        <f t="shared" si="9"/>
        <v>0</v>
      </c>
      <c r="BL167" s="120" t="s">
        <v>151</v>
      </c>
      <c r="BM167" s="204" t="s">
        <v>1986</v>
      </c>
    </row>
    <row r="168" spans="1:65" s="130" customFormat="1" ht="24">
      <c r="A168" s="127"/>
      <c r="B168" s="128"/>
      <c r="C168" s="236" t="s">
        <v>333</v>
      </c>
      <c r="D168" s="236" t="s">
        <v>514</v>
      </c>
      <c r="E168" s="237" t="s">
        <v>1987</v>
      </c>
      <c r="F168" s="238" t="s">
        <v>1988</v>
      </c>
      <c r="G168" s="239" t="s">
        <v>159</v>
      </c>
      <c r="H168" s="240">
        <v>1</v>
      </c>
      <c r="I168" s="29"/>
      <c r="J168" s="241">
        <f t="shared" si="0"/>
        <v>0</v>
      </c>
      <c r="K168" s="238" t="s">
        <v>150</v>
      </c>
      <c r="L168" s="242"/>
      <c r="M168" s="243" t="s">
        <v>3</v>
      </c>
      <c r="N168" s="244" t="s">
        <v>43</v>
      </c>
      <c r="O168" s="201"/>
      <c r="P168" s="202">
        <f t="shared" si="1"/>
        <v>0</v>
      </c>
      <c r="Q168" s="202">
        <v>5.2999999999999998E-4</v>
      </c>
      <c r="R168" s="202">
        <f t="shared" si="2"/>
        <v>5.2999999999999998E-4</v>
      </c>
      <c r="S168" s="202">
        <v>0</v>
      </c>
      <c r="T168" s="203">
        <f t="shared" si="3"/>
        <v>0</v>
      </c>
      <c r="U168" s="127"/>
      <c r="V168" s="127"/>
      <c r="W168" s="127"/>
      <c r="X168" s="127"/>
      <c r="Y168" s="127"/>
      <c r="Z168" s="127"/>
      <c r="AA168" s="127"/>
      <c r="AB168" s="127"/>
      <c r="AC168" s="127"/>
      <c r="AD168" s="127"/>
      <c r="AE168" s="127"/>
      <c r="AR168" s="204" t="s">
        <v>169</v>
      </c>
      <c r="AT168" s="204" t="s">
        <v>514</v>
      </c>
      <c r="AU168" s="204" t="s">
        <v>82</v>
      </c>
      <c r="AY168" s="120" t="s">
        <v>145</v>
      </c>
      <c r="BE168" s="205">
        <f t="shared" si="4"/>
        <v>0</v>
      </c>
      <c r="BF168" s="205">
        <f t="shared" si="5"/>
        <v>0</v>
      </c>
      <c r="BG168" s="205">
        <f t="shared" si="6"/>
        <v>0</v>
      </c>
      <c r="BH168" s="205">
        <f t="shared" si="7"/>
        <v>0</v>
      </c>
      <c r="BI168" s="205">
        <f t="shared" si="8"/>
        <v>0</v>
      </c>
      <c r="BJ168" s="120" t="s">
        <v>80</v>
      </c>
      <c r="BK168" s="205">
        <f t="shared" si="9"/>
        <v>0</v>
      </c>
      <c r="BL168" s="120" t="s">
        <v>151</v>
      </c>
      <c r="BM168" s="204" t="s">
        <v>1989</v>
      </c>
    </row>
    <row r="169" spans="1:65" s="130" customFormat="1" ht="24">
      <c r="A169" s="127"/>
      <c r="B169" s="128"/>
      <c r="C169" s="236" t="s">
        <v>337</v>
      </c>
      <c r="D169" s="236" t="s">
        <v>514</v>
      </c>
      <c r="E169" s="237" t="s">
        <v>1990</v>
      </c>
      <c r="F169" s="238" t="s">
        <v>1991</v>
      </c>
      <c r="G169" s="239" t="s">
        <v>159</v>
      </c>
      <c r="H169" s="240">
        <v>1</v>
      </c>
      <c r="I169" s="29"/>
      <c r="J169" s="241">
        <f t="shared" si="0"/>
        <v>0</v>
      </c>
      <c r="K169" s="238" t="s">
        <v>150</v>
      </c>
      <c r="L169" s="242"/>
      <c r="M169" s="243" t="s">
        <v>3</v>
      </c>
      <c r="N169" s="244" t="s">
        <v>43</v>
      </c>
      <c r="O169" s="201"/>
      <c r="P169" s="202">
        <f t="shared" si="1"/>
        <v>0</v>
      </c>
      <c r="Q169" s="202">
        <v>1.2999999999999999E-3</v>
      </c>
      <c r="R169" s="202">
        <f t="shared" si="2"/>
        <v>1.2999999999999999E-3</v>
      </c>
      <c r="S169" s="202">
        <v>0</v>
      </c>
      <c r="T169" s="203">
        <f t="shared" si="3"/>
        <v>0</v>
      </c>
      <c r="U169" s="127"/>
      <c r="V169" s="127"/>
      <c r="W169" s="127"/>
      <c r="X169" s="127"/>
      <c r="Y169" s="127"/>
      <c r="Z169" s="127"/>
      <c r="AA169" s="127"/>
      <c r="AB169" s="127"/>
      <c r="AC169" s="127"/>
      <c r="AD169" s="127"/>
      <c r="AE169" s="127"/>
      <c r="AR169" s="204" t="s">
        <v>169</v>
      </c>
      <c r="AT169" s="204" t="s">
        <v>514</v>
      </c>
      <c r="AU169" s="204" t="s">
        <v>82</v>
      </c>
      <c r="AY169" s="120" t="s">
        <v>145</v>
      </c>
      <c r="BE169" s="205">
        <f t="shared" si="4"/>
        <v>0</v>
      </c>
      <c r="BF169" s="205">
        <f t="shared" si="5"/>
        <v>0</v>
      </c>
      <c r="BG169" s="205">
        <f t="shared" si="6"/>
        <v>0</v>
      </c>
      <c r="BH169" s="205">
        <f t="shared" si="7"/>
        <v>0</v>
      </c>
      <c r="BI169" s="205">
        <f t="shared" si="8"/>
        <v>0</v>
      </c>
      <c r="BJ169" s="120" t="s">
        <v>80</v>
      </c>
      <c r="BK169" s="205">
        <f t="shared" si="9"/>
        <v>0</v>
      </c>
      <c r="BL169" s="120" t="s">
        <v>151</v>
      </c>
      <c r="BM169" s="204" t="s">
        <v>1992</v>
      </c>
    </row>
    <row r="170" spans="1:65" s="130" customFormat="1" ht="48">
      <c r="A170" s="127"/>
      <c r="B170" s="128"/>
      <c r="C170" s="193" t="s">
        <v>346</v>
      </c>
      <c r="D170" s="193" t="s">
        <v>147</v>
      </c>
      <c r="E170" s="194" t="s">
        <v>1993</v>
      </c>
      <c r="F170" s="195" t="s">
        <v>1994</v>
      </c>
      <c r="G170" s="196" t="s">
        <v>159</v>
      </c>
      <c r="H170" s="197">
        <v>5</v>
      </c>
      <c r="I170" s="24"/>
      <c r="J170" s="198">
        <f t="shared" si="0"/>
        <v>0</v>
      </c>
      <c r="K170" s="195" t="s">
        <v>150</v>
      </c>
      <c r="L170" s="128"/>
      <c r="M170" s="199" t="s">
        <v>3</v>
      </c>
      <c r="N170" s="200" t="s">
        <v>43</v>
      </c>
      <c r="O170" s="201"/>
      <c r="P170" s="202">
        <f t="shared" si="1"/>
        <v>0</v>
      </c>
      <c r="Q170" s="202">
        <v>0</v>
      </c>
      <c r="R170" s="202">
        <f t="shared" si="2"/>
        <v>0</v>
      </c>
      <c r="S170" s="202">
        <v>0</v>
      </c>
      <c r="T170" s="203">
        <f t="shared" si="3"/>
        <v>0</v>
      </c>
      <c r="U170" s="127"/>
      <c r="V170" s="127"/>
      <c r="W170" s="127"/>
      <c r="X170" s="127"/>
      <c r="Y170" s="127"/>
      <c r="Z170" s="127"/>
      <c r="AA170" s="127"/>
      <c r="AB170" s="127"/>
      <c r="AC170" s="127"/>
      <c r="AD170" s="127"/>
      <c r="AE170" s="127"/>
      <c r="AR170" s="204" t="s">
        <v>151</v>
      </c>
      <c r="AT170" s="204" t="s">
        <v>147</v>
      </c>
      <c r="AU170" s="204" t="s">
        <v>82</v>
      </c>
      <c r="AY170" s="120" t="s">
        <v>145</v>
      </c>
      <c r="BE170" s="205">
        <f t="shared" si="4"/>
        <v>0</v>
      </c>
      <c r="BF170" s="205">
        <f t="shared" si="5"/>
        <v>0</v>
      </c>
      <c r="BG170" s="205">
        <f t="shared" si="6"/>
        <v>0</v>
      </c>
      <c r="BH170" s="205">
        <f t="shared" si="7"/>
        <v>0</v>
      </c>
      <c r="BI170" s="205">
        <f t="shared" si="8"/>
        <v>0</v>
      </c>
      <c r="BJ170" s="120" t="s">
        <v>80</v>
      </c>
      <c r="BK170" s="205">
        <f t="shared" si="9"/>
        <v>0</v>
      </c>
      <c r="BL170" s="120" t="s">
        <v>151</v>
      </c>
      <c r="BM170" s="204" t="s">
        <v>1995</v>
      </c>
    </row>
    <row r="171" spans="1:65" s="219" customFormat="1">
      <c r="B171" s="220"/>
      <c r="D171" s="221" t="s">
        <v>153</v>
      </c>
      <c r="E171" s="222" t="s">
        <v>3</v>
      </c>
      <c r="F171" s="223" t="s">
        <v>1996</v>
      </c>
      <c r="H171" s="224">
        <v>5</v>
      </c>
      <c r="I171" s="25"/>
      <c r="L171" s="220"/>
      <c r="M171" s="225"/>
      <c r="N171" s="226"/>
      <c r="O171" s="226"/>
      <c r="P171" s="226"/>
      <c r="Q171" s="226"/>
      <c r="R171" s="226"/>
      <c r="S171" s="226"/>
      <c r="T171" s="227"/>
      <c r="AT171" s="222" t="s">
        <v>153</v>
      </c>
      <c r="AU171" s="222" t="s">
        <v>82</v>
      </c>
      <c r="AV171" s="219" t="s">
        <v>82</v>
      </c>
      <c r="AW171" s="219" t="s">
        <v>33</v>
      </c>
      <c r="AX171" s="219" t="s">
        <v>80</v>
      </c>
      <c r="AY171" s="222" t="s">
        <v>145</v>
      </c>
    </row>
    <row r="172" spans="1:65" s="130" customFormat="1" ht="24">
      <c r="A172" s="127"/>
      <c r="B172" s="128"/>
      <c r="C172" s="236" t="s">
        <v>351</v>
      </c>
      <c r="D172" s="236" t="s">
        <v>514</v>
      </c>
      <c r="E172" s="237" t="s">
        <v>1997</v>
      </c>
      <c r="F172" s="238" t="s">
        <v>1998</v>
      </c>
      <c r="G172" s="239" t="s">
        <v>159</v>
      </c>
      <c r="H172" s="240">
        <v>1</v>
      </c>
      <c r="I172" s="29"/>
      <c r="J172" s="241">
        <f>ROUND(I172*H172,2)</f>
        <v>0</v>
      </c>
      <c r="K172" s="238" t="s">
        <v>3</v>
      </c>
      <c r="L172" s="242"/>
      <c r="M172" s="243" t="s">
        <v>3</v>
      </c>
      <c r="N172" s="244" t="s">
        <v>43</v>
      </c>
      <c r="O172" s="201"/>
      <c r="P172" s="202">
        <f>O172*H172</f>
        <v>0</v>
      </c>
      <c r="Q172" s="202">
        <v>1.4E-2</v>
      </c>
      <c r="R172" s="202">
        <f>Q172*H172</f>
        <v>1.4E-2</v>
      </c>
      <c r="S172" s="202">
        <v>0</v>
      </c>
      <c r="T172" s="203">
        <f>S172*H172</f>
        <v>0</v>
      </c>
      <c r="U172" s="127"/>
      <c r="V172" s="127"/>
      <c r="W172" s="127"/>
      <c r="X172" s="127"/>
      <c r="Y172" s="127"/>
      <c r="Z172" s="127"/>
      <c r="AA172" s="127"/>
      <c r="AB172" s="127"/>
      <c r="AC172" s="127"/>
      <c r="AD172" s="127"/>
      <c r="AE172" s="127"/>
      <c r="AR172" s="204" t="s">
        <v>169</v>
      </c>
      <c r="AT172" s="204" t="s">
        <v>514</v>
      </c>
      <c r="AU172" s="204" t="s">
        <v>82</v>
      </c>
      <c r="AY172" s="120" t="s">
        <v>145</v>
      </c>
      <c r="BE172" s="205">
        <f>IF(N172="základní",J172,0)</f>
        <v>0</v>
      </c>
      <c r="BF172" s="205">
        <f>IF(N172="snížená",J172,0)</f>
        <v>0</v>
      </c>
      <c r="BG172" s="205">
        <f>IF(N172="zákl. přenesená",J172,0)</f>
        <v>0</v>
      </c>
      <c r="BH172" s="205">
        <f>IF(N172="sníž. přenesená",J172,0)</f>
        <v>0</v>
      </c>
      <c r="BI172" s="205">
        <f>IF(N172="nulová",J172,0)</f>
        <v>0</v>
      </c>
      <c r="BJ172" s="120" t="s">
        <v>80</v>
      </c>
      <c r="BK172" s="205">
        <f>ROUND(I172*H172,2)</f>
        <v>0</v>
      </c>
      <c r="BL172" s="120" t="s">
        <v>151</v>
      </c>
      <c r="BM172" s="204" t="s">
        <v>1999</v>
      </c>
    </row>
    <row r="173" spans="1:65" s="130" customFormat="1" ht="24">
      <c r="A173" s="127"/>
      <c r="B173" s="128"/>
      <c r="C173" s="236" t="s">
        <v>356</v>
      </c>
      <c r="D173" s="236" t="s">
        <v>514</v>
      </c>
      <c r="E173" s="237" t="s">
        <v>2000</v>
      </c>
      <c r="F173" s="238" t="s">
        <v>2001</v>
      </c>
      <c r="G173" s="239" t="s">
        <v>159</v>
      </c>
      <c r="H173" s="240">
        <v>1</v>
      </c>
      <c r="I173" s="29"/>
      <c r="J173" s="241">
        <f>ROUND(I173*H173,2)</f>
        <v>0</v>
      </c>
      <c r="K173" s="238" t="s">
        <v>150</v>
      </c>
      <c r="L173" s="242"/>
      <c r="M173" s="243" t="s">
        <v>3</v>
      </c>
      <c r="N173" s="244" t="s">
        <v>43</v>
      </c>
      <c r="O173" s="201"/>
      <c r="P173" s="202">
        <f>O173*H173</f>
        <v>0</v>
      </c>
      <c r="Q173" s="202">
        <v>1.44E-2</v>
      </c>
      <c r="R173" s="202">
        <f>Q173*H173</f>
        <v>1.44E-2</v>
      </c>
      <c r="S173" s="202">
        <v>0</v>
      </c>
      <c r="T173" s="203">
        <f>S173*H173</f>
        <v>0</v>
      </c>
      <c r="U173" s="127"/>
      <c r="V173" s="127"/>
      <c r="W173" s="127"/>
      <c r="X173" s="127"/>
      <c r="Y173" s="127"/>
      <c r="Z173" s="127"/>
      <c r="AA173" s="127"/>
      <c r="AB173" s="127"/>
      <c r="AC173" s="127"/>
      <c r="AD173" s="127"/>
      <c r="AE173" s="127"/>
      <c r="AR173" s="204" t="s">
        <v>169</v>
      </c>
      <c r="AT173" s="204" t="s">
        <v>514</v>
      </c>
      <c r="AU173" s="204" t="s">
        <v>82</v>
      </c>
      <c r="AY173" s="120" t="s">
        <v>145</v>
      </c>
      <c r="BE173" s="205">
        <f>IF(N173="základní",J173,0)</f>
        <v>0</v>
      </c>
      <c r="BF173" s="205">
        <f>IF(N173="snížená",J173,0)</f>
        <v>0</v>
      </c>
      <c r="BG173" s="205">
        <f>IF(N173="zákl. přenesená",J173,0)</f>
        <v>0</v>
      </c>
      <c r="BH173" s="205">
        <f>IF(N173="sníž. přenesená",J173,0)</f>
        <v>0</v>
      </c>
      <c r="BI173" s="205">
        <f>IF(N173="nulová",J173,0)</f>
        <v>0</v>
      </c>
      <c r="BJ173" s="120" t="s">
        <v>80</v>
      </c>
      <c r="BK173" s="205">
        <f>ROUND(I173*H173,2)</f>
        <v>0</v>
      </c>
      <c r="BL173" s="120" t="s">
        <v>151</v>
      </c>
      <c r="BM173" s="204" t="s">
        <v>2002</v>
      </c>
    </row>
    <row r="174" spans="1:65" s="130" customFormat="1" ht="24">
      <c r="A174" s="127"/>
      <c r="B174" s="128"/>
      <c r="C174" s="236" t="s">
        <v>363</v>
      </c>
      <c r="D174" s="236" t="s">
        <v>514</v>
      </c>
      <c r="E174" s="237" t="s">
        <v>2003</v>
      </c>
      <c r="F174" s="238" t="s">
        <v>2004</v>
      </c>
      <c r="G174" s="239" t="s">
        <v>159</v>
      </c>
      <c r="H174" s="240">
        <v>2</v>
      </c>
      <c r="I174" s="29"/>
      <c r="J174" s="241">
        <f>ROUND(I174*H174,2)</f>
        <v>0</v>
      </c>
      <c r="K174" s="238" t="s">
        <v>150</v>
      </c>
      <c r="L174" s="242"/>
      <c r="M174" s="243" t="s">
        <v>3</v>
      </c>
      <c r="N174" s="244" t="s">
        <v>43</v>
      </c>
      <c r="O174" s="201"/>
      <c r="P174" s="202">
        <f>O174*H174</f>
        <v>0</v>
      </c>
      <c r="Q174" s="202">
        <v>1.4800000000000001E-2</v>
      </c>
      <c r="R174" s="202">
        <f>Q174*H174</f>
        <v>2.9600000000000001E-2</v>
      </c>
      <c r="S174" s="202">
        <v>0</v>
      </c>
      <c r="T174" s="203">
        <f>S174*H174</f>
        <v>0</v>
      </c>
      <c r="U174" s="127"/>
      <c r="V174" s="127"/>
      <c r="W174" s="127"/>
      <c r="X174" s="127"/>
      <c r="Y174" s="127"/>
      <c r="Z174" s="127"/>
      <c r="AA174" s="127"/>
      <c r="AB174" s="127"/>
      <c r="AC174" s="127"/>
      <c r="AD174" s="127"/>
      <c r="AE174" s="127"/>
      <c r="AR174" s="204" t="s">
        <v>169</v>
      </c>
      <c r="AT174" s="204" t="s">
        <v>514</v>
      </c>
      <c r="AU174" s="204" t="s">
        <v>82</v>
      </c>
      <c r="AY174" s="120" t="s">
        <v>145</v>
      </c>
      <c r="BE174" s="205">
        <f>IF(N174="základní",J174,0)</f>
        <v>0</v>
      </c>
      <c r="BF174" s="205">
        <f>IF(N174="snížená",J174,0)</f>
        <v>0</v>
      </c>
      <c r="BG174" s="205">
        <f>IF(N174="zákl. přenesená",J174,0)</f>
        <v>0</v>
      </c>
      <c r="BH174" s="205">
        <f>IF(N174="sníž. přenesená",J174,0)</f>
        <v>0</v>
      </c>
      <c r="BI174" s="205">
        <f>IF(N174="nulová",J174,0)</f>
        <v>0</v>
      </c>
      <c r="BJ174" s="120" t="s">
        <v>80</v>
      </c>
      <c r="BK174" s="205">
        <f>ROUND(I174*H174,2)</f>
        <v>0</v>
      </c>
      <c r="BL174" s="120" t="s">
        <v>151</v>
      </c>
      <c r="BM174" s="204" t="s">
        <v>2005</v>
      </c>
    </row>
    <row r="175" spans="1:65" s="130" customFormat="1" ht="36">
      <c r="A175" s="127"/>
      <c r="B175" s="128"/>
      <c r="C175" s="193" t="s">
        <v>368</v>
      </c>
      <c r="D175" s="193" t="s">
        <v>147</v>
      </c>
      <c r="E175" s="194" t="s">
        <v>2006</v>
      </c>
      <c r="F175" s="195" t="s">
        <v>2007</v>
      </c>
      <c r="G175" s="196" t="s">
        <v>240</v>
      </c>
      <c r="H175" s="197">
        <v>1</v>
      </c>
      <c r="I175" s="24"/>
      <c r="J175" s="198">
        <f>ROUND(I175*H175,2)</f>
        <v>0</v>
      </c>
      <c r="K175" s="195" t="s">
        <v>150</v>
      </c>
      <c r="L175" s="128"/>
      <c r="M175" s="199" t="s">
        <v>3</v>
      </c>
      <c r="N175" s="200" t="s">
        <v>43</v>
      </c>
      <c r="O175" s="201"/>
      <c r="P175" s="202">
        <f>O175*H175</f>
        <v>0</v>
      </c>
      <c r="Q175" s="202">
        <v>0</v>
      </c>
      <c r="R175" s="202">
        <f>Q175*H175</f>
        <v>0</v>
      </c>
      <c r="S175" s="202">
        <v>0</v>
      </c>
      <c r="T175" s="203">
        <f>S175*H175</f>
        <v>0</v>
      </c>
      <c r="U175" s="127"/>
      <c r="V175" s="127"/>
      <c r="W175" s="127"/>
      <c r="X175" s="127"/>
      <c r="Y175" s="127"/>
      <c r="Z175" s="127"/>
      <c r="AA175" s="127"/>
      <c r="AB175" s="127"/>
      <c r="AC175" s="127"/>
      <c r="AD175" s="127"/>
      <c r="AE175" s="127"/>
      <c r="AR175" s="204" t="s">
        <v>151</v>
      </c>
      <c r="AT175" s="204" t="s">
        <v>147</v>
      </c>
      <c r="AU175" s="204" t="s">
        <v>82</v>
      </c>
      <c r="AY175" s="120" t="s">
        <v>145</v>
      </c>
      <c r="BE175" s="205">
        <f>IF(N175="základní",J175,0)</f>
        <v>0</v>
      </c>
      <c r="BF175" s="205">
        <f>IF(N175="snížená",J175,0)</f>
        <v>0</v>
      </c>
      <c r="BG175" s="205">
        <f>IF(N175="zákl. přenesená",J175,0)</f>
        <v>0</v>
      </c>
      <c r="BH175" s="205">
        <f>IF(N175="sníž. přenesená",J175,0)</f>
        <v>0</v>
      </c>
      <c r="BI175" s="205">
        <f>IF(N175="nulová",J175,0)</f>
        <v>0</v>
      </c>
      <c r="BJ175" s="120" t="s">
        <v>80</v>
      </c>
      <c r="BK175" s="205">
        <f>ROUND(I175*H175,2)</f>
        <v>0</v>
      </c>
      <c r="BL175" s="120" t="s">
        <v>151</v>
      </c>
      <c r="BM175" s="204" t="s">
        <v>2008</v>
      </c>
    </row>
    <row r="176" spans="1:65" s="219" customFormat="1">
      <c r="B176" s="220"/>
      <c r="D176" s="221" t="s">
        <v>153</v>
      </c>
      <c r="E176" s="222" t="s">
        <v>3</v>
      </c>
      <c r="F176" s="223" t="s">
        <v>2009</v>
      </c>
      <c r="H176" s="224">
        <v>1</v>
      </c>
      <c r="I176" s="25"/>
      <c r="L176" s="220"/>
      <c r="M176" s="225"/>
      <c r="N176" s="226"/>
      <c r="O176" s="226"/>
      <c r="P176" s="226"/>
      <c r="Q176" s="226"/>
      <c r="R176" s="226"/>
      <c r="S176" s="226"/>
      <c r="T176" s="227"/>
      <c r="AT176" s="222" t="s">
        <v>153</v>
      </c>
      <c r="AU176" s="222" t="s">
        <v>82</v>
      </c>
      <c r="AV176" s="219" t="s">
        <v>82</v>
      </c>
      <c r="AW176" s="219" t="s">
        <v>33</v>
      </c>
      <c r="AX176" s="219" t="s">
        <v>80</v>
      </c>
      <c r="AY176" s="222" t="s">
        <v>145</v>
      </c>
    </row>
    <row r="177" spans="1:65" s="130" customFormat="1" ht="24">
      <c r="A177" s="127"/>
      <c r="B177" s="128"/>
      <c r="C177" s="236" t="s">
        <v>374</v>
      </c>
      <c r="D177" s="236" t="s">
        <v>514</v>
      </c>
      <c r="E177" s="237" t="s">
        <v>2010</v>
      </c>
      <c r="F177" s="238" t="s">
        <v>2011</v>
      </c>
      <c r="G177" s="239" t="s">
        <v>240</v>
      </c>
      <c r="H177" s="240">
        <v>1.03</v>
      </c>
      <c r="I177" s="29"/>
      <c r="J177" s="241">
        <f>ROUND(I177*H177,2)</f>
        <v>0</v>
      </c>
      <c r="K177" s="238" t="s">
        <v>150</v>
      </c>
      <c r="L177" s="242"/>
      <c r="M177" s="243" t="s">
        <v>3</v>
      </c>
      <c r="N177" s="244" t="s">
        <v>43</v>
      </c>
      <c r="O177" s="201"/>
      <c r="P177" s="202">
        <f>O177*H177</f>
        <v>0</v>
      </c>
      <c r="Q177" s="202">
        <v>1.06E-3</v>
      </c>
      <c r="R177" s="202">
        <f>Q177*H177</f>
        <v>1.0918E-3</v>
      </c>
      <c r="S177" s="202">
        <v>0</v>
      </c>
      <c r="T177" s="203">
        <f>S177*H177</f>
        <v>0</v>
      </c>
      <c r="U177" s="127"/>
      <c r="V177" s="127"/>
      <c r="W177" s="127"/>
      <c r="X177" s="127"/>
      <c r="Y177" s="127"/>
      <c r="Z177" s="127"/>
      <c r="AA177" s="127"/>
      <c r="AB177" s="127"/>
      <c r="AC177" s="127"/>
      <c r="AD177" s="127"/>
      <c r="AE177" s="127"/>
      <c r="AR177" s="204" t="s">
        <v>169</v>
      </c>
      <c r="AT177" s="204" t="s">
        <v>514</v>
      </c>
      <c r="AU177" s="204" t="s">
        <v>82</v>
      </c>
      <c r="AY177" s="120" t="s">
        <v>145</v>
      </c>
      <c r="BE177" s="205">
        <f>IF(N177="základní",J177,0)</f>
        <v>0</v>
      </c>
      <c r="BF177" s="205">
        <f>IF(N177="snížená",J177,0)</f>
        <v>0</v>
      </c>
      <c r="BG177" s="205">
        <f>IF(N177="zákl. přenesená",J177,0)</f>
        <v>0</v>
      </c>
      <c r="BH177" s="205">
        <f>IF(N177="sníž. přenesená",J177,0)</f>
        <v>0</v>
      </c>
      <c r="BI177" s="205">
        <f>IF(N177="nulová",J177,0)</f>
        <v>0</v>
      </c>
      <c r="BJ177" s="120" t="s">
        <v>80</v>
      </c>
      <c r="BK177" s="205">
        <f>ROUND(I177*H177,2)</f>
        <v>0</v>
      </c>
      <c r="BL177" s="120" t="s">
        <v>151</v>
      </c>
      <c r="BM177" s="204" t="s">
        <v>2012</v>
      </c>
    </row>
    <row r="178" spans="1:65" s="219" customFormat="1">
      <c r="B178" s="220"/>
      <c r="D178" s="221" t="s">
        <v>153</v>
      </c>
      <c r="F178" s="223" t="s">
        <v>2013</v>
      </c>
      <c r="H178" s="224">
        <v>1.03</v>
      </c>
      <c r="I178" s="25"/>
      <c r="L178" s="220"/>
      <c r="M178" s="225"/>
      <c r="N178" s="226"/>
      <c r="O178" s="226"/>
      <c r="P178" s="226"/>
      <c r="Q178" s="226"/>
      <c r="R178" s="226"/>
      <c r="S178" s="226"/>
      <c r="T178" s="227"/>
      <c r="AT178" s="222" t="s">
        <v>153</v>
      </c>
      <c r="AU178" s="222" t="s">
        <v>82</v>
      </c>
      <c r="AV178" s="219" t="s">
        <v>82</v>
      </c>
      <c r="AW178" s="219" t="s">
        <v>4</v>
      </c>
      <c r="AX178" s="219" t="s">
        <v>80</v>
      </c>
      <c r="AY178" s="222" t="s">
        <v>145</v>
      </c>
    </row>
    <row r="179" spans="1:65" s="130" customFormat="1" ht="44.25" customHeight="1">
      <c r="A179" s="127"/>
      <c r="B179" s="128"/>
      <c r="C179" s="193" t="s">
        <v>378</v>
      </c>
      <c r="D179" s="193" t="s">
        <v>147</v>
      </c>
      <c r="E179" s="194" t="s">
        <v>2014</v>
      </c>
      <c r="F179" s="195" t="s">
        <v>2015</v>
      </c>
      <c r="G179" s="196" t="s">
        <v>240</v>
      </c>
      <c r="H179" s="197">
        <v>17.5</v>
      </c>
      <c r="I179" s="24"/>
      <c r="J179" s="198">
        <f>ROUND(I179*H179,2)</f>
        <v>0</v>
      </c>
      <c r="K179" s="195" t="s">
        <v>150</v>
      </c>
      <c r="L179" s="128"/>
      <c r="M179" s="199" t="s">
        <v>3</v>
      </c>
      <c r="N179" s="200" t="s">
        <v>43</v>
      </c>
      <c r="O179" s="201"/>
      <c r="P179" s="202">
        <f>O179*H179</f>
        <v>0</v>
      </c>
      <c r="Q179" s="202">
        <v>0</v>
      </c>
      <c r="R179" s="202">
        <f>Q179*H179</f>
        <v>0</v>
      </c>
      <c r="S179" s="202">
        <v>0</v>
      </c>
      <c r="T179" s="203">
        <f>S179*H179</f>
        <v>0</v>
      </c>
      <c r="U179" s="127"/>
      <c r="V179" s="127"/>
      <c r="W179" s="127"/>
      <c r="X179" s="127"/>
      <c r="Y179" s="127"/>
      <c r="Z179" s="127"/>
      <c r="AA179" s="127"/>
      <c r="AB179" s="127"/>
      <c r="AC179" s="127"/>
      <c r="AD179" s="127"/>
      <c r="AE179" s="127"/>
      <c r="AR179" s="204" t="s">
        <v>151</v>
      </c>
      <c r="AT179" s="204" t="s">
        <v>147</v>
      </c>
      <c r="AU179" s="204" t="s">
        <v>82</v>
      </c>
      <c r="AY179" s="120" t="s">
        <v>145</v>
      </c>
      <c r="BE179" s="205">
        <f>IF(N179="základní",J179,0)</f>
        <v>0</v>
      </c>
      <c r="BF179" s="205">
        <f>IF(N179="snížená",J179,0)</f>
        <v>0</v>
      </c>
      <c r="BG179" s="205">
        <f>IF(N179="zákl. přenesená",J179,0)</f>
        <v>0</v>
      </c>
      <c r="BH179" s="205">
        <f>IF(N179="sníž. přenesená",J179,0)</f>
        <v>0</v>
      </c>
      <c r="BI179" s="205">
        <f>IF(N179="nulová",J179,0)</f>
        <v>0</v>
      </c>
      <c r="BJ179" s="120" t="s">
        <v>80</v>
      </c>
      <c r="BK179" s="205">
        <f>ROUND(I179*H179,2)</f>
        <v>0</v>
      </c>
      <c r="BL179" s="120" t="s">
        <v>151</v>
      </c>
      <c r="BM179" s="204" t="s">
        <v>2016</v>
      </c>
    </row>
    <row r="180" spans="1:65" s="219" customFormat="1">
      <c r="B180" s="220"/>
      <c r="D180" s="221" t="s">
        <v>153</v>
      </c>
      <c r="E180" s="222" t="s">
        <v>1849</v>
      </c>
      <c r="F180" s="223" t="s">
        <v>2017</v>
      </c>
      <c r="H180" s="224">
        <v>14.5</v>
      </c>
      <c r="I180" s="25"/>
      <c r="L180" s="220"/>
      <c r="M180" s="225"/>
      <c r="N180" s="226"/>
      <c r="O180" s="226"/>
      <c r="P180" s="226"/>
      <c r="Q180" s="226"/>
      <c r="R180" s="226"/>
      <c r="S180" s="226"/>
      <c r="T180" s="227"/>
      <c r="AT180" s="222" t="s">
        <v>153</v>
      </c>
      <c r="AU180" s="222" t="s">
        <v>82</v>
      </c>
      <c r="AV180" s="219" t="s">
        <v>82</v>
      </c>
      <c r="AW180" s="219" t="s">
        <v>33</v>
      </c>
      <c r="AX180" s="219" t="s">
        <v>72</v>
      </c>
      <c r="AY180" s="222" t="s">
        <v>145</v>
      </c>
    </row>
    <row r="181" spans="1:65" s="219" customFormat="1">
      <c r="B181" s="220"/>
      <c r="D181" s="221" t="s">
        <v>153</v>
      </c>
      <c r="E181" s="222" t="s">
        <v>3</v>
      </c>
      <c r="F181" s="223" t="s">
        <v>2018</v>
      </c>
      <c r="H181" s="224">
        <v>3</v>
      </c>
      <c r="I181" s="25"/>
      <c r="L181" s="220"/>
      <c r="M181" s="225"/>
      <c r="N181" s="226"/>
      <c r="O181" s="226"/>
      <c r="P181" s="226"/>
      <c r="Q181" s="226"/>
      <c r="R181" s="226"/>
      <c r="S181" s="226"/>
      <c r="T181" s="227"/>
      <c r="AT181" s="222" t="s">
        <v>153</v>
      </c>
      <c r="AU181" s="222" t="s">
        <v>82</v>
      </c>
      <c r="AV181" s="219" t="s">
        <v>82</v>
      </c>
      <c r="AW181" s="219" t="s">
        <v>33</v>
      </c>
      <c r="AX181" s="219" t="s">
        <v>72</v>
      </c>
      <c r="AY181" s="222" t="s">
        <v>145</v>
      </c>
    </row>
    <row r="182" spans="1:65" s="228" customFormat="1">
      <c r="B182" s="229"/>
      <c r="D182" s="221" t="s">
        <v>153</v>
      </c>
      <c r="E182" s="230" t="s">
        <v>3</v>
      </c>
      <c r="F182" s="231" t="s">
        <v>176</v>
      </c>
      <c r="H182" s="232">
        <v>17.5</v>
      </c>
      <c r="I182" s="26"/>
      <c r="L182" s="229"/>
      <c r="M182" s="233"/>
      <c r="N182" s="234"/>
      <c r="O182" s="234"/>
      <c r="P182" s="234"/>
      <c r="Q182" s="234"/>
      <c r="R182" s="234"/>
      <c r="S182" s="234"/>
      <c r="T182" s="235"/>
      <c r="AT182" s="230" t="s">
        <v>153</v>
      </c>
      <c r="AU182" s="230" t="s">
        <v>82</v>
      </c>
      <c r="AV182" s="228" t="s">
        <v>151</v>
      </c>
      <c r="AW182" s="228" t="s">
        <v>33</v>
      </c>
      <c r="AX182" s="228" t="s">
        <v>80</v>
      </c>
      <c r="AY182" s="230" t="s">
        <v>145</v>
      </c>
    </row>
    <row r="183" spans="1:65" s="130" customFormat="1" ht="21.75" customHeight="1">
      <c r="A183" s="127"/>
      <c r="B183" s="128"/>
      <c r="C183" s="236" t="s">
        <v>383</v>
      </c>
      <c r="D183" s="236" t="s">
        <v>514</v>
      </c>
      <c r="E183" s="237" t="s">
        <v>2019</v>
      </c>
      <c r="F183" s="238" t="s">
        <v>2020</v>
      </c>
      <c r="G183" s="239" t="s">
        <v>240</v>
      </c>
      <c r="H183" s="240">
        <v>18.024999999999999</v>
      </c>
      <c r="I183" s="29"/>
      <c r="J183" s="241">
        <f>ROUND(I183*H183,2)</f>
        <v>0</v>
      </c>
      <c r="K183" s="238" t="s">
        <v>150</v>
      </c>
      <c r="L183" s="242"/>
      <c r="M183" s="243" t="s">
        <v>3</v>
      </c>
      <c r="N183" s="244" t="s">
        <v>43</v>
      </c>
      <c r="O183" s="201"/>
      <c r="P183" s="202">
        <f>O183*H183</f>
        <v>0</v>
      </c>
      <c r="Q183" s="202">
        <v>3.1800000000000001E-3</v>
      </c>
      <c r="R183" s="202">
        <f>Q183*H183</f>
        <v>5.7319499999999995E-2</v>
      </c>
      <c r="S183" s="202">
        <v>0</v>
      </c>
      <c r="T183" s="203">
        <f>S183*H183</f>
        <v>0</v>
      </c>
      <c r="U183" s="127"/>
      <c r="V183" s="127"/>
      <c r="W183" s="127"/>
      <c r="X183" s="127"/>
      <c r="Y183" s="127"/>
      <c r="Z183" s="127"/>
      <c r="AA183" s="127"/>
      <c r="AB183" s="127"/>
      <c r="AC183" s="127"/>
      <c r="AD183" s="127"/>
      <c r="AE183" s="127"/>
      <c r="AR183" s="204" t="s">
        <v>169</v>
      </c>
      <c r="AT183" s="204" t="s">
        <v>514</v>
      </c>
      <c r="AU183" s="204" t="s">
        <v>82</v>
      </c>
      <c r="AY183" s="120" t="s">
        <v>145</v>
      </c>
      <c r="BE183" s="205">
        <f>IF(N183="základní",J183,0)</f>
        <v>0</v>
      </c>
      <c r="BF183" s="205">
        <f>IF(N183="snížená",J183,0)</f>
        <v>0</v>
      </c>
      <c r="BG183" s="205">
        <f>IF(N183="zákl. přenesená",J183,0)</f>
        <v>0</v>
      </c>
      <c r="BH183" s="205">
        <f>IF(N183="sníž. přenesená",J183,0)</f>
        <v>0</v>
      </c>
      <c r="BI183" s="205">
        <f>IF(N183="nulová",J183,0)</f>
        <v>0</v>
      </c>
      <c r="BJ183" s="120" t="s">
        <v>80</v>
      </c>
      <c r="BK183" s="205">
        <f>ROUND(I183*H183,2)</f>
        <v>0</v>
      </c>
      <c r="BL183" s="120" t="s">
        <v>151</v>
      </c>
      <c r="BM183" s="204" t="s">
        <v>2021</v>
      </c>
    </row>
    <row r="184" spans="1:65" s="219" customFormat="1">
      <c r="B184" s="220"/>
      <c r="D184" s="221" t="s">
        <v>153</v>
      </c>
      <c r="F184" s="223" t="s">
        <v>2022</v>
      </c>
      <c r="H184" s="224">
        <v>18.024999999999999</v>
      </c>
      <c r="I184" s="25"/>
      <c r="L184" s="220"/>
      <c r="M184" s="225"/>
      <c r="N184" s="226"/>
      <c r="O184" s="226"/>
      <c r="P184" s="226"/>
      <c r="Q184" s="226"/>
      <c r="R184" s="226"/>
      <c r="S184" s="226"/>
      <c r="T184" s="227"/>
      <c r="AT184" s="222" t="s">
        <v>153</v>
      </c>
      <c r="AU184" s="222" t="s">
        <v>82</v>
      </c>
      <c r="AV184" s="219" t="s">
        <v>82</v>
      </c>
      <c r="AW184" s="219" t="s">
        <v>4</v>
      </c>
      <c r="AX184" s="219" t="s">
        <v>80</v>
      </c>
      <c r="AY184" s="222" t="s">
        <v>145</v>
      </c>
    </row>
    <row r="185" spans="1:65" s="130" customFormat="1" ht="44.25" customHeight="1">
      <c r="A185" s="127"/>
      <c r="B185" s="128"/>
      <c r="C185" s="193" t="s">
        <v>388</v>
      </c>
      <c r="D185" s="193" t="s">
        <v>147</v>
      </c>
      <c r="E185" s="194" t="s">
        <v>2023</v>
      </c>
      <c r="F185" s="195" t="s">
        <v>2024</v>
      </c>
      <c r="G185" s="196" t="s">
        <v>159</v>
      </c>
      <c r="H185" s="197">
        <v>2</v>
      </c>
      <c r="I185" s="24"/>
      <c r="J185" s="198">
        <f t="shared" ref="J185:J195" si="10">ROUND(I185*H185,2)</f>
        <v>0</v>
      </c>
      <c r="K185" s="195" t="s">
        <v>150</v>
      </c>
      <c r="L185" s="128"/>
      <c r="M185" s="199" t="s">
        <v>3</v>
      </c>
      <c r="N185" s="200" t="s">
        <v>43</v>
      </c>
      <c r="O185" s="201"/>
      <c r="P185" s="202">
        <f t="shared" ref="P185:P195" si="11">O185*H185</f>
        <v>0</v>
      </c>
      <c r="Q185" s="202">
        <v>0</v>
      </c>
      <c r="R185" s="202">
        <f t="shared" ref="R185:R195" si="12">Q185*H185</f>
        <v>0</v>
      </c>
      <c r="S185" s="202">
        <v>0</v>
      </c>
      <c r="T185" s="203">
        <f t="shared" ref="T185:T195" si="13">S185*H185</f>
        <v>0</v>
      </c>
      <c r="U185" s="127"/>
      <c r="V185" s="127"/>
      <c r="W185" s="127"/>
      <c r="X185" s="127"/>
      <c r="Y185" s="127"/>
      <c r="Z185" s="127"/>
      <c r="AA185" s="127"/>
      <c r="AB185" s="127"/>
      <c r="AC185" s="127"/>
      <c r="AD185" s="127"/>
      <c r="AE185" s="127"/>
      <c r="AR185" s="204" t="s">
        <v>151</v>
      </c>
      <c r="AT185" s="204" t="s">
        <v>147</v>
      </c>
      <c r="AU185" s="204" t="s">
        <v>82</v>
      </c>
      <c r="AY185" s="120" t="s">
        <v>145</v>
      </c>
      <c r="BE185" s="205">
        <f t="shared" ref="BE185:BE195" si="14">IF(N185="základní",J185,0)</f>
        <v>0</v>
      </c>
      <c r="BF185" s="205">
        <f t="shared" ref="BF185:BF195" si="15">IF(N185="snížená",J185,0)</f>
        <v>0</v>
      </c>
      <c r="BG185" s="205">
        <f t="shared" ref="BG185:BG195" si="16">IF(N185="zákl. přenesená",J185,0)</f>
        <v>0</v>
      </c>
      <c r="BH185" s="205">
        <f t="shared" ref="BH185:BH195" si="17">IF(N185="sníž. přenesená",J185,0)</f>
        <v>0</v>
      </c>
      <c r="BI185" s="205">
        <f t="shared" ref="BI185:BI195" si="18">IF(N185="nulová",J185,0)</f>
        <v>0</v>
      </c>
      <c r="BJ185" s="120" t="s">
        <v>80</v>
      </c>
      <c r="BK185" s="205">
        <f t="shared" ref="BK185:BK195" si="19">ROUND(I185*H185,2)</f>
        <v>0</v>
      </c>
      <c r="BL185" s="120" t="s">
        <v>151</v>
      </c>
      <c r="BM185" s="204" t="s">
        <v>2025</v>
      </c>
    </row>
    <row r="186" spans="1:65" s="130" customFormat="1" ht="16.5" customHeight="1">
      <c r="A186" s="127"/>
      <c r="B186" s="128"/>
      <c r="C186" s="236" t="s">
        <v>394</v>
      </c>
      <c r="D186" s="236" t="s">
        <v>514</v>
      </c>
      <c r="E186" s="237" t="s">
        <v>2026</v>
      </c>
      <c r="F186" s="238" t="s">
        <v>2027</v>
      </c>
      <c r="G186" s="239" t="s">
        <v>159</v>
      </c>
      <c r="H186" s="240">
        <v>2</v>
      </c>
      <c r="I186" s="29"/>
      <c r="J186" s="241">
        <f t="shared" si="10"/>
        <v>0</v>
      </c>
      <c r="K186" s="238" t="s">
        <v>150</v>
      </c>
      <c r="L186" s="242"/>
      <c r="M186" s="243" t="s">
        <v>3</v>
      </c>
      <c r="N186" s="244" t="s">
        <v>43</v>
      </c>
      <c r="O186" s="201"/>
      <c r="P186" s="202">
        <f t="shared" si="11"/>
        <v>0</v>
      </c>
      <c r="Q186" s="202">
        <v>2.2000000000000001E-4</v>
      </c>
      <c r="R186" s="202">
        <f t="shared" si="12"/>
        <v>4.4000000000000002E-4</v>
      </c>
      <c r="S186" s="202">
        <v>0</v>
      </c>
      <c r="T186" s="203">
        <f t="shared" si="13"/>
        <v>0</v>
      </c>
      <c r="U186" s="127"/>
      <c r="V186" s="127"/>
      <c r="W186" s="127"/>
      <c r="X186" s="127"/>
      <c r="Y186" s="127"/>
      <c r="Z186" s="127"/>
      <c r="AA186" s="127"/>
      <c r="AB186" s="127"/>
      <c r="AC186" s="127"/>
      <c r="AD186" s="127"/>
      <c r="AE186" s="127"/>
      <c r="AR186" s="204" t="s">
        <v>169</v>
      </c>
      <c r="AT186" s="204" t="s">
        <v>514</v>
      </c>
      <c r="AU186" s="204" t="s">
        <v>82</v>
      </c>
      <c r="AY186" s="120" t="s">
        <v>145</v>
      </c>
      <c r="BE186" s="205">
        <f t="shared" si="14"/>
        <v>0</v>
      </c>
      <c r="BF186" s="205">
        <f t="shared" si="15"/>
        <v>0</v>
      </c>
      <c r="BG186" s="205">
        <f t="shared" si="16"/>
        <v>0</v>
      </c>
      <c r="BH186" s="205">
        <f t="shared" si="17"/>
        <v>0</v>
      </c>
      <c r="BI186" s="205">
        <f t="shared" si="18"/>
        <v>0</v>
      </c>
      <c r="BJ186" s="120" t="s">
        <v>80</v>
      </c>
      <c r="BK186" s="205">
        <f t="shared" si="19"/>
        <v>0</v>
      </c>
      <c r="BL186" s="120" t="s">
        <v>151</v>
      </c>
      <c r="BM186" s="204" t="s">
        <v>2028</v>
      </c>
    </row>
    <row r="187" spans="1:65" s="130" customFormat="1" ht="36">
      <c r="A187" s="127"/>
      <c r="B187" s="128"/>
      <c r="C187" s="193" t="s">
        <v>398</v>
      </c>
      <c r="D187" s="193" t="s">
        <v>147</v>
      </c>
      <c r="E187" s="194" t="s">
        <v>2029</v>
      </c>
      <c r="F187" s="195" t="s">
        <v>2030</v>
      </c>
      <c r="G187" s="196" t="s">
        <v>159</v>
      </c>
      <c r="H187" s="197">
        <v>1</v>
      </c>
      <c r="I187" s="24"/>
      <c r="J187" s="198">
        <f t="shared" si="10"/>
        <v>0</v>
      </c>
      <c r="K187" s="195" t="s">
        <v>150</v>
      </c>
      <c r="L187" s="128"/>
      <c r="M187" s="199" t="s">
        <v>3</v>
      </c>
      <c r="N187" s="200" t="s">
        <v>43</v>
      </c>
      <c r="O187" s="201"/>
      <c r="P187" s="202">
        <f t="shared" si="11"/>
        <v>0</v>
      </c>
      <c r="Q187" s="202">
        <v>0</v>
      </c>
      <c r="R187" s="202">
        <f t="shared" si="12"/>
        <v>0</v>
      </c>
      <c r="S187" s="202">
        <v>0</v>
      </c>
      <c r="T187" s="203">
        <f t="shared" si="13"/>
        <v>0</v>
      </c>
      <c r="U187" s="127"/>
      <c r="V187" s="127"/>
      <c r="W187" s="127"/>
      <c r="X187" s="127"/>
      <c r="Y187" s="127"/>
      <c r="Z187" s="127"/>
      <c r="AA187" s="127"/>
      <c r="AB187" s="127"/>
      <c r="AC187" s="127"/>
      <c r="AD187" s="127"/>
      <c r="AE187" s="127"/>
      <c r="AR187" s="204" t="s">
        <v>151</v>
      </c>
      <c r="AT187" s="204" t="s">
        <v>147</v>
      </c>
      <c r="AU187" s="204" t="s">
        <v>82</v>
      </c>
      <c r="AY187" s="120" t="s">
        <v>145</v>
      </c>
      <c r="BE187" s="205">
        <f t="shared" si="14"/>
        <v>0</v>
      </c>
      <c r="BF187" s="205">
        <f t="shared" si="15"/>
        <v>0</v>
      </c>
      <c r="BG187" s="205">
        <f t="shared" si="16"/>
        <v>0</v>
      </c>
      <c r="BH187" s="205">
        <f t="shared" si="17"/>
        <v>0</v>
      </c>
      <c r="BI187" s="205">
        <f t="shared" si="18"/>
        <v>0</v>
      </c>
      <c r="BJ187" s="120" t="s">
        <v>80</v>
      </c>
      <c r="BK187" s="205">
        <f t="shared" si="19"/>
        <v>0</v>
      </c>
      <c r="BL187" s="120" t="s">
        <v>151</v>
      </c>
      <c r="BM187" s="204" t="s">
        <v>2031</v>
      </c>
    </row>
    <row r="188" spans="1:65" s="130" customFormat="1" ht="24">
      <c r="A188" s="127"/>
      <c r="B188" s="128"/>
      <c r="C188" s="236" t="s">
        <v>403</v>
      </c>
      <c r="D188" s="236" t="s">
        <v>514</v>
      </c>
      <c r="E188" s="237" t="s">
        <v>2032</v>
      </c>
      <c r="F188" s="238" t="s">
        <v>2033</v>
      </c>
      <c r="G188" s="239" t="s">
        <v>159</v>
      </c>
      <c r="H188" s="240">
        <v>1</v>
      </c>
      <c r="I188" s="29"/>
      <c r="J188" s="241">
        <f t="shared" si="10"/>
        <v>0</v>
      </c>
      <c r="K188" s="238" t="s">
        <v>150</v>
      </c>
      <c r="L188" s="242"/>
      <c r="M188" s="243" t="s">
        <v>3</v>
      </c>
      <c r="N188" s="244" t="s">
        <v>43</v>
      </c>
      <c r="O188" s="201"/>
      <c r="P188" s="202">
        <f t="shared" si="11"/>
        <v>0</v>
      </c>
      <c r="Q188" s="202">
        <v>4.8999999999999998E-4</v>
      </c>
      <c r="R188" s="202">
        <f t="shared" si="12"/>
        <v>4.8999999999999998E-4</v>
      </c>
      <c r="S188" s="202">
        <v>0</v>
      </c>
      <c r="T188" s="203">
        <f t="shared" si="13"/>
        <v>0</v>
      </c>
      <c r="U188" s="127"/>
      <c r="V188" s="127"/>
      <c r="W188" s="127"/>
      <c r="X188" s="127"/>
      <c r="Y188" s="127"/>
      <c r="Z188" s="127"/>
      <c r="AA188" s="127"/>
      <c r="AB188" s="127"/>
      <c r="AC188" s="127"/>
      <c r="AD188" s="127"/>
      <c r="AE188" s="127"/>
      <c r="AR188" s="204" t="s">
        <v>169</v>
      </c>
      <c r="AT188" s="204" t="s">
        <v>514</v>
      </c>
      <c r="AU188" s="204" t="s">
        <v>82</v>
      </c>
      <c r="AY188" s="120" t="s">
        <v>145</v>
      </c>
      <c r="BE188" s="205">
        <f t="shared" si="14"/>
        <v>0</v>
      </c>
      <c r="BF188" s="205">
        <f t="shared" si="15"/>
        <v>0</v>
      </c>
      <c r="BG188" s="205">
        <f t="shared" si="16"/>
        <v>0</v>
      </c>
      <c r="BH188" s="205">
        <f t="shared" si="17"/>
        <v>0</v>
      </c>
      <c r="BI188" s="205">
        <f t="shared" si="18"/>
        <v>0</v>
      </c>
      <c r="BJ188" s="120" t="s">
        <v>80</v>
      </c>
      <c r="BK188" s="205">
        <f t="shared" si="19"/>
        <v>0</v>
      </c>
      <c r="BL188" s="120" t="s">
        <v>151</v>
      </c>
      <c r="BM188" s="204" t="s">
        <v>2034</v>
      </c>
    </row>
    <row r="189" spans="1:65" s="130" customFormat="1" ht="44.25" customHeight="1">
      <c r="A189" s="127"/>
      <c r="B189" s="128"/>
      <c r="C189" s="193" t="s">
        <v>408</v>
      </c>
      <c r="D189" s="193" t="s">
        <v>147</v>
      </c>
      <c r="E189" s="194" t="s">
        <v>2035</v>
      </c>
      <c r="F189" s="195" t="s">
        <v>2036</v>
      </c>
      <c r="G189" s="196" t="s">
        <v>159</v>
      </c>
      <c r="H189" s="197">
        <v>7</v>
      </c>
      <c r="I189" s="24"/>
      <c r="J189" s="198">
        <f t="shared" si="10"/>
        <v>0</v>
      </c>
      <c r="K189" s="195" t="s">
        <v>150</v>
      </c>
      <c r="L189" s="128"/>
      <c r="M189" s="199" t="s">
        <v>3</v>
      </c>
      <c r="N189" s="200" t="s">
        <v>43</v>
      </c>
      <c r="O189" s="201"/>
      <c r="P189" s="202">
        <f t="shared" si="11"/>
        <v>0</v>
      </c>
      <c r="Q189" s="202">
        <v>0</v>
      </c>
      <c r="R189" s="202">
        <f t="shared" si="12"/>
        <v>0</v>
      </c>
      <c r="S189" s="202">
        <v>0</v>
      </c>
      <c r="T189" s="203">
        <f t="shared" si="13"/>
        <v>0</v>
      </c>
      <c r="U189" s="127"/>
      <c r="V189" s="127"/>
      <c r="W189" s="127"/>
      <c r="X189" s="127"/>
      <c r="Y189" s="127"/>
      <c r="Z189" s="127"/>
      <c r="AA189" s="127"/>
      <c r="AB189" s="127"/>
      <c r="AC189" s="127"/>
      <c r="AD189" s="127"/>
      <c r="AE189" s="127"/>
      <c r="AR189" s="204" t="s">
        <v>151</v>
      </c>
      <c r="AT189" s="204" t="s">
        <v>147</v>
      </c>
      <c r="AU189" s="204" t="s">
        <v>82</v>
      </c>
      <c r="AY189" s="120" t="s">
        <v>145</v>
      </c>
      <c r="BE189" s="205">
        <f t="shared" si="14"/>
        <v>0</v>
      </c>
      <c r="BF189" s="205">
        <f t="shared" si="15"/>
        <v>0</v>
      </c>
      <c r="BG189" s="205">
        <f t="shared" si="16"/>
        <v>0</v>
      </c>
      <c r="BH189" s="205">
        <f t="shared" si="17"/>
        <v>0</v>
      </c>
      <c r="BI189" s="205">
        <f t="shared" si="18"/>
        <v>0</v>
      </c>
      <c r="BJ189" s="120" t="s">
        <v>80</v>
      </c>
      <c r="BK189" s="205">
        <f t="shared" si="19"/>
        <v>0</v>
      </c>
      <c r="BL189" s="120" t="s">
        <v>151</v>
      </c>
      <c r="BM189" s="204" t="s">
        <v>2037</v>
      </c>
    </row>
    <row r="190" spans="1:65" s="130" customFormat="1" ht="16.5" customHeight="1">
      <c r="A190" s="127"/>
      <c r="B190" s="128"/>
      <c r="C190" s="236" t="s">
        <v>412</v>
      </c>
      <c r="D190" s="236" t="s">
        <v>514</v>
      </c>
      <c r="E190" s="237" t="s">
        <v>2038</v>
      </c>
      <c r="F190" s="238" t="s">
        <v>2039</v>
      </c>
      <c r="G190" s="239" t="s">
        <v>159</v>
      </c>
      <c r="H190" s="240">
        <v>4</v>
      </c>
      <c r="I190" s="29"/>
      <c r="J190" s="241">
        <f t="shared" si="10"/>
        <v>0</v>
      </c>
      <c r="K190" s="238" t="s">
        <v>150</v>
      </c>
      <c r="L190" s="242"/>
      <c r="M190" s="243" t="s">
        <v>3</v>
      </c>
      <c r="N190" s="244" t="s">
        <v>43</v>
      </c>
      <c r="O190" s="201"/>
      <c r="P190" s="202">
        <f t="shared" si="11"/>
        <v>0</v>
      </c>
      <c r="Q190" s="202">
        <v>7.2000000000000005E-4</v>
      </c>
      <c r="R190" s="202">
        <f t="shared" si="12"/>
        <v>2.8800000000000002E-3</v>
      </c>
      <c r="S190" s="202">
        <v>0</v>
      </c>
      <c r="T190" s="203">
        <f t="shared" si="13"/>
        <v>0</v>
      </c>
      <c r="U190" s="127"/>
      <c r="V190" s="127"/>
      <c r="W190" s="127"/>
      <c r="X190" s="127"/>
      <c r="Y190" s="127"/>
      <c r="Z190" s="127"/>
      <c r="AA190" s="127"/>
      <c r="AB190" s="127"/>
      <c r="AC190" s="127"/>
      <c r="AD190" s="127"/>
      <c r="AE190" s="127"/>
      <c r="AR190" s="204" t="s">
        <v>169</v>
      </c>
      <c r="AT190" s="204" t="s">
        <v>514</v>
      </c>
      <c r="AU190" s="204" t="s">
        <v>82</v>
      </c>
      <c r="AY190" s="120" t="s">
        <v>145</v>
      </c>
      <c r="BE190" s="205">
        <f t="shared" si="14"/>
        <v>0</v>
      </c>
      <c r="BF190" s="205">
        <f t="shared" si="15"/>
        <v>0</v>
      </c>
      <c r="BG190" s="205">
        <f t="shared" si="16"/>
        <v>0</v>
      </c>
      <c r="BH190" s="205">
        <f t="shared" si="17"/>
        <v>0</v>
      </c>
      <c r="BI190" s="205">
        <f t="shared" si="18"/>
        <v>0</v>
      </c>
      <c r="BJ190" s="120" t="s">
        <v>80</v>
      </c>
      <c r="BK190" s="205">
        <f t="shared" si="19"/>
        <v>0</v>
      </c>
      <c r="BL190" s="120" t="s">
        <v>151</v>
      </c>
      <c r="BM190" s="204" t="s">
        <v>2040</v>
      </c>
    </row>
    <row r="191" spans="1:65" s="130" customFormat="1" ht="16.5" customHeight="1">
      <c r="A191" s="127"/>
      <c r="B191" s="128"/>
      <c r="C191" s="236" t="s">
        <v>416</v>
      </c>
      <c r="D191" s="236" t="s">
        <v>514</v>
      </c>
      <c r="E191" s="237" t="s">
        <v>2041</v>
      </c>
      <c r="F191" s="238" t="s">
        <v>2042</v>
      </c>
      <c r="G191" s="239" t="s">
        <v>159</v>
      </c>
      <c r="H191" s="240">
        <v>3</v>
      </c>
      <c r="I191" s="29"/>
      <c r="J191" s="241">
        <f t="shared" si="10"/>
        <v>0</v>
      </c>
      <c r="K191" s="238" t="s">
        <v>150</v>
      </c>
      <c r="L191" s="242"/>
      <c r="M191" s="243" t="s">
        <v>3</v>
      </c>
      <c r="N191" s="244" t="s">
        <v>43</v>
      </c>
      <c r="O191" s="201"/>
      <c r="P191" s="202">
        <f t="shared" si="11"/>
        <v>0</v>
      </c>
      <c r="Q191" s="202">
        <v>1.2099999999999999E-3</v>
      </c>
      <c r="R191" s="202">
        <f t="shared" si="12"/>
        <v>3.6299999999999995E-3</v>
      </c>
      <c r="S191" s="202">
        <v>0</v>
      </c>
      <c r="T191" s="203">
        <f t="shared" si="13"/>
        <v>0</v>
      </c>
      <c r="U191" s="127"/>
      <c r="V191" s="127"/>
      <c r="W191" s="127"/>
      <c r="X191" s="127"/>
      <c r="Y191" s="127"/>
      <c r="Z191" s="127"/>
      <c r="AA191" s="127"/>
      <c r="AB191" s="127"/>
      <c r="AC191" s="127"/>
      <c r="AD191" s="127"/>
      <c r="AE191" s="127"/>
      <c r="AR191" s="204" t="s">
        <v>169</v>
      </c>
      <c r="AT191" s="204" t="s">
        <v>514</v>
      </c>
      <c r="AU191" s="204" t="s">
        <v>82</v>
      </c>
      <c r="AY191" s="120" t="s">
        <v>145</v>
      </c>
      <c r="BE191" s="205">
        <f t="shared" si="14"/>
        <v>0</v>
      </c>
      <c r="BF191" s="205">
        <f t="shared" si="15"/>
        <v>0</v>
      </c>
      <c r="BG191" s="205">
        <f t="shared" si="16"/>
        <v>0</v>
      </c>
      <c r="BH191" s="205">
        <f t="shared" si="17"/>
        <v>0</v>
      </c>
      <c r="BI191" s="205">
        <f t="shared" si="18"/>
        <v>0</v>
      </c>
      <c r="BJ191" s="120" t="s">
        <v>80</v>
      </c>
      <c r="BK191" s="205">
        <f t="shared" si="19"/>
        <v>0</v>
      </c>
      <c r="BL191" s="120" t="s">
        <v>151</v>
      </c>
      <c r="BM191" s="204" t="s">
        <v>2043</v>
      </c>
    </row>
    <row r="192" spans="1:65" s="130" customFormat="1" ht="44.25" customHeight="1">
      <c r="A192" s="127"/>
      <c r="B192" s="128"/>
      <c r="C192" s="193" t="s">
        <v>422</v>
      </c>
      <c r="D192" s="193" t="s">
        <v>147</v>
      </c>
      <c r="E192" s="194" t="s">
        <v>2044</v>
      </c>
      <c r="F192" s="195" t="s">
        <v>2045</v>
      </c>
      <c r="G192" s="196" t="s">
        <v>159</v>
      </c>
      <c r="H192" s="197">
        <v>3</v>
      </c>
      <c r="I192" s="24"/>
      <c r="J192" s="198">
        <f t="shared" si="10"/>
        <v>0</v>
      </c>
      <c r="K192" s="195" t="s">
        <v>150</v>
      </c>
      <c r="L192" s="128"/>
      <c r="M192" s="199" t="s">
        <v>3</v>
      </c>
      <c r="N192" s="200" t="s">
        <v>43</v>
      </c>
      <c r="O192" s="201"/>
      <c r="P192" s="202">
        <f t="shared" si="11"/>
        <v>0</v>
      </c>
      <c r="Q192" s="202">
        <v>0</v>
      </c>
      <c r="R192" s="202">
        <f t="shared" si="12"/>
        <v>0</v>
      </c>
      <c r="S192" s="202">
        <v>0</v>
      </c>
      <c r="T192" s="203">
        <f t="shared" si="13"/>
        <v>0</v>
      </c>
      <c r="U192" s="127"/>
      <c r="V192" s="127"/>
      <c r="W192" s="127"/>
      <c r="X192" s="127"/>
      <c r="Y192" s="127"/>
      <c r="Z192" s="127"/>
      <c r="AA192" s="127"/>
      <c r="AB192" s="127"/>
      <c r="AC192" s="127"/>
      <c r="AD192" s="127"/>
      <c r="AE192" s="127"/>
      <c r="AR192" s="204" t="s">
        <v>151</v>
      </c>
      <c r="AT192" s="204" t="s">
        <v>147</v>
      </c>
      <c r="AU192" s="204" t="s">
        <v>82</v>
      </c>
      <c r="AY192" s="120" t="s">
        <v>145</v>
      </c>
      <c r="BE192" s="205">
        <f t="shared" si="14"/>
        <v>0</v>
      </c>
      <c r="BF192" s="205">
        <f t="shared" si="15"/>
        <v>0</v>
      </c>
      <c r="BG192" s="205">
        <f t="shared" si="16"/>
        <v>0</v>
      </c>
      <c r="BH192" s="205">
        <f t="shared" si="17"/>
        <v>0</v>
      </c>
      <c r="BI192" s="205">
        <f t="shared" si="18"/>
        <v>0</v>
      </c>
      <c r="BJ192" s="120" t="s">
        <v>80</v>
      </c>
      <c r="BK192" s="205">
        <f t="shared" si="19"/>
        <v>0</v>
      </c>
      <c r="BL192" s="120" t="s">
        <v>151</v>
      </c>
      <c r="BM192" s="204" t="s">
        <v>2046</v>
      </c>
    </row>
    <row r="193" spans="1:65" s="130" customFormat="1" ht="24">
      <c r="A193" s="127"/>
      <c r="B193" s="128"/>
      <c r="C193" s="236" t="s">
        <v>427</v>
      </c>
      <c r="D193" s="236" t="s">
        <v>514</v>
      </c>
      <c r="E193" s="237" t="s">
        <v>2047</v>
      </c>
      <c r="F193" s="238" t="s">
        <v>2048</v>
      </c>
      <c r="G193" s="239" t="s">
        <v>159</v>
      </c>
      <c r="H193" s="240">
        <v>1</v>
      </c>
      <c r="I193" s="29"/>
      <c r="J193" s="241">
        <f t="shared" si="10"/>
        <v>0</v>
      </c>
      <c r="K193" s="238" t="s">
        <v>3</v>
      </c>
      <c r="L193" s="242"/>
      <c r="M193" s="243" t="s">
        <v>3</v>
      </c>
      <c r="N193" s="244" t="s">
        <v>43</v>
      </c>
      <c r="O193" s="201"/>
      <c r="P193" s="202">
        <f t="shared" si="11"/>
        <v>0</v>
      </c>
      <c r="Q193" s="202">
        <v>1.72E-3</v>
      </c>
      <c r="R193" s="202">
        <f t="shared" si="12"/>
        <v>1.72E-3</v>
      </c>
      <c r="S193" s="202">
        <v>0</v>
      </c>
      <c r="T193" s="203">
        <f t="shared" si="13"/>
        <v>0</v>
      </c>
      <c r="U193" s="127"/>
      <c r="V193" s="127"/>
      <c r="W193" s="127"/>
      <c r="X193" s="127"/>
      <c r="Y193" s="127"/>
      <c r="Z193" s="127"/>
      <c r="AA193" s="127"/>
      <c r="AB193" s="127"/>
      <c r="AC193" s="127"/>
      <c r="AD193" s="127"/>
      <c r="AE193" s="127"/>
      <c r="AR193" s="204" t="s">
        <v>169</v>
      </c>
      <c r="AT193" s="204" t="s">
        <v>514</v>
      </c>
      <c r="AU193" s="204" t="s">
        <v>82</v>
      </c>
      <c r="AY193" s="120" t="s">
        <v>145</v>
      </c>
      <c r="BE193" s="205">
        <f t="shared" si="14"/>
        <v>0</v>
      </c>
      <c r="BF193" s="205">
        <f t="shared" si="15"/>
        <v>0</v>
      </c>
      <c r="BG193" s="205">
        <f t="shared" si="16"/>
        <v>0</v>
      </c>
      <c r="BH193" s="205">
        <f t="shared" si="17"/>
        <v>0</v>
      </c>
      <c r="BI193" s="205">
        <f t="shared" si="18"/>
        <v>0</v>
      </c>
      <c r="BJ193" s="120" t="s">
        <v>80</v>
      </c>
      <c r="BK193" s="205">
        <f t="shared" si="19"/>
        <v>0</v>
      </c>
      <c r="BL193" s="120" t="s">
        <v>151</v>
      </c>
      <c r="BM193" s="204" t="s">
        <v>2049</v>
      </c>
    </row>
    <row r="194" spans="1:65" s="130" customFormat="1" ht="16.5" customHeight="1">
      <c r="A194" s="127"/>
      <c r="B194" s="128"/>
      <c r="C194" s="236" t="s">
        <v>432</v>
      </c>
      <c r="D194" s="236" t="s">
        <v>514</v>
      </c>
      <c r="E194" s="237" t="s">
        <v>2050</v>
      </c>
      <c r="F194" s="238" t="s">
        <v>2051</v>
      </c>
      <c r="G194" s="239" t="s">
        <v>159</v>
      </c>
      <c r="H194" s="240">
        <v>1</v>
      </c>
      <c r="I194" s="29"/>
      <c r="J194" s="241">
        <f t="shared" si="10"/>
        <v>0</v>
      </c>
      <c r="K194" s="238" t="s">
        <v>150</v>
      </c>
      <c r="L194" s="242"/>
      <c r="M194" s="243" t="s">
        <v>3</v>
      </c>
      <c r="N194" s="244" t="s">
        <v>43</v>
      </c>
      <c r="O194" s="201"/>
      <c r="P194" s="202">
        <f t="shared" si="11"/>
        <v>0</v>
      </c>
      <c r="Q194" s="202">
        <v>8.1999999999999998E-4</v>
      </c>
      <c r="R194" s="202">
        <f t="shared" si="12"/>
        <v>8.1999999999999998E-4</v>
      </c>
      <c r="S194" s="202">
        <v>0</v>
      </c>
      <c r="T194" s="203">
        <f t="shared" si="13"/>
        <v>0</v>
      </c>
      <c r="U194" s="127"/>
      <c r="V194" s="127"/>
      <c r="W194" s="127"/>
      <c r="X194" s="127"/>
      <c r="Y194" s="127"/>
      <c r="Z194" s="127"/>
      <c r="AA194" s="127"/>
      <c r="AB194" s="127"/>
      <c r="AC194" s="127"/>
      <c r="AD194" s="127"/>
      <c r="AE194" s="127"/>
      <c r="AR194" s="204" t="s">
        <v>169</v>
      </c>
      <c r="AT194" s="204" t="s">
        <v>514</v>
      </c>
      <c r="AU194" s="204" t="s">
        <v>82</v>
      </c>
      <c r="AY194" s="120" t="s">
        <v>145</v>
      </c>
      <c r="BE194" s="205">
        <f t="shared" si="14"/>
        <v>0</v>
      </c>
      <c r="BF194" s="205">
        <f t="shared" si="15"/>
        <v>0</v>
      </c>
      <c r="BG194" s="205">
        <f t="shared" si="16"/>
        <v>0</v>
      </c>
      <c r="BH194" s="205">
        <f t="shared" si="17"/>
        <v>0</v>
      </c>
      <c r="BI194" s="205">
        <f t="shared" si="18"/>
        <v>0</v>
      </c>
      <c r="BJ194" s="120" t="s">
        <v>80</v>
      </c>
      <c r="BK194" s="205">
        <f t="shared" si="19"/>
        <v>0</v>
      </c>
      <c r="BL194" s="120" t="s">
        <v>151</v>
      </c>
      <c r="BM194" s="204" t="s">
        <v>2052</v>
      </c>
    </row>
    <row r="195" spans="1:65" s="130" customFormat="1" ht="21.75" customHeight="1">
      <c r="A195" s="127"/>
      <c r="B195" s="128"/>
      <c r="C195" s="236" t="s">
        <v>437</v>
      </c>
      <c r="D195" s="236" t="s">
        <v>514</v>
      </c>
      <c r="E195" s="237" t="s">
        <v>2053</v>
      </c>
      <c r="F195" s="238" t="s">
        <v>2054</v>
      </c>
      <c r="G195" s="239" t="s">
        <v>159</v>
      </c>
      <c r="H195" s="240">
        <v>1</v>
      </c>
      <c r="I195" s="29"/>
      <c r="J195" s="241">
        <f t="shared" si="10"/>
        <v>0</v>
      </c>
      <c r="K195" s="238" t="s">
        <v>150</v>
      </c>
      <c r="L195" s="242"/>
      <c r="M195" s="243" t="s">
        <v>3</v>
      </c>
      <c r="N195" s="244" t="s">
        <v>43</v>
      </c>
      <c r="O195" s="201"/>
      <c r="P195" s="202">
        <f t="shared" si="11"/>
        <v>0</v>
      </c>
      <c r="Q195" s="202">
        <v>1E-3</v>
      </c>
      <c r="R195" s="202">
        <f t="shared" si="12"/>
        <v>1E-3</v>
      </c>
      <c r="S195" s="202">
        <v>0</v>
      </c>
      <c r="T195" s="203">
        <f t="shared" si="13"/>
        <v>0</v>
      </c>
      <c r="U195" s="127"/>
      <c r="V195" s="127"/>
      <c r="W195" s="127"/>
      <c r="X195" s="127"/>
      <c r="Y195" s="127"/>
      <c r="Z195" s="127"/>
      <c r="AA195" s="127"/>
      <c r="AB195" s="127"/>
      <c r="AC195" s="127"/>
      <c r="AD195" s="127"/>
      <c r="AE195" s="127"/>
      <c r="AR195" s="204" t="s">
        <v>169</v>
      </c>
      <c r="AT195" s="204" t="s">
        <v>514</v>
      </c>
      <c r="AU195" s="204" t="s">
        <v>82</v>
      </c>
      <c r="AY195" s="120" t="s">
        <v>145</v>
      </c>
      <c r="BE195" s="205">
        <f t="shared" si="14"/>
        <v>0</v>
      </c>
      <c r="BF195" s="205">
        <f t="shared" si="15"/>
        <v>0</v>
      </c>
      <c r="BG195" s="205">
        <f t="shared" si="16"/>
        <v>0</v>
      </c>
      <c r="BH195" s="205">
        <f t="shared" si="17"/>
        <v>0</v>
      </c>
      <c r="BI195" s="205">
        <f t="shared" si="18"/>
        <v>0</v>
      </c>
      <c r="BJ195" s="120" t="s">
        <v>80</v>
      </c>
      <c r="BK195" s="205">
        <f t="shared" si="19"/>
        <v>0</v>
      </c>
      <c r="BL195" s="120" t="s">
        <v>151</v>
      </c>
      <c r="BM195" s="204" t="s">
        <v>2055</v>
      </c>
    </row>
    <row r="196" spans="1:65" s="130" customFormat="1" ht="19.5">
      <c r="A196" s="127"/>
      <c r="B196" s="128"/>
      <c r="C196" s="127"/>
      <c r="D196" s="221" t="s">
        <v>316</v>
      </c>
      <c r="E196" s="127"/>
      <c r="F196" s="252" t="s">
        <v>2056</v>
      </c>
      <c r="G196" s="127"/>
      <c r="H196" s="127"/>
      <c r="I196" s="28"/>
      <c r="J196" s="127"/>
      <c r="K196" s="127"/>
      <c r="L196" s="128"/>
      <c r="M196" s="253"/>
      <c r="N196" s="254"/>
      <c r="O196" s="201"/>
      <c r="P196" s="201"/>
      <c r="Q196" s="201"/>
      <c r="R196" s="201"/>
      <c r="S196" s="201"/>
      <c r="T196" s="255"/>
      <c r="U196" s="127"/>
      <c r="V196" s="127"/>
      <c r="W196" s="127"/>
      <c r="X196" s="127"/>
      <c r="Y196" s="127"/>
      <c r="Z196" s="127"/>
      <c r="AA196" s="127"/>
      <c r="AB196" s="127"/>
      <c r="AC196" s="127"/>
      <c r="AD196" s="127"/>
      <c r="AE196" s="127"/>
      <c r="AT196" s="120" t="s">
        <v>316</v>
      </c>
      <c r="AU196" s="120" t="s">
        <v>82</v>
      </c>
    </row>
    <row r="197" spans="1:65" s="130" customFormat="1" ht="36">
      <c r="A197" s="127"/>
      <c r="B197" s="128"/>
      <c r="C197" s="193" t="s">
        <v>441</v>
      </c>
      <c r="D197" s="193" t="s">
        <v>147</v>
      </c>
      <c r="E197" s="194" t="s">
        <v>2057</v>
      </c>
      <c r="F197" s="195" t="s">
        <v>2058</v>
      </c>
      <c r="G197" s="196" t="s">
        <v>159</v>
      </c>
      <c r="H197" s="197">
        <v>2</v>
      </c>
      <c r="I197" s="24"/>
      <c r="J197" s="198">
        <f t="shared" ref="J197:J203" si="20">ROUND(I197*H197,2)</f>
        <v>0</v>
      </c>
      <c r="K197" s="195" t="s">
        <v>150</v>
      </c>
      <c r="L197" s="128"/>
      <c r="M197" s="199" t="s">
        <v>3</v>
      </c>
      <c r="N197" s="200" t="s">
        <v>43</v>
      </c>
      <c r="O197" s="201"/>
      <c r="P197" s="202">
        <f t="shared" ref="P197:P203" si="21">O197*H197</f>
        <v>0</v>
      </c>
      <c r="Q197" s="202">
        <v>0</v>
      </c>
      <c r="R197" s="202">
        <f t="shared" ref="R197:R203" si="22">Q197*H197</f>
        <v>0</v>
      </c>
      <c r="S197" s="202">
        <v>0</v>
      </c>
      <c r="T197" s="203">
        <f t="shared" ref="T197:T203" si="23">S197*H197</f>
        <v>0</v>
      </c>
      <c r="U197" s="127"/>
      <c r="V197" s="127"/>
      <c r="W197" s="127"/>
      <c r="X197" s="127"/>
      <c r="Y197" s="127"/>
      <c r="Z197" s="127"/>
      <c r="AA197" s="127"/>
      <c r="AB197" s="127"/>
      <c r="AC197" s="127"/>
      <c r="AD197" s="127"/>
      <c r="AE197" s="127"/>
      <c r="AR197" s="204" t="s">
        <v>151</v>
      </c>
      <c r="AT197" s="204" t="s">
        <v>147</v>
      </c>
      <c r="AU197" s="204" t="s">
        <v>82</v>
      </c>
      <c r="AY197" s="120" t="s">
        <v>145</v>
      </c>
      <c r="BE197" s="205">
        <f t="shared" ref="BE197:BE203" si="24">IF(N197="základní",J197,0)</f>
        <v>0</v>
      </c>
      <c r="BF197" s="205">
        <f t="shared" ref="BF197:BF203" si="25">IF(N197="snížená",J197,0)</f>
        <v>0</v>
      </c>
      <c r="BG197" s="205">
        <f t="shared" ref="BG197:BG203" si="26">IF(N197="zákl. přenesená",J197,0)</f>
        <v>0</v>
      </c>
      <c r="BH197" s="205">
        <f t="shared" ref="BH197:BH203" si="27">IF(N197="sníž. přenesená",J197,0)</f>
        <v>0</v>
      </c>
      <c r="BI197" s="205">
        <f t="shared" ref="BI197:BI203" si="28">IF(N197="nulová",J197,0)</f>
        <v>0</v>
      </c>
      <c r="BJ197" s="120" t="s">
        <v>80</v>
      </c>
      <c r="BK197" s="205">
        <f t="shared" ref="BK197:BK203" si="29">ROUND(I197*H197,2)</f>
        <v>0</v>
      </c>
      <c r="BL197" s="120" t="s">
        <v>151</v>
      </c>
      <c r="BM197" s="204" t="s">
        <v>2059</v>
      </c>
    </row>
    <row r="198" spans="1:65" s="130" customFormat="1" ht="24">
      <c r="A198" s="127"/>
      <c r="B198" s="128"/>
      <c r="C198" s="236" t="s">
        <v>445</v>
      </c>
      <c r="D198" s="236" t="s">
        <v>514</v>
      </c>
      <c r="E198" s="237" t="s">
        <v>2060</v>
      </c>
      <c r="F198" s="238" t="s">
        <v>2061</v>
      </c>
      <c r="G198" s="239" t="s">
        <v>159</v>
      </c>
      <c r="H198" s="240">
        <v>2</v>
      </c>
      <c r="I198" s="29"/>
      <c r="J198" s="241">
        <f t="shared" si="20"/>
        <v>0</v>
      </c>
      <c r="K198" s="238" t="s">
        <v>3</v>
      </c>
      <c r="L198" s="242"/>
      <c r="M198" s="243" t="s">
        <v>3</v>
      </c>
      <c r="N198" s="244" t="s">
        <v>43</v>
      </c>
      <c r="O198" s="201"/>
      <c r="P198" s="202">
        <f t="shared" si="21"/>
        <v>0</v>
      </c>
      <c r="Q198" s="202">
        <v>2.5999999999999999E-3</v>
      </c>
      <c r="R198" s="202">
        <f t="shared" si="22"/>
        <v>5.1999999999999998E-3</v>
      </c>
      <c r="S198" s="202">
        <v>0</v>
      </c>
      <c r="T198" s="203">
        <f t="shared" si="23"/>
        <v>0</v>
      </c>
      <c r="U198" s="127"/>
      <c r="V198" s="127"/>
      <c r="W198" s="127"/>
      <c r="X198" s="127"/>
      <c r="Y198" s="127"/>
      <c r="Z198" s="127"/>
      <c r="AA198" s="127"/>
      <c r="AB198" s="127"/>
      <c r="AC198" s="127"/>
      <c r="AD198" s="127"/>
      <c r="AE198" s="127"/>
      <c r="AR198" s="204" t="s">
        <v>169</v>
      </c>
      <c r="AT198" s="204" t="s">
        <v>514</v>
      </c>
      <c r="AU198" s="204" t="s">
        <v>82</v>
      </c>
      <c r="AY198" s="120" t="s">
        <v>145</v>
      </c>
      <c r="BE198" s="205">
        <f t="shared" si="24"/>
        <v>0</v>
      </c>
      <c r="BF198" s="205">
        <f t="shared" si="25"/>
        <v>0</v>
      </c>
      <c r="BG198" s="205">
        <f t="shared" si="26"/>
        <v>0</v>
      </c>
      <c r="BH198" s="205">
        <f t="shared" si="27"/>
        <v>0</v>
      </c>
      <c r="BI198" s="205">
        <f t="shared" si="28"/>
        <v>0</v>
      </c>
      <c r="BJ198" s="120" t="s">
        <v>80</v>
      </c>
      <c r="BK198" s="205">
        <f t="shared" si="29"/>
        <v>0</v>
      </c>
      <c r="BL198" s="120" t="s">
        <v>151</v>
      </c>
      <c r="BM198" s="204" t="s">
        <v>2062</v>
      </c>
    </row>
    <row r="199" spans="1:65" s="130" customFormat="1" ht="48">
      <c r="A199" s="127"/>
      <c r="B199" s="128"/>
      <c r="C199" s="193" t="s">
        <v>450</v>
      </c>
      <c r="D199" s="193" t="s">
        <v>147</v>
      </c>
      <c r="E199" s="194" t="s">
        <v>2063</v>
      </c>
      <c r="F199" s="195" t="s">
        <v>2064</v>
      </c>
      <c r="G199" s="196" t="s">
        <v>159</v>
      </c>
      <c r="H199" s="197">
        <v>1</v>
      </c>
      <c r="I199" s="24"/>
      <c r="J199" s="198">
        <f t="shared" si="20"/>
        <v>0</v>
      </c>
      <c r="K199" s="195" t="s">
        <v>150</v>
      </c>
      <c r="L199" s="128"/>
      <c r="M199" s="199" t="s">
        <v>3</v>
      </c>
      <c r="N199" s="200" t="s">
        <v>43</v>
      </c>
      <c r="O199" s="201"/>
      <c r="P199" s="202">
        <f t="shared" si="21"/>
        <v>0</v>
      </c>
      <c r="Q199" s="202">
        <v>0</v>
      </c>
      <c r="R199" s="202">
        <f t="shared" si="22"/>
        <v>0</v>
      </c>
      <c r="S199" s="202">
        <v>0</v>
      </c>
      <c r="T199" s="203">
        <f t="shared" si="23"/>
        <v>0</v>
      </c>
      <c r="U199" s="127"/>
      <c r="V199" s="127"/>
      <c r="W199" s="127"/>
      <c r="X199" s="127"/>
      <c r="Y199" s="127"/>
      <c r="Z199" s="127"/>
      <c r="AA199" s="127"/>
      <c r="AB199" s="127"/>
      <c r="AC199" s="127"/>
      <c r="AD199" s="127"/>
      <c r="AE199" s="127"/>
      <c r="AR199" s="204" t="s">
        <v>151</v>
      </c>
      <c r="AT199" s="204" t="s">
        <v>147</v>
      </c>
      <c r="AU199" s="204" t="s">
        <v>82</v>
      </c>
      <c r="AY199" s="120" t="s">
        <v>145</v>
      </c>
      <c r="BE199" s="205">
        <f t="shared" si="24"/>
        <v>0</v>
      </c>
      <c r="BF199" s="205">
        <f t="shared" si="25"/>
        <v>0</v>
      </c>
      <c r="BG199" s="205">
        <f t="shared" si="26"/>
        <v>0</v>
      </c>
      <c r="BH199" s="205">
        <f t="shared" si="27"/>
        <v>0</v>
      </c>
      <c r="BI199" s="205">
        <f t="shared" si="28"/>
        <v>0</v>
      </c>
      <c r="BJ199" s="120" t="s">
        <v>80</v>
      </c>
      <c r="BK199" s="205">
        <f t="shared" si="29"/>
        <v>0</v>
      </c>
      <c r="BL199" s="120" t="s">
        <v>151</v>
      </c>
      <c r="BM199" s="204" t="s">
        <v>2065</v>
      </c>
    </row>
    <row r="200" spans="1:65" s="130" customFormat="1" ht="24">
      <c r="A200" s="127"/>
      <c r="B200" s="128"/>
      <c r="C200" s="236" t="s">
        <v>454</v>
      </c>
      <c r="D200" s="236" t="s">
        <v>514</v>
      </c>
      <c r="E200" s="237" t="s">
        <v>2066</v>
      </c>
      <c r="F200" s="238" t="s">
        <v>2067</v>
      </c>
      <c r="G200" s="239" t="s">
        <v>159</v>
      </c>
      <c r="H200" s="240">
        <v>1</v>
      </c>
      <c r="I200" s="29"/>
      <c r="J200" s="241">
        <f t="shared" si="20"/>
        <v>0</v>
      </c>
      <c r="K200" s="238" t="s">
        <v>150</v>
      </c>
      <c r="L200" s="242"/>
      <c r="M200" s="243" t="s">
        <v>3</v>
      </c>
      <c r="N200" s="244" t="s">
        <v>43</v>
      </c>
      <c r="O200" s="201"/>
      <c r="P200" s="202">
        <f t="shared" si="21"/>
        <v>0</v>
      </c>
      <c r="Q200" s="202">
        <v>0.01</v>
      </c>
      <c r="R200" s="202">
        <f t="shared" si="22"/>
        <v>0.01</v>
      </c>
      <c r="S200" s="202">
        <v>0</v>
      </c>
      <c r="T200" s="203">
        <f t="shared" si="23"/>
        <v>0</v>
      </c>
      <c r="U200" s="127"/>
      <c r="V200" s="127"/>
      <c r="W200" s="127"/>
      <c r="X200" s="127"/>
      <c r="Y200" s="127"/>
      <c r="Z200" s="127"/>
      <c r="AA200" s="127"/>
      <c r="AB200" s="127"/>
      <c r="AC200" s="127"/>
      <c r="AD200" s="127"/>
      <c r="AE200" s="127"/>
      <c r="AR200" s="204" t="s">
        <v>169</v>
      </c>
      <c r="AT200" s="204" t="s">
        <v>514</v>
      </c>
      <c r="AU200" s="204" t="s">
        <v>82</v>
      </c>
      <c r="AY200" s="120" t="s">
        <v>145</v>
      </c>
      <c r="BE200" s="205">
        <f t="shared" si="24"/>
        <v>0</v>
      </c>
      <c r="BF200" s="205">
        <f t="shared" si="25"/>
        <v>0</v>
      </c>
      <c r="BG200" s="205">
        <f t="shared" si="26"/>
        <v>0</v>
      </c>
      <c r="BH200" s="205">
        <f t="shared" si="27"/>
        <v>0</v>
      </c>
      <c r="BI200" s="205">
        <f t="shared" si="28"/>
        <v>0</v>
      </c>
      <c r="BJ200" s="120" t="s">
        <v>80</v>
      </c>
      <c r="BK200" s="205">
        <f t="shared" si="29"/>
        <v>0</v>
      </c>
      <c r="BL200" s="120" t="s">
        <v>151</v>
      </c>
      <c r="BM200" s="204" t="s">
        <v>2068</v>
      </c>
    </row>
    <row r="201" spans="1:65" s="130" customFormat="1" ht="44.25" customHeight="1">
      <c r="A201" s="127"/>
      <c r="B201" s="128"/>
      <c r="C201" s="193" t="s">
        <v>462</v>
      </c>
      <c r="D201" s="193" t="s">
        <v>147</v>
      </c>
      <c r="E201" s="194" t="s">
        <v>2069</v>
      </c>
      <c r="F201" s="195" t="s">
        <v>2070</v>
      </c>
      <c r="G201" s="196" t="s">
        <v>159</v>
      </c>
      <c r="H201" s="197">
        <v>1</v>
      </c>
      <c r="I201" s="24"/>
      <c r="J201" s="198">
        <f t="shared" si="20"/>
        <v>0</v>
      </c>
      <c r="K201" s="195" t="s">
        <v>150</v>
      </c>
      <c r="L201" s="128"/>
      <c r="M201" s="199" t="s">
        <v>3</v>
      </c>
      <c r="N201" s="200" t="s">
        <v>43</v>
      </c>
      <c r="O201" s="201"/>
      <c r="P201" s="202">
        <f t="shared" si="21"/>
        <v>0</v>
      </c>
      <c r="Q201" s="202">
        <v>0</v>
      </c>
      <c r="R201" s="202">
        <f t="shared" si="22"/>
        <v>0</v>
      </c>
      <c r="S201" s="202">
        <v>0</v>
      </c>
      <c r="T201" s="203">
        <f t="shared" si="23"/>
        <v>0</v>
      </c>
      <c r="U201" s="127"/>
      <c r="V201" s="127"/>
      <c r="W201" s="127"/>
      <c r="X201" s="127"/>
      <c r="Y201" s="127"/>
      <c r="Z201" s="127"/>
      <c r="AA201" s="127"/>
      <c r="AB201" s="127"/>
      <c r="AC201" s="127"/>
      <c r="AD201" s="127"/>
      <c r="AE201" s="127"/>
      <c r="AR201" s="204" t="s">
        <v>151</v>
      </c>
      <c r="AT201" s="204" t="s">
        <v>147</v>
      </c>
      <c r="AU201" s="204" t="s">
        <v>82</v>
      </c>
      <c r="AY201" s="120" t="s">
        <v>145</v>
      </c>
      <c r="BE201" s="205">
        <f t="shared" si="24"/>
        <v>0</v>
      </c>
      <c r="BF201" s="205">
        <f t="shared" si="25"/>
        <v>0</v>
      </c>
      <c r="BG201" s="205">
        <f t="shared" si="26"/>
        <v>0</v>
      </c>
      <c r="BH201" s="205">
        <f t="shared" si="27"/>
        <v>0</v>
      </c>
      <c r="BI201" s="205">
        <f t="shared" si="28"/>
        <v>0</v>
      </c>
      <c r="BJ201" s="120" t="s">
        <v>80</v>
      </c>
      <c r="BK201" s="205">
        <f t="shared" si="29"/>
        <v>0</v>
      </c>
      <c r="BL201" s="120" t="s">
        <v>151</v>
      </c>
      <c r="BM201" s="204" t="s">
        <v>2071</v>
      </c>
    </row>
    <row r="202" spans="1:65" s="130" customFormat="1" ht="24">
      <c r="A202" s="127"/>
      <c r="B202" s="128"/>
      <c r="C202" s="236" t="s">
        <v>741</v>
      </c>
      <c r="D202" s="236" t="s">
        <v>514</v>
      </c>
      <c r="E202" s="237" t="s">
        <v>2072</v>
      </c>
      <c r="F202" s="238" t="s">
        <v>2073</v>
      </c>
      <c r="G202" s="239" t="s">
        <v>159</v>
      </c>
      <c r="H202" s="240">
        <v>1</v>
      </c>
      <c r="I202" s="29"/>
      <c r="J202" s="241">
        <f t="shared" si="20"/>
        <v>0</v>
      </c>
      <c r="K202" s="238" t="s">
        <v>150</v>
      </c>
      <c r="L202" s="242"/>
      <c r="M202" s="243" t="s">
        <v>3</v>
      </c>
      <c r="N202" s="244" t="s">
        <v>43</v>
      </c>
      <c r="O202" s="201"/>
      <c r="P202" s="202">
        <f t="shared" si="21"/>
        <v>0</v>
      </c>
      <c r="Q202" s="202">
        <v>1E-3</v>
      </c>
      <c r="R202" s="202">
        <f t="shared" si="22"/>
        <v>1E-3</v>
      </c>
      <c r="S202" s="202">
        <v>0</v>
      </c>
      <c r="T202" s="203">
        <f t="shared" si="23"/>
        <v>0</v>
      </c>
      <c r="U202" s="127"/>
      <c r="V202" s="127"/>
      <c r="W202" s="127"/>
      <c r="X202" s="127"/>
      <c r="Y202" s="127"/>
      <c r="Z202" s="127"/>
      <c r="AA202" s="127"/>
      <c r="AB202" s="127"/>
      <c r="AC202" s="127"/>
      <c r="AD202" s="127"/>
      <c r="AE202" s="127"/>
      <c r="AR202" s="204" t="s">
        <v>169</v>
      </c>
      <c r="AT202" s="204" t="s">
        <v>514</v>
      </c>
      <c r="AU202" s="204" t="s">
        <v>82</v>
      </c>
      <c r="AY202" s="120" t="s">
        <v>145</v>
      </c>
      <c r="BE202" s="205">
        <f t="shared" si="24"/>
        <v>0</v>
      </c>
      <c r="BF202" s="205">
        <f t="shared" si="25"/>
        <v>0</v>
      </c>
      <c r="BG202" s="205">
        <f t="shared" si="26"/>
        <v>0</v>
      </c>
      <c r="BH202" s="205">
        <f t="shared" si="27"/>
        <v>0</v>
      </c>
      <c r="BI202" s="205">
        <f t="shared" si="28"/>
        <v>0</v>
      </c>
      <c r="BJ202" s="120" t="s">
        <v>80</v>
      </c>
      <c r="BK202" s="205">
        <f t="shared" si="29"/>
        <v>0</v>
      </c>
      <c r="BL202" s="120" t="s">
        <v>151</v>
      </c>
      <c r="BM202" s="204" t="s">
        <v>2074</v>
      </c>
    </row>
    <row r="203" spans="1:65" s="130" customFormat="1" ht="24">
      <c r="A203" s="127"/>
      <c r="B203" s="128"/>
      <c r="C203" s="193" t="s">
        <v>745</v>
      </c>
      <c r="D203" s="193" t="s">
        <v>147</v>
      </c>
      <c r="E203" s="194" t="s">
        <v>2075</v>
      </c>
      <c r="F203" s="195" t="s">
        <v>2076</v>
      </c>
      <c r="G203" s="196" t="s">
        <v>159</v>
      </c>
      <c r="H203" s="197">
        <v>1</v>
      </c>
      <c r="I203" s="24"/>
      <c r="J203" s="198">
        <f t="shared" si="20"/>
        <v>0</v>
      </c>
      <c r="K203" s="195" t="s">
        <v>150</v>
      </c>
      <c r="L203" s="128"/>
      <c r="M203" s="199" t="s">
        <v>3</v>
      </c>
      <c r="N203" s="200" t="s">
        <v>43</v>
      </c>
      <c r="O203" s="201"/>
      <c r="P203" s="202">
        <f t="shared" si="21"/>
        <v>0</v>
      </c>
      <c r="Q203" s="202">
        <v>6.3000000000000003E-4</v>
      </c>
      <c r="R203" s="202">
        <f t="shared" si="22"/>
        <v>6.3000000000000003E-4</v>
      </c>
      <c r="S203" s="202">
        <v>0</v>
      </c>
      <c r="T203" s="203">
        <f t="shared" si="23"/>
        <v>0</v>
      </c>
      <c r="U203" s="127"/>
      <c r="V203" s="127"/>
      <c r="W203" s="127"/>
      <c r="X203" s="127"/>
      <c r="Y203" s="127"/>
      <c r="Z203" s="127"/>
      <c r="AA203" s="127"/>
      <c r="AB203" s="127"/>
      <c r="AC203" s="127"/>
      <c r="AD203" s="127"/>
      <c r="AE203" s="127"/>
      <c r="AR203" s="204" t="s">
        <v>151</v>
      </c>
      <c r="AT203" s="204" t="s">
        <v>147</v>
      </c>
      <c r="AU203" s="204" t="s">
        <v>82</v>
      </c>
      <c r="AY203" s="120" t="s">
        <v>145</v>
      </c>
      <c r="BE203" s="205">
        <f t="shared" si="24"/>
        <v>0</v>
      </c>
      <c r="BF203" s="205">
        <f t="shared" si="25"/>
        <v>0</v>
      </c>
      <c r="BG203" s="205">
        <f t="shared" si="26"/>
        <v>0</v>
      </c>
      <c r="BH203" s="205">
        <f t="shared" si="27"/>
        <v>0</v>
      </c>
      <c r="BI203" s="205">
        <f t="shared" si="28"/>
        <v>0</v>
      </c>
      <c r="BJ203" s="120" t="s">
        <v>80</v>
      </c>
      <c r="BK203" s="205">
        <f t="shared" si="29"/>
        <v>0</v>
      </c>
      <c r="BL203" s="120" t="s">
        <v>151</v>
      </c>
      <c r="BM203" s="204" t="s">
        <v>2077</v>
      </c>
    </row>
    <row r="204" spans="1:65" s="219" customFormat="1">
      <c r="B204" s="220"/>
      <c r="D204" s="221" t="s">
        <v>153</v>
      </c>
      <c r="E204" s="222" t="s">
        <v>3</v>
      </c>
      <c r="F204" s="223" t="s">
        <v>2078</v>
      </c>
      <c r="H204" s="224">
        <v>1</v>
      </c>
      <c r="I204" s="25"/>
      <c r="L204" s="220"/>
      <c r="M204" s="225"/>
      <c r="N204" s="226"/>
      <c r="O204" s="226"/>
      <c r="P204" s="226"/>
      <c r="Q204" s="226"/>
      <c r="R204" s="226"/>
      <c r="S204" s="226"/>
      <c r="T204" s="227"/>
      <c r="AT204" s="222" t="s">
        <v>153</v>
      </c>
      <c r="AU204" s="222" t="s">
        <v>82</v>
      </c>
      <c r="AV204" s="219" t="s">
        <v>82</v>
      </c>
      <c r="AW204" s="219" t="s">
        <v>33</v>
      </c>
      <c r="AX204" s="219" t="s">
        <v>80</v>
      </c>
      <c r="AY204" s="222" t="s">
        <v>145</v>
      </c>
    </row>
    <row r="205" spans="1:65" s="130" customFormat="1" ht="24">
      <c r="A205" s="127"/>
      <c r="B205" s="128"/>
      <c r="C205" s="236" t="s">
        <v>751</v>
      </c>
      <c r="D205" s="236" t="s">
        <v>514</v>
      </c>
      <c r="E205" s="237" t="s">
        <v>2079</v>
      </c>
      <c r="F205" s="238" t="s">
        <v>2080</v>
      </c>
      <c r="G205" s="239" t="s">
        <v>159</v>
      </c>
      <c r="H205" s="240">
        <v>1</v>
      </c>
      <c r="I205" s="29"/>
      <c r="J205" s="241">
        <f>ROUND(I205*H205,2)</f>
        <v>0</v>
      </c>
      <c r="K205" s="238" t="s">
        <v>150</v>
      </c>
      <c r="L205" s="242"/>
      <c r="M205" s="243" t="s">
        <v>3</v>
      </c>
      <c r="N205" s="244" t="s">
        <v>43</v>
      </c>
      <c r="O205" s="201"/>
      <c r="P205" s="202">
        <f>O205*H205</f>
        <v>0</v>
      </c>
      <c r="Q205" s="202">
        <v>6.0000000000000001E-3</v>
      </c>
      <c r="R205" s="202">
        <f>Q205*H205</f>
        <v>6.0000000000000001E-3</v>
      </c>
      <c r="S205" s="202">
        <v>0</v>
      </c>
      <c r="T205" s="203">
        <f>S205*H205</f>
        <v>0</v>
      </c>
      <c r="U205" s="127"/>
      <c r="V205" s="127"/>
      <c r="W205" s="127"/>
      <c r="X205" s="127"/>
      <c r="Y205" s="127"/>
      <c r="Z205" s="127"/>
      <c r="AA205" s="127"/>
      <c r="AB205" s="127"/>
      <c r="AC205" s="127"/>
      <c r="AD205" s="127"/>
      <c r="AE205" s="127"/>
      <c r="AR205" s="204" t="s">
        <v>169</v>
      </c>
      <c r="AT205" s="204" t="s">
        <v>514</v>
      </c>
      <c r="AU205" s="204" t="s">
        <v>82</v>
      </c>
      <c r="AY205" s="120" t="s">
        <v>145</v>
      </c>
      <c r="BE205" s="205">
        <f>IF(N205="základní",J205,0)</f>
        <v>0</v>
      </c>
      <c r="BF205" s="205">
        <f>IF(N205="snížená",J205,0)</f>
        <v>0</v>
      </c>
      <c r="BG205" s="205">
        <f>IF(N205="zákl. přenesená",J205,0)</f>
        <v>0</v>
      </c>
      <c r="BH205" s="205">
        <f>IF(N205="sníž. přenesená",J205,0)</f>
        <v>0</v>
      </c>
      <c r="BI205" s="205">
        <f>IF(N205="nulová",J205,0)</f>
        <v>0</v>
      </c>
      <c r="BJ205" s="120" t="s">
        <v>80</v>
      </c>
      <c r="BK205" s="205">
        <f>ROUND(I205*H205,2)</f>
        <v>0</v>
      </c>
      <c r="BL205" s="120" t="s">
        <v>151</v>
      </c>
      <c r="BM205" s="204" t="s">
        <v>2081</v>
      </c>
    </row>
    <row r="206" spans="1:65" s="130" customFormat="1" ht="21.75" customHeight="1">
      <c r="A206" s="127"/>
      <c r="B206" s="128"/>
      <c r="C206" s="193" t="s">
        <v>755</v>
      </c>
      <c r="D206" s="193" t="s">
        <v>147</v>
      </c>
      <c r="E206" s="194" t="s">
        <v>2082</v>
      </c>
      <c r="F206" s="195" t="s">
        <v>2083</v>
      </c>
      <c r="G206" s="196" t="s">
        <v>240</v>
      </c>
      <c r="H206" s="197">
        <v>21</v>
      </c>
      <c r="I206" s="24"/>
      <c r="J206" s="198">
        <f>ROUND(I206*H206,2)</f>
        <v>0</v>
      </c>
      <c r="K206" s="195" t="s">
        <v>150</v>
      </c>
      <c r="L206" s="128"/>
      <c r="M206" s="199" t="s">
        <v>3</v>
      </c>
      <c r="N206" s="200" t="s">
        <v>43</v>
      </c>
      <c r="O206" s="201"/>
      <c r="P206" s="202">
        <f>O206*H206</f>
        <v>0</v>
      </c>
      <c r="Q206" s="202">
        <v>0</v>
      </c>
      <c r="R206" s="202">
        <f>Q206*H206</f>
        <v>0</v>
      </c>
      <c r="S206" s="202">
        <v>0</v>
      </c>
      <c r="T206" s="203">
        <f>S206*H206</f>
        <v>0</v>
      </c>
      <c r="U206" s="127"/>
      <c r="V206" s="127"/>
      <c r="W206" s="127"/>
      <c r="X206" s="127"/>
      <c r="Y206" s="127"/>
      <c r="Z206" s="127"/>
      <c r="AA206" s="127"/>
      <c r="AB206" s="127"/>
      <c r="AC206" s="127"/>
      <c r="AD206" s="127"/>
      <c r="AE206" s="127"/>
      <c r="AR206" s="204" t="s">
        <v>151</v>
      </c>
      <c r="AT206" s="204" t="s">
        <v>147</v>
      </c>
      <c r="AU206" s="204" t="s">
        <v>82</v>
      </c>
      <c r="AY206" s="120" t="s">
        <v>145</v>
      </c>
      <c r="BE206" s="205">
        <f>IF(N206="základní",J206,0)</f>
        <v>0</v>
      </c>
      <c r="BF206" s="205">
        <f>IF(N206="snížená",J206,0)</f>
        <v>0</v>
      </c>
      <c r="BG206" s="205">
        <f>IF(N206="zákl. přenesená",J206,0)</f>
        <v>0</v>
      </c>
      <c r="BH206" s="205">
        <f>IF(N206="sníž. přenesená",J206,0)</f>
        <v>0</v>
      </c>
      <c r="BI206" s="205">
        <f>IF(N206="nulová",J206,0)</f>
        <v>0</v>
      </c>
      <c r="BJ206" s="120" t="s">
        <v>80</v>
      </c>
      <c r="BK206" s="205">
        <f>ROUND(I206*H206,2)</f>
        <v>0</v>
      </c>
      <c r="BL206" s="120" t="s">
        <v>151</v>
      </c>
      <c r="BM206" s="204" t="s">
        <v>2084</v>
      </c>
    </row>
    <row r="207" spans="1:65" s="219" customFormat="1">
      <c r="B207" s="220"/>
      <c r="D207" s="221" t="s">
        <v>153</v>
      </c>
      <c r="E207" s="222" t="s">
        <v>3</v>
      </c>
      <c r="F207" s="223" t="s">
        <v>2085</v>
      </c>
      <c r="H207" s="224">
        <v>21</v>
      </c>
      <c r="I207" s="25"/>
      <c r="L207" s="220"/>
      <c r="M207" s="225"/>
      <c r="N207" s="226"/>
      <c r="O207" s="226"/>
      <c r="P207" s="226"/>
      <c r="Q207" s="226"/>
      <c r="R207" s="226"/>
      <c r="S207" s="226"/>
      <c r="T207" s="227"/>
      <c r="AT207" s="222" t="s">
        <v>153</v>
      </c>
      <c r="AU207" s="222" t="s">
        <v>82</v>
      </c>
      <c r="AV207" s="219" t="s">
        <v>82</v>
      </c>
      <c r="AW207" s="219" t="s">
        <v>33</v>
      </c>
      <c r="AX207" s="219" t="s">
        <v>80</v>
      </c>
      <c r="AY207" s="222" t="s">
        <v>145</v>
      </c>
    </row>
    <row r="208" spans="1:65" s="130" customFormat="1" ht="24">
      <c r="A208" s="127"/>
      <c r="B208" s="128"/>
      <c r="C208" s="193" t="s">
        <v>759</v>
      </c>
      <c r="D208" s="193" t="s">
        <v>147</v>
      </c>
      <c r="E208" s="194" t="s">
        <v>2086</v>
      </c>
      <c r="F208" s="195" t="s">
        <v>2087</v>
      </c>
      <c r="G208" s="196" t="s">
        <v>240</v>
      </c>
      <c r="H208" s="197">
        <v>21</v>
      </c>
      <c r="I208" s="24"/>
      <c r="J208" s="198">
        <f>ROUND(I208*H208,2)</f>
        <v>0</v>
      </c>
      <c r="K208" s="195" t="s">
        <v>150</v>
      </c>
      <c r="L208" s="128"/>
      <c r="M208" s="199" t="s">
        <v>3</v>
      </c>
      <c r="N208" s="200" t="s">
        <v>43</v>
      </c>
      <c r="O208" s="201"/>
      <c r="P208" s="202">
        <f>O208*H208</f>
        <v>0</v>
      </c>
      <c r="Q208" s="202">
        <v>0</v>
      </c>
      <c r="R208" s="202">
        <f>Q208*H208</f>
        <v>0</v>
      </c>
      <c r="S208" s="202">
        <v>0</v>
      </c>
      <c r="T208" s="203">
        <f>S208*H208</f>
        <v>0</v>
      </c>
      <c r="U208" s="127"/>
      <c r="V208" s="127"/>
      <c r="W208" s="127"/>
      <c r="X208" s="127"/>
      <c r="Y208" s="127"/>
      <c r="Z208" s="127"/>
      <c r="AA208" s="127"/>
      <c r="AB208" s="127"/>
      <c r="AC208" s="127"/>
      <c r="AD208" s="127"/>
      <c r="AE208" s="127"/>
      <c r="AR208" s="204" t="s">
        <v>151</v>
      </c>
      <c r="AT208" s="204" t="s">
        <v>147</v>
      </c>
      <c r="AU208" s="204" t="s">
        <v>82</v>
      </c>
      <c r="AY208" s="120" t="s">
        <v>145</v>
      </c>
      <c r="BE208" s="205">
        <f>IF(N208="základní",J208,0)</f>
        <v>0</v>
      </c>
      <c r="BF208" s="205">
        <f>IF(N208="snížená",J208,0)</f>
        <v>0</v>
      </c>
      <c r="BG208" s="205">
        <f>IF(N208="zákl. přenesená",J208,0)</f>
        <v>0</v>
      </c>
      <c r="BH208" s="205">
        <f>IF(N208="sníž. přenesená",J208,0)</f>
        <v>0</v>
      </c>
      <c r="BI208" s="205">
        <f>IF(N208="nulová",J208,0)</f>
        <v>0</v>
      </c>
      <c r="BJ208" s="120" t="s">
        <v>80</v>
      </c>
      <c r="BK208" s="205">
        <f>ROUND(I208*H208,2)</f>
        <v>0</v>
      </c>
      <c r="BL208" s="120" t="s">
        <v>151</v>
      </c>
      <c r="BM208" s="204" t="s">
        <v>2088</v>
      </c>
    </row>
    <row r="209" spans="1:65" s="219" customFormat="1">
      <c r="B209" s="220"/>
      <c r="D209" s="221" t="s">
        <v>153</v>
      </c>
      <c r="E209" s="222" t="s">
        <v>3</v>
      </c>
      <c r="F209" s="223" t="s">
        <v>2085</v>
      </c>
      <c r="H209" s="224">
        <v>21</v>
      </c>
      <c r="I209" s="25"/>
      <c r="L209" s="220"/>
      <c r="M209" s="225"/>
      <c r="N209" s="226"/>
      <c r="O209" s="226"/>
      <c r="P209" s="226"/>
      <c r="Q209" s="226"/>
      <c r="R209" s="226"/>
      <c r="S209" s="226"/>
      <c r="T209" s="227"/>
      <c r="AT209" s="222" t="s">
        <v>153</v>
      </c>
      <c r="AU209" s="222" t="s">
        <v>82</v>
      </c>
      <c r="AV209" s="219" t="s">
        <v>82</v>
      </c>
      <c r="AW209" s="219" t="s">
        <v>33</v>
      </c>
      <c r="AX209" s="219" t="s">
        <v>80</v>
      </c>
      <c r="AY209" s="222" t="s">
        <v>145</v>
      </c>
    </row>
    <row r="210" spans="1:65" s="130" customFormat="1" ht="21.75" customHeight="1">
      <c r="A210" s="127"/>
      <c r="B210" s="128"/>
      <c r="C210" s="193" t="s">
        <v>763</v>
      </c>
      <c r="D210" s="193" t="s">
        <v>147</v>
      </c>
      <c r="E210" s="194" t="s">
        <v>2089</v>
      </c>
      <c r="F210" s="195" t="s">
        <v>2090</v>
      </c>
      <c r="G210" s="196" t="s">
        <v>240</v>
      </c>
      <c r="H210" s="197">
        <v>13.5</v>
      </c>
      <c r="I210" s="24"/>
      <c r="J210" s="198">
        <f>ROUND(I210*H210,2)</f>
        <v>0</v>
      </c>
      <c r="K210" s="195" t="s">
        <v>150</v>
      </c>
      <c r="L210" s="128"/>
      <c r="M210" s="199" t="s">
        <v>3</v>
      </c>
      <c r="N210" s="200" t="s">
        <v>43</v>
      </c>
      <c r="O210" s="201"/>
      <c r="P210" s="202">
        <f>O210*H210</f>
        <v>0</v>
      </c>
      <c r="Q210" s="202">
        <v>0</v>
      </c>
      <c r="R210" s="202">
        <f>Q210*H210</f>
        <v>0</v>
      </c>
      <c r="S210" s="202">
        <v>0</v>
      </c>
      <c r="T210" s="203">
        <f>S210*H210</f>
        <v>0</v>
      </c>
      <c r="U210" s="127"/>
      <c r="V210" s="127"/>
      <c r="W210" s="127"/>
      <c r="X210" s="127"/>
      <c r="Y210" s="127"/>
      <c r="Z210" s="127"/>
      <c r="AA210" s="127"/>
      <c r="AB210" s="127"/>
      <c r="AC210" s="127"/>
      <c r="AD210" s="127"/>
      <c r="AE210" s="127"/>
      <c r="AR210" s="204" t="s">
        <v>151</v>
      </c>
      <c r="AT210" s="204" t="s">
        <v>147</v>
      </c>
      <c r="AU210" s="204" t="s">
        <v>82</v>
      </c>
      <c r="AY210" s="120" t="s">
        <v>145</v>
      </c>
      <c r="BE210" s="205">
        <f>IF(N210="základní",J210,0)</f>
        <v>0</v>
      </c>
      <c r="BF210" s="205">
        <f>IF(N210="snížená",J210,0)</f>
        <v>0</v>
      </c>
      <c r="BG210" s="205">
        <f>IF(N210="zákl. přenesená",J210,0)</f>
        <v>0</v>
      </c>
      <c r="BH210" s="205">
        <f>IF(N210="sníž. přenesená",J210,0)</f>
        <v>0</v>
      </c>
      <c r="BI210" s="205">
        <f>IF(N210="nulová",J210,0)</f>
        <v>0</v>
      </c>
      <c r="BJ210" s="120" t="s">
        <v>80</v>
      </c>
      <c r="BK210" s="205">
        <f>ROUND(I210*H210,2)</f>
        <v>0</v>
      </c>
      <c r="BL210" s="120" t="s">
        <v>151</v>
      </c>
      <c r="BM210" s="204" t="s">
        <v>2091</v>
      </c>
    </row>
    <row r="211" spans="1:65" s="219" customFormat="1">
      <c r="B211" s="220"/>
      <c r="D211" s="221" t="s">
        <v>153</v>
      </c>
      <c r="E211" s="222" t="s">
        <v>3</v>
      </c>
      <c r="F211" s="223" t="s">
        <v>1846</v>
      </c>
      <c r="H211" s="224">
        <v>13.5</v>
      </c>
      <c r="I211" s="25"/>
      <c r="L211" s="220"/>
      <c r="M211" s="225"/>
      <c r="N211" s="226"/>
      <c r="O211" s="226"/>
      <c r="P211" s="226"/>
      <c r="Q211" s="226"/>
      <c r="R211" s="226"/>
      <c r="S211" s="226"/>
      <c r="T211" s="227"/>
      <c r="AT211" s="222" t="s">
        <v>153</v>
      </c>
      <c r="AU211" s="222" t="s">
        <v>82</v>
      </c>
      <c r="AV211" s="219" t="s">
        <v>82</v>
      </c>
      <c r="AW211" s="219" t="s">
        <v>33</v>
      </c>
      <c r="AX211" s="219" t="s">
        <v>80</v>
      </c>
      <c r="AY211" s="222" t="s">
        <v>145</v>
      </c>
    </row>
    <row r="212" spans="1:65" s="130" customFormat="1" ht="24">
      <c r="A212" s="127"/>
      <c r="B212" s="128"/>
      <c r="C212" s="193" t="s">
        <v>767</v>
      </c>
      <c r="D212" s="193" t="s">
        <v>147</v>
      </c>
      <c r="E212" s="194" t="s">
        <v>2092</v>
      </c>
      <c r="F212" s="195" t="s">
        <v>2093</v>
      </c>
      <c r="G212" s="196" t="s">
        <v>240</v>
      </c>
      <c r="H212" s="197">
        <v>13.5</v>
      </c>
      <c r="I212" s="24"/>
      <c r="J212" s="198">
        <f>ROUND(I212*H212,2)</f>
        <v>0</v>
      </c>
      <c r="K212" s="195" t="s">
        <v>150</v>
      </c>
      <c r="L212" s="128"/>
      <c r="M212" s="199" t="s">
        <v>3</v>
      </c>
      <c r="N212" s="200" t="s">
        <v>43</v>
      </c>
      <c r="O212" s="201"/>
      <c r="P212" s="202">
        <f>O212*H212</f>
        <v>0</v>
      </c>
      <c r="Q212" s="202">
        <v>0</v>
      </c>
      <c r="R212" s="202">
        <f>Q212*H212</f>
        <v>0</v>
      </c>
      <c r="S212" s="202">
        <v>0</v>
      </c>
      <c r="T212" s="203">
        <f>S212*H212</f>
        <v>0</v>
      </c>
      <c r="U212" s="127"/>
      <c r="V212" s="127"/>
      <c r="W212" s="127"/>
      <c r="X212" s="127"/>
      <c r="Y212" s="127"/>
      <c r="Z212" s="127"/>
      <c r="AA212" s="127"/>
      <c r="AB212" s="127"/>
      <c r="AC212" s="127"/>
      <c r="AD212" s="127"/>
      <c r="AE212" s="127"/>
      <c r="AR212" s="204" t="s">
        <v>151</v>
      </c>
      <c r="AT212" s="204" t="s">
        <v>147</v>
      </c>
      <c r="AU212" s="204" t="s">
        <v>82</v>
      </c>
      <c r="AY212" s="120" t="s">
        <v>145</v>
      </c>
      <c r="BE212" s="205">
        <f>IF(N212="základní",J212,0)</f>
        <v>0</v>
      </c>
      <c r="BF212" s="205">
        <f>IF(N212="snížená",J212,0)</f>
        <v>0</v>
      </c>
      <c r="BG212" s="205">
        <f>IF(N212="zákl. přenesená",J212,0)</f>
        <v>0</v>
      </c>
      <c r="BH212" s="205">
        <f>IF(N212="sníž. přenesená",J212,0)</f>
        <v>0</v>
      </c>
      <c r="BI212" s="205">
        <f>IF(N212="nulová",J212,0)</f>
        <v>0</v>
      </c>
      <c r="BJ212" s="120" t="s">
        <v>80</v>
      </c>
      <c r="BK212" s="205">
        <f>ROUND(I212*H212,2)</f>
        <v>0</v>
      </c>
      <c r="BL212" s="120" t="s">
        <v>151</v>
      </c>
      <c r="BM212" s="204" t="s">
        <v>2094</v>
      </c>
    </row>
    <row r="213" spans="1:65" s="219" customFormat="1">
      <c r="B213" s="220"/>
      <c r="D213" s="221" t="s">
        <v>153</v>
      </c>
      <c r="E213" s="222" t="s">
        <v>3</v>
      </c>
      <c r="F213" s="223" t="s">
        <v>1846</v>
      </c>
      <c r="H213" s="224">
        <v>13.5</v>
      </c>
      <c r="I213" s="25"/>
      <c r="L213" s="220"/>
      <c r="M213" s="225"/>
      <c r="N213" s="226"/>
      <c r="O213" s="226"/>
      <c r="P213" s="226"/>
      <c r="Q213" s="226"/>
      <c r="R213" s="226"/>
      <c r="S213" s="226"/>
      <c r="T213" s="227"/>
      <c r="AT213" s="222" t="s">
        <v>153</v>
      </c>
      <c r="AU213" s="222" t="s">
        <v>82</v>
      </c>
      <c r="AV213" s="219" t="s">
        <v>82</v>
      </c>
      <c r="AW213" s="219" t="s">
        <v>33</v>
      </c>
      <c r="AX213" s="219" t="s">
        <v>80</v>
      </c>
      <c r="AY213" s="222" t="s">
        <v>145</v>
      </c>
    </row>
    <row r="214" spans="1:65" s="130" customFormat="1" ht="16.5" customHeight="1">
      <c r="A214" s="127"/>
      <c r="B214" s="128"/>
      <c r="C214" s="193" t="s">
        <v>772</v>
      </c>
      <c r="D214" s="193" t="s">
        <v>147</v>
      </c>
      <c r="E214" s="194" t="s">
        <v>2095</v>
      </c>
      <c r="F214" s="195" t="s">
        <v>2096</v>
      </c>
      <c r="G214" s="196" t="s">
        <v>159</v>
      </c>
      <c r="H214" s="197">
        <v>2</v>
      </c>
      <c r="I214" s="24"/>
      <c r="J214" s="198">
        <f>ROUND(I214*H214,2)</f>
        <v>0</v>
      </c>
      <c r="K214" s="195" t="s">
        <v>150</v>
      </c>
      <c r="L214" s="128"/>
      <c r="M214" s="199" t="s">
        <v>3</v>
      </c>
      <c r="N214" s="200" t="s">
        <v>43</v>
      </c>
      <c r="O214" s="201"/>
      <c r="P214" s="202">
        <f>O214*H214</f>
        <v>0</v>
      </c>
      <c r="Q214" s="202">
        <v>0</v>
      </c>
      <c r="R214" s="202">
        <f>Q214*H214</f>
        <v>0</v>
      </c>
      <c r="S214" s="202">
        <v>0</v>
      </c>
      <c r="T214" s="203">
        <f>S214*H214</f>
        <v>0</v>
      </c>
      <c r="U214" s="127"/>
      <c r="V214" s="127"/>
      <c r="W214" s="127"/>
      <c r="X214" s="127"/>
      <c r="Y214" s="127"/>
      <c r="Z214" s="127"/>
      <c r="AA214" s="127"/>
      <c r="AB214" s="127"/>
      <c r="AC214" s="127"/>
      <c r="AD214" s="127"/>
      <c r="AE214" s="127"/>
      <c r="AR214" s="204" t="s">
        <v>151</v>
      </c>
      <c r="AT214" s="204" t="s">
        <v>147</v>
      </c>
      <c r="AU214" s="204" t="s">
        <v>82</v>
      </c>
      <c r="AY214" s="120" t="s">
        <v>145</v>
      </c>
      <c r="BE214" s="205">
        <f>IF(N214="základní",J214,0)</f>
        <v>0</v>
      </c>
      <c r="BF214" s="205">
        <f>IF(N214="snížená",J214,0)</f>
        <v>0</v>
      </c>
      <c r="BG214" s="205">
        <f>IF(N214="zákl. přenesená",J214,0)</f>
        <v>0</v>
      </c>
      <c r="BH214" s="205">
        <f>IF(N214="sníž. přenesená",J214,0)</f>
        <v>0</v>
      </c>
      <c r="BI214" s="205">
        <f>IF(N214="nulová",J214,0)</f>
        <v>0</v>
      </c>
      <c r="BJ214" s="120" t="s">
        <v>80</v>
      </c>
      <c r="BK214" s="205">
        <f>ROUND(I214*H214,2)</f>
        <v>0</v>
      </c>
      <c r="BL214" s="120" t="s">
        <v>151</v>
      </c>
      <c r="BM214" s="204" t="s">
        <v>2097</v>
      </c>
    </row>
    <row r="215" spans="1:65" s="130" customFormat="1" ht="16.5" customHeight="1">
      <c r="A215" s="127"/>
      <c r="B215" s="128"/>
      <c r="C215" s="236" t="s">
        <v>776</v>
      </c>
      <c r="D215" s="236" t="s">
        <v>514</v>
      </c>
      <c r="E215" s="237" t="s">
        <v>2098</v>
      </c>
      <c r="F215" s="238" t="s">
        <v>2099</v>
      </c>
      <c r="G215" s="239" t="s">
        <v>159</v>
      </c>
      <c r="H215" s="240">
        <v>2</v>
      </c>
      <c r="I215" s="29"/>
      <c r="J215" s="241">
        <f>ROUND(I215*H215,2)</f>
        <v>0</v>
      </c>
      <c r="K215" s="238" t="s">
        <v>150</v>
      </c>
      <c r="L215" s="242"/>
      <c r="M215" s="243" t="s">
        <v>3</v>
      </c>
      <c r="N215" s="244" t="s">
        <v>43</v>
      </c>
      <c r="O215" s="201"/>
      <c r="P215" s="202">
        <f>O215*H215</f>
        <v>0</v>
      </c>
      <c r="Q215" s="202">
        <v>3.0000000000000001E-3</v>
      </c>
      <c r="R215" s="202">
        <f>Q215*H215</f>
        <v>6.0000000000000001E-3</v>
      </c>
      <c r="S215" s="202">
        <v>0</v>
      </c>
      <c r="T215" s="203">
        <f>S215*H215</f>
        <v>0</v>
      </c>
      <c r="U215" s="127"/>
      <c r="V215" s="127"/>
      <c r="W215" s="127"/>
      <c r="X215" s="127"/>
      <c r="Y215" s="127"/>
      <c r="Z215" s="127"/>
      <c r="AA215" s="127"/>
      <c r="AB215" s="127"/>
      <c r="AC215" s="127"/>
      <c r="AD215" s="127"/>
      <c r="AE215" s="127"/>
      <c r="AR215" s="204" t="s">
        <v>169</v>
      </c>
      <c r="AT215" s="204" t="s">
        <v>514</v>
      </c>
      <c r="AU215" s="204" t="s">
        <v>82</v>
      </c>
      <c r="AY215" s="120" t="s">
        <v>145</v>
      </c>
      <c r="BE215" s="205">
        <f>IF(N215="základní",J215,0)</f>
        <v>0</v>
      </c>
      <c r="BF215" s="205">
        <f>IF(N215="snížená",J215,0)</f>
        <v>0</v>
      </c>
      <c r="BG215" s="205">
        <f>IF(N215="zákl. přenesená",J215,0)</f>
        <v>0</v>
      </c>
      <c r="BH215" s="205">
        <f>IF(N215="sníž. přenesená",J215,0)</f>
        <v>0</v>
      </c>
      <c r="BI215" s="205">
        <f>IF(N215="nulová",J215,0)</f>
        <v>0</v>
      </c>
      <c r="BJ215" s="120" t="s">
        <v>80</v>
      </c>
      <c r="BK215" s="205">
        <f>ROUND(I215*H215,2)</f>
        <v>0</v>
      </c>
      <c r="BL215" s="120" t="s">
        <v>151</v>
      </c>
      <c r="BM215" s="204" t="s">
        <v>2100</v>
      </c>
    </row>
    <row r="216" spans="1:65" s="130" customFormat="1" ht="16.5" customHeight="1">
      <c r="A216" s="127"/>
      <c r="B216" s="128"/>
      <c r="C216" s="193" t="s">
        <v>781</v>
      </c>
      <c r="D216" s="193" t="s">
        <v>147</v>
      </c>
      <c r="E216" s="194" t="s">
        <v>2101</v>
      </c>
      <c r="F216" s="195" t="s">
        <v>2102</v>
      </c>
      <c r="G216" s="196" t="s">
        <v>240</v>
      </c>
      <c r="H216" s="197">
        <f>H217</f>
        <v>26</v>
      </c>
      <c r="I216" s="24"/>
      <c r="J216" s="198">
        <f>ROUND(I216*H216,2)</f>
        <v>0</v>
      </c>
      <c r="K216" s="195" t="s">
        <v>150</v>
      </c>
      <c r="L216" s="128"/>
      <c r="M216" s="199" t="s">
        <v>3</v>
      </c>
      <c r="N216" s="200" t="s">
        <v>43</v>
      </c>
      <c r="O216" s="201"/>
      <c r="P216" s="202">
        <f>O216*H216</f>
        <v>0</v>
      </c>
      <c r="Q216" s="202">
        <v>1.9000000000000001E-4</v>
      </c>
      <c r="R216" s="202">
        <f>Q216*H216</f>
        <v>4.9399999999999999E-3</v>
      </c>
      <c r="S216" s="202">
        <v>0</v>
      </c>
      <c r="T216" s="203">
        <f>S216*H216</f>
        <v>0</v>
      </c>
      <c r="U216" s="127"/>
      <c r="V216" s="127"/>
      <c r="W216" s="127"/>
      <c r="X216" s="127"/>
      <c r="Y216" s="127"/>
      <c r="Z216" s="127"/>
      <c r="AA216" s="127"/>
      <c r="AB216" s="127"/>
      <c r="AC216" s="127"/>
      <c r="AD216" s="127"/>
      <c r="AE216" s="127"/>
      <c r="AR216" s="204" t="s">
        <v>151</v>
      </c>
      <c r="AT216" s="204" t="s">
        <v>147</v>
      </c>
      <c r="AU216" s="204" t="s">
        <v>82</v>
      </c>
      <c r="AY216" s="120" t="s">
        <v>145</v>
      </c>
      <c r="BE216" s="205">
        <f>IF(N216="základní",J216,0)</f>
        <v>0</v>
      </c>
      <c r="BF216" s="205">
        <f>IF(N216="snížená",J216,0)</f>
        <v>0</v>
      </c>
      <c r="BG216" s="205">
        <f>IF(N216="zákl. přenesená",J216,0)</f>
        <v>0</v>
      </c>
      <c r="BH216" s="205">
        <f>IF(N216="sníž. přenesená",J216,0)</f>
        <v>0</v>
      </c>
      <c r="BI216" s="205">
        <f>IF(N216="nulová",J216,0)</f>
        <v>0</v>
      </c>
      <c r="BJ216" s="120" t="s">
        <v>80</v>
      </c>
      <c r="BK216" s="205">
        <f>ROUND(I216*H216,2)</f>
        <v>0</v>
      </c>
      <c r="BL216" s="120" t="s">
        <v>151</v>
      </c>
      <c r="BM216" s="204" t="s">
        <v>2103</v>
      </c>
    </row>
    <row r="217" spans="1:65" s="219" customFormat="1">
      <c r="B217" s="220"/>
      <c r="D217" s="221" t="s">
        <v>153</v>
      </c>
      <c r="E217" s="222" t="s">
        <v>3</v>
      </c>
      <c r="F217" s="223" t="s">
        <v>2104</v>
      </c>
      <c r="H217" s="224">
        <v>26</v>
      </c>
      <c r="I217" s="25"/>
      <c r="L217" s="220"/>
      <c r="M217" s="225"/>
      <c r="N217" s="226"/>
      <c r="O217" s="226"/>
      <c r="P217" s="226"/>
      <c r="Q217" s="226"/>
      <c r="R217" s="226"/>
      <c r="S217" s="226"/>
      <c r="T217" s="227"/>
      <c r="AT217" s="222" t="s">
        <v>153</v>
      </c>
      <c r="AU217" s="222" t="s">
        <v>82</v>
      </c>
      <c r="AV217" s="219" t="s">
        <v>82</v>
      </c>
      <c r="AW217" s="219" t="s">
        <v>33</v>
      </c>
      <c r="AX217" s="219" t="s">
        <v>72</v>
      </c>
      <c r="AY217" s="222" t="s">
        <v>145</v>
      </c>
    </row>
    <row r="218" spans="1:65" s="130" customFormat="1" ht="21.75" customHeight="1">
      <c r="A218" s="127"/>
      <c r="B218" s="128"/>
      <c r="C218" s="193" t="s">
        <v>785</v>
      </c>
      <c r="D218" s="193" t="s">
        <v>147</v>
      </c>
      <c r="E218" s="194" t="s">
        <v>2105</v>
      </c>
      <c r="F218" s="195" t="s">
        <v>2106</v>
      </c>
      <c r="G218" s="196" t="s">
        <v>240</v>
      </c>
      <c r="H218" s="197">
        <v>34.5</v>
      </c>
      <c r="I218" s="24"/>
      <c r="J218" s="198">
        <f>ROUND(I218*H218,2)</f>
        <v>0</v>
      </c>
      <c r="K218" s="195" t="s">
        <v>150</v>
      </c>
      <c r="L218" s="128"/>
      <c r="M218" s="199" t="s">
        <v>3</v>
      </c>
      <c r="N218" s="200" t="s">
        <v>43</v>
      </c>
      <c r="O218" s="201"/>
      <c r="P218" s="202">
        <f>O218*H218</f>
        <v>0</v>
      </c>
      <c r="Q218" s="202">
        <v>6.9999999999999994E-5</v>
      </c>
      <c r="R218" s="202">
        <f>Q218*H218</f>
        <v>2.4149999999999996E-3</v>
      </c>
      <c r="S218" s="202">
        <v>0</v>
      </c>
      <c r="T218" s="203">
        <f>S218*H218</f>
        <v>0</v>
      </c>
      <c r="U218" s="127"/>
      <c r="V218" s="127"/>
      <c r="W218" s="127"/>
      <c r="X218" s="127"/>
      <c r="Y218" s="127"/>
      <c r="Z218" s="127"/>
      <c r="AA218" s="127"/>
      <c r="AB218" s="127"/>
      <c r="AC218" s="127"/>
      <c r="AD218" s="127"/>
      <c r="AE218" s="127"/>
      <c r="AR218" s="204" t="s">
        <v>151</v>
      </c>
      <c r="AT218" s="204" t="s">
        <v>147</v>
      </c>
      <c r="AU218" s="204" t="s">
        <v>82</v>
      </c>
      <c r="AY218" s="120" t="s">
        <v>145</v>
      </c>
      <c r="BE218" s="205">
        <f>IF(N218="základní",J218,0)</f>
        <v>0</v>
      </c>
      <c r="BF218" s="205">
        <f>IF(N218="snížená",J218,0)</f>
        <v>0</v>
      </c>
      <c r="BG218" s="205">
        <f>IF(N218="zákl. přenesená",J218,0)</f>
        <v>0</v>
      </c>
      <c r="BH218" s="205">
        <f>IF(N218="sníž. přenesená",J218,0)</f>
        <v>0</v>
      </c>
      <c r="BI218" s="205">
        <f>IF(N218="nulová",J218,0)</f>
        <v>0</v>
      </c>
      <c r="BJ218" s="120" t="s">
        <v>80</v>
      </c>
      <c r="BK218" s="205">
        <f>ROUND(I218*H218,2)</f>
        <v>0</v>
      </c>
      <c r="BL218" s="120" t="s">
        <v>151</v>
      </c>
      <c r="BM218" s="204" t="s">
        <v>2107</v>
      </c>
    </row>
    <row r="219" spans="1:65" s="219" customFormat="1">
      <c r="B219" s="220"/>
      <c r="D219" s="221" t="s">
        <v>153</v>
      </c>
      <c r="E219" s="222" t="s">
        <v>3</v>
      </c>
      <c r="F219" s="223" t="s">
        <v>2108</v>
      </c>
      <c r="H219" s="224">
        <v>34.5</v>
      </c>
      <c r="I219" s="25"/>
      <c r="L219" s="220"/>
      <c r="M219" s="225"/>
      <c r="N219" s="226"/>
      <c r="O219" s="226"/>
      <c r="P219" s="226"/>
      <c r="Q219" s="226"/>
      <c r="R219" s="226"/>
      <c r="S219" s="226"/>
      <c r="T219" s="227"/>
      <c r="AT219" s="222" t="s">
        <v>153</v>
      </c>
      <c r="AU219" s="222" t="s">
        <v>82</v>
      </c>
      <c r="AV219" s="219" t="s">
        <v>82</v>
      </c>
      <c r="AW219" s="219" t="s">
        <v>33</v>
      </c>
      <c r="AX219" s="219" t="s">
        <v>80</v>
      </c>
      <c r="AY219" s="222" t="s">
        <v>145</v>
      </c>
    </row>
    <row r="220" spans="1:65" s="130" customFormat="1" ht="36">
      <c r="A220" s="127"/>
      <c r="B220" s="128"/>
      <c r="C220" s="193" t="s">
        <v>789</v>
      </c>
      <c r="D220" s="193" t="s">
        <v>147</v>
      </c>
      <c r="E220" s="194" t="s">
        <v>2109</v>
      </c>
      <c r="F220" s="195" t="s">
        <v>2110</v>
      </c>
      <c r="G220" s="196" t="s">
        <v>159</v>
      </c>
      <c r="H220" s="197">
        <v>12</v>
      </c>
      <c r="I220" s="24"/>
      <c r="J220" s="198">
        <f>ROUND(I220*H220,2)</f>
        <v>0</v>
      </c>
      <c r="K220" s="195" t="s">
        <v>150</v>
      </c>
      <c r="L220" s="128"/>
      <c r="M220" s="199" t="s">
        <v>3</v>
      </c>
      <c r="N220" s="200" t="s">
        <v>43</v>
      </c>
      <c r="O220" s="201"/>
      <c r="P220" s="202">
        <f>O220*H220</f>
        <v>0</v>
      </c>
      <c r="Q220" s="202">
        <v>1E-4</v>
      </c>
      <c r="R220" s="202">
        <f>Q220*H220</f>
        <v>1.2000000000000001E-3</v>
      </c>
      <c r="S220" s="202">
        <v>0</v>
      </c>
      <c r="T220" s="203">
        <f>S220*H220</f>
        <v>0</v>
      </c>
      <c r="U220" s="127"/>
      <c r="V220" s="127"/>
      <c r="W220" s="127"/>
      <c r="X220" s="127"/>
      <c r="Y220" s="127"/>
      <c r="Z220" s="127"/>
      <c r="AA220" s="127"/>
      <c r="AB220" s="127"/>
      <c r="AC220" s="127"/>
      <c r="AD220" s="127"/>
      <c r="AE220" s="127"/>
      <c r="AR220" s="204" t="s">
        <v>151</v>
      </c>
      <c r="AT220" s="204" t="s">
        <v>147</v>
      </c>
      <c r="AU220" s="204" t="s">
        <v>82</v>
      </c>
      <c r="AY220" s="120" t="s">
        <v>145</v>
      </c>
      <c r="BE220" s="205">
        <f>IF(N220="základní",J220,0)</f>
        <v>0</v>
      </c>
      <c r="BF220" s="205">
        <f>IF(N220="snížená",J220,0)</f>
        <v>0</v>
      </c>
      <c r="BG220" s="205">
        <f>IF(N220="zákl. přenesená",J220,0)</f>
        <v>0</v>
      </c>
      <c r="BH220" s="205">
        <f>IF(N220="sníž. přenesená",J220,0)</f>
        <v>0</v>
      </c>
      <c r="BI220" s="205">
        <f>IF(N220="nulová",J220,0)</f>
        <v>0</v>
      </c>
      <c r="BJ220" s="120" t="s">
        <v>80</v>
      </c>
      <c r="BK220" s="205">
        <f>ROUND(I220*H220,2)</f>
        <v>0</v>
      </c>
      <c r="BL220" s="120" t="s">
        <v>151</v>
      </c>
      <c r="BM220" s="204" t="s">
        <v>2111</v>
      </c>
    </row>
    <row r="221" spans="1:65" s="219" customFormat="1">
      <c r="B221" s="220"/>
      <c r="D221" s="221" t="s">
        <v>153</v>
      </c>
      <c r="E221" s="222" t="s">
        <v>3</v>
      </c>
      <c r="F221" s="223" t="s">
        <v>2112</v>
      </c>
      <c r="H221" s="224">
        <v>12</v>
      </c>
      <c r="I221" s="25"/>
      <c r="L221" s="220"/>
      <c r="M221" s="225"/>
      <c r="N221" s="226"/>
      <c r="O221" s="226"/>
      <c r="P221" s="226"/>
      <c r="Q221" s="226"/>
      <c r="R221" s="226"/>
      <c r="S221" s="226"/>
      <c r="T221" s="227"/>
      <c r="AT221" s="222" t="s">
        <v>153</v>
      </c>
      <c r="AU221" s="222" t="s">
        <v>82</v>
      </c>
      <c r="AV221" s="219" t="s">
        <v>82</v>
      </c>
      <c r="AW221" s="219" t="s">
        <v>33</v>
      </c>
      <c r="AX221" s="219" t="s">
        <v>80</v>
      </c>
      <c r="AY221" s="222" t="s">
        <v>145</v>
      </c>
    </row>
    <row r="222" spans="1:65" s="130" customFormat="1" ht="24">
      <c r="A222" s="127"/>
      <c r="B222" s="128"/>
      <c r="C222" s="193" t="s">
        <v>793</v>
      </c>
      <c r="D222" s="193" t="s">
        <v>147</v>
      </c>
      <c r="E222" s="194" t="s">
        <v>768</v>
      </c>
      <c r="F222" s="195" t="s">
        <v>769</v>
      </c>
      <c r="G222" s="196" t="s">
        <v>159</v>
      </c>
      <c r="H222" s="197">
        <v>2</v>
      </c>
      <c r="I222" s="24"/>
      <c r="J222" s="198">
        <f>ROUND(I222*H222,2)</f>
        <v>0</v>
      </c>
      <c r="K222" s="195" t="s">
        <v>150</v>
      </c>
      <c r="L222" s="128"/>
      <c r="M222" s="199" t="s">
        <v>3</v>
      </c>
      <c r="N222" s="200" t="s">
        <v>43</v>
      </c>
      <c r="O222" s="201"/>
      <c r="P222" s="202">
        <f>O222*H222</f>
        <v>0</v>
      </c>
      <c r="Q222" s="202">
        <v>7.6000000000000004E-4</v>
      </c>
      <c r="R222" s="202">
        <f>Q222*H222</f>
        <v>1.5200000000000001E-3</v>
      </c>
      <c r="S222" s="202">
        <v>0</v>
      </c>
      <c r="T222" s="203">
        <f>S222*H222</f>
        <v>0</v>
      </c>
      <c r="U222" s="127"/>
      <c r="V222" s="127"/>
      <c r="W222" s="127"/>
      <c r="X222" s="127"/>
      <c r="Y222" s="127"/>
      <c r="Z222" s="127"/>
      <c r="AA222" s="127"/>
      <c r="AB222" s="127"/>
      <c r="AC222" s="127"/>
      <c r="AD222" s="127"/>
      <c r="AE222" s="127"/>
      <c r="AR222" s="204" t="s">
        <v>151</v>
      </c>
      <c r="AT222" s="204" t="s">
        <v>147</v>
      </c>
      <c r="AU222" s="204" t="s">
        <v>82</v>
      </c>
      <c r="AY222" s="120" t="s">
        <v>145</v>
      </c>
      <c r="BE222" s="205">
        <f>IF(N222="základní",J222,0)</f>
        <v>0</v>
      </c>
      <c r="BF222" s="205">
        <f>IF(N222="snížená",J222,0)</f>
        <v>0</v>
      </c>
      <c r="BG222" s="205">
        <f>IF(N222="zákl. přenesená",J222,0)</f>
        <v>0</v>
      </c>
      <c r="BH222" s="205">
        <f>IF(N222="sníž. přenesená",J222,0)</f>
        <v>0</v>
      </c>
      <c r="BI222" s="205">
        <f>IF(N222="nulová",J222,0)</f>
        <v>0</v>
      </c>
      <c r="BJ222" s="120" t="s">
        <v>80</v>
      </c>
      <c r="BK222" s="205">
        <f>ROUND(I222*H222,2)</f>
        <v>0</v>
      </c>
      <c r="BL222" s="120" t="s">
        <v>151</v>
      </c>
      <c r="BM222" s="204" t="s">
        <v>2113</v>
      </c>
    </row>
    <row r="223" spans="1:65" s="130" customFormat="1" ht="24">
      <c r="A223" s="127"/>
      <c r="B223" s="128"/>
      <c r="C223" s="193" t="s">
        <v>799</v>
      </c>
      <c r="D223" s="193" t="s">
        <v>147</v>
      </c>
      <c r="E223" s="194" t="s">
        <v>773</v>
      </c>
      <c r="F223" s="195" t="s">
        <v>774</v>
      </c>
      <c r="G223" s="196" t="s">
        <v>159</v>
      </c>
      <c r="H223" s="197">
        <v>2</v>
      </c>
      <c r="I223" s="24"/>
      <c r="J223" s="198">
        <f>ROUND(I223*H223,2)</f>
        <v>0</v>
      </c>
      <c r="K223" s="195" t="s">
        <v>150</v>
      </c>
      <c r="L223" s="128"/>
      <c r="M223" s="199" t="s">
        <v>3</v>
      </c>
      <c r="N223" s="200" t="s">
        <v>43</v>
      </c>
      <c r="O223" s="201"/>
      <c r="P223" s="202">
        <f>O223*H223</f>
        <v>0</v>
      </c>
      <c r="Q223" s="202">
        <v>1.01E-3</v>
      </c>
      <c r="R223" s="202">
        <f>Q223*H223</f>
        <v>2.0200000000000001E-3</v>
      </c>
      <c r="S223" s="202">
        <v>0</v>
      </c>
      <c r="T223" s="203">
        <f>S223*H223</f>
        <v>0</v>
      </c>
      <c r="U223" s="127"/>
      <c r="V223" s="127"/>
      <c r="W223" s="127"/>
      <c r="X223" s="127"/>
      <c r="Y223" s="127"/>
      <c r="Z223" s="127"/>
      <c r="AA223" s="127"/>
      <c r="AB223" s="127"/>
      <c r="AC223" s="127"/>
      <c r="AD223" s="127"/>
      <c r="AE223" s="127"/>
      <c r="AR223" s="204" t="s">
        <v>151</v>
      </c>
      <c r="AT223" s="204" t="s">
        <v>147</v>
      </c>
      <c r="AU223" s="204" t="s">
        <v>82</v>
      </c>
      <c r="AY223" s="120" t="s">
        <v>145</v>
      </c>
      <c r="BE223" s="205">
        <f>IF(N223="základní",J223,0)</f>
        <v>0</v>
      </c>
      <c r="BF223" s="205">
        <f>IF(N223="snížená",J223,0)</f>
        <v>0</v>
      </c>
      <c r="BG223" s="205">
        <f>IF(N223="zákl. přenesená",J223,0)</f>
        <v>0</v>
      </c>
      <c r="BH223" s="205">
        <f>IF(N223="sníž. přenesená",J223,0)</f>
        <v>0</v>
      </c>
      <c r="BI223" s="205">
        <f>IF(N223="nulová",J223,0)</f>
        <v>0</v>
      </c>
      <c r="BJ223" s="120" t="s">
        <v>80</v>
      </c>
      <c r="BK223" s="205">
        <f>ROUND(I223*H223,2)</f>
        <v>0</v>
      </c>
      <c r="BL223" s="120" t="s">
        <v>151</v>
      </c>
      <c r="BM223" s="204" t="s">
        <v>2114</v>
      </c>
    </row>
    <row r="224" spans="1:65" s="182" customFormat="1" ht="22.9" customHeight="1">
      <c r="B224" s="183"/>
      <c r="D224" s="184" t="s">
        <v>71</v>
      </c>
      <c r="E224" s="217" t="s">
        <v>848</v>
      </c>
      <c r="F224" s="217" t="s">
        <v>849</v>
      </c>
      <c r="I224" s="23"/>
      <c r="J224" s="218">
        <f>J225</f>
        <v>0</v>
      </c>
      <c r="L224" s="183"/>
      <c r="M224" s="187"/>
      <c r="N224" s="188"/>
      <c r="O224" s="188"/>
      <c r="P224" s="189">
        <f>P225</f>
        <v>0</v>
      </c>
      <c r="Q224" s="188"/>
      <c r="R224" s="189">
        <f>R225</f>
        <v>0</v>
      </c>
      <c r="S224" s="188"/>
      <c r="T224" s="190">
        <f>T225</f>
        <v>0</v>
      </c>
      <c r="AR224" s="184" t="s">
        <v>80</v>
      </c>
      <c r="AT224" s="191" t="s">
        <v>71</v>
      </c>
      <c r="AU224" s="191" t="s">
        <v>80</v>
      </c>
      <c r="AY224" s="184" t="s">
        <v>145</v>
      </c>
      <c r="BK224" s="192">
        <f>BK225</f>
        <v>0</v>
      </c>
    </row>
    <row r="225" spans="1:65" s="130" customFormat="1" ht="36">
      <c r="A225" s="127"/>
      <c r="B225" s="128"/>
      <c r="C225" s="193" t="s">
        <v>803</v>
      </c>
      <c r="D225" s="193" t="s">
        <v>147</v>
      </c>
      <c r="E225" s="194" t="s">
        <v>2115</v>
      </c>
      <c r="F225" s="195" t="s">
        <v>2116</v>
      </c>
      <c r="G225" s="196" t="s">
        <v>314</v>
      </c>
      <c r="H225" s="197">
        <v>9.2029999999999994</v>
      </c>
      <c r="I225" s="24"/>
      <c r="J225" s="198">
        <f>ROUND(I225*H225,2)</f>
        <v>0</v>
      </c>
      <c r="K225" s="195" t="s">
        <v>150</v>
      </c>
      <c r="L225" s="128"/>
      <c r="M225" s="206" t="s">
        <v>3</v>
      </c>
      <c r="N225" s="207" t="s">
        <v>43</v>
      </c>
      <c r="O225" s="208"/>
      <c r="P225" s="209">
        <f>O225*H225</f>
        <v>0</v>
      </c>
      <c r="Q225" s="209">
        <v>0</v>
      </c>
      <c r="R225" s="209">
        <f>Q225*H225</f>
        <v>0</v>
      </c>
      <c r="S225" s="209">
        <v>0</v>
      </c>
      <c r="T225" s="210">
        <f>S225*H225</f>
        <v>0</v>
      </c>
      <c r="U225" s="127"/>
      <c r="V225" s="127"/>
      <c r="W225" s="127"/>
      <c r="X225" s="127"/>
      <c r="Y225" s="127"/>
      <c r="Z225" s="127"/>
      <c r="AA225" s="127"/>
      <c r="AB225" s="127"/>
      <c r="AC225" s="127"/>
      <c r="AD225" s="127"/>
      <c r="AE225" s="127"/>
      <c r="AR225" s="204" t="s">
        <v>151</v>
      </c>
      <c r="AT225" s="204" t="s">
        <v>147</v>
      </c>
      <c r="AU225" s="204" t="s">
        <v>82</v>
      </c>
      <c r="AY225" s="120" t="s">
        <v>145</v>
      </c>
      <c r="BE225" s="205">
        <f>IF(N225="základní",J225,0)</f>
        <v>0</v>
      </c>
      <c r="BF225" s="205">
        <f>IF(N225="snížená",J225,0)</f>
        <v>0</v>
      </c>
      <c r="BG225" s="205">
        <f>IF(N225="zákl. přenesená",J225,0)</f>
        <v>0</v>
      </c>
      <c r="BH225" s="205">
        <f>IF(N225="sníž. přenesená",J225,0)</f>
        <v>0</v>
      </c>
      <c r="BI225" s="205">
        <f>IF(N225="nulová",J225,0)</f>
        <v>0</v>
      </c>
      <c r="BJ225" s="120" t="s">
        <v>80</v>
      </c>
      <c r="BK225" s="205">
        <f>ROUND(I225*H225,2)</f>
        <v>0</v>
      </c>
      <c r="BL225" s="120" t="s">
        <v>151</v>
      </c>
      <c r="BM225" s="204" t="s">
        <v>2117</v>
      </c>
    </row>
    <row r="226" spans="1:65" s="130" customFormat="1" ht="6.95" customHeight="1">
      <c r="A226" s="127"/>
      <c r="B226" s="152"/>
      <c r="C226" s="153"/>
      <c r="D226" s="153"/>
      <c r="E226" s="153"/>
      <c r="F226" s="153"/>
      <c r="G226" s="153"/>
      <c r="H226" s="153"/>
      <c r="I226" s="153"/>
      <c r="J226" s="153"/>
      <c r="K226" s="153"/>
      <c r="L226" s="128"/>
      <c r="M226" s="127"/>
      <c r="O226" s="127"/>
      <c r="P226" s="127"/>
      <c r="Q226" s="127"/>
      <c r="R226" s="127"/>
      <c r="S226" s="127"/>
      <c r="T226" s="127"/>
      <c r="U226" s="127"/>
      <c r="V226" s="127"/>
      <c r="W226" s="127"/>
      <c r="X226" s="127"/>
      <c r="Y226" s="127"/>
      <c r="Z226" s="127"/>
      <c r="AA226" s="127"/>
      <c r="AB226" s="127"/>
      <c r="AC226" s="127"/>
      <c r="AD226" s="127"/>
      <c r="AE226" s="127"/>
    </row>
  </sheetData>
  <sheetProtection password="C64E" sheet="1" objects="1" scenarios="1"/>
  <autoFilter ref="C85:K225" xr:uid="{00000000-0009-0000-0000-000006000000}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75" fitToHeight="100" orientation="portrait" blackAndWhite="1" r:id="rId1"/>
  <headerFooter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BM94"/>
  <sheetViews>
    <sheetView showGridLines="0" workbookViewId="0">
      <selection activeCell="I82" sqref="I82"/>
    </sheetView>
  </sheetViews>
  <sheetFormatPr defaultRowHeight="11.25"/>
  <cols>
    <col min="1" max="1" width="8.33203125" style="119" customWidth="1"/>
    <col min="2" max="2" width="1.1640625" style="119" customWidth="1"/>
    <col min="3" max="3" width="4.1640625" style="119" customWidth="1"/>
    <col min="4" max="4" width="4.33203125" style="119" customWidth="1"/>
    <col min="5" max="5" width="17.1640625" style="119" customWidth="1"/>
    <col min="6" max="6" width="50.83203125" style="119" customWidth="1"/>
    <col min="7" max="7" width="7.5" style="119" customWidth="1"/>
    <col min="8" max="8" width="14" style="119" customWidth="1"/>
    <col min="9" max="9" width="15.83203125" style="119" customWidth="1"/>
    <col min="10" max="11" width="22.33203125" style="119" customWidth="1"/>
    <col min="12" max="12" width="9.33203125" style="119" customWidth="1"/>
    <col min="13" max="13" width="10.83203125" style="119" hidden="1" customWidth="1"/>
    <col min="14" max="14" width="9.33203125" style="119" hidden="1"/>
    <col min="15" max="20" width="14.1640625" style="119" hidden="1" customWidth="1"/>
    <col min="21" max="21" width="16.33203125" style="119" hidden="1" customWidth="1"/>
    <col min="22" max="22" width="12.33203125" style="119" customWidth="1"/>
    <col min="23" max="23" width="16.33203125" style="119" customWidth="1"/>
    <col min="24" max="24" width="12.33203125" style="119" customWidth="1"/>
    <col min="25" max="25" width="15" style="119" customWidth="1"/>
    <col min="26" max="26" width="11" style="119" customWidth="1"/>
    <col min="27" max="27" width="15" style="119" customWidth="1"/>
    <col min="28" max="28" width="16.33203125" style="119" customWidth="1"/>
    <col min="29" max="29" width="11" style="119" customWidth="1"/>
    <col min="30" max="30" width="15" style="119" customWidth="1"/>
    <col min="31" max="31" width="16.33203125" style="119" customWidth="1"/>
    <col min="32" max="43" width="9.33203125" style="119"/>
    <col min="44" max="65" width="9.33203125" style="119" hidden="1"/>
    <col min="66" max="16384" width="9.33203125" style="119"/>
  </cols>
  <sheetData>
    <row r="2" spans="1:46" ht="36.950000000000003" customHeight="1">
      <c r="L2" s="319" t="s">
        <v>6</v>
      </c>
      <c r="M2" s="320"/>
      <c r="N2" s="320"/>
      <c r="O2" s="320"/>
      <c r="P2" s="320"/>
      <c r="Q2" s="320"/>
      <c r="R2" s="320"/>
      <c r="S2" s="320"/>
      <c r="T2" s="320"/>
      <c r="U2" s="320"/>
      <c r="V2" s="320"/>
      <c r="AT2" s="120" t="s">
        <v>101</v>
      </c>
    </row>
    <row r="3" spans="1:46" ht="6.95" customHeight="1">
      <c r="B3" s="121"/>
      <c r="C3" s="122"/>
      <c r="D3" s="122"/>
      <c r="E3" s="122"/>
      <c r="F3" s="122"/>
      <c r="G3" s="122"/>
      <c r="H3" s="122"/>
      <c r="I3" s="122"/>
      <c r="J3" s="122"/>
      <c r="K3" s="122"/>
      <c r="L3" s="123"/>
      <c r="AT3" s="120" t="s">
        <v>82</v>
      </c>
    </row>
    <row r="4" spans="1:46" ht="24.95" customHeight="1">
      <c r="B4" s="123"/>
      <c r="D4" s="124" t="s">
        <v>109</v>
      </c>
      <c r="L4" s="123"/>
      <c r="M4" s="125" t="s">
        <v>11</v>
      </c>
      <c r="AT4" s="120" t="s">
        <v>4</v>
      </c>
    </row>
    <row r="5" spans="1:46" ht="6.95" customHeight="1">
      <c r="B5" s="123"/>
      <c r="L5" s="123"/>
    </row>
    <row r="6" spans="1:46" ht="12" customHeight="1">
      <c r="B6" s="123"/>
      <c r="D6" s="126" t="s">
        <v>17</v>
      </c>
      <c r="L6" s="123"/>
    </row>
    <row r="7" spans="1:46" ht="16.5" customHeight="1">
      <c r="B7" s="123"/>
      <c r="E7" s="358" t="str">
        <f>'Rekapitulace stavby'!K6</f>
        <v>Žerčice, vodojem - rekonstrukce, oprava 6.3.2021 podle VaK MB</v>
      </c>
      <c r="F7" s="359"/>
      <c r="G7" s="359"/>
      <c r="H7" s="359"/>
      <c r="L7" s="123"/>
    </row>
    <row r="8" spans="1:46" s="130" customFormat="1" ht="12" customHeight="1">
      <c r="A8" s="127"/>
      <c r="B8" s="128"/>
      <c r="C8" s="127"/>
      <c r="D8" s="126" t="s">
        <v>113</v>
      </c>
      <c r="E8" s="127"/>
      <c r="F8" s="127"/>
      <c r="G8" s="127"/>
      <c r="H8" s="127"/>
      <c r="I8" s="127"/>
      <c r="J8" s="127"/>
      <c r="K8" s="127"/>
      <c r="L8" s="129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</row>
    <row r="9" spans="1:46" s="130" customFormat="1" ht="16.5" customHeight="1">
      <c r="A9" s="127"/>
      <c r="B9" s="128"/>
      <c r="C9" s="127"/>
      <c r="D9" s="127"/>
      <c r="E9" s="348" t="s">
        <v>2118</v>
      </c>
      <c r="F9" s="357"/>
      <c r="G9" s="357"/>
      <c r="H9" s="357"/>
      <c r="I9" s="127"/>
      <c r="J9" s="127"/>
      <c r="K9" s="127"/>
      <c r="L9" s="129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</row>
    <row r="10" spans="1:46" s="130" customFormat="1">
      <c r="A10" s="127"/>
      <c r="B10" s="128"/>
      <c r="C10" s="127"/>
      <c r="D10" s="127"/>
      <c r="E10" s="127"/>
      <c r="F10" s="127"/>
      <c r="G10" s="127"/>
      <c r="H10" s="127"/>
      <c r="I10" s="127"/>
      <c r="J10" s="127"/>
      <c r="K10" s="127"/>
      <c r="L10" s="129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</row>
    <row r="11" spans="1:46" s="130" customFormat="1" ht="12" customHeight="1">
      <c r="A11" s="127"/>
      <c r="B11" s="128"/>
      <c r="C11" s="127"/>
      <c r="D11" s="126" t="s">
        <v>19</v>
      </c>
      <c r="E11" s="127"/>
      <c r="F11" s="131" t="s">
        <v>3</v>
      </c>
      <c r="G11" s="127"/>
      <c r="H11" s="127"/>
      <c r="I11" s="126" t="s">
        <v>20</v>
      </c>
      <c r="J11" s="131" t="s">
        <v>3</v>
      </c>
      <c r="K11" s="127"/>
      <c r="L11" s="129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</row>
    <row r="12" spans="1:46" s="130" customFormat="1" ht="12" customHeight="1">
      <c r="A12" s="127"/>
      <c r="B12" s="128"/>
      <c r="C12" s="127"/>
      <c r="D12" s="126" t="s">
        <v>21</v>
      </c>
      <c r="E12" s="127"/>
      <c r="F12" s="131" t="s">
        <v>22</v>
      </c>
      <c r="G12" s="127"/>
      <c r="H12" s="127"/>
      <c r="I12" s="126" t="s">
        <v>23</v>
      </c>
      <c r="J12" s="132" t="str">
        <f>'Rekapitulace stavby'!AN8</f>
        <v>6. 3. 2021</v>
      </c>
      <c r="K12" s="127"/>
      <c r="L12" s="129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</row>
    <row r="13" spans="1:46" s="130" customFormat="1" ht="10.9" customHeight="1">
      <c r="A13" s="127"/>
      <c r="B13" s="128"/>
      <c r="C13" s="127"/>
      <c r="D13" s="127"/>
      <c r="E13" s="127"/>
      <c r="F13" s="127"/>
      <c r="G13" s="127"/>
      <c r="H13" s="127"/>
      <c r="I13" s="127"/>
      <c r="J13" s="127"/>
      <c r="K13" s="127"/>
      <c r="L13" s="129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</row>
    <row r="14" spans="1:46" s="130" customFormat="1" ht="12" customHeight="1">
      <c r="A14" s="127"/>
      <c r="B14" s="128"/>
      <c r="C14" s="127"/>
      <c r="D14" s="126" t="s">
        <v>25</v>
      </c>
      <c r="E14" s="127"/>
      <c r="F14" s="127"/>
      <c r="G14" s="127"/>
      <c r="H14" s="127"/>
      <c r="I14" s="126" t="s">
        <v>26</v>
      </c>
      <c r="J14" s="131" t="s">
        <v>3</v>
      </c>
      <c r="K14" s="127"/>
      <c r="L14" s="129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</row>
    <row r="15" spans="1:46" s="130" customFormat="1" ht="18" customHeight="1">
      <c r="A15" s="127"/>
      <c r="B15" s="128"/>
      <c r="C15" s="127"/>
      <c r="D15" s="127"/>
      <c r="E15" s="131" t="s">
        <v>27</v>
      </c>
      <c r="F15" s="127"/>
      <c r="G15" s="127"/>
      <c r="H15" s="127"/>
      <c r="I15" s="126" t="s">
        <v>28</v>
      </c>
      <c r="J15" s="131" t="s">
        <v>3</v>
      </c>
      <c r="K15" s="127"/>
      <c r="L15" s="129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</row>
    <row r="16" spans="1:46" s="130" customFormat="1" ht="6.95" customHeight="1">
      <c r="A16" s="127"/>
      <c r="B16" s="128"/>
      <c r="C16" s="127"/>
      <c r="D16" s="127"/>
      <c r="E16" s="127"/>
      <c r="F16" s="127"/>
      <c r="G16" s="127"/>
      <c r="H16" s="127"/>
      <c r="I16" s="127"/>
      <c r="J16" s="127"/>
      <c r="K16" s="127"/>
      <c r="L16" s="129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</row>
    <row r="17" spans="1:31" s="130" customFormat="1" ht="12" customHeight="1">
      <c r="A17" s="127"/>
      <c r="B17" s="128"/>
      <c r="C17" s="127"/>
      <c r="D17" s="126" t="s">
        <v>29</v>
      </c>
      <c r="E17" s="127"/>
      <c r="F17" s="127"/>
      <c r="G17" s="127"/>
      <c r="H17" s="127"/>
      <c r="I17" s="126" t="s">
        <v>26</v>
      </c>
      <c r="J17" s="133" t="str">
        <f>'Rekapitulace stavby'!AN13</f>
        <v>Vyplň údaj</v>
      </c>
      <c r="K17" s="127"/>
      <c r="L17" s="129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</row>
    <row r="18" spans="1:31" s="130" customFormat="1" ht="18" customHeight="1">
      <c r="A18" s="127"/>
      <c r="B18" s="128"/>
      <c r="C18" s="127"/>
      <c r="D18" s="127"/>
      <c r="E18" s="360" t="str">
        <f>'Rekapitulace stavby'!E14</f>
        <v>Vyplň údaj</v>
      </c>
      <c r="F18" s="331"/>
      <c r="G18" s="331"/>
      <c r="H18" s="331"/>
      <c r="I18" s="126" t="s">
        <v>28</v>
      </c>
      <c r="J18" s="133" t="str">
        <f>'Rekapitulace stavby'!AN14</f>
        <v>Vyplň údaj</v>
      </c>
      <c r="K18" s="127"/>
      <c r="L18" s="129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</row>
    <row r="19" spans="1:31" s="130" customFormat="1" ht="6.95" customHeight="1">
      <c r="A19" s="127"/>
      <c r="B19" s="128"/>
      <c r="C19" s="127"/>
      <c r="D19" s="127"/>
      <c r="E19" s="127"/>
      <c r="F19" s="127"/>
      <c r="G19" s="127"/>
      <c r="H19" s="127"/>
      <c r="I19" s="127"/>
      <c r="J19" s="127"/>
      <c r="K19" s="127"/>
      <c r="L19" s="129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</row>
    <row r="20" spans="1:31" s="130" customFormat="1" ht="12" customHeight="1">
      <c r="A20" s="127"/>
      <c r="B20" s="128"/>
      <c r="C20" s="127"/>
      <c r="D20" s="126" t="s">
        <v>31</v>
      </c>
      <c r="E20" s="127"/>
      <c r="F20" s="127"/>
      <c r="G20" s="127"/>
      <c r="H20" s="127"/>
      <c r="I20" s="126" t="s">
        <v>26</v>
      </c>
      <c r="J20" s="131" t="s">
        <v>3</v>
      </c>
      <c r="K20" s="127"/>
      <c r="L20" s="129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</row>
    <row r="21" spans="1:31" s="130" customFormat="1" ht="18" customHeight="1">
      <c r="A21" s="127"/>
      <c r="B21" s="128"/>
      <c r="C21" s="127"/>
      <c r="D21" s="127"/>
      <c r="E21" s="131" t="s">
        <v>32</v>
      </c>
      <c r="F21" s="127"/>
      <c r="G21" s="127"/>
      <c r="H21" s="127"/>
      <c r="I21" s="126" t="s">
        <v>28</v>
      </c>
      <c r="J21" s="131" t="s">
        <v>3</v>
      </c>
      <c r="K21" s="127"/>
      <c r="L21" s="129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</row>
    <row r="22" spans="1:31" s="130" customFormat="1" ht="6.95" customHeight="1">
      <c r="A22" s="127"/>
      <c r="B22" s="128"/>
      <c r="C22" s="127"/>
      <c r="D22" s="127"/>
      <c r="E22" s="127"/>
      <c r="F22" s="127"/>
      <c r="G22" s="127"/>
      <c r="H22" s="127"/>
      <c r="I22" s="127"/>
      <c r="J22" s="127"/>
      <c r="K22" s="127"/>
      <c r="L22" s="129"/>
      <c r="S22" s="127"/>
      <c r="T22" s="127"/>
      <c r="U22" s="127"/>
      <c r="V22" s="127"/>
      <c r="W22" s="127"/>
      <c r="X22" s="127"/>
      <c r="Y22" s="127"/>
      <c r="Z22" s="127"/>
      <c r="AA22" s="127"/>
      <c r="AB22" s="127"/>
      <c r="AC22" s="127"/>
      <c r="AD22" s="127"/>
      <c r="AE22" s="127"/>
    </row>
    <row r="23" spans="1:31" s="130" customFormat="1" ht="12" customHeight="1">
      <c r="A23" s="127"/>
      <c r="B23" s="128"/>
      <c r="C23" s="127"/>
      <c r="D23" s="126" t="s">
        <v>34</v>
      </c>
      <c r="E23" s="127"/>
      <c r="F23" s="127"/>
      <c r="G23" s="127"/>
      <c r="H23" s="127"/>
      <c r="I23" s="126" t="s">
        <v>26</v>
      </c>
      <c r="J23" s="131" t="s">
        <v>3</v>
      </c>
      <c r="K23" s="127"/>
      <c r="L23" s="129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</row>
    <row r="24" spans="1:31" s="130" customFormat="1" ht="18" customHeight="1">
      <c r="A24" s="127"/>
      <c r="B24" s="128"/>
      <c r="C24" s="127"/>
      <c r="D24" s="127"/>
      <c r="E24" s="131" t="s">
        <v>115</v>
      </c>
      <c r="F24" s="127"/>
      <c r="G24" s="127"/>
      <c r="H24" s="127"/>
      <c r="I24" s="126" t="s">
        <v>28</v>
      </c>
      <c r="J24" s="131" t="s">
        <v>3</v>
      </c>
      <c r="K24" s="127"/>
      <c r="L24" s="129"/>
      <c r="S24" s="127"/>
      <c r="T24" s="127"/>
      <c r="U24" s="127"/>
      <c r="V24" s="127"/>
      <c r="W24" s="127"/>
      <c r="X24" s="127"/>
      <c r="Y24" s="127"/>
      <c r="Z24" s="127"/>
      <c r="AA24" s="127"/>
      <c r="AB24" s="127"/>
      <c r="AC24" s="127"/>
      <c r="AD24" s="127"/>
      <c r="AE24" s="127"/>
    </row>
    <row r="25" spans="1:31" s="130" customFormat="1" ht="6.95" customHeight="1">
      <c r="A25" s="127"/>
      <c r="B25" s="128"/>
      <c r="C25" s="127"/>
      <c r="D25" s="127"/>
      <c r="E25" s="127"/>
      <c r="F25" s="127"/>
      <c r="G25" s="127"/>
      <c r="H25" s="127"/>
      <c r="I25" s="127"/>
      <c r="J25" s="127"/>
      <c r="K25" s="127"/>
      <c r="L25" s="129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</row>
    <row r="26" spans="1:31" s="130" customFormat="1" ht="12" customHeight="1">
      <c r="A26" s="127"/>
      <c r="B26" s="128"/>
      <c r="C26" s="127"/>
      <c r="D26" s="126" t="s">
        <v>36</v>
      </c>
      <c r="E26" s="127"/>
      <c r="F26" s="127"/>
      <c r="G26" s="127"/>
      <c r="H26" s="127"/>
      <c r="I26" s="127"/>
      <c r="J26" s="127"/>
      <c r="K26" s="127"/>
      <c r="L26" s="129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</row>
    <row r="27" spans="1:31" s="137" customFormat="1" ht="16.5" customHeight="1">
      <c r="A27" s="134"/>
      <c r="B27" s="135"/>
      <c r="C27" s="134"/>
      <c r="D27" s="134"/>
      <c r="E27" s="335" t="s">
        <v>3</v>
      </c>
      <c r="F27" s="335"/>
      <c r="G27" s="335"/>
      <c r="H27" s="335"/>
      <c r="I27" s="134"/>
      <c r="J27" s="134"/>
      <c r="K27" s="134"/>
      <c r="L27" s="136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</row>
    <row r="28" spans="1:31" s="130" customFormat="1" ht="6.95" customHeight="1">
      <c r="A28" s="127"/>
      <c r="B28" s="128"/>
      <c r="C28" s="127"/>
      <c r="D28" s="127"/>
      <c r="E28" s="127"/>
      <c r="F28" s="127"/>
      <c r="G28" s="127"/>
      <c r="H28" s="127"/>
      <c r="I28" s="127"/>
      <c r="J28" s="127"/>
      <c r="K28" s="127"/>
      <c r="L28" s="129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27"/>
      <c r="AD28" s="127"/>
      <c r="AE28" s="127"/>
    </row>
    <row r="29" spans="1:31" s="130" customFormat="1" ht="6.95" customHeight="1">
      <c r="A29" s="127"/>
      <c r="B29" s="128"/>
      <c r="C29" s="127"/>
      <c r="D29" s="138"/>
      <c r="E29" s="138"/>
      <c r="F29" s="138"/>
      <c r="G29" s="138"/>
      <c r="H29" s="138"/>
      <c r="I29" s="138"/>
      <c r="J29" s="138"/>
      <c r="K29" s="138"/>
      <c r="L29" s="129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</row>
    <row r="30" spans="1:31" s="130" customFormat="1" ht="25.35" customHeight="1">
      <c r="A30" s="127"/>
      <c r="B30" s="128"/>
      <c r="C30" s="127"/>
      <c r="D30" s="139" t="s">
        <v>38</v>
      </c>
      <c r="E30" s="127"/>
      <c r="F30" s="127"/>
      <c r="G30" s="127"/>
      <c r="H30" s="127"/>
      <c r="I30" s="127"/>
      <c r="J30" s="140">
        <f>ROUND(J80, 2)</f>
        <v>0</v>
      </c>
      <c r="K30" s="127"/>
      <c r="L30" s="129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</row>
    <row r="31" spans="1:31" s="130" customFormat="1" ht="6.95" customHeight="1">
      <c r="A31" s="127"/>
      <c r="B31" s="128"/>
      <c r="C31" s="127"/>
      <c r="D31" s="138"/>
      <c r="E31" s="138"/>
      <c r="F31" s="138"/>
      <c r="G31" s="138"/>
      <c r="H31" s="138"/>
      <c r="I31" s="138"/>
      <c r="J31" s="138"/>
      <c r="K31" s="138"/>
      <c r="L31" s="129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</row>
    <row r="32" spans="1:31" s="130" customFormat="1" ht="14.45" customHeight="1">
      <c r="A32" s="127"/>
      <c r="B32" s="128"/>
      <c r="C32" s="127"/>
      <c r="D32" s="127"/>
      <c r="E32" s="127"/>
      <c r="F32" s="141" t="s">
        <v>40</v>
      </c>
      <c r="G32" s="127"/>
      <c r="H32" s="127"/>
      <c r="I32" s="141" t="s">
        <v>39</v>
      </c>
      <c r="J32" s="141" t="s">
        <v>41</v>
      </c>
      <c r="K32" s="127"/>
      <c r="L32" s="129"/>
      <c r="S32" s="127"/>
      <c r="T32" s="127"/>
      <c r="U32" s="127"/>
      <c r="V32" s="127"/>
      <c r="W32" s="127"/>
      <c r="X32" s="127"/>
      <c r="Y32" s="127"/>
      <c r="Z32" s="127"/>
      <c r="AA32" s="127"/>
      <c r="AB32" s="127"/>
      <c r="AC32" s="127"/>
      <c r="AD32" s="127"/>
      <c r="AE32" s="127"/>
    </row>
    <row r="33" spans="1:31" s="130" customFormat="1" ht="14.45" customHeight="1">
      <c r="A33" s="127"/>
      <c r="B33" s="128"/>
      <c r="C33" s="127"/>
      <c r="D33" s="142" t="s">
        <v>42</v>
      </c>
      <c r="E33" s="126" t="s">
        <v>43</v>
      </c>
      <c r="F33" s="143">
        <f>ROUND((SUM(BE80:BE93)),  2)</f>
        <v>0</v>
      </c>
      <c r="G33" s="127"/>
      <c r="H33" s="127"/>
      <c r="I33" s="144">
        <v>0.21</v>
      </c>
      <c r="J33" s="143">
        <f>ROUND(((SUM(BE80:BE93))*I33),  2)</f>
        <v>0</v>
      </c>
      <c r="K33" s="127"/>
      <c r="L33" s="129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7"/>
      <c r="AE33" s="127"/>
    </row>
    <row r="34" spans="1:31" s="130" customFormat="1" ht="14.45" customHeight="1">
      <c r="A34" s="127"/>
      <c r="B34" s="128"/>
      <c r="C34" s="127"/>
      <c r="D34" s="127"/>
      <c r="E34" s="126" t="s">
        <v>44</v>
      </c>
      <c r="F34" s="143">
        <f>ROUND((SUM(BF80:BF93)),  2)</f>
        <v>0</v>
      </c>
      <c r="G34" s="127"/>
      <c r="H34" s="127"/>
      <c r="I34" s="144">
        <v>0.15</v>
      </c>
      <c r="J34" s="143">
        <f>ROUND(((SUM(BF80:BF93))*I34),  2)</f>
        <v>0</v>
      </c>
      <c r="K34" s="127"/>
      <c r="L34" s="129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</row>
    <row r="35" spans="1:31" s="130" customFormat="1" ht="14.45" hidden="1" customHeight="1">
      <c r="A35" s="127"/>
      <c r="B35" s="128"/>
      <c r="C35" s="127"/>
      <c r="D35" s="127"/>
      <c r="E35" s="126" t="s">
        <v>45</v>
      </c>
      <c r="F35" s="143">
        <f>ROUND((SUM(BG80:BG93)),  2)</f>
        <v>0</v>
      </c>
      <c r="G35" s="127"/>
      <c r="H35" s="127"/>
      <c r="I35" s="144">
        <v>0.21</v>
      </c>
      <c r="J35" s="143">
        <f>0</f>
        <v>0</v>
      </c>
      <c r="K35" s="127"/>
      <c r="L35" s="129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  <c r="AE35" s="127"/>
    </row>
    <row r="36" spans="1:31" s="130" customFormat="1" ht="14.45" hidden="1" customHeight="1">
      <c r="A36" s="127"/>
      <c r="B36" s="128"/>
      <c r="C36" s="127"/>
      <c r="D36" s="127"/>
      <c r="E36" s="126" t="s">
        <v>46</v>
      </c>
      <c r="F36" s="143">
        <f>ROUND((SUM(BH80:BH93)),  2)</f>
        <v>0</v>
      </c>
      <c r="G36" s="127"/>
      <c r="H36" s="127"/>
      <c r="I36" s="144">
        <v>0.15</v>
      </c>
      <c r="J36" s="143">
        <f>0</f>
        <v>0</v>
      </c>
      <c r="K36" s="127"/>
      <c r="L36" s="129"/>
      <c r="S36" s="127"/>
      <c r="T36" s="127"/>
      <c r="U36" s="127"/>
      <c r="V36" s="127"/>
      <c r="W36" s="127"/>
      <c r="X36" s="127"/>
      <c r="Y36" s="127"/>
      <c r="Z36" s="127"/>
      <c r="AA36" s="127"/>
      <c r="AB36" s="127"/>
      <c r="AC36" s="127"/>
      <c r="AD36" s="127"/>
      <c r="AE36" s="127"/>
    </row>
    <row r="37" spans="1:31" s="130" customFormat="1" ht="14.45" hidden="1" customHeight="1">
      <c r="A37" s="127"/>
      <c r="B37" s="128"/>
      <c r="C37" s="127"/>
      <c r="D37" s="127"/>
      <c r="E37" s="126" t="s">
        <v>47</v>
      </c>
      <c r="F37" s="143">
        <f>ROUND((SUM(BI80:BI93)),  2)</f>
        <v>0</v>
      </c>
      <c r="G37" s="127"/>
      <c r="H37" s="127"/>
      <c r="I37" s="144">
        <v>0</v>
      </c>
      <c r="J37" s="143">
        <f>0</f>
        <v>0</v>
      </c>
      <c r="K37" s="127"/>
      <c r="L37" s="129"/>
      <c r="S37" s="127"/>
      <c r="T37" s="127"/>
      <c r="U37" s="127"/>
      <c r="V37" s="127"/>
      <c r="W37" s="127"/>
      <c r="X37" s="127"/>
      <c r="Y37" s="127"/>
      <c r="Z37" s="127"/>
      <c r="AA37" s="127"/>
      <c r="AB37" s="127"/>
      <c r="AC37" s="127"/>
      <c r="AD37" s="127"/>
      <c r="AE37" s="127"/>
    </row>
    <row r="38" spans="1:31" s="130" customFormat="1" ht="6.95" customHeight="1">
      <c r="A38" s="127"/>
      <c r="B38" s="128"/>
      <c r="C38" s="127"/>
      <c r="D38" s="127"/>
      <c r="E38" s="127"/>
      <c r="F38" s="127"/>
      <c r="G38" s="127"/>
      <c r="H38" s="127"/>
      <c r="I38" s="127"/>
      <c r="J38" s="127"/>
      <c r="K38" s="127"/>
      <c r="L38" s="129"/>
      <c r="S38" s="127"/>
      <c r="T38" s="127"/>
      <c r="U38" s="127"/>
      <c r="V38" s="127"/>
      <c r="W38" s="127"/>
      <c r="X38" s="127"/>
      <c r="Y38" s="127"/>
      <c r="Z38" s="127"/>
      <c r="AA38" s="127"/>
      <c r="AB38" s="127"/>
      <c r="AC38" s="127"/>
      <c r="AD38" s="127"/>
      <c r="AE38" s="127"/>
    </row>
    <row r="39" spans="1:31" s="130" customFormat="1" ht="25.35" customHeight="1">
      <c r="A39" s="127"/>
      <c r="B39" s="128"/>
      <c r="C39" s="145"/>
      <c r="D39" s="146" t="s">
        <v>48</v>
      </c>
      <c r="E39" s="147"/>
      <c r="F39" s="147"/>
      <c r="G39" s="148" t="s">
        <v>49</v>
      </c>
      <c r="H39" s="149" t="s">
        <v>50</v>
      </c>
      <c r="I39" s="147"/>
      <c r="J39" s="150">
        <f>SUM(J30:J37)</f>
        <v>0</v>
      </c>
      <c r="K39" s="151"/>
      <c r="L39" s="129"/>
      <c r="S39" s="127"/>
      <c r="T39" s="127"/>
      <c r="U39" s="127"/>
      <c r="V39" s="127"/>
      <c r="W39" s="127"/>
      <c r="X39" s="127"/>
      <c r="Y39" s="127"/>
      <c r="Z39" s="127"/>
      <c r="AA39" s="127"/>
      <c r="AB39" s="127"/>
      <c r="AC39" s="127"/>
      <c r="AD39" s="127"/>
      <c r="AE39" s="127"/>
    </row>
    <row r="40" spans="1:31" s="130" customFormat="1" ht="14.45" customHeight="1">
      <c r="A40" s="127"/>
      <c r="B40" s="152"/>
      <c r="C40" s="153"/>
      <c r="D40" s="153"/>
      <c r="E40" s="153"/>
      <c r="F40" s="153"/>
      <c r="G40" s="153"/>
      <c r="H40" s="153"/>
      <c r="I40" s="153"/>
      <c r="J40" s="153"/>
      <c r="K40" s="153"/>
      <c r="L40" s="129"/>
      <c r="S40" s="127"/>
      <c r="T40" s="127"/>
      <c r="U40" s="127"/>
      <c r="V40" s="127"/>
      <c r="W40" s="127"/>
      <c r="X40" s="127"/>
      <c r="Y40" s="127"/>
      <c r="Z40" s="127"/>
      <c r="AA40" s="127"/>
      <c r="AB40" s="127"/>
      <c r="AC40" s="127"/>
      <c r="AD40" s="127"/>
      <c r="AE40" s="127"/>
    </row>
    <row r="44" spans="1:31" s="130" customFormat="1" ht="6.95" customHeight="1">
      <c r="A44" s="127"/>
      <c r="B44" s="154"/>
      <c r="C44" s="155"/>
      <c r="D44" s="155"/>
      <c r="E44" s="155"/>
      <c r="F44" s="155"/>
      <c r="G44" s="155"/>
      <c r="H44" s="155"/>
      <c r="I44" s="155"/>
      <c r="J44" s="155"/>
      <c r="K44" s="155"/>
      <c r="L44" s="129"/>
      <c r="S44" s="127"/>
      <c r="T44" s="127"/>
      <c r="U44" s="127"/>
      <c r="V44" s="127"/>
      <c r="W44" s="127"/>
      <c r="X44" s="127"/>
      <c r="Y44" s="127"/>
      <c r="Z44" s="127"/>
      <c r="AA44" s="127"/>
      <c r="AB44" s="127"/>
      <c r="AC44" s="127"/>
      <c r="AD44" s="127"/>
      <c r="AE44" s="127"/>
    </row>
    <row r="45" spans="1:31" s="130" customFormat="1" ht="24.95" customHeight="1">
      <c r="A45" s="127"/>
      <c r="B45" s="128"/>
      <c r="C45" s="124" t="s">
        <v>116</v>
      </c>
      <c r="D45" s="127"/>
      <c r="E45" s="127"/>
      <c r="F45" s="127"/>
      <c r="G45" s="127"/>
      <c r="H45" s="127"/>
      <c r="I45" s="127"/>
      <c r="J45" s="127"/>
      <c r="K45" s="127"/>
      <c r="L45" s="129"/>
      <c r="S45" s="127"/>
      <c r="T45" s="127"/>
      <c r="U45" s="127"/>
      <c r="V45" s="127"/>
      <c r="W45" s="127"/>
      <c r="X45" s="127"/>
      <c r="Y45" s="127"/>
      <c r="Z45" s="127"/>
      <c r="AA45" s="127"/>
      <c r="AB45" s="127"/>
      <c r="AC45" s="127"/>
      <c r="AD45" s="127"/>
      <c r="AE45" s="127"/>
    </row>
    <row r="46" spans="1:31" s="130" customFormat="1" ht="6.95" customHeight="1">
      <c r="A46" s="127"/>
      <c r="B46" s="128"/>
      <c r="C46" s="127"/>
      <c r="D46" s="127"/>
      <c r="E46" s="127"/>
      <c r="F46" s="127"/>
      <c r="G46" s="127"/>
      <c r="H46" s="127"/>
      <c r="I46" s="127"/>
      <c r="J46" s="127"/>
      <c r="K46" s="127"/>
      <c r="L46" s="129"/>
      <c r="S46" s="127"/>
      <c r="T46" s="127"/>
      <c r="U46" s="127"/>
      <c r="V46" s="127"/>
      <c r="W46" s="127"/>
      <c r="X46" s="127"/>
      <c r="Y46" s="127"/>
      <c r="Z46" s="127"/>
      <c r="AA46" s="127"/>
      <c r="AB46" s="127"/>
      <c r="AC46" s="127"/>
      <c r="AD46" s="127"/>
      <c r="AE46" s="127"/>
    </row>
    <row r="47" spans="1:31" s="130" customFormat="1" ht="12" customHeight="1">
      <c r="A47" s="127"/>
      <c r="B47" s="128"/>
      <c r="C47" s="126" t="s">
        <v>17</v>
      </c>
      <c r="D47" s="127"/>
      <c r="E47" s="127"/>
      <c r="F47" s="127"/>
      <c r="G47" s="127"/>
      <c r="H47" s="127"/>
      <c r="I47" s="127"/>
      <c r="J47" s="127"/>
      <c r="K47" s="127"/>
      <c r="L47" s="129"/>
      <c r="S47" s="127"/>
      <c r="T47" s="127"/>
      <c r="U47" s="127"/>
      <c r="V47" s="127"/>
      <c r="W47" s="127"/>
      <c r="X47" s="127"/>
      <c r="Y47" s="127"/>
      <c r="Z47" s="127"/>
      <c r="AA47" s="127"/>
      <c r="AB47" s="127"/>
      <c r="AC47" s="127"/>
      <c r="AD47" s="127"/>
      <c r="AE47" s="127"/>
    </row>
    <row r="48" spans="1:31" s="130" customFormat="1" ht="16.5" customHeight="1">
      <c r="A48" s="127"/>
      <c r="B48" s="128"/>
      <c r="C48" s="127"/>
      <c r="D48" s="127"/>
      <c r="E48" s="358" t="str">
        <f>E7</f>
        <v>Žerčice, vodojem - rekonstrukce, oprava 6.3.2021 podle VaK MB</v>
      </c>
      <c r="F48" s="359"/>
      <c r="G48" s="359"/>
      <c r="H48" s="359"/>
      <c r="I48" s="127"/>
      <c r="J48" s="127"/>
      <c r="K48" s="127"/>
      <c r="L48" s="129"/>
      <c r="S48" s="127"/>
      <c r="T48" s="127"/>
      <c r="U48" s="127"/>
      <c r="V48" s="127"/>
      <c r="W48" s="127"/>
      <c r="X48" s="127"/>
      <c r="Y48" s="127"/>
      <c r="Z48" s="127"/>
      <c r="AA48" s="127"/>
      <c r="AB48" s="127"/>
      <c r="AC48" s="127"/>
      <c r="AD48" s="127"/>
      <c r="AE48" s="127"/>
    </row>
    <row r="49" spans="1:47" s="130" customFormat="1" ht="12" customHeight="1">
      <c r="A49" s="127"/>
      <c r="B49" s="128"/>
      <c r="C49" s="126" t="s">
        <v>113</v>
      </c>
      <c r="D49" s="127"/>
      <c r="E49" s="127"/>
      <c r="F49" s="127"/>
      <c r="G49" s="127"/>
      <c r="H49" s="127"/>
      <c r="I49" s="127"/>
      <c r="J49" s="127"/>
      <c r="K49" s="127"/>
      <c r="L49" s="129"/>
      <c r="S49" s="127"/>
      <c r="T49" s="127"/>
      <c r="U49" s="127"/>
      <c r="V49" s="127"/>
      <c r="W49" s="127"/>
      <c r="X49" s="127"/>
      <c r="Y49" s="127"/>
      <c r="Z49" s="127"/>
      <c r="AA49" s="127"/>
      <c r="AB49" s="127"/>
      <c r="AC49" s="127"/>
      <c r="AD49" s="127"/>
      <c r="AE49" s="127"/>
    </row>
    <row r="50" spans="1:47" s="130" customFormat="1" ht="16.5" customHeight="1">
      <c r="A50" s="127"/>
      <c r="B50" s="128"/>
      <c r="C50" s="127"/>
      <c r="D50" s="127"/>
      <c r="E50" s="348" t="str">
        <f>E9</f>
        <v>07 - VRN</v>
      </c>
      <c r="F50" s="357"/>
      <c r="G50" s="357"/>
      <c r="H50" s="357"/>
      <c r="I50" s="127"/>
      <c r="J50" s="127"/>
      <c r="K50" s="127"/>
      <c r="L50" s="129"/>
      <c r="S50" s="127"/>
      <c r="T50" s="127"/>
      <c r="U50" s="127"/>
      <c r="V50" s="127"/>
      <c r="W50" s="127"/>
      <c r="X50" s="127"/>
      <c r="Y50" s="127"/>
      <c r="Z50" s="127"/>
      <c r="AA50" s="127"/>
      <c r="AB50" s="127"/>
      <c r="AC50" s="127"/>
      <c r="AD50" s="127"/>
      <c r="AE50" s="127"/>
    </row>
    <row r="51" spans="1:47" s="130" customFormat="1" ht="6.95" customHeight="1">
      <c r="A51" s="127"/>
      <c r="B51" s="128"/>
      <c r="C51" s="127"/>
      <c r="D51" s="127"/>
      <c r="E51" s="127"/>
      <c r="F51" s="127"/>
      <c r="G51" s="127"/>
      <c r="H51" s="127"/>
      <c r="I51" s="127"/>
      <c r="J51" s="127"/>
      <c r="K51" s="127"/>
      <c r="L51" s="129"/>
      <c r="S51" s="127"/>
      <c r="T51" s="127"/>
      <c r="U51" s="127"/>
      <c r="V51" s="127"/>
      <c r="W51" s="127"/>
      <c r="X51" s="127"/>
      <c r="Y51" s="127"/>
      <c r="Z51" s="127"/>
      <c r="AA51" s="127"/>
      <c r="AB51" s="127"/>
      <c r="AC51" s="127"/>
      <c r="AD51" s="127"/>
      <c r="AE51" s="127"/>
    </row>
    <row r="52" spans="1:47" s="130" customFormat="1" ht="12" customHeight="1">
      <c r="A52" s="127"/>
      <c r="B52" s="128"/>
      <c r="C52" s="126" t="s">
        <v>21</v>
      </c>
      <c r="D52" s="127"/>
      <c r="E52" s="127"/>
      <c r="F52" s="131" t="str">
        <f>F12</f>
        <v>Žerčice</v>
      </c>
      <c r="G52" s="127"/>
      <c r="H52" s="127"/>
      <c r="I52" s="126" t="s">
        <v>23</v>
      </c>
      <c r="J52" s="132" t="str">
        <f>IF(J12="","",J12)</f>
        <v>6. 3. 2021</v>
      </c>
      <c r="K52" s="127"/>
      <c r="L52" s="129"/>
      <c r="S52" s="127"/>
      <c r="T52" s="127"/>
      <c r="U52" s="127"/>
      <c r="V52" s="127"/>
      <c r="W52" s="127"/>
      <c r="X52" s="127"/>
      <c r="Y52" s="127"/>
      <c r="Z52" s="127"/>
      <c r="AA52" s="127"/>
      <c r="AB52" s="127"/>
      <c r="AC52" s="127"/>
      <c r="AD52" s="127"/>
      <c r="AE52" s="127"/>
    </row>
    <row r="53" spans="1:47" s="130" customFormat="1" ht="6.95" customHeight="1">
      <c r="A53" s="127"/>
      <c r="B53" s="128"/>
      <c r="C53" s="127"/>
      <c r="D53" s="127"/>
      <c r="E53" s="127"/>
      <c r="F53" s="127"/>
      <c r="G53" s="127"/>
      <c r="H53" s="127"/>
      <c r="I53" s="127"/>
      <c r="J53" s="127"/>
      <c r="K53" s="127"/>
      <c r="L53" s="129"/>
      <c r="S53" s="127"/>
      <c r="T53" s="127"/>
      <c r="U53" s="127"/>
      <c r="V53" s="127"/>
      <c r="W53" s="127"/>
      <c r="X53" s="127"/>
      <c r="Y53" s="127"/>
      <c r="Z53" s="127"/>
      <c r="AA53" s="127"/>
      <c r="AB53" s="127"/>
      <c r="AC53" s="127"/>
      <c r="AD53" s="127"/>
      <c r="AE53" s="127"/>
    </row>
    <row r="54" spans="1:47" s="130" customFormat="1" ht="40.15" customHeight="1">
      <c r="A54" s="127"/>
      <c r="B54" s="128"/>
      <c r="C54" s="126" t="s">
        <v>25</v>
      </c>
      <c r="D54" s="127"/>
      <c r="E54" s="127"/>
      <c r="F54" s="131" t="str">
        <f>E15</f>
        <v>VaK Mladá Boleslav, a.s.</v>
      </c>
      <c r="G54" s="127"/>
      <c r="H54" s="127"/>
      <c r="I54" s="126" t="s">
        <v>31</v>
      </c>
      <c r="J54" s="156" t="str">
        <f>E21</f>
        <v>Vodohospodářské inženýrské stavby, a.s.</v>
      </c>
      <c r="K54" s="127"/>
      <c r="L54" s="129"/>
      <c r="S54" s="127"/>
      <c r="T54" s="127"/>
      <c r="U54" s="127"/>
      <c r="V54" s="127"/>
      <c r="W54" s="127"/>
      <c r="X54" s="127"/>
      <c r="Y54" s="127"/>
      <c r="Z54" s="127"/>
      <c r="AA54" s="127"/>
      <c r="AB54" s="127"/>
      <c r="AC54" s="127"/>
      <c r="AD54" s="127"/>
      <c r="AE54" s="127"/>
    </row>
    <row r="55" spans="1:47" s="130" customFormat="1" ht="15.2" customHeight="1">
      <c r="A55" s="127"/>
      <c r="B55" s="128"/>
      <c r="C55" s="126" t="s">
        <v>29</v>
      </c>
      <c r="D55" s="127"/>
      <c r="E55" s="127"/>
      <c r="F55" s="131" t="str">
        <f>IF(E18="","",E18)</f>
        <v>Vyplň údaj</v>
      </c>
      <c r="G55" s="127"/>
      <c r="H55" s="127"/>
      <c r="I55" s="126" t="s">
        <v>34</v>
      </c>
      <c r="J55" s="156" t="str">
        <f>E24</f>
        <v>Ing. Josef Němeček</v>
      </c>
      <c r="K55" s="127"/>
      <c r="L55" s="129"/>
      <c r="S55" s="127"/>
      <c r="T55" s="127"/>
      <c r="U55" s="127"/>
      <c r="V55" s="127"/>
      <c r="W55" s="127"/>
      <c r="X55" s="127"/>
      <c r="Y55" s="127"/>
      <c r="Z55" s="127"/>
      <c r="AA55" s="127"/>
      <c r="AB55" s="127"/>
      <c r="AC55" s="127"/>
      <c r="AD55" s="127"/>
      <c r="AE55" s="127"/>
    </row>
    <row r="56" spans="1:47" s="130" customFormat="1" ht="10.35" customHeight="1">
      <c r="A56" s="127"/>
      <c r="B56" s="128"/>
      <c r="C56" s="127"/>
      <c r="D56" s="127"/>
      <c r="E56" s="127"/>
      <c r="F56" s="127"/>
      <c r="G56" s="127"/>
      <c r="H56" s="127"/>
      <c r="I56" s="127"/>
      <c r="J56" s="127"/>
      <c r="K56" s="127"/>
      <c r="L56" s="129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</row>
    <row r="57" spans="1:47" s="130" customFormat="1" ht="29.25" customHeight="1">
      <c r="A57" s="127"/>
      <c r="B57" s="128"/>
      <c r="C57" s="157" t="s">
        <v>117</v>
      </c>
      <c r="D57" s="145"/>
      <c r="E57" s="145"/>
      <c r="F57" s="145"/>
      <c r="G57" s="145"/>
      <c r="H57" s="145"/>
      <c r="I57" s="145"/>
      <c r="J57" s="158" t="s">
        <v>118</v>
      </c>
      <c r="K57" s="145"/>
      <c r="L57" s="129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</row>
    <row r="58" spans="1:47" s="130" customFormat="1" ht="10.35" customHeight="1">
      <c r="A58" s="127"/>
      <c r="B58" s="128"/>
      <c r="C58" s="127"/>
      <c r="D58" s="127"/>
      <c r="E58" s="127"/>
      <c r="F58" s="127"/>
      <c r="G58" s="127"/>
      <c r="H58" s="127"/>
      <c r="I58" s="127"/>
      <c r="J58" s="127"/>
      <c r="K58" s="127"/>
      <c r="L58" s="129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</row>
    <row r="59" spans="1:47" s="130" customFormat="1" ht="22.9" customHeight="1">
      <c r="A59" s="127"/>
      <c r="B59" s="128"/>
      <c r="C59" s="159" t="s">
        <v>70</v>
      </c>
      <c r="D59" s="127"/>
      <c r="E59" s="127"/>
      <c r="F59" s="127"/>
      <c r="G59" s="127"/>
      <c r="H59" s="127"/>
      <c r="I59" s="127"/>
      <c r="J59" s="140">
        <f>J60</f>
        <v>0</v>
      </c>
      <c r="K59" s="127"/>
      <c r="L59" s="129"/>
      <c r="S59" s="127"/>
      <c r="T59" s="127"/>
      <c r="U59" s="127"/>
      <c r="V59" s="127"/>
      <c r="W59" s="127"/>
      <c r="X59" s="127"/>
      <c r="Y59" s="127"/>
      <c r="Z59" s="127"/>
      <c r="AA59" s="127"/>
      <c r="AB59" s="127"/>
      <c r="AC59" s="127"/>
      <c r="AD59" s="127"/>
      <c r="AE59" s="127"/>
      <c r="AU59" s="120" t="s">
        <v>119</v>
      </c>
    </row>
    <row r="60" spans="1:47" s="160" customFormat="1" ht="24.95" customHeight="1">
      <c r="B60" s="161"/>
      <c r="D60" s="162" t="s">
        <v>2119</v>
      </c>
      <c r="E60" s="163"/>
      <c r="F60" s="163"/>
      <c r="G60" s="163"/>
      <c r="H60" s="163"/>
      <c r="I60" s="163"/>
      <c r="J60" s="164">
        <f>J81</f>
        <v>0</v>
      </c>
      <c r="L60" s="161"/>
    </row>
    <row r="61" spans="1:47" s="130" customFormat="1" ht="21.75" customHeight="1">
      <c r="A61" s="127"/>
      <c r="B61" s="128"/>
      <c r="C61" s="127"/>
      <c r="D61" s="127"/>
      <c r="E61" s="127"/>
      <c r="F61" s="127"/>
      <c r="G61" s="127"/>
      <c r="H61" s="127"/>
      <c r="I61" s="127"/>
      <c r="J61" s="127"/>
      <c r="K61" s="127"/>
      <c r="L61" s="129"/>
      <c r="S61" s="127"/>
      <c r="T61" s="127"/>
      <c r="U61" s="127"/>
      <c r="V61" s="127"/>
      <c r="W61" s="127"/>
      <c r="X61" s="127"/>
      <c r="Y61" s="127"/>
      <c r="Z61" s="127"/>
      <c r="AA61" s="127"/>
      <c r="AB61" s="127"/>
      <c r="AC61" s="127"/>
      <c r="AD61" s="127"/>
      <c r="AE61" s="127"/>
    </row>
    <row r="62" spans="1:47" s="130" customFormat="1" ht="6.95" customHeight="1">
      <c r="A62" s="127"/>
      <c r="B62" s="152"/>
      <c r="C62" s="153"/>
      <c r="D62" s="153"/>
      <c r="E62" s="153"/>
      <c r="F62" s="153"/>
      <c r="G62" s="153"/>
      <c r="H62" s="153"/>
      <c r="I62" s="153"/>
      <c r="J62" s="153"/>
      <c r="K62" s="153"/>
      <c r="L62" s="129"/>
      <c r="S62" s="127"/>
      <c r="T62" s="127"/>
      <c r="U62" s="127"/>
      <c r="V62" s="127"/>
      <c r="W62" s="127"/>
      <c r="X62" s="127"/>
      <c r="Y62" s="127"/>
      <c r="Z62" s="127"/>
      <c r="AA62" s="127"/>
      <c r="AB62" s="127"/>
      <c r="AC62" s="127"/>
      <c r="AD62" s="127"/>
      <c r="AE62" s="127"/>
    </row>
    <row r="66" spans="1:63" s="130" customFormat="1" ht="6.95" customHeight="1">
      <c r="A66" s="127"/>
      <c r="B66" s="154"/>
      <c r="C66" s="155"/>
      <c r="D66" s="155"/>
      <c r="E66" s="155"/>
      <c r="F66" s="155"/>
      <c r="G66" s="155"/>
      <c r="H66" s="155"/>
      <c r="I66" s="155"/>
      <c r="J66" s="155"/>
      <c r="K66" s="155"/>
      <c r="L66" s="129"/>
      <c r="S66" s="127"/>
      <c r="T66" s="127"/>
      <c r="U66" s="127"/>
      <c r="V66" s="127"/>
      <c r="W66" s="127"/>
      <c r="X66" s="127"/>
      <c r="Y66" s="127"/>
      <c r="Z66" s="127"/>
      <c r="AA66" s="127"/>
      <c r="AB66" s="127"/>
      <c r="AC66" s="127"/>
      <c r="AD66" s="127"/>
      <c r="AE66" s="127"/>
    </row>
    <row r="67" spans="1:63" s="130" customFormat="1" ht="24.95" customHeight="1">
      <c r="A67" s="127"/>
      <c r="B67" s="128"/>
      <c r="C67" s="124" t="s">
        <v>130</v>
      </c>
      <c r="D67" s="127"/>
      <c r="E67" s="127"/>
      <c r="F67" s="127"/>
      <c r="G67" s="127"/>
      <c r="H67" s="127"/>
      <c r="I67" s="127"/>
      <c r="J67" s="127"/>
      <c r="K67" s="127"/>
      <c r="L67" s="129"/>
      <c r="S67" s="127"/>
      <c r="T67" s="127"/>
      <c r="U67" s="127"/>
      <c r="V67" s="127"/>
      <c r="W67" s="127"/>
      <c r="X67" s="127"/>
      <c r="Y67" s="127"/>
      <c r="Z67" s="127"/>
      <c r="AA67" s="127"/>
      <c r="AB67" s="127"/>
      <c r="AC67" s="127"/>
      <c r="AD67" s="127"/>
      <c r="AE67" s="127"/>
    </row>
    <row r="68" spans="1:63" s="130" customFormat="1" ht="6.95" customHeight="1">
      <c r="A68" s="127"/>
      <c r="B68" s="128"/>
      <c r="C68" s="127"/>
      <c r="D68" s="127"/>
      <c r="E68" s="127"/>
      <c r="F68" s="127"/>
      <c r="G68" s="127"/>
      <c r="H68" s="127"/>
      <c r="I68" s="127"/>
      <c r="J68" s="127"/>
      <c r="K68" s="127"/>
      <c r="L68" s="129"/>
      <c r="S68" s="127"/>
      <c r="T68" s="127"/>
      <c r="U68" s="127"/>
      <c r="V68" s="127"/>
      <c r="W68" s="127"/>
      <c r="X68" s="127"/>
      <c r="Y68" s="127"/>
      <c r="Z68" s="127"/>
      <c r="AA68" s="127"/>
      <c r="AB68" s="127"/>
      <c r="AC68" s="127"/>
      <c r="AD68" s="127"/>
      <c r="AE68" s="127"/>
    </row>
    <row r="69" spans="1:63" s="130" customFormat="1" ht="12" customHeight="1">
      <c r="A69" s="127"/>
      <c r="B69" s="128"/>
      <c r="C69" s="126" t="s">
        <v>17</v>
      </c>
      <c r="D69" s="127"/>
      <c r="E69" s="127"/>
      <c r="F69" s="127"/>
      <c r="G69" s="127"/>
      <c r="H69" s="127"/>
      <c r="I69" s="127"/>
      <c r="J69" s="127"/>
      <c r="K69" s="127"/>
      <c r="L69" s="129"/>
      <c r="S69" s="127"/>
      <c r="T69" s="127"/>
      <c r="U69" s="127"/>
      <c r="V69" s="127"/>
      <c r="W69" s="127"/>
      <c r="X69" s="127"/>
      <c r="Y69" s="127"/>
      <c r="Z69" s="127"/>
      <c r="AA69" s="127"/>
      <c r="AB69" s="127"/>
      <c r="AC69" s="127"/>
      <c r="AD69" s="127"/>
      <c r="AE69" s="127"/>
    </row>
    <row r="70" spans="1:63" s="130" customFormat="1" ht="16.5" customHeight="1">
      <c r="A70" s="127"/>
      <c r="B70" s="128"/>
      <c r="C70" s="127"/>
      <c r="D70" s="127"/>
      <c r="E70" s="358" t="str">
        <f>E7</f>
        <v>Žerčice, vodojem - rekonstrukce, oprava 6.3.2021 podle VaK MB</v>
      </c>
      <c r="F70" s="359"/>
      <c r="G70" s="359"/>
      <c r="H70" s="359"/>
      <c r="I70" s="127"/>
      <c r="J70" s="127"/>
      <c r="K70" s="127"/>
      <c r="L70" s="129"/>
      <c r="S70" s="127"/>
      <c r="T70" s="127"/>
      <c r="U70" s="127"/>
      <c r="V70" s="127"/>
      <c r="W70" s="127"/>
      <c r="X70" s="127"/>
      <c r="Y70" s="127"/>
      <c r="Z70" s="127"/>
      <c r="AA70" s="127"/>
      <c r="AB70" s="127"/>
      <c r="AC70" s="127"/>
      <c r="AD70" s="127"/>
      <c r="AE70" s="127"/>
    </row>
    <row r="71" spans="1:63" s="130" customFormat="1" ht="12" customHeight="1">
      <c r="A71" s="127"/>
      <c r="B71" s="128"/>
      <c r="C71" s="126" t="s">
        <v>113</v>
      </c>
      <c r="D71" s="127"/>
      <c r="E71" s="127"/>
      <c r="F71" s="127"/>
      <c r="G71" s="127"/>
      <c r="H71" s="127"/>
      <c r="I71" s="127"/>
      <c r="J71" s="127"/>
      <c r="K71" s="127"/>
      <c r="L71" s="129"/>
      <c r="S71" s="127"/>
      <c r="T71" s="127"/>
      <c r="U71" s="127"/>
      <c r="V71" s="127"/>
      <c r="W71" s="127"/>
      <c r="X71" s="127"/>
      <c r="Y71" s="127"/>
      <c r="Z71" s="127"/>
      <c r="AA71" s="127"/>
      <c r="AB71" s="127"/>
      <c r="AC71" s="127"/>
      <c r="AD71" s="127"/>
      <c r="AE71" s="127"/>
    </row>
    <row r="72" spans="1:63" s="130" customFormat="1" ht="16.5" customHeight="1">
      <c r="A72" s="127"/>
      <c r="B72" s="128"/>
      <c r="C72" s="127"/>
      <c r="D72" s="127"/>
      <c r="E72" s="348" t="str">
        <f>E9</f>
        <v>07 - VRN</v>
      </c>
      <c r="F72" s="357"/>
      <c r="G72" s="357"/>
      <c r="H72" s="357"/>
      <c r="I72" s="127"/>
      <c r="J72" s="127"/>
      <c r="K72" s="127"/>
      <c r="L72" s="129"/>
      <c r="S72" s="127"/>
      <c r="T72" s="127"/>
      <c r="U72" s="127"/>
      <c r="V72" s="127"/>
      <c r="W72" s="127"/>
      <c r="X72" s="127"/>
      <c r="Y72" s="127"/>
      <c r="Z72" s="127"/>
      <c r="AA72" s="127"/>
      <c r="AB72" s="127"/>
      <c r="AC72" s="127"/>
      <c r="AD72" s="127"/>
      <c r="AE72" s="127"/>
    </row>
    <row r="73" spans="1:63" s="130" customFormat="1" ht="6.95" customHeight="1">
      <c r="A73" s="127"/>
      <c r="B73" s="128"/>
      <c r="C73" s="127"/>
      <c r="D73" s="127"/>
      <c r="E73" s="127"/>
      <c r="F73" s="127"/>
      <c r="G73" s="127"/>
      <c r="H73" s="127"/>
      <c r="I73" s="127"/>
      <c r="J73" s="127"/>
      <c r="K73" s="127"/>
      <c r="L73" s="129"/>
      <c r="S73" s="127"/>
      <c r="T73" s="127"/>
      <c r="U73" s="127"/>
      <c r="V73" s="127"/>
      <c r="W73" s="127"/>
      <c r="X73" s="127"/>
      <c r="Y73" s="127"/>
      <c r="Z73" s="127"/>
      <c r="AA73" s="127"/>
      <c r="AB73" s="127"/>
      <c r="AC73" s="127"/>
      <c r="AD73" s="127"/>
      <c r="AE73" s="127"/>
    </row>
    <row r="74" spans="1:63" s="130" customFormat="1" ht="12" customHeight="1">
      <c r="A74" s="127"/>
      <c r="B74" s="128"/>
      <c r="C74" s="126" t="s">
        <v>21</v>
      </c>
      <c r="D74" s="127"/>
      <c r="E74" s="127"/>
      <c r="F74" s="131" t="str">
        <f>F12</f>
        <v>Žerčice</v>
      </c>
      <c r="G74" s="127"/>
      <c r="H74" s="127"/>
      <c r="I74" s="126" t="s">
        <v>23</v>
      </c>
      <c r="J74" s="132" t="str">
        <f>IF(J12="","",J12)</f>
        <v>6. 3. 2021</v>
      </c>
      <c r="K74" s="127"/>
      <c r="L74" s="129"/>
      <c r="S74" s="127"/>
      <c r="T74" s="127"/>
      <c r="U74" s="127"/>
      <c r="V74" s="127"/>
      <c r="W74" s="127"/>
      <c r="X74" s="127"/>
      <c r="Y74" s="127"/>
      <c r="Z74" s="127"/>
      <c r="AA74" s="127"/>
      <c r="AB74" s="127"/>
      <c r="AC74" s="127"/>
      <c r="AD74" s="127"/>
      <c r="AE74" s="127"/>
    </row>
    <row r="75" spans="1:63" s="130" customFormat="1" ht="6.95" customHeight="1">
      <c r="A75" s="127"/>
      <c r="B75" s="128"/>
      <c r="C75" s="127"/>
      <c r="D75" s="127"/>
      <c r="E75" s="127"/>
      <c r="F75" s="127"/>
      <c r="G75" s="127"/>
      <c r="H75" s="127"/>
      <c r="I75" s="127"/>
      <c r="J75" s="127"/>
      <c r="K75" s="127"/>
      <c r="L75" s="129"/>
      <c r="S75" s="127"/>
      <c r="T75" s="127"/>
      <c r="U75" s="127"/>
      <c r="V75" s="127"/>
      <c r="W75" s="127"/>
      <c r="X75" s="127"/>
      <c r="Y75" s="127"/>
      <c r="Z75" s="127"/>
      <c r="AA75" s="127"/>
      <c r="AB75" s="127"/>
      <c r="AC75" s="127"/>
      <c r="AD75" s="127"/>
      <c r="AE75" s="127"/>
    </row>
    <row r="76" spans="1:63" s="130" customFormat="1" ht="40.15" customHeight="1">
      <c r="A76" s="127"/>
      <c r="B76" s="128"/>
      <c r="C76" s="126" t="s">
        <v>25</v>
      </c>
      <c r="D76" s="127"/>
      <c r="E76" s="127"/>
      <c r="F76" s="131" t="str">
        <f>E15</f>
        <v>VaK Mladá Boleslav, a.s.</v>
      </c>
      <c r="G76" s="127"/>
      <c r="H76" s="127"/>
      <c r="I76" s="126" t="s">
        <v>31</v>
      </c>
      <c r="J76" s="156" t="str">
        <f>E21</f>
        <v>Vodohospodářské inženýrské stavby, a.s.</v>
      </c>
      <c r="K76" s="127"/>
      <c r="L76" s="129"/>
      <c r="S76" s="127"/>
      <c r="T76" s="127"/>
      <c r="U76" s="127"/>
      <c r="V76" s="127"/>
      <c r="W76" s="127"/>
      <c r="X76" s="127"/>
      <c r="Y76" s="127"/>
      <c r="Z76" s="127"/>
      <c r="AA76" s="127"/>
      <c r="AB76" s="127"/>
      <c r="AC76" s="127"/>
      <c r="AD76" s="127"/>
      <c r="AE76" s="127"/>
    </row>
    <row r="77" spans="1:63" s="130" customFormat="1" ht="15.2" customHeight="1">
      <c r="A77" s="127"/>
      <c r="B77" s="128"/>
      <c r="C77" s="126" t="s">
        <v>29</v>
      </c>
      <c r="D77" s="127"/>
      <c r="E77" s="127"/>
      <c r="F77" s="131" t="str">
        <f>IF(E18="","",E18)</f>
        <v>Vyplň údaj</v>
      </c>
      <c r="G77" s="127"/>
      <c r="H77" s="127"/>
      <c r="I77" s="126" t="s">
        <v>34</v>
      </c>
      <c r="J77" s="156" t="str">
        <f>E24</f>
        <v>Ing. Josef Němeček</v>
      </c>
      <c r="K77" s="127"/>
      <c r="L77" s="129"/>
      <c r="S77" s="127"/>
      <c r="T77" s="127"/>
      <c r="U77" s="127"/>
      <c r="V77" s="127"/>
      <c r="W77" s="127"/>
      <c r="X77" s="127"/>
      <c r="Y77" s="127"/>
      <c r="Z77" s="127"/>
      <c r="AA77" s="127"/>
      <c r="AB77" s="127"/>
      <c r="AC77" s="127"/>
      <c r="AD77" s="127"/>
      <c r="AE77" s="127"/>
    </row>
    <row r="78" spans="1:63" s="130" customFormat="1" ht="10.35" customHeight="1">
      <c r="A78" s="127"/>
      <c r="B78" s="128"/>
      <c r="C78" s="127"/>
      <c r="D78" s="127"/>
      <c r="E78" s="127"/>
      <c r="F78" s="127"/>
      <c r="G78" s="127"/>
      <c r="H78" s="127"/>
      <c r="I78" s="127"/>
      <c r="J78" s="127"/>
      <c r="K78" s="127"/>
      <c r="L78" s="129"/>
      <c r="S78" s="127"/>
      <c r="T78" s="127"/>
      <c r="U78" s="127"/>
      <c r="V78" s="127"/>
      <c r="W78" s="127"/>
      <c r="X78" s="127"/>
      <c r="Y78" s="127"/>
      <c r="Z78" s="127"/>
      <c r="AA78" s="127"/>
      <c r="AB78" s="127"/>
      <c r="AC78" s="127"/>
      <c r="AD78" s="127"/>
      <c r="AE78" s="127"/>
    </row>
    <row r="79" spans="1:63" s="174" customFormat="1" ht="29.25" customHeight="1">
      <c r="A79" s="165"/>
      <c r="B79" s="166"/>
      <c r="C79" s="167" t="s">
        <v>131</v>
      </c>
      <c r="D79" s="168" t="s">
        <v>57</v>
      </c>
      <c r="E79" s="168" t="s">
        <v>53</v>
      </c>
      <c r="F79" s="168" t="s">
        <v>54</v>
      </c>
      <c r="G79" s="168" t="s">
        <v>132</v>
      </c>
      <c r="H79" s="168" t="s">
        <v>133</v>
      </c>
      <c r="I79" s="168" t="s">
        <v>134</v>
      </c>
      <c r="J79" s="168" t="s">
        <v>118</v>
      </c>
      <c r="K79" s="169" t="s">
        <v>135</v>
      </c>
      <c r="L79" s="170"/>
      <c r="M79" s="171" t="s">
        <v>3</v>
      </c>
      <c r="N79" s="172" t="s">
        <v>42</v>
      </c>
      <c r="O79" s="172" t="s">
        <v>136</v>
      </c>
      <c r="P79" s="172" t="s">
        <v>137</v>
      </c>
      <c r="Q79" s="172" t="s">
        <v>138</v>
      </c>
      <c r="R79" s="172" t="s">
        <v>139</v>
      </c>
      <c r="S79" s="172" t="s">
        <v>140</v>
      </c>
      <c r="T79" s="173" t="s">
        <v>141</v>
      </c>
      <c r="U79" s="165"/>
      <c r="V79" s="165"/>
      <c r="W79" s="165"/>
      <c r="X79" s="165"/>
      <c r="Y79" s="165"/>
      <c r="Z79" s="165"/>
      <c r="AA79" s="165"/>
      <c r="AB79" s="165"/>
      <c r="AC79" s="165"/>
      <c r="AD79" s="165"/>
      <c r="AE79" s="165"/>
    </row>
    <row r="80" spans="1:63" s="130" customFormat="1" ht="22.9" customHeight="1">
      <c r="A80" s="127"/>
      <c r="B80" s="128"/>
      <c r="C80" s="175" t="s">
        <v>142</v>
      </c>
      <c r="D80" s="127"/>
      <c r="E80" s="127"/>
      <c r="F80" s="127"/>
      <c r="G80" s="127"/>
      <c r="H80" s="127"/>
      <c r="I80" s="127"/>
      <c r="J80" s="176">
        <f>J59</f>
        <v>0</v>
      </c>
      <c r="K80" s="127"/>
      <c r="L80" s="128"/>
      <c r="M80" s="177"/>
      <c r="N80" s="178"/>
      <c r="O80" s="138"/>
      <c r="P80" s="179">
        <f>P81</f>
        <v>0</v>
      </c>
      <c r="Q80" s="138"/>
      <c r="R80" s="179">
        <f>R81</f>
        <v>0</v>
      </c>
      <c r="S80" s="138"/>
      <c r="T80" s="180">
        <f>T81</f>
        <v>0</v>
      </c>
      <c r="U80" s="127"/>
      <c r="V80" s="127"/>
      <c r="W80" s="127"/>
      <c r="X80" s="127"/>
      <c r="Y80" s="127"/>
      <c r="Z80" s="127"/>
      <c r="AA80" s="127"/>
      <c r="AB80" s="127"/>
      <c r="AC80" s="127"/>
      <c r="AD80" s="127"/>
      <c r="AE80" s="127"/>
      <c r="AT80" s="120" t="s">
        <v>71</v>
      </c>
      <c r="AU80" s="120" t="s">
        <v>119</v>
      </c>
      <c r="BK80" s="181">
        <f>BK81</f>
        <v>0</v>
      </c>
    </row>
    <row r="81" spans="1:65" s="182" customFormat="1" ht="25.9" customHeight="1">
      <c r="B81" s="183"/>
      <c r="D81" s="184" t="s">
        <v>71</v>
      </c>
      <c r="E81" s="185" t="s">
        <v>2120</v>
      </c>
      <c r="F81" s="185" t="s">
        <v>2121</v>
      </c>
      <c r="J81" s="186">
        <f>SUM(J82:J93)</f>
        <v>0</v>
      </c>
      <c r="L81" s="183"/>
      <c r="M81" s="187"/>
      <c r="N81" s="188"/>
      <c r="O81" s="188"/>
      <c r="P81" s="189">
        <f>SUM(P82:P93)</f>
        <v>0</v>
      </c>
      <c r="Q81" s="188"/>
      <c r="R81" s="189">
        <f>SUM(R82:R93)</f>
        <v>0</v>
      </c>
      <c r="S81" s="188"/>
      <c r="T81" s="190">
        <f>SUM(T82:T93)</f>
        <v>0</v>
      </c>
      <c r="AR81" s="184" t="s">
        <v>164</v>
      </c>
      <c r="AT81" s="191" t="s">
        <v>71</v>
      </c>
      <c r="AU81" s="191" t="s">
        <v>72</v>
      </c>
      <c r="AY81" s="184" t="s">
        <v>145</v>
      </c>
      <c r="BK81" s="192">
        <f>SUM(BK82:BK93)</f>
        <v>0</v>
      </c>
    </row>
    <row r="82" spans="1:65" s="130" customFormat="1" ht="24.2" customHeight="1">
      <c r="A82" s="127"/>
      <c r="B82" s="128"/>
      <c r="C82" s="193" t="s">
        <v>80</v>
      </c>
      <c r="D82" s="193" t="s">
        <v>147</v>
      </c>
      <c r="E82" s="194" t="s">
        <v>2122</v>
      </c>
      <c r="F82" s="195" t="s">
        <v>2123</v>
      </c>
      <c r="G82" s="196" t="s">
        <v>2124</v>
      </c>
      <c r="H82" s="197">
        <v>1</v>
      </c>
      <c r="I82" s="24"/>
      <c r="J82" s="198">
        <f t="shared" ref="J82:J93" si="0">ROUND(I82*H82,2)</f>
        <v>0</v>
      </c>
      <c r="K82" s="195" t="s">
        <v>3</v>
      </c>
      <c r="L82" s="128"/>
      <c r="M82" s="199" t="s">
        <v>3</v>
      </c>
      <c r="N82" s="200" t="s">
        <v>43</v>
      </c>
      <c r="O82" s="201"/>
      <c r="P82" s="202">
        <f t="shared" ref="P82:P93" si="1">O82*H82</f>
        <v>0</v>
      </c>
      <c r="Q82" s="202">
        <v>0</v>
      </c>
      <c r="R82" s="202">
        <f t="shared" ref="R82:R93" si="2">Q82*H82</f>
        <v>0</v>
      </c>
      <c r="S82" s="202">
        <v>0</v>
      </c>
      <c r="T82" s="203">
        <f t="shared" ref="T82:T93" si="3">S82*H82</f>
        <v>0</v>
      </c>
      <c r="U82" s="127"/>
      <c r="V82" s="127"/>
      <c r="W82" s="127"/>
      <c r="X82" s="127"/>
      <c r="Y82" s="127"/>
      <c r="Z82" s="127"/>
      <c r="AA82" s="127"/>
      <c r="AB82" s="127"/>
      <c r="AC82" s="127"/>
      <c r="AD82" s="127"/>
      <c r="AE82" s="127"/>
      <c r="AR82" s="204" t="s">
        <v>151</v>
      </c>
      <c r="AT82" s="204" t="s">
        <v>147</v>
      </c>
      <c r="AU82" s="204" t="s">
        <v>80</v>
      </c>
      <c r="AY82" s="120" t="s">
        <v>145</v>
      </c>
      <c r="BE82" s="205">
        <f t="shared" ref="BE82:BE93" si="4">IF(N82="základní",J82,0)</f>
        <v>0</v>
      </c>
      <c r="BF82" s="205">
        <f t="shared" ref="BF82:BF93" si="5">IF(N82="snížená",J82,0)</f>
        <v>0</v>
      </c>
      <c r="BG82" s="205">
        <f t="shared" ref="BG82:BG93" si="6">IF(N82="zákl. přenesená",J82,0)</f>
        <v>0</v>
      </c>
      <c r="BH82" s="205">
        <f t="shared" ref="BH82:BH93" si="7">IF(N82="sníž. přenesená",J82,0)</f>
        <v>0</v>
      </c>
      <c r="BI82" s="205">
        <f t="shared" ref="BI82:BI93" si="8">IF(N82="nulová",J82,0)</f>
        <v>0</v>
      </c>
      <c r="BJ82" s="120" t="s">
        <v>80</v>
      </c>
      <c r="BK82" s="205">
        <f t="shared" ref="BK82:BK93" si="9">ROUND(I82*H82,2)</f>
        <v>0</v>
      </c>
      <c r="BL82" s="120" t="s">
        <v>151</v>
      </c>
      <c r="BM82" s="204" t="s">
        <v>2125</v>
      </c>
    </row>
    <row r="83" spans="1:65" s="130" customFormat="1" ht="24.2" customHeight="1">
      <c r="A83" s="127"/>
      <c r="B83" s="128"/>
      <c r="C83" s="193" t="s">
        <v>82</v>
      </c>
      <c r="D83" s="193" t="s">
        <v>147</v>
      </c>
      <c r="E83" s="194" t="s">
        <v>2126</v>
      </c>
      <c r="F83" s="195" t="s">
        <v>2127</v>
      </c>
      <c r="G83" s="196" t="s">
        <v>2124</v>
      </c>
      <c r="H83" s="197">
        <v>1</v>
      </c>
      <c r="I83" s="24"/>
      <c r="J83" s="198">
        <f t="shared" si="0"/>
        <v>0</v>
      </c>
      <c r="K83" s="195" t="s">
        <v>3</v>
      </c>
      <c r="L83" s="128"/>
      <c r="M83" s="199" t="s">
        <v>3</v>
      </c>
      <c r="N83" s="200" t="s">
        <v>43</v>
      </c>
      <c r="O83" s="201"/>
      <c r="P83" s="202">
        <f t="shared" si="1"/>
        <v>0</v>
      </c>
      <c r="Q83" s="202">
        <v>0</v>
      </c>
      <c r="R83" s="202">
        <f t="shared" si="2"/>
        <v>0</v>
      </c>
      <c r="S83" s="202">
        <v>0</v>
      </c>
      <c r="T83" s="203">
        <f t="shared" si="3"/>
        <v>0</v>
      </c>
      <c r="U83" s="127"/>
      <c r="V83" s="127"/>
      <c r="W83" s="127"/>
      <c r="X83" s="127"/>
      <c r="Y83" s="127"/>
      <c r="Z83" s="127"/>
      <c r="AA83" s="127"/>
      <c r="AB83" s="127"/>
      <c r="AC83" s="127"/>
      <c r="AD83" s="127"/>
      <c r="AE83" s="127"/>
      <c r="AR83" s="204" t="s">
        <v>151</v>
      </c>
      <c r="AT83" s="204" t="s">
        <v>147</v>
      </c>
      <c r="AU83" s="204" t="s">
        <v>80</v>
      </c>
      <c r="AY83" s="120" t="s">
        <v>145</v>
      </c>
      <c r="BE83" s="205">
        <f t="shared" si="4"/>
        <v>0</v>
      </c>
      <c r="BF83" s="205">
        <f t="shared" si="5"/>
        <v>0</v>
      </c>
      <c r="BG83" s="205">
        <f t="shared" si="6"/>
        <v>0</v>
      </c>
      <c r="BH83" s="205">
        <f t="shared" si="7"/>
        <v>0</v>
      </c>
      <c r="BI83" s="205">
        <f t="shared" si="8"/>
        <v>0</v>
      </c>
      <c r="BJ83" s="120" t="s">
        <v>80</v>
      </c>
      <c r="BK83" s="205">
        <f t="shared" si="9"/>
        <v>0</v>
      </c>
      <c r="BL83" s="120" t="s">
        <v>151</v>
      </c>
      <c r="BM83" s="204" t="s">
        <v>2128</v>
      </c>
    </row>
    <row r="84" spans="1:65" s="130" customFormat="1" ht="24">
      <c r="A84" s="127"/>
      <c r="B84" s="128"/>
      <c r="C84" s="193" t="s">
        <v>156</v>
      </c>
      <c r="D84" s="193" t="s">
        <v>147</v>
      </c>
      <c r="E84" s="194" t="s">
        <v>2129</v>
      </c>
      <c r="F84" s="195" t="s">
        <v>2130</v>
      </c>
      <c r="G84" s="196" t="s">
        <v>2124</v>
      </c>
      <c r="H84" s="197">
        <v>1</v>
      </c>
      <c r="I84" s="24"/>
      <c r="J84" s="198">
        <f t="shared" si="0"/>
        <v>0</v>
      </c>
      <c r="K84" s="195" t="s">
        <v>3</v>
      </c>
      <c r="L84" s="128"/>
      <c r="M84" s="199" t="s">
        <v>3</v>
      </c>
      <c r="N84" s="200" t="s">
        <v>43</v>
      </c>
      <c r="O84" s="201"/>
      <c r="P84" s="202">
        <f t="shared" si="1"/>
        <v>0</v>
      </c>
      <c r="Q84" s="202">
        <v>0</v>
      </c>
      <c r="R84" s="202">
        <f t="shared" si="2"/>
        <v>0</v>
      </c>
      <c r="S84" s="202">
        <v>0</v>
      </c>
      <c r="T84" s="203">
        <f t="shared" si="3"/>
        <v>0</v>
      </c>
      <c r="U84" s="127"/>
      <c r="V84" s="127"/>
      <c r="W84" s="127"/>
      <c r="X84" s="127"/>
      <c r="Y84" s="127"/>
      <c r="Z84" s="127"/>
      <c r="AA84" s="127"/>
      <c r="AB84" s="127"/>
      <c r="AC84" s="127"/>
      <c r="AD84" s="127"/>
      <c r="AE84" s="127"/>
      <c r="AR84" s="204" t="s">
        <v>151</v>
      </c>
      <c r="AT84" s="204" t="s">
        <v>147</v>
      </c>
      <c r="AU84" s="204" t="s">
        <v>80</v>
      </c>
      <c r="AY84" s="120" t="s">
        <v>145</v>
      </c>
      <c r="BE84" s="205">
        <f t="shared" si="4"/>
        <v>0</v>
      </c>
      <c r="BF84" s="205">
        <f t="shared" si="5"/>
        <v>0</v>
      </c>
      <c r="BG84" s="205">
        <f t="shared" si="6"/>
        <v>0</v>
      </c>
      <c r="BH84" s="205">
        <f t="shared" si="7"/>
        <v>0</v>
      </c>
      <c r="BI84" s="205">
        <f t="shared" si="8"/>
        <v>0</v>
      </c>
      <c r="BJ84" s="120" t="s">
        <v>80</v>
      </c>
      <c r="BK84" s="205">
        <f t="shared" si="9"/>
        <v>0</v>
      </c>
      <c r="BL84" s="120" t="s">
        <v>151</v>
      </c>
      <c r="BM84" s="204" t="s">
        <v>2131</v>
      </c>
    </row>
    <row r="85" spans="1:65" s="130" customFormat="1" ht="24">
      <c r="A85" s="127"/>
      <c r="B85" s="128"/>
      <c r="C85" s="193" t="s">
        <v>151</v>
      </c>
      <c r="D85" s="193" t="s">
        <v>147</v>
      </c>
      <c r="E85" s="194" t="s">
        <v>2132</v>
      </c>
      <c r="F85" s="195" t="s">
        <v>2133</v>
      </c>
      <c r="G85" s="196" t="s">
        <v>2124</v>
      </c>
      <c r="H85" s="197">
        <v>1</v>
      </c>
      <c r="I85" s="24"/>
      <c r="J85" s="198">
        <f t="shared" si="0"/>
        <v>0</v>
      </c>
      <c r="K85" s="195" t="s">
        <v>3</v>
      </c>
      <c r="L85" s="128"/>
      <c r="M85" s="199" t="s">
        <v>3</v>
      </c>
      <c r="N85" s="200" t="s">
        <v>43</v>
      </c>
      <c r="O85" s="201"/>
      <c r="P85" s="202">
        <f t="shared" si="1"/>
        <v>0</v>
      </c>
      <c r="Q85" s="202">
        <v>0</v>
      </c>
      <c r="R85" s="202">
        <f t="shared" si="2"/>
        <v>0</v>
      </c>
      <c r="S85" s="202">
        <v>0</v>
      </c>
      <c r="T85" s="203">
        <f t="shared" si="3"/>
        <v>0</v>
      </c>
      <c r="U85" s="127"/>
      <c r="V85" s="127"/>
      <c r="W85" s="127"/>
      <c r="X85" s="127"/>
      <c r="Y85" s="127"/>
      <c r="Z85" s="127"/>
      <c r="AA85" s="127"/>
      <c r="AB85" s="127"/>
      <c r="AC85" s="127"/>
      <c r="AD85" s="127"/>
      <c r="AE85" s="127"/>
      <c r="AR85" s="204" t="s">
        <v>151</v>
      </c>
      <c r="AT85" s="204" t="s">
        <v>147</v>
      </c>
      <c r="AU85" s="204" t="s">
        <v>80</v>
      </c>
      <c r="AY85" s="120" t="s">
        <v>145</v>
      </c>
      <c r="BE85" s="205">
        <f t="shared" si="4"/>
        <v>0</v>
      </c>
      <c r="BF85" s="205">
        <f t="shared" si="5"/>
        <v>0</v>
      </c>
      <c r="BG85" s="205">
        <f t="shared" si="6"/>
        <v>0</v>
      </c>
      <c r="BH85" s="205">
        <f t="shared" si="7"/>
        <v>0</v>
      </c>
      <c r="BI85" s="205">
        <f t="shared" si="8"/>
        <v>0</v>
      </c>
      <c r="BJ85" s="120" t="s">
        <v>80</v>
      </c>
      <c r="BK85" s="205">
        <f t="shared" si="9"/>
        <v>0</v>
      </c>
      <c r="BL85" s="120" t="s">
        <v>151</v>
      </c>
      <c r="BM85" s="204" t="s">
        <v>2134</v>
      </c>
    </row>
    <row r="86" spans="1:65" s="130" customFormat="1" ht="24.2" customHeight="1">
      <c r="A86" s="127"/>
      <c r="B86" s="128"/>
      <c r="C86" s="193" t="s">
        <v>164</v>
      </c>
      <c r="D86" s="193" t="s">
        <v>147</v>
      </c>
      <c r="E86" s="194" t="s">
        <v>2135</v>
      </c>
      <c r="F86" s="195" t="s">
        <v>2136</v>
      </c>
      <c r="G86" s="196" t="s">
        <v>2124</v>
      </c>
      <c r="H86" s="197">
        <v>1</v>
      </c>
      <c r="I86" s="24"/>
      <c r="J86" s="198">
        <f t="shared" si="0"/>
        <v>0</v>
      </c>
      <c r="K86" s="195" t="s">
        <v>3</v>
      </c>
      <c r="L86" s="128"/>
      <c r="M86" s="199" t="s">
        <v>3</v>
      </c>
      <c r="N86" s="200" t="s">
        <v>43</v>
      </c>
      <c r="O86" s="201"/>
      <c r="P86" s="202">
        <f t="shared" si="1"/>
        <v>0</v>
      </c>
      <c r="Q86" s="202">
        <v>0</v>
      </c>
      <c r="R86" s="202">
        <f t="shared" si="2"/>
        <v>0</v>
      </c>
      <c r="S86" s="202">
        <v>0</v>
      </c>
      <c r="T86" s="203">
        <f t="shared" si="3"/>
        <v>0</v>
      </c>
      <c r="U86" s="127"/>
      <c r="V86" s="127"/>
      <c r="W86" s="127"/>
      <c r="X86" s="127"/>
      <c r="Y86" s="127"/>
      <c r="Z86" s="127"/>
      <c r="AA86" s="127"/>
      <c r="AB86" s="127"/>
      <c r="AC86" s="127"/>
      <c r="AD86" s="127"/>
      <c r="AE86" s="127"/>
      <c r="AR86" s="204" t="s">
        <v>151</v>
      </c>
      <c r="AT86" s="204" t="s">
        <v>147</v>
      </c>
      <c r="AU86" s="204" t="s">
        <v>80</v>
      </c>
      <c r="AY86" s="120" t="s">
        <v>145</v>
      </c>
      <c r="BE86" s="205">
        <f t="shared" si="4"/>
        <v>0</v>
      </c>
      <c r="BF86" s="205">
        <f t="shared" si="5"/>
        <v>0</v>
      </c>
      <c r="BG86" s="205">
        <f t="shared" si="6"/>
        <v>0</v>
      </c>
      <c r="BH86" s="205">
        <f t="shared" si="7"/>
        <v>0</v>
      </c>
      <c r="BI86" s="205">
        <f t="shared" si="8"/>
        <v>0</v>
      </c>
      <c r="BJ86" s="120" t="s">
        <v>80</v>
      </c>
      <c r="BK86" s="205">
        <f t="shared" si="9"/>
        <v>0</v>
      </c>
      <c r="BL86" s="120" t="s">
        <v>151</v>
      </c>
      <c r="BM86" s="204" t="s">
        <v>2137</v>
      </c>
    </row>
    <row r="87" spans="1:65" s="130" customFormat="1" ht="24.2" customHeight="1">
      <c r="A87" s="127"/>
      <c r="B87" s="128"/>
      <c r="C87" s="193" t="s">
        <v>167</v>
      </c>
      <c r="D87" s="193" t="s">
        <v>147</v>
      </c>
      <c r="E87" s="194" t="s">
        <v>2138</v>
      </c>
      <c r="F87" s="195" t="s">
        <v>2139</v>
      </c>
      <c r="G87" s="196" t="s">
        <v>2124</v>
      </c>
      <c r="H87" s="197">
        <v>1</v>
      </c>
      <c r="I87" s="24"/>
      <c r="J87" s="198">
        <f t="shared" si="0"/>
        <v>0</v>
      </c>
      <c r="K87" s="195" t="s">
        <v>3</v>
      </c>
      <c r="L87" s="128"/>
      <c r="M87" s="199" t="s">
        <v>3</v>
      </c>
      <c r="N87" s="200" t="s">
        <v>43</v>
      </c>
      <c r="O87" s="201"/>
      <c r="P87" s="202">
        <f t="shared" si="1"/>
        <v>0</v>
      </c>
      <c r="Q87" s="202">
        <v>0</v>
      </c>
      <c r="R87" s="202">
        <f t="shared" si="2"/>
        <v>0</v>
      </c>
      <c r="S87" s="202">
        <v>0</v>
      </c>
      <c r="T87" s="203">
        <f t="shared" si="3"/>
        <v>0</v>
      </c>
      <c r="U87" s="127"/>
      <c r="V87" s="127"/>
      <c r="W87" s="127"/>
      <c r="X87" s="127"/>
      <c r="Y87" s="127"/>
      <c r="Z87" s="127"/>
      <c r="AA87" s="127"/>
      <c r="AB87" s="127"/>
      <c r="AC87" s="127"/>
      <c r="AD87" s="127"/>
      <c r="AE87" s="127"/>
      <c r="AR87" s="204" t="s">
        <v>151</v>
      </c>
      <c r="AT87" s="204" t="s">
        <v>147</v>
      </c>
      <c r="AU87" s="204" t="s">
        <v>80</v>
      </c>
      <c r="AY87" s="120" t="s">
        <v>145</v>
      </c>
      <c r="BE87" s="205">
        <f t="shared" si="4"/>
        <v>0</v>
      </c>
      <c r="BF87" s="205">
        <f t="shared" si="5"/>
        <v>0</v>
      </c>
      <c r="BG87" s="205">
        <f t="shared" si="6"/>
        <v>0</v>
      </c>
      <c r="BH87" s="205">
        <f t="shared" si="7"/>
        <v>0</v>
      </c>
      <c r="BI87" s="205">
        <f t="shared" si="8"/>
        <v>0</v>
      </c>
      <c r="BJ87" s="120" t="s">
        <v>80</v>
      </c>
      <c r="BK87" s="205">
        <f t="shared" si="9"/>
        <v>0</v>
      </c>
      <c r="BL87" s="120" t="s">
        <v>151</v>
      </c>
      <c r="BM87" s="204" t="s">
        <v>2140</v>
      </c>
    </row>
    <row r="88" spans="1:65" s="130" customFormat="1" ht="24.2" customHeight="1">
      <c r="A88" s="127"/>
      <c r="B88" s="128"/>
      <c r="C88" s="193" t="s">
        <v>168</v>
      </c>
      <c r="D88" s="193" t="s">
        <v>147</v>
      </c>
      <c r="E88" s="194" t="s">
        <v>2141</v>
      </c>
      <c r="F88" s="195" t="s">
        <v>2142</v>
      </c>
      <c r="G88" s="196" t="s">
        <v>2124</v>
      </c>
      <c r="H88" s="197">
        <v>1</v>
      </c>
      <c r="I88" s="24"/>
      <c r="J88" s="198">
        <f t="shared" si="0"/>
        <v>0</v>
      </c>
      <c r="K88" s="195" t="s">
        <v>3</v>
      </c>
      <c r="L88" s="128"/>
      <c r="M88" s="199" t="s">
        <v>3</v>
      </c>
      <c r="N88" s="200" t="s">
        <v>43</v>
      </c>
      <c r="O88" s="201"/>
      <c r="P88" s="202">
        <f t="shared" si="1"/>
        <v>0</v>
      </c>
      <c r="Q88" s="202">
        <v>0</v>
      </c>
      <c r="R88" s="202">
        <f t="shared" si="2"/>
        <v>0</v>
      </c>
      <c r="S88" s="202">
        <v>0</v>
      </c>
      <c r="T88" s="203">
        <f t="shared" si="3"/>
        <v>0</v>
      </c>
      <c r="U88" s="127"/>
      <c r="V88" s="127"/>
      <c r="W88" s="127"/>
      <c r="X88" s="127"/>
      <c r="Y88" s="127"/>
      <c r="Z88" s="127"/>
      <c r="AA88" s="127"/>
      <c r="AB88" s="127"/>
      <c r="AC88" s="127"/>
      <c r="AD88" s="127"/>
      <c r="AE88" s="127"/>
      <c r="AR88" s="204" t="s">
        <v>151</v>
      </c>
      <c r="AT88" s="204" t="s">
        <v>147</v>
      </c>
      <c r="AU88" s="204" t="s">
        <v>80</v>
      </c>
      <c r="AY88" s="120" t="s">
        <v>145</v>
      </c>
      <c r="BE88" s="205">
        <f t="shared" si="4"/>
        <v>0</v>
      </c>
      <c r="BF88" s="205">
        <f t="shared" si="5"/>
        <v>0</v>
      </c>
      <c r="BG88" s="205">
        <f t="shared" si="6"/>
        <v>0</v>
      </c>
      <c r="BH88" s="205">
        <f t="shared" si="7"/>
        <v>0</v>
      </c>
      <c r="BI88" s="205">
        <f t="shared" si="8"/>
        <v>0</v>
      </c>
      <c r="BJ88" s="120" t="s">
        <v>80</v>
      </c>
      <c r="BK88" s="205">
        <f t="shared" si="9"/>
        <v>0</v>
      </c>
      <c r="BL88" s="120" t="s">
        <v>151</v>
      </c>
      <c r="BM88" s="204" t="s">
        <v>2143</v>
      </c>
    </row>
    <row r="89" spans="1:65" s="130" customFormat="1" ht="24.2" customHeight="1">
      <c r="A89" s="127"/>
      <c r="B89" s="128"/>
      <c r="C89" s="193" t="s">
        <v>169</v>
      </c>
      <c r="D89" s="193" t="s">
        <v>147</v>
      </c>
      <c r="E89" s="194" t="s">
        <v>2144</v>
      </c>
      <c r="F89" s="195" t="s">
        <v>2145</v>
      </c>
      <c r="G89" s="196" t="s">
        <v>2124</v>
      </c>
      <c r="H89" s="197">
        <v>1</v>
      </c>
      <c r="I89" s="24"/>
      <c r="J89" s="198">
        <f t="shared" si="0"/>
        <v>0</v>
      </c>
      <c r="K89" s="195" t="s">
        <v>3</v>
      </c>
      <c r="L89" s="128"/>
      <c r="M89" s="199" t="s">
        <v>3</v>
      </c>
      <c r="N89" s="200" t="s">
        <v>43</v>
      </c>
      <c r="O89" s="201"/>
      <c r="P89" s="202">
        <f t="shared" si="1"/>
        <v>0</v>
      </c>
      <c r="Q89" s="202">
        <v>0</v>
      </c>
      <c r="R89" s="202">
        <f t="shared" si="2"/>
        <v>0</v>
      </c>
      <c r="S89" s="202">
        <v>0</v>
      </c>
      <c r="T89" s="203">
        <f t="shared" si="3"/>
        <v>0</v>
      </c>
      <c r="U89" s="127"/>
      <c r="V89" s="127"/>
      <c r="W89" s="127"/>
      <c r="X89" s="127"/>
      <c r="Y89" s="127"/>
      <c r="Z89" s="127"/>
      <c r="AA89" s="127"/>
      <c r="AB89" s="127"/>
      <c r="AC89" s="127"/>
      <c r="AD89" s="127"/>
      <c r="AE89" s="127"/>
      <c r="AR89" s="204" t="s">
        <v>151</v>
      </c>
      <c r="AT89" s="204" t="s">
        <v>147</v>
      </c>
      <c r="AU89" s="204" t="s">
        <v>80</v>
      </c>
      <c r="AY89" s="120" t="s">
        <v>145</v>
      </c>
      <c r="BE89" s="205">
        <f t="shared" si="4"/>
        <v>0</v>
      </c>
      <c r="BF89" s="205">
        <f t="shared" si="5"/>
        <v>0</v>
      </c>
      <c r="BG89" s="205">
        <f t="shared" si="6"/>
        <v>0</v>
      </c>
      <c r="BH89" s="205">
        <f t="shared" si="7"/>
        <v>0</v>
      </c>
      <c r="BI89" s="205">
        <f t="shared" si="8"/>
        <v>0</v>
      </c>
      <c r="BJ89" s="120" t="s">
        <v>80</v>
      </c>
      <c r="BK89" s="205">
        <f t="shared" si="9"/>
        <v>0</v>
      </c>
      <c r="BL89" s="120" t="s">
        <v>151</v>
      </c>
      <c r="BM89" s="204" t="s">
        <v>2146</v>
      </c>
    </row>
    <row r="90" spans="1:65" s="130" customFormat="1" ht="24">
      <c r="A90" s="127"/>
      <c r="B90" s="128"/>
      <c r="C90" s="193" t="s">
        <v>177</v>
      </c>
      <c r="D90" s="193" t="s">
        <v>147</v>
      </c>
      <c r="E90" s="194" t="s">
        <v>2147</v>
      </c>
      <c r="F90" s="195" t="s">
        <v>2148</v>
      </c>
      <c r="G90" s="196" t="s">
        <v>2124</v>
      </c>
      <c r="H90" s="197">
        <v>1</v>
      </c>
      <c r="I90" s="24"/>
      <c r="J90" s="198">
        <f t="shared" si="0"/>
        <v>0</v>
      </c>
      <c r="K90" s="195" t="s">
        <v>3</v>
      </c>
      <c r="L90" s="128"/>
      <c r="M90" s="199" t="s">
        <v>3</v>
      </c>
      <c r="N90" s="200" t="s">
        <v>43</v>
      </c>
      <c r="O90" s="201"/>
      <c r="P90" s="202">
        <f t="shared" si="1"/>
        <v>0</v>
      </c>
      <c r="Q90" s="202">
        <v>0</v>
      </c>
      <c r="R90" s="202">
        <f t="shared" si="2"/>
        <v>0</v>
      </c>
      <c r="S90" s="202">
        <v>0</v>
      </c>
      <c r="T90" s="203">
        <f t="shared" si="3"/>
        <v>0</v>
      </c>
      <c r="U90" s="127"/>
      <c r="V90" s="127"/>
      <c r="W90" s="127"/>
      <c r="X90" s="127"/>
      <c r="Y90" s="127"/>
      <c r="Z90" s="127"/>
      <c r="AA90" s="127"/>
      <c r="AB90" s="127"/>
      <c r="AC90" s="127"/>
      <c r="AD90" s="127"/>
      <c r="AE90" s="127"/>
      <c r="AR90" s="204" t="s">
        <v>151</v>
      </c>
      <c r="AT90" s="204" t="s">
        <v>147</v>
      </c>
      <c r="AU90" s="204" t="s">
        <v>80</v>
      </c>
      <c r="AY90" s="120" t="s">
        <v>145</v>
      </c>
      <c r="BE90" s="205">
        <f t="shared" si="4"/>
        <v>0</v>
      </c>
      <c r="BF90" s="205">
        <f t="shared" si="5"/>
        <v>0</v>
      </c>
      <c r="BG90" s="205">
        <f t="shared" si="6"/>
        <v>0</v>
      </c>
      <c r="BH90" s="205">
        <f t="shared" si="7"/>
        <v>0</v>
      </c>
      <c r="BI90" s="205">
        <f t="shared" si="8"/>
        <v>0</v>
      </c>
      <c r="BJ90" s="120" t="s">
        <v>80</v>
      </c>
      <c r="BK90" s="205">
        <f t="shared" si="9"/>
        <v>0</v>
      </c>
      <c r="BL90" s="120" t="s">
        <v>151</v>
      </c>
      <c r="BM90" s="204" t="s">
        <v>2149</v>
      </c>
    </row>
    <row r="91" spans="1:65" s="130" customFormat="1" ht="24.2" customHeight="1">
      <c r="A91" s="127"/>
      <c r="B91" s="128"/>
      <c r="C91" s="193" t="s">
        <v>182</v>
      </c>
      <c r="D91" s="193" t="s">
        <v>147</v>
      </c>
      <c r="E91" s="194" t="s">
        <v>2150</v>
      </c>
      <c r="F91" s="195" t="s">
        <v>2151</v>
      </c>
      <c r="G91" s="196" t="s">
        <v>2124</v>
      </c>
      <c r="H91" s="197">
        <v>1</v>
      </c>
      <c r="I91" s="24"/>
      <c r="J91" s="198">
        <f t="shared" si="0"/>
        <v>0</v>
      </c>
      <c r="K91" s="195" t="s">
        <v>3</v>
      </c>
      <c r="L91" s="128"/>
      <c r="M91" s="199" t="s">
        <v>3</v>
      </c>
      <c r="N91" s="200" t="s">
        <v>43</v>
      </c>
      <c r="O91" s="201"/>
      <c r="P91" s="202">
        <f t="shared" si="1"/>
        <v>0</v>
      </c>
      <c r="Q91" s="202">
        <v>0</v>
      </c>
      <c r="R91" s="202">
        <f t="shared" si="2"/>
        <v>0</v>
      </c>
      <c r="S91" s="202">
        <v>0</v>
      </c>
      <c r="T91" s="203">
        <f t="shared" si="3"/>
        <v>0</v>
      </c>
      <c r="U91" s="127"/>
      <c r="V91" s="127"/>
      <c r="W91" s="127"/>
      <c r="X91" s="127"/>
      <c r="Y91" s="127"/>
      <c r="Z91" s="127"/>
      <c r="AA91" s="127"/>
      <c r="AB91" s="127"/>
      <c r="AC91" s="127"/>
      <c r="AD91" s="127"/>
      <c r="AE91" s="127"/>
      <c r="AR91" s="204" t="s">
        <v>151</v>
      </c>
      <c r="AT91" s="204" t="s">
        <v>147</v>
      </c>
      <c r="AU91" s="204" t="s">
        <v>80</v>
      </c>
      <c r="AY91" s="120" t="s">
        <v>145</v>
      </c>
      <c r="BE91" s="205">
        <f t="shared" si="4"/>
        <v>0</v>
      </c>
      <c r="BF91" s="205">
        <f t="shared" si="5"/>
        <v>0</v>
      </c>
      <c r="BG91" s="205">
        <f t="shared" si="6"/>
        <v>0</v>
      </c>
      <c r="BH91" s="205">
        <f t="shared" si="7"/>
        <v>0</v>
      </c>
      <c r="BI91" s="205">
        <f t="shared" si="8"/>
        <v>0</v>
      </c>
      <c r="BJ91" s="120" t="s">
        <v>80</v>
      </c>
      <c r="BK91" s="205">
        <f t="shared" si="9"/>
        <v>0</v>
      </c>
      <c r="BL91" s="120" t="s">
        <v>151</v>
      </c>
      <c r="BM91" s="204" t="s">
        <v>2152</v>
      </c>
    </row>
    <row r="92" spans="1:65" s="130" customFormat="1" ht="24.2" customHeight="1">
      <c r="A92" s="127"/>
      <c r="B92" s="128"/>
      <c r="C92" s="193" t="s">
        <v>187</v>
      </c>
      <c r="D92" s="193" t="s">
        <v>147</v>
      </c>
      <c r="E92" s="194" t="s">
        <v>2153</v>
      </c>
      <c r="F92" s="195" t="s">
        <v>2154</v>
      </c>
      <c r="G92" s="196" t="s">
        <v>2124</v>
      </c>
      <c r="H92" s="197">
        <v>1</v>
      </c>
      <c r="I92" s="24"/>
      <c r="J92" s="198">
        <f t="shared" si="0"/>
        <v>0</v>
      </c>
      <c r="K92" s="195" t="s">
        <v>3</v>
      </c>
      <c r="L92" s="128"/>
      <c r="M92" s="199" t="s">
        <v>3</v>
      </c>
      <c r="N92" s="200" t="s">
        <v>43</v>
      </c>
      <c r="O92" s="201"/>
      <c r="P92" s="202">
        <f t="shared" si="1"/>
        <v>0</v>
      </c>
      <c r="Q92" s="202">
        <v>0</v>
      </c>
      <c r="R92" s="202">
        <f t="shared" si="2"/>
        <v>0</v>
      </c>
      <c r="S92" s="202">
        <v>0</v>
      </c>
      <c r="T92" s="203">
        <f t="shared" si="3"/>
        <v>0</v>
      </c>
      <c r="U92" s="127"/>
      <c r="V92" s="127"/>
      <c r="W92" s="127"/>
      <c r="X92" s="127"/>
      <c r="Y92" s="127"/>
      <c r="Z92" s="127"/>
      <c r="AA92" s="127"/>
      <c r="AB92" s="127"/>
      <c r="AC92" s="127"/>
      <c r="AD92" s="127"/>
      <c r="AE92" s="127"/>
      <c r="AR92" s="204" t="s">
        <v>151</v>
      </c>
      <c r="AT92" s="204" t="s">
        <v>147</v>
      </c>
      <c r="AU92" s="204" t="s">
        <v>80</v>
      </c>
      <c r="AY92" s="120" t="s">
        <v>145</v>
      </c>
      <c r="BE92" s="205">
        <f t="shared" si="4"/>
        <v>0</v>
      </c>
      <c r="BF92" s="205">
        <f t="shared" si="5"/>
        <v>0</v>
      </c>
      <c r="BG92" s="205">
        <f t="shared" si="6"/>
        <v>0</v>
      </c>
      <c r="BH92" s="205">
        <f t="shared" si="7"/>
        <v>0</v>
      </c>
      <c r="BI92" s="205">
        <f t="shared" si="8"/>
        <v>0</v>
      </c>
      <c r="BJ92" s="120" t="s">
        <v>80</v>
      </c>
      <c r="BK92" s="205">
        <f t="shared" si="9"/>
        <v>0</v>
      </c>
      <c r="BL92" s="120" t="s">
        <v>151</v>
      </c>
      <c r="BM92" s="204" t="s">
        <v>2155</v>
      </c>
    </row>
    <row r="93" spans="1:65" s="130" customFormat="1" ht="24">
      <c r="A93" s="127"/>
      <c r="B93" s="128"/>
      <c r="C93" s="193" t="s">
        <v>195</v>
      </c>
      <c r="D93" s="193" t="s">
        <v>147</v>
      </c>
      <c r="E93" s="194" t="s">
        <v>2156</v>
      </c>
      <c r="F93" s="195" t="s">
        <v>2157</v>
      </c>
      <c r="G93" s="196" t="s">
        <v>2124</v>
      </c>
      <c r="H93" s="197">
        <v>1</v>
      </c>
      <c r="I93" s="24"/>
      <c r="J93" s="198">
        <f t="shared" si="0"/>
        <v>0</v>
      </c>
      <c r="K93" s="195" t="s">
        <v>3</v>
      </c>
      <c r="L93" s="128"/>
      <c r="M93" s="206" t="s">
        <v>3</v>
      </c>
      <c r="N93" s="207" t="s">
        <v>43</v>
      </c>
      <c r="O93" s="208"/>
      <c r="P93" s="209">
        <f t="shared" si="1"/>
        <v>0</v>
      </c>
      <c r="Q93" s="209">
        <v>0</v>
      </c>
      <c r="R93" s="209">
        <f t="shared" si="2"/>
        <v>0</v>
      </c>
      <c r="S93" s="209">
        <v>0</v>
      </c>
      <c r="T93" s="210">
        <f t="shared" si="3"/>
        <v>0</v>
      </c>
      <c r="U93" s="127"/>
      <c r="V93" s="127"/>
      <c r="W93" s="127"/>
      <c r="X93" s="127"/>
      <c r="Y93" s="127"/>
      <c r="Z93" s="127"/>
      <c r="AA93" s="127"/>
      <c r="AB93" s="127"/>
      <c r="AC93" s="127"/>
      <c r="AD93" s="127"/>
      <c r="AE93" s="127"/>
      <c r="AR93" s="204" t="s">
        <v>151</v>
      </c>
      <c r="AT93" s="204" t="s">
        <v>147</v>
      </c>
      <c r="AU93" s="204" t="s">
        <v>80</v>
      </c>
      <c r="AY93" s="120" t="s">
        <v>145</v>
      </c>
      <c r="BE93" s="205">
        <f t="shared" si="4"/>
        <v>0</v>
      </c>
      <c r="BF93" s="205">
        <f t="shared" si="5"/>
        <v>0</v>
      </c>
      <c r="BG93" s="205">
        <f t="shared" si="6"/>
        <v>0</v>
      </c>
      <c r="BH93" s="205">
        <f t="shared" si="7"/>
        <v>0</v>
      </c>
      <c r="BI93" s="205">
        <f t="shared" si="8"/>
        <v>0</v>
      </c>
      <c r="BJ93" s="120" t="s">
        <v>80</v>
      </c>
      <c r="BK93" s="205">
        <f t="shared" si="9"/>
        <v>0</v>
      </c>
      <c r="BL93" s="120" t="s">
        <v>151</v>
      </c>
      <c r="BM93" s="204" t="s">
        <v>2158</v>
      </c>
    </row>
    <row r="94" spans="1:65" s="130" customFormat="1" ht="6.95" customHeight="1">
      <c r="A94" s="127"/>
      <c r="B94" s="152"/>
      <c r="C94" s="153"/>
      <c r="D94" s="153"/>
      <c r="E94" s="153"/>
      <c r="F94" s="153"/>
      <c r="G94" s="153"/>
      <c r="H94" s="153"/>
      <c r="I94" s="153"/>
      <c r="J94" s="153"/>
      <c r="K94" s="153"/>
      <c r="L94" s="128"/>
      <c r="M94" s="127"/>
      <c r="O94" s="127"/>
      <c r="P94" s="127"/>
      <c r="Q94" s="127"/>
      <c r="R94" s="127"/>
      <c r="S94" s="127"/>
      <c r="T94" s="127"/>
      <c r="U94" s="127"/>
      <c r="V94" s="127"/>
      <c r="W94" s="127"/>
      <c r="X94" s="127"/>
      <c r="Y94" s="127"/>
      <c r="Z94" s="127"/>
      <c r="AA94" s="127"/>
      <c r="AB94" s="127"/>
      <c r="AC94" s="127"/>
      <c r="AD94" s="127"/>
      <c r="AE94" s="127"/>
    </row>
  </sheetData>
  <sheetProtection password="C64E" sheet="1" objects="1" scenarios="1"/>
  <autoFilter ref="C79:K93" xr:uid="{00000000-0009-0000-0000-000007000000}"/>
  <mergeCells count="9">
    <mergeCell ref="E50:H50"/>
    <mergeCell ref="E70:H70"/>
    <mergeCell ref="E72:H72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75" fitToHeight="100" orientation="portrait" blackAndWhite="1" r:id="rId1"/>
  <headerFooter>
    <oddFooter>&amp;CStrana &amp;P z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H208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25" style="1" customWidth="1"/>
    <col min="4" max="4" width="75.83203125" style="1" customWidth="1"/>
    <col min="5" max="5" width="13.33203125" style="1" customWidth="1"/>
    <col min="6" max="6" width="20" style="1" customWidth="1"/>
    <col min="7" max="7" width="1.6640625" style="1" customWidth="1"/>
    <col min="8" max="8" width="8.33203125" style="1" customWidth="1"/>
  </cols>
  <sheetData>
    <row r="1" spans="1:8" s="1" customFormat="1" ht="11.25" customHeight="1"/>
    <row r="2" spans="1:8" s="1" customFormat="1" ht="36.950000000000003" customHeight="1"/>
    <row r="3" spans="1:8" s="1" customFormat="1" ht="6.95" customHeight="1">
      <c r="B3" s="6"/>
      <c r="C3" s="7"/>
      <c r="D3" s="7"/>
      <c r="E3" s="7"/>
      <c r="F3" s="7"/>
      <c r="G3" s="7"/>
      <c r="H3" s="8"/>
    </row>
    <row r="4" spans="1:8" s="1" customFormat="1" ht="24.95" customHeight="1">
      <c r="B4" s="8"/>
      <c r="C4" s="9" t="s">
        <v>2159</v>
      </c>
      <c r="H4" s="8"/>
    </row>
    <row r="5" spans="1:8" s="1" customFormat="1" ht="12" customHeight="1">
      <c r="B5" s="8"/>
      <c r="C5" s="10" t="s">
        <v>14</v>
      </c>
      <c r="D5" s="361" t="s">
        <v>15</v>
      </c>
      <c r="E5" s="362"/>
      <c r="F5" s="362"/>
      <c r="H5" s="8"/>
    </row>
    <row r="6" spans="1:8" s="1" customFormat="1" ht="36.950000000000003" customHeight="1">
      <c r="B6" s="8"/>
      <c r="C6" s="11" t="s">
        <v>17</v>
      </c>
      <c r="D6" s="363" t="s">
        <v>18</v>
      </c>
      <c r="E6" s="362"/>
      <c r="F6" s="362"/>
      <c r="H6" s="8"/>
    </row>
    <row r="7" spans="1:8" s="1" customFormat="1" ht="16.5" customHeight="1">
      <c r="B7" s="8"/>
      <c r="C7" s="12" t="s">
        <v>23</v>
      </c>
      <c r="D7" s="17" t="str">
        <f>'Rekapitulace stavby'!AN8</f>
        <v>6. 3. 2021</v>
      </c>
      <c r="H7" s="8"/>
    </row>
    <row r="8" spans="1:8" s="2" customFormat="1" ht="10.9" customHeight="1">
      <c r="A8" s="13"/>
      <c r="B8" s="14"/>
      <c r="C8" s="13"/>
      <c r="D8" s="13"/>
      <c r="E8" s="13"/>
      <c r="F8" s="13"/>
      <c r="G8" s="13"/>
      <c r="H8" s="14"/>
    </row>
    <row r="9" spans="1:8" s="3" customFormat="1" ht="29.25" customHeight="1">
      <c r="A9" s="18"/>
      <c r="B9" s="19"/>
      <c r="C9" s="20" t="s">
        <v>53</v>
      </c>
      <c r="D9" s="21" t="s">
        <v>54</v>
      </c>
      <c r="E9" s="21" t="s">
        <v>132</v>
      </c>
      <c r="F9" s="22" t="s">
        <v>2160</v>
      </c>
      <c r="G9" s="18"/>
      <c r="H9" s="19"/>
    </row>
    <row r="10" spans="1:8" s="2" customFormat="1" ht="26.45" customHeight="1">
      <c r="A10" s="13"/>
      <c r="B10" s="14"/>
      <c r="C10" s="30" t="s">
        <v>2161</v>
      </c>
      <c r="D10" s="30" t="s">
        <v>78</v>
      </c>
      <c r="E10" s="13"/>
      <c r="F10" s="13"/>
      <c r="G10" s="13"/>
      <c r="H10" s="14"/>
    </row>
    <row r="11" spans="1:8" s="2" customFormat="1" ht="16.899999999999999" customHeight="1">
      <c r="A11" s="13"/>
      <c r="B11" s="14"/>
      <c r="C11" s="31" t="s">
        <v>106</v>
      </c>
      <c r="D11" s="32" t="s">
        <v>107</v>
      </c>
      <c r="E11" s="33" t="s">
        <v>104</v>
      </c>
      <c r="F11" s="34">
        <v>63.81</v>
      </c>
      <c r="G11" s="13"/>
      <c r="H11" s="14"/>
    </row>
    <row r="12" spans="1:8" s="2" customFormat="1" ht="16.899999999999999" customHeight="1">
      <c r="A12" s="13"/>
      <c r="B12" s="14"/>
      <c r="C12" s="35" t="s">
        <v>106</v>
      </c>
      <c r="D12" s="35" t="s">
        <v>221</v>
      </c>
      <c r="E12" s="5" t="s">
        <v>3</v>
      </c>
      <c r="F12" s="36">
        <v>63.81</v>
      </c>
      <c r="G12" s="13"/>
      <c r="H12" s="14"/>
    </row>
    <row r="13" spans="1:8" s="2" customFormat="1" ht="16.899999999999999" customHeight="1">
      <c r="A13" s="13"/>
      <c r="B13" s="14"/>
      <c r="C13" s="37" t="s">
        <v>2162</v>
      </c>
      <c r="D13" s="13"/>
      <c r="E13" s="13"/>
      <c r="F13" s="13"/>
      <c r="G13" s="13"/>
      <c r="H13" s="14"/>
    </row>
    <row r="14" spans="1:8" s="2" customFormat="1" ht="22.5">
      <c r="A14" s="13"/>
      <c r="B14" s="14"/>
      <c r="C14" s="35" t="s">
        <v>217</v>
      </c>
      <c r="D14" s="35" t="s">
        <v>2163</v>
      </c>
      <c r="E14" s="5" t="s">
        <v>111</v>
      </c>
      <c r="F14" s="36">
        <v>6.3810000000000002</v>
      </c>
      <c r="G14" s="13"/>
      <c r="H14" s="14"/>
    </row>
    <row r="15" spans="1:8" s="2" customFormat="1" ht="16.899999999999999" customHeight="1">
      <c r="A15" s="13"/>
      <c r="B15" s="14"/>
      <c r="C15" s="35" t="s">
        <v>170</v>
      </c>
      <c r="D15" s="35" t="s">
        <v>2164</v>
      </c>
      <c r="E15" s="5" t="s">
        <v>104</v>
      </c>
      <c r="F15" s="36">
        <v>181.94</v>
      </c>
      <c r="G15" s="13"/>
      <c r="H15" s="14"/>
    </row>
    <row r="16" spans="1:8" s="2" customFormat="1" ht="22.5">
      <c r="A16" s="13"/>
      <c r="B16" s="14"/>
      <c r="C16" s="35" t="s">
        <v>188</v>
      </c>
      <c r="D16" s="35" t="s">
        <v>2165</v>
      </c>
      <c r="E16" s="5" t="s">
        <v>111</v>
      </c>
      <c r="F16" s="36">
        <v>125.298</v>
      </c>
      <c r="G16" s="13"/>
      <c r="H16" s="14"/>
    </row>
    <row r="17" spans="1:8" s="2" customFormat="1" ht="16.899999999999999" customHeight="1">
      <c r="A17" s="13"/>
      <c r="B17" s="14"/>
      <c r="C17" s="35" t="s">
        <v>347</v>
      </c>
      <c r="D17" s="35" t="s">
        <v>2166</v>
      </c>
      <c r="E17" s="5" t="s">
        <v>104</v>
      </c>
      <c r="F17" s="36">
        <v>127.62</v>
      </c>
      <c r="G17" s="13"/>
      <c r="H17" s="14"/>
    </row>
    <row r="18" spans="1:8" s="2" customFormat="1" ht="22.5">
      <c r="A18" s="13"/>
      <c r="B18" s="14"/>
      <c r="C18" s="35" t="s">
        <v>223</v>
      </c>
      <c r="D18" s="35" t="s">
        <v>2167</v>
      </c>
      <c r="E18" s="5" t="s">
        <v>104</v>
      </c>
      <c r="F18" s="36">
        <v>83.13</v>
      </c>
      <c r="G18" s="13"/>
      <c r="H18" s="14"/>
    </row>
    <row r="19" spans="1:8" s="2" customFormat="1" ht="16.899999999999999" customHeight="1">
      <c r="A19" s="13"/>
      <c r="B19" s="14"/>
      <c r="C19" s="31" t="s">
        <v>102</v>
      </c>
      <c r="D19" s="32" t="s">
        <v>103</v>
      </c>
      <c r="E19" s="33" t="s">
        <v>104</v>
      </c>
      <c r="F19" s="34">
        <v>19.32</v>
      </c>
      <c r="G19" s="13"/>
      <c r="H19" s="14"/>
    </row>
    <row r="20" spans="1:8" s="2" customFormat="1" ht="16.899999999999999" customHeight="1">
      <c r="A20" s="13"/>
      <c r="B20" s="14"/>
      <c r="C20" s="35" t="s">
        <v>102</v>
      </c>
      <c r="D20" s="35" t="s">
        <v>367</v>
      </c>
      <c r="E20" s="5" t="s">
        <v>3</v>
      </c>
      <c r="F20" s="36">
        <v>19.32</v>
      </c>
      <c r="G20" s="13"/>
      <c r="H20" s="14"/>
    </row>
    <row r="21" spans="1:8" s="2" customFormat="1" ht="16.899999999999999" customHeight="1">
      <c r="A21" s="13"/>
      <c r="B21" s="14"/>
      <c r="C21" s="37" t="s">
        <v>2162</v>
      </c>
      <c r="D21" s="13"/>
      <c r="E21" s="13"/>
      <c r="F21" s="13"/>
      <c r="G21" s="13"/>
      <c r="H21" s="14"/>
    </row>
    <row r="22" spans="1:8" s="2" customFormat="1" ht="16.899999999999999" customHeight="1">
      <c r="A22" s="13"/>
      <c r="B22" s="14"/>
      <c r="C22" s="35" t="s">
        <v>364</v>
      </c>
      <c r="D22" s="35" t="s">
        <v>2168</v>
      </c>
      <c r="E22" s="5" t="s">
        <v>104</v>
      </c>
      <c r="F22" s="36">
        <v>19.32</v>
      </c>
      <c r="G22" s="13"/>
      <c r="H22" s="14"/>
    </row>
    <row r="23" spans="1:8" s="2" customFormat="1" ht="16.899999999999999" customHeight="1">
      <c r="A23" s="13"/>
      <c r="B23" s="14"/>
      <c r="C23" s="35" t="s">
        <v>212</v>
      </c>
      <c r="D23" s="35" t="s">
        <v>2169</v>
      </c>
      <c r="E23" s="5" t="s">
        <v>111</v>
      </c>
      <c r="F23" s="36">
        <v>5.7960000000000003</v>
      </c>
      <c r="G23" s="13"/>
      <c r="H23" s="14"/>
    </row>
    <row r="24" spans="1:8" s="2" customFormat="1" ht="22.5">
      <c r="A24" s="13"/>
      <c r="B24" s="14"/>
      <c r="C24" s="35" t="s">
        <v>223</v>
      </c>
      <c r="D24" s="35" t="s">
        <v>2167</v>
      </c>
      <c r="E24" s="5" t="s">
        <v>104</v>
      </c>
      <c r="F24" s="36">
        <v>83.13</v>
      </c>
      <c r="G24" s="13"/>
      <c r="H24" s="14"/>
    </row>
    <row r="25" spans="1:8" s="2" customFormat="1" ht="16.899999999999999" customHeight="1">
      <c r="A25" s="13"/>
      <c r="B25" s="14"/>
      <c r="C25" s="31" t="s">
        <v>49</v>
      </c>
      <c r="D25" s="32" t="s">
        <v>110</v>
      </c>
      <c r="E25" s="33" t="s">
        <v>111</v>
      </c>
      <c r="F25" s="34">
        <v>147.40899999999999</v>
      </c>
      <c r="G25" s="13"/>
      <c r="H25" s="14"/>
    </row>
    <row r="26" spans="1:8" s="2" customFormat="1" ht="16.899999999999999" customHeight="1">
      <c r="A26" s="13"/>
      <c r="B26" s="14"/>
      <c r="C26" s="35" t="s">
        <v>3</v>
      </c>
      <c r="D26" s="35" t="s">
        <v>191</v>
      </c>
      <c r="E26" s="5" t="s">
        <v>3</v>
      </c>
      <c r="F26" s="36">
        <v>96.71</v>
      </c>
      <c r="G26" s="13"/>
      <c r="H26" s="14"/>
    </row>
    <row r="27" spans="1:8" s="2" customFormat="1" ht="16.899999999999999" customHeight="1">
      <c r="A27" s="13"/>
      <c r="B27" s="14"/>
      <c r="C27" s="35" t="s">
        <v>3</v>
      </c>
      <c r="D27" s="35" t="s">
        <v>192</v>
      </c>
      <c r="E27" s="5" t="s">
        <v>3</v>
      </c>
      <c r="F27" s="36">
        <v>31.556000000000001</v>
      </c>
      <c r="G27" s="13"/>
      <c r="H27" s="14"/>
    </row>
    <row r="28" spans="1:8" s="2" customFormat="1" ht="16.899999999999999" customHeight="1">
      <c r="A28" s="13"/>
      <c r="B28" s="14"/>
      <c r="C28" s="35" t="s">
        <v>3</v>
      </c>
      <c r="D28" s="35" t="s">
        <v>193</v>
      </c>
      <c r="E28" s="5" t="s">
        <v>3</v>
      </c>
      <c r="F28" s="36">
        <v>19.143000000000001</v>
      </c>
      <c r="G28" s="13"/>
      <c r="H28" s="14"/>
    </row>
    <row r="29" spans="1:8" s="2" customFormat="1" ht="16.899999999999999" customHeight="1">
      <c r="A29" s="13"/>
      <c r="B29" s="14"/>
      <c r="C29" s="35" t="s">
        <v>49</v>
      </c>
      <c r="D29" s="35" t="s">
        <v>176</v>
      </c>
      <c r="E29" s="5" t="s">
        <v>3</v>
      </c>
      <c r="F29" s="36">
        <v>147.40899999999999</v>
      </c>
      <c r="G29" s="13"/>
      <c r="H29" s="14"/>
    </row>
    <row r="30" spans="1:8" s="2" customFormat="1" ht="16.899999999999999" customHeight="1">
      <c r="A30" s="13"/>
      <c r="B30" s="14"/>
      <c r="C30" s="37" t="s">
        <v>2162</v>
      </c>
      <c r="D30" s="13"/>
      <c r="E30" s="13"/>
      <c r="F30" s="13"/>
      <c r="G30" s="13"/>
      <c r="H30" s="14"/>
    </row>
    <row r="31" spans="1:8" s="2" customFormat="1" ht="22.5">
      <c r="A31" s="13"/>
      <c r="B31" s="14"/>
      <c r="C31" s="35" t="s">
        <v>188</v>
      </c>
      <c r="D31" s="35" t="s">
        <v>2165</v>
      </c>
      <c r="E31" s="5" t="s">
        <v>111</v>
      </c>
      <c r="F31" s="36">
        <v>125.298</v>
      </c>
      <c r="G31" s="13"/>
      <c r="H31" s="14"/>
    </row>
    <row r="32" spans="1:8" s="2" customFormat="1" ht="16.899999999999999" customHeight="1">
      <c r="A32" s="13"/>
      <c r="B32" s="14"/>
      <c r="C32" s="35" t="s">
        <v>183</v>
      </c>
      <c r="D32" s="35" t="s">
        <v>2170</v>
      </c>
      <c r="E32" s="5" t="s">
        <v>111</v>
      </c>
      <c r="F32" s="36">
        <v>22.111000000000001</v>
      </c>
      <c r="G32" s="13"/>
      <c r="H32" s="14"/>
    </row>
    <row r="33" spans="1:8" s="2" customFormat="1" ht="22.5">
      <c r="A33" s="13"/>
      <c r="B33" s="14"/>
      <c r="C33" s="35" t="s">
        <v>196</v>
      </c>
      <c r="D33" s="35" t="s">
        <v>2171</v>
      </c>
      <c r="E33" s="5" t="s">
        <v>111</v>
      </c>
      <c r="F33" s="36">
        <v>147.40899999999999</v>
      </c>
      <c r="G33" s="13"/>
      <c r="H33" s="14"/>
    </row>
    <row r="34" spans="1:8" s="2" customFormat="1" ht="26.45" customHeight="1">
      <c r="A34" s="13"/>
      <c r="B34" s="14"/>
      <c r="C34" s="30" t="s">
        <v>2172</v>
      </c>
      <c r="D34" s="30" t="s">
        <v>84</v>
      </c>
      <c r="E34" s="13"/>
      <c r="F34" s="13"/>
      <c r="G34" s="13"/>
      <c r="H34" s="14"/>
    </row>
    <row r="35" spans="1:8" s="2" customFormat="1" ht="16.899999999999999" customHeight="1">
      <c r="A35" s="13"/>
      <c r="B35" s="14"/>
      <c r="C35" s="31" t="s">
        <v>475</v>
      </c>
      <c r="D35" s="32" t="s">
        <v>476</v>
      </c>
      <c r="E35" s="33" t="s">
        <v>104</v>
      </c>
      <c r="F35" s="34">
        <v>68.08</v>
      </c>
      <c r="G35" s="13"/>
      <c r="H35" s="14"/>
    </row>
    <row r="36" spans="1:8" s="2" customFormat="1" ht="16.899999999999999" customHeight="1">
      <c r="A36" s="13"/>
      <c r="B36" s="14"/>
      <c r="C36" s="35" t="s">
        <v>3</v>
      </c>
      <c r="D36" s="35" t="s">
        <v>559</v>
      </c>
      <c r="E36" s="5" t="s">
        <v>3</v>
      </c>
      <c r="F36" s="36">
        <v>0</v>
      </c>
      <c r="G36" s="13"/>
      <c r="H36" s="14"/>
    </row>
    <row r="37" spans="1:8" s="2" customFormat="1" ht="16.899999999999999" customHeight="1">
      <c r="A37" s="13"/>
      <c r="B37" s="14"/>
      <c r="C37" s="35" t="s">
        <v>3</v>
      </c>
      <c r="D37" s="35" t="s">
        <v>560</v>
      </c>
      <c r="E37" s="5" t="s">
        <v>3</v>
      </c>
      <c r="F37" s="36">
        <v>38.22</v>
      </c>
      <c r="G37" s="13"/>
      <c r="H37" s="14"/>
    </row>
    <row r="38" spans="1:8" s="2" customFormat="1" ht="16.899999999999999" customHeight="1">
      <c r="A38" s="13"/>
      <c r="B38" s="14"/>
      <c r="C38" s="35" t="s">
        <v>3</v>
      </c>
      <c r="D38" s="35" t="s">
        <v>561</v>
      </c>
      <c r="E38" s="5" t="s">
        <v>3</v>
      </c>
      <c r="F38" s="36">
        <v>31.86</v>
      </c>
      <c r="G38" s="13"/>
      <c r="H38" s="14"/>
    </row>
    <row r="39" spans="1:8" s="2" customFormat="1" ht="16.899999999999999" customHeight="1">
      <c r="A39" s="13"/>
      <c r="B39" s="14"/>
      <c r="C39" s="35" t="s">
        <v>3</v>
      </c>
      <c r="D39" s="35" t="s">
        <v>552</v>
      </c>
      <c r="E39" s="5" t="s">
        <v>3</v>
      </c>
      <c r="F39" s="36">
        <v>-2</v>
      </c>
      <c r="G39" s="13"/>
      <c r="H39" s="14"/>
    </row>
    <row r="40" spans="1:8" s="2" customFormat="1" ht="16.899999999999999" customHeight="1">
      <c r="A40" s="13"/>
      <c r="B40" s="14"/>
      <c r="C40" s="35" t="s">
        <v>475</v>
      </c>
      <c r="D40" s="35" t="s">
        <v>176</v>
      </c>
      <c r="E40" s="5" t="s">
        <v>3</v>
      </c>
      <c r="F40" s="36">
        <v>68.08</v>
      </c>
      <c r="G40" s="13"/>
      <c r="H40" s="14"/>
    </row>
    <row r="41" spans="1:8" s="2" customFormat="1" ht="16.899999999999999" customHeight="1">
      <c r="A41" s="13"/>
      <c r="B41" s="14"/>
      <c r="C41" s="37" t="s">
        <v>2162</v>
      </c>
      <c r="D41" s="13"/>
      <c r="E41" s="13"/>
      <c r="F41" s="13"/>
      <c r="G41" s="13"/>
      <c r="H41" s="14"/>
    </row>
    <row r="42" spans="1:8" s="2" customFormat="1" ht="16.899999999999999" customHeight="1">
      <c r="A42" s="13"/>
      <c r="B42" s="14"/>
      <c r="C42" s="35" t="s">
        <v>557</v>
      </c>
      <c r="D42" s="35" t="s">
        <v>2173</v>
      </c>
      <c r="E42" s="5" t="s">
        <v>104</v>
      </c>
      <c r="F42" s="36">
        <v>68.08</v>
      </c>
      <c r="G42" s="13"/>
      <c r="H42" s="14"/>
    </row>
    <row r="43" spans="1:8" s="2" customFormat="1" ht="22.5">
      <c r="A43" s="13"/>
      <c r="B43" s="14"/>
      <c r="C43" s="35" t="s">
        <v>964</v>
      </c>
      <c r="D43" s="35" t="s">
        <v>2174</v>
      </c>
      <c r="E43" s="5" t="s">
        <v>104</v>
      </c>
      <c r="F43" s="36">
        <v>68.08</v>
      </c>
      <c r="G43" s="13"/>
      <c r="H43" s="14"/>
    </row>
    <row r="44" spans="1:8" s="2" customFormat="1" ht="16.899999999999999" customHeight="1">
      <c r="A44" s="13"/>
      <c r="B44" s="14"/>
      <c r="C44" s="31" t="s">
        <v>1386</v>
      </c>
      <c r="D44" s="32" t="s">
        <v>2175</v>
      </c>
      <c r="E44" s="33" t="s">
        <v>104</v>
      </c>
      <c r="F44" s="34">
        <v>12.723000000000001</v>
      </c>
      <c r="G44" s="13"/>
      <c r="H44" s="14"/>
    </row>
    <row r="45" spans="1:8" s="2" customFormat="1" ht="16.899999999999999" customHeight="1">
      <c r="A45" s="13"/>
      <c r="B45" s="14"/>
      <c r="C45" s="35" t="s">
        <v>1386</v>
      </c>
      <c r="D45" s="35" t="s">
        <v>1387</v>
      </c>
      <c r="E45" s="5" t="s">
        <v>3</v>
      </c>
      <c r="F45" s="36">
        <v>12.723000000000001</v>
      </c>
      <c r="G45" s="13"/>
      <c r="H45" s="14"/>
    </row>
    <row r="46" spans="1:8" s="2" customFormat="1" ht="16.899999999999999" customHeight="1">
      <c r="A46" s="13"/>
      <c r="B46" s="14"/>
      <c r="C46" s="31" t="s">
        <v>478</v>
      </c>
      <c r="D46" s="32" t="s">
        <v>479</v>
      </c>
      <c r="E46" s="33" t="s">
        <v>104</v>
      </c>
      <c r="F46" s="34">
        <v>21</v>
      </c>
      <c r="G46" s="13"/>
      <c r="H46" s="14"/>
    </row>
    <row r="47" spans="1:8" s="2" customFormat="1" ht="16.899999999999999" customHeight="1">
      <c r="A47" s="13"/>
      <c r="B47" s="14"/>
      <c r="C47" s="35" t="s">
        <v>478</v>
      </c>
      <c r="D47" s="35" t="s">
        <v>930</v>
      </c>
      <c r="E47" s="5" t="s">
        <v>3</v>
      </c>
      <c r="F47" s="36">
        <v>21</v>
      </c>
      <c r="G47" s="13"/>
      <c r="H47" s="14"/>
    </row>
    <row r="48" spans="1:8" s="2" customFormat="1" ht="16.899999999999999" customHeight="1">
      <c r="A48" s="13"/>
      <c r="B48" s="14"/>
      <c r="C48" s="37" t="s">
        <v>2162</v>
      </c>
      <c r="D48" s="13"/>
      <c r="E48" s="13"/>
      <c r="F48" s="13"/>
      <c r="G48" s="13"/>
      <c r="H48" s="14"/>
    </row>
    <row r="49" spans="1:8" s="2" customFormat="1" ht="16.899999999999999" customHeight="1">
      <c r="A49" s="13"/>
      <c r="B49" s="14"/>
      <c r="C49" s="35" t="s">
        <v>926</v>
      </c>
      <c r="D49" s="35" t="s">
        <v>2176</v>
      </c>
      <c r="E49" s="5" t="s">
        <v>104</v>
      </c>
      <c r="F49" s="36">
        <v>24.15</v>
      </c>
      <c r="G49" s="13"/>
      <c r="H49" s="14"/>
    </row>
    <row r="50" spans="1:8" s="2" customFormat="1" ht="16.899999999999999" customHeight="1">
      <c r="A50" s="13"/>
      <c r="B50" s="14"/>
      <c r="C50" s="35" t="s">
        <v>658</v>
      </c>
      <c r="D50" s="35" t="s">
        <v>2177</v>
      </c>
      <c r="E50" s="5" t="s">
        <v>104</v>
      </c>
      <c r="F50" s="36">
        <v>21</v>
      </c>
      <c r="G50" s="13"/>
      <c r="H50" s="14"/>
    </row>
    <row r="51" spans="1:8" s="2" customFormat="1" ht="16.899999999999999" customHeight="1">
      <c r="A51" s="13"/>
      <c r="B51" s="14"/>
      <c r="C51" s="35" t="s">
        <v>874</v>
      </c>
      <c r="D51" s="35" t="s">
        <v>2178</v>
      </c>
      <c r="E51" s="5" t="s">
        <v>104</v>
      </c>
      <c r="F51" s="36">
        <v>67.185000000000002</v>
      </c>
      <c r="G51" s="13"/>
      <c r="H51" s="14"/>
    </row>
    <row r="52" spans="1:8" s="2" customFormat="1" ht="16.899999999999999" customHeight="1">
      <c r="A52" s="13"/>
      <c r="B52" s="14"/>
      <c r="C52" s="35" t="s">
        <v>893</v>
      </c>
      <c r="D52" s="35" t="s">
        <v>2179</v>
      </c>
      <c r="E52" s="5" t="s">
        <v>104</v>
      </c>
      <c r="F52" s="36">
        <v>127.47</v>
      </c>
      <c r="G52" s="13"/>
      <c r="H52" s="14"/>
    </row>
    <row r="53" spans="1:8" s="2" customFormat="1" ht="22.5">
      <c r="A53" s="13"/>
      <c r="B53" s="14"/>
      <c r="C53" s="35" t="s">
        <v>914</v>
      </c>
      <c r="D53" s="35" t="s">
        <v>915</v>
      </c>
      <c r="E53" s="5" t="s">
        <v>104</v>
      </c>
      <c r="F53" s="36">
        <v>63.36</v>
      </c>
      <c r="G53" s="13"/>
      <c r="H53" s="14"/>
    </row>
    <row r="54" spans="1:8" s="2" customFormat="1" ht="16.899999999999999" customHeight="1">
      <c r="A54" s="13"/>
      <c r="B54" s="14"/>
      <c r="C54" s="31" t="s">
        <v>472</v>
      </c>
      <c r="D54" s="32" t="s">
        <v>473</v>
      </c>
      <c r="E54" s="33" t="s">
        <v>104</v>
      </c>
      <c r="F54" s="34">
        <v>20.25</v>
      </c>
      <c r="G54" s="13"/>
      <c r="H54" s="14"/>
    </row>
    <row r="55" spans="1:8" s="2" customFormat="1" ht="16.899999999999999" customHeight="1">
      <c r="A55" s="13"/>
      <c r="B55" s="14"/>
      <c r="C55" s="35" t="s">
        <v>472</v>
      </c>
      <c r="D55" s="35" t="s">
        <v>556</v>
      </c>
      <c r="E55" s="5" t="s">
        <v>3</v>
      </c>
      <c r="F55" s="36">
        <v>20.25</v>
      </c>
      <c r="G55" s="13"/>
      <c r="H55" s="14"/>
    </row>
    <row r="56" spans="1:8" s="2" customFormat="1" ht="16.899999999999999" customHeight="1">
      <c r="A56" s="13"/>
      <c r="B56" s="14"/>
      <c r="C56" s="37" t="s">
        <v>2162</v>
      </c>
      <c r="D56" s="13"/>
      <c r="E56" s="13"/>
      <c r="F56" s="13"/>
      <c r="G56" s="13"/>
      <c r="H56" s="14"/>
    </row>
    <row r="57" spans="1:8" s="2" customFormat="1" ht="16.899999999999999" customHeight="1">
      <c r="A57" s="13"/>
      <c r="B57" s="14"/>
      <c r="C57" s="35" t="s">
        <v>553</v>
      </c>
      <c r="D57" s="35" t="s">
        <v>2180</v>
      </c>
      <c r="E57" s="5" t="s">
        <v>104</v>
      </c>
      <c r="F57" s="36">
        <v>20.25</v>
      </c>
      <c r="G57" s="13"/>
      <c r="H57" s="14"/>
    </row>
    <row r="58" spans="1:8" s="2" customFormat="1" ht="16.899999999999999" customHeight="1">
      <c r="A58" s="13"/>
      <c r="B58" s="14"/>
      <c r="C58" s="35" t="s">
        <v>653</v>
      </c>
      <c r="D58" s="35" t="s">
        <v>2181</v>
      </c>
      <c r="E58" s="5" t="s">
        <v>104</v>
      </c>
      <c r="F58" s="36">
        <v>157.42599999999999</v>
      </c>
      <c r="G58" s="13"/>
      <c r="H58" s="14"/>
    </row>
    <row r="59" spans="1:8" s="2" customFormat="1" ht="16.899999999999999" customHeight="1">
      <c r="A59" s="13"/>
      <c r="B59" s="14"/>
      <c r="C59" s="35" t="s">
        <v>874</v>
      </c>
      <c r="D59" s="35" t="s">
        <v>2178</v>
      </c>
      <c r="E59" s="5" t="s">
        <v>104</v>
      </c>
      <c r="F59" s="36">
        <v>67.185000000000002</v>
      </c>
      <c r="G59" s="13"/>
      <c r="H59" s="14"/>
    </row>
    <row r="60" spans="1:8" s="2" customFormat="1" ht="16.899999999999999" customHeight="1">
      <c r="A60" s="13"/>
      <c r="B60" s="14"/>
      <c r="C60" s="35" t="s">
        <v>352</v>
      </c>
      <c r="D60" s="35" t="s">
        <v>2182</v>
      </c>
      <c r="E60" s="5" t="s">
        <v>104</v>
      </c>
      <c r="F60" s="36">
        <v>20.25</v>
      </c>
      <c r="G60" s="13"/>
      <c r="H60" s="14"/>
    </row>
    <row r="61" spans="1:8" s="2" customFormat="1" ht="16.899999999999999" customHeight="1">
      <c r="A61" s="13"/>
      <c r="B61" s="14"/>
      <c r="C61" s="35" t="s">
        <v>893</v>
      </c>
      <c r="D61" s="35" t="s">
        <v>2179</v>
      </c>
      <c r="E61" s="5" t="s">
        <v>104</v>
      </c>
      <c r="F61" s="36">
        <v>127.47</v>
      </c>
      <c r="G61" s="13"/>
      <c r="H61" s="14"/>
    </row>
    <row r="62" spans="1:8" s="2" customFormat="1" ht="16.899999999999999" customHeight="1">
      <c r="A62" s="13"/>
      <c r="B62" s="14"/>
      <c r="C62" s="35" t="s">
        <v>1420</v>
      </c>
      <c r="D62" s="35" t="s">
        <v>2183</v>
      </c>
      <c r="E62" s="5" t="s">
        <v>104</v>
      </c>
      <c r="F62" s="36">
        <v>157.42599999999999</v>
      </c>
      <c r="G62" s="13"/>
      <c r="H62" s="14"/>
    </row>
    <row r="63" spans="1:8" s="2" customFormat="1" ht="22.5">
      <c r="A63" s="13"/>
      <c r="B63" s="14"/>
      <c r="C63" s="35" t="s">
        <v>914</v>
      </c>
      <c r="D63" s="35" t="s">
        <v>915</v>
      </c>
      <c r="E63" s="5" t="s">
        <v>104</v>
      </c>
      <c r="F63" s="36">
        <v>63.36</v>
      </c>
      <c r="G63" s="13"/>
      <c r="H63" s="14"/>
    </row>
    <row r="64" spans="1:8" s="2" customFormat="1" ht="16.899999999999999" customHeight="1">
      <c r="A64" s="13"/>
      <c r="B64" s="14"/>
      <c r="C64" s="31" t="s">
        <v>483</v>
      </c>
      <c r="D64" s="32" t="s">
        <v>484</v>
      </c>
      <c r="E64" s="33" t="s">
        <v>104</v>
      </c>
      <c r="F64" s="34">
        <v>50.25</v>
      </c>
      <c r="G64" s="13"/>
      <c r="H64" s="14"/>
    </row>
    <row r="65" spans="1:8" s="2" customFormat="1" ht="16.899999999999999" customHeight="1">
      <c r="A65" s="13"/>
      <c r="B65" s="14"/>
      <c r="C65" s="35" t="s">
        <v>483</v>
      </c>
      <c r="D65" s="35" t="s">
        <v>512</v>
      </c>
      <c r="E65" s="5" t="s">
        <v>3</v>
      </c>
      <c r="F65" s="36">
        <v>50.25</v>
      </c>
      <c r="G65" s="13"/>
      <c r="H65" s="14"/>
    </row>
    <row r="66" spans="1:8" s="2" customFormat="1" ht="16.899999999999999" customHeight="1">
      <c r="A66" s="13"/>
      <c r="B66" s="14"/>
      <c r="C66" s="37" t="s">
        <v>2162</v>
      </c>
      <c r="D66" s="13"/>
      <c r="E66" s="13"/>
      <c r="F66" s="13"/>
      <c r="G66" s="13"/>
      <c r="H66" s="14"/>
    </row>
    <row r="67" spans="1:8" s="2" customFormat="1" ht="16.899999999999999" customHeight="1">
      <c r="A67" s="13"/>
      <c r="B67" s="14"/>
      <c r="C67" s="35" t="s">
        <v>509</v>
      </c>
      <c r="D67" s="35" t="s">
        <v>2184</v>
      </c>
      <c r="E67" s="5" t="s">
        <v>104</v>
      </c>
      <c r="F67" s="36">
        <v>76.185000000000002</v>
      </c>
      <c r="G67" s="13"/>
      <c r="H67" s="14"/>
    </row>
    <row r="68" spans="1:8" s="2" customFormat="1" ht="16.899999999999999" customHeight="1">
      <c r="A68" s="13"/>
      <c r="B68" s="14"/>
      <c r="C68" s="35" t="s">
        <v>519</v>
      </c>
      <c r="D68" s="35" t="s">
        <v>2185</v>
      </c>
      <c r="E68" s="5" t="s">
        <v>104</v>
      </c>
      <c r="F68" s="36">
        <v>50.25</v>
      </c>
      <c r="G68" s="13"/>
      <c r="H68" s="14"/>
    </row>
    <row r="69" spans="1:8" s="2" customFormat="1" ht="16.899999999999999" customHeight="1">
      <c r="A69" s="13"/>
      <c r="B69" s="14"/>
      <c r="C69" s="35" t="s">
        <v>662</v>
      </c>
      <c r="D69" s="35" t="s">
        <v>2186</v>
      </c>
      <c r="E69" s="5" t="s">
        <v>111</v>
      </c>
      <c r="F69" s="36">
        <v>4.2709999999999999</v>
      </c>
      <c r="G69" s="13"/>
      <c r="H69" s="14"/>
    </row>
    <row r="70" spans="1:8" s="2" customFormat="1" ht="16.899999999999999" customHeight="1">
      <c r="A70" s="13"/>
      <c r="B70" s="14"/>
      <c r="C70" s="35" t="s">
        <v>869</v>
      </c>
      <c r="D70" s="35" t="s">
        <v>2187</v>
      </c>
      <c r="E70" s="5" t="s">
        <v>104</v>
      </c>
      <c r="F70" s="36">
        <v>50.25</v>
      </c>
      <c r="G70" s="13"/>
      <c r="H70" s="14"/>
    </row>
    <row r="71" spans="1:8" s="2" customFormat="1" ht="16.899999999999999" customHeight="1">
      <c r="A71" s="13"/>
      <c r="B71" s="14"/>
      <c r="C71" s="35" t="s">
        <v>858</v>
      </c>
      <c r="D71" s="35" t="s">
        <v>2188</v>
      </c>
      <c r="E71" s="5" t="s">
        <v>104</v>
      </c>
      <c r="F71" s="36">
        <v>100.5</v>
      </c>
      <c r="G71" s="13"/>
      <c r="H71" s="14"/>
    </row>
    <row r="72" spans="1:8" s="2" customFormat="1" ht="16.899999999999999" customHeight="1">
      <c r="A72" s="13"/>
      <c r="B72" s="14"/>
      <c r="C72" s="35" t="s">
        <v>888</v>
      </c>
      <c r="D72" s="35" t="s">
        <v>2189</v>
      </c>
      <c r="E72" s="5" t="s">
        <v>104</v>
      </c>
      <c r="F72" s="36">
        <v>100.5</v>
      </c>
      <c r="G72" s="13"/>
      <c r="H72" s="14"/>
    </row>
    <row r="73" spans="1:8" s="2" customFormat="1" ht="16.899999999999999" customHeight="1">
      <c r="A73" s="13"/>
      <c r="B73" s="14"/>
      <c r="C73" s="35" t="s">
        <v>921</v>
      </c>
      <c r="D73" s="35" t="s">
        <v>2190</v>
      </c>
      <c r="E73" s="5" t="s">
        <v>104</v>
      </c>
      <c r="F73" s="36">
        <v>50.25</v>
      </c>
      <c r="G73" s="13"/>
      <c r="H73" s="14"/>
    </row>
    <row r="74" spans="1:8" s="2" customFormat="1" ht="22.5">
      <c r="A74" s="13"/>
      <c r="B74" s="14"/>
      <c r="C74" s="35" t="s">
        <v>973</v>
      </c>
      <c r="D74" s="35" t="s">
        <v>2191</v>
      </c>
      <c r="E74" s="5" t="s">
        <v>104</v>
      </c>
      <c r="F74" s="36">
        <v>50.25</v>
      </c>
      <c r="G74" s="13"/>
      <c r="H74" s="14"/>
    </row>
    <row r="75" spans="1:8" s="2" customFormat="1" ht="22.5">
      <c r="A75" s="13"/>
      <c r="B75" s="14"/>
      <c r="C75" s="35" t="s">
        <v>902</v>
      </c>
      <c r="D75" s="35" t="s">
        <v>903</v>
      </c>
      <c r="E75" s="5" t="s">
        <v>104</v>
      </c>
      <c r="F75" s="36">
        <v>109.255</v>
      </c>
      <c r="G75" s="13"/>
      <c r="H75" s="14"/>
    </row>
    <row r="76" spans="1:8" s="2" customFormat="1" ht="22.5">
      <c r="A76" s="13"/>
      <c r="B76" s="14"/>
      <c r="C76" s="35" t="s">
        <v>908</v>
      </c>
      <c r="D76" s="35" t="s">
        <v>909</v>
      </c>
      <c r="E76" s="5" t="s">
        <v>104</v>
      </c>
      <c r="F76" s="36">
        <v>88.375</v>
      </c>
      <c r="G76" s="13"/>
      <c r="H76" s="14"/>
    </row>
    <row r="77" spans="1:8" s="2" customFormat="1" ht="16.899999999999999" customHeight="1">
      <c r="A77" s="13"/>
      <c r="B77" s="14"/>
      <c r="C77" s="31" t="s">
        <v>487</v>
      </c>
      <c r="D77" s="32" t="s">
        <v>488</v>
      </c>
      <c r="E77" s="33" t="s">
        <v>104</v>
      </c>
      <c r="F77" s="34">
        <v>25.934999999999999</v>
      </c>
      <c r="G77" s="13"/>
      <c r="H77" s="14"/>
    </row>
    <row r="78" spans="1:8" s="2" customFormat="1" ht="16.899999999999999" customHeight="1">
      <c r="A78" s="13"/>
      <c r="B78" s="14"/>
      <c r="C78" s="35" t="s">
        <v>487</v>
      </c>
      <c r="D78" s="35" t="s">
        <v>513</v>
      </c>
      <c r="E78" s="5" t="s">
        <v>3</v>
      </c>
      <c r="F78" s="36">
        <v>25.934999999999999</v>
      </c>
      <c r="G78" s="13"/>
      <c r="H78" s="14"/>
    </row>
    <row r="79" spans="1:8" s="2" customFormat="1" ht="16.899999999999999" customHeight="1">
      <c r="A79" s="13"/>
      <c r="B79" s="14"/>
      <c r="C79" s="37" t="s">
        <v>2162</v>
      </c>
      <c r="D79" s="13"/>
      <c r="E79" s="13"/>
      <c r="F79" s="13"/>
      <c r="G79" s="13"/>
      <c r="H79" s="14"/>
    </row>
    <row r="80" spans="1:8" s="2" customFormat="1" ht="16.899999999999999" customHeight="1">
      <c r="A80" s="13"/>
      <c r="B80" s="14"/>
      <c r="C80" s="35" t="s">
        <v>509</v>
      </c>
      <c r="D80" s="35" t="s">
        <v>2184</v>
      </c>
      <c r="E80" s="5" t="s">
        <v>104</v>
      </c>
      <c r="F80" s="36">
        <v>76.185000000000002</v>
      </c>
      <c r="G80" s="13"/>
      <c r="H80" s="14"/>
    </row>
    <row r="81" spans="1:8" s="2" customFormat="1" ht="16.899999999999999" customHeight="1">
      <c r="A81" s="13"/>
      <c r="B81" s="14"/>
      <c r="C81" s="35" t="s">
        <v>874</v>
      </c>
      <c r="D81" s="35" t="s">
        <v>2178</v>
      </c>
      <c r="E81" s="5" t="s">
        <v>104</v>
      </c>
      <c r="F81" s="36">
        <v>67.185000000000002</v>
      </c>
      <c r="G81" s="13"/>
      <c r="H81" s="14"/>
    </row>
    <row r="82" spans="1:8" s="2" customFormat="1" ht="16.899999999999999" customHeight="1">
      <c r="A82" s="13"/>
      <c r="B82" s="14"/>
      <c r="C82" s="35" t="s">
        <v>893</v>
      </c>
      <c r="D82" s="35" t="s">
        <v>2179</v>
      </c>
      <c r="E82" s="5" t="s">
        <v>104</v>
      </c>
      <c r="F82" s="36">
        <v>127.47</v>
      </c>
      <c r="G82" s="13"/>
      <c r="H82" s="14"/>
    </row>
    <row r="83" spans="1:8" s="2" customFormat="1" ht="16.899999999999999" customHeight="1">
      <c r="A83" s="13"/>
      <c r="B83" s="14"/>
      <c r="C83" s="35" t="s">
        <v>933</v>
      </c>
      <c r="D83" s="35" t="s">
        <v>2192</v>
      </c>
      <c r="E83" s="5" t="s">
        <v>104</v>
      </c>
      <c r="F83" s="36">
        <v>43.935000000000002</v>
      </c>
      <c r="G83" s="13"/>
      <c r="H83" s="14"/>
    </row>
    <row r="84" spans="1:8" s="2" customFormat="1" ht="22.5">
      <c r="A84" s="13"/>
      <c r="B84" s="14"/>
      <c r="C84" s="35" t="s">
        <v>953</v>
      </c>
      <c r="D84" s="35" t="s">
        <v>2174</v>
      </c>
      <c r="E84" s="5" t="s">
        <v>104</v>
      </c>
      <c r="F84" s="36">
        <v>25.934999999999999</v>
      </c>
      <c r="G84" s="13"/>
      <c r="H84" s="14"/>
    </row>
    <row r="85" spans="1:8" s="2" customFormat="1" ht="22.5">
      <c r="A85" s="13"/>
      <c r="B85" s="14"/>
      <c r="C85" s="35" t="s">
        <v>902</v>
      </c>
      <c r="D85" s="35" t="s">
        <v>903</v>
      </c>
      <c r="E85" s="5" t="s">
        <v>104</v>
      </c>
      <c r="F85" s="36">
        <v>109.255</v>
      </c>
      <c r="G85" s="13"/>
      <c r="H85" s="14"/>
    </row>
    <row r="86" spans="1:8" s="2" customFormat="1" ht="22.5">
      <c r="A86" s="13"/>
      <c r="B86" s="14"/>
      <c r="C86" s="35" t="s">
        <v>908</v>
      </c>
      <c r="D86" s="35" t="s">
        <v>909</v>
      </c>
      <c r="E86" s="5" t="s">
        <v>104</v>
      </c>
      <c r="F86" s="36">
        <v>88.375</v>
      </c>
      <c r="G86" s="13"/>
      <c r="H86" s="14"/>
    </row>
    <row r="87" spans="1:8" s="2" customFormat="1" ht="16.899999999999999" customHeight="1">
      <c r="A87" s="13"/>
      <c r="B87" s="14"/>
      <c r="C87" s="35" t="s">
        <v>958</v>
      </c>
      <c r="D87" s="35" t="s">
        <v>959</v>
      </c>
      <c r="E87" s="5" t="s">
        <v>104</v>
      </c>
      <c r="F87" s="36">
        <v>27.231999999999999</v>
      </c>
      <c r="G87" s="13"/>
      <c r="H87" s="14"/>
    </row>
    <row r="88" spans="1:8" s="2" customFormat="1" ht="16.899999999999999" customHeight="1">
      <c r="A88" s="13"/>
      <c r="B88" s="14"/>
      <c r="C88" s="31" t="s">
        <v>490</v>
      </c>
      <c r="D88" s="32" t="s">
        <v>491</v>
      </c>
      <c r="E88" s="33" t="s">
        <v>104</v>
      </c>
      <c r="F88" s="34">
        <v>55.271999999999998</v>
      </c>
      <c r="G88" s="13"/>
      <c r="H88" s="14"/>
    </row>
    <row r="89" spans="1:8" s="2" customFormat="1" ht="16.899999999999999" customHeight="1">
      <c r="A89" s="13"/>
      <c r="B89" s="14"/>
      <c r="C89" s="35" t="s">
        <v>490</v>
      </c>
      <c r="D89" s="35" t="s">
        <v>657</v>
      </c>
      <c r="E89" s="5" t="s">
        <v>3</v>
      </c>
      <c r="F89" s="36">
        <v>55.271999999999998</v>
      </c>
      <c r="G89" s="13"/>
      <c r="H89" s="14"/>
    </row>
    <row r="90" spans="1:8" s="2" customFormat="1" ht="16.899999999999999" customHeight="1">
      <c r="A90" s="13"/>
      <c r="B90" s="14"/>
      <c r="C90" s="37" t="s">
        <v>2162</v>
      </c>
      <c r="D90" s="13"/>
      <c r="E90" s="13"/>
      <c r="F90" s="13"/>
      <c r="G90" s="13"/>
      <c r="H90" s="14"/>
    </row>
    <row r="91" spans="1:8" s="2" customFormat="1" ht="16.899999999999999" customHeight="1">
      <c r="A91" s="13"/>
      <c r="B91" s="14"/>
      <c r="C91" s="35" t="s">
        <v>653</v>
      </c>
      <c r="D91" s="35" t="s">
        <v>2181</v>
      </c>
      <c r="E91" s="5" t="s">
        <v>104</v>
      </c>
      <c r="F91" s="36">
        <v>157.42599999999999</v>
      </c>
      <c r="G91" s="13"/>
      <c r="H91" s="14"/>
    </row>
    <row r="92" spans="1:8" s="2" customFormat="1" ht="16.899999999999999" customHeight="1">
      <c r="A92" s="13"/>
      <c r="B92" s="14"/>
      <c r="C92" s="35" t="s">
        <v>1415</v>
      </c>
      <c r="D92" s="35" t="s">
        <v>2193</v>
      </c>
      <c r="E92" s="5" t="s">
        <v>104</v>
      </c>
      <c r="F92" s="36">
        <v>55.271999999999998</v>
      </c>
      <c r="G92" s="13"/>
      <c r="H92" s="14"/>
    </row>
    <row r="93" spans="1:8" s="2" customFormat="1" ht="16.899999999999999" customHeight="1">
      <c r="A93" s="13"/>
      <c r="B93" s="14"/>
      <c r="C93" s="35" t="s">
        <v>1420</v>
      </c>
      <c r="D93" s="35" t="s">
        <v>2183</v>
      </c>
      <c r="E93" s="5" t="s">
        <v>104</v>
      </c>
      <c r="F93" s="36">
        <v>157.42599999999999</v>
      </c>
      <c r="G93" s="13"/>
      <c r="H93" s="14"/>
    </row>
    <row r="94" spans="1:8" s="2" customFormat="1" ht="16.899999999999999" customHeight="1">
      <c r="A94" s="13"/>
      <c r="B94" s="14"/>
      <c r="C94" s="31" t="s">
        <v>480</v>
      </c>
      <c r="D94" s="32" t="s">
        <v>481</v>
      </c>
      <c r="E94" s="33" t="s">
        <v>104</v>
      </c>
      <c r="F94" s="34">
        <v>16.2</v>
      </c>
      <c r="G94" s="13"/>
      <c r="H94" s="14"/>
    </row>
    <row r="95" spans="1:8" s="2" customFormat="1" ht="16.899999999999999" customHeight="1">
      <c r="A95" s="13"/>
      <c r="B95" s="14"/>
      <c r="C95" s="35" t="s">
        <v>480</v>
      </c>
      <c r="D95" s="35" t="s">
        <v>652</v>
      </c>
      <c r="E95" s="5" t="s">
        <v>3</v>
      </c>
      <c r="F95" s="36">
        <v>16.2</v>
      </c>
      <c r="G95" s="13"/>
      <c r="H95" s="14"/>
    </row>
    <row r="96" spans="1:8" s="2" customFormat="1" ht="16.899999999999999" customHeight="1">
      <c r="A96" s="13"/>
      <c r="B96" s="14"/>
      <c r="C96" s="37" t="s">
        <v>2162</v>
      </c>
      <c r="D96" s="13"/>
      <c r="E96" s="13"/>
      <c r="F96" s="13"/>
      <c r="G96" s="13"/>
      <c r="H96" s="14"/>
    </row>
    <row r="97" spans="1:8" s="2" customFormat="1" ht="16.899999999999999" customHeight="1">
      <c r="A97" s="13"/>
      <c r="B97" s="14"/>
      <c r="C97" s="35" t="s">
        <v>649</v>
      </c>
      <c r="D97" s="35" t="s">
        <v>2194</v>
      </c>
      <c r="E97" s="5" t="s">
        <v>104</v>
      </c>
      <c r="F97" s="36">
        <v>16.2</v>
      </c>
      <c r="G97" s="13"/>
      <c r="H97" s="14"/>
    </row>
    <row r="98" spans="1:8" s="2" customFormat="1" ht="22.5">
      <c r="A98" s="13"/>
      <c r="B98" s="14"/>
      <c r="C98" s="35" t="s">
        <v>1446</v>
      </c>
      <c r="D98" s="35" t="s">
        <v>2195</v>
      </c>
      <c r="E98" s="5" t="s">
        <v>104</v>
      </c>
      <c r="F98" s="36">
        <v>50.003999999999998</v>
      </c>
      <c r="G98" s="13"/>
      <c r="H98" s="14"/>
    </row>
    <row r="99" spans="1:8" s="2" customFormat="1" ht="16.899999999999999" customHeight="1">
      <c r="A99" s="13"/>
      <c r="B99" s="14"/>
      <c r="C99" s="31" t="s">
        <v>1384</v>
      </c>
      <c r="D99" s="32" t="s">
        <v>2196</v>
      </c>
      <c r="E99" s="33" t="s">
        <v>104</v>
      </c>
      <c r="F99" s="34">
        <v>15.12</v>
      </c>
      <c r="G99" s="13"/>
      <c r="H99" s="14"/>
    </row>
    <row r="100" spans="1:8" s="2" customFormat="1" ht="16.899999999999999" customHeight="1">
      <c r="A100" s="13"/>
      <c r="B100" s="14"/>
      <c r="C100" s="35" t="s">
        <v>1384</v>
      </c>
      <c r="D100" s="35" t="s">
        <v>1385</v>
      </c>
      <c r="E100" s="5" t="s">
        <v>3</v>
      </c>
      <c r="F100" s="36">
        <v>15.12</v>
      </c>
      <c r="G100" s="13"/>
      <c r="H100" s="14"/>
    </row>
    <row r="101" spans="1:8" s="2" customFormat="1" ht="16.899999999999999" customHeight="1">
      <c r="A101" s="13"/>
      <c r="B101" s="14"/>
      <c r="C101" s="31" t="s">
        <v>466</v>
      </c>
      <c r="D101" s="32" t="s">
        <v>467</v>
      </c>
      <c r="E101" s="33" t="s">
        <v>104</v>
      </c>
      <c r="F101" s="34">
        <v>66.477999999999994</v>
      </c>
      <c r="G101" s="13"/>
      <c r="H101" s="14"/>
    </row>
    <row r="102" spans="1:8" s="2" customFormat="1" ht="16.899999999999999" customHeight="1">
      <c r="A102" s="13"/>
      <c r="B102" s="14"/>
      <c r="C102" s="35" t="s">
        <v>466</v>
      </c>
      <c r="D102" s="35" t="s">
        <v>1136</v>
      </c>
      <c r="E102" s="5" t="s">
        <v>3</v>
      </c>
      <c r="F102" s="36">
        <v>66.477999999999994</v>
      </c>
      <c r="G102" s="13"/>
      <c r="H102" s="14"/>
    </row>
    <row r="103" spans="1:8" s="2" customFormat="1" ht="16.899999999999999" customHeight="1">
      <c r="A103" s="13"/>
      <c r="B103" s="14"/>
      <c r="C103" s="37" t="s">
        <v>2162</v>
      </c>
      <c r="D103" s="13"/>
      <c r="E103" s="13"/>
      <c r="F103" s="13"/>
      <c r="G103" s="13"/>
      <c r="H103" s="14"/>
    </row>
    <row r="104" spans="1:8" s="2" customFormat="1" ht="16.899999999999999" customHeight="1">
      <c r="A104" s="13"/>
      <c r="B104" s="14"/>
      <c r="C104" s="35" t="s">
        <v>1133</v>
      </c>
      <c r="D104" s="35" t="s">
        <v>2197</v>
      </c>
      <c r="E104" s="5" t="s">
        <v>104</v>
      </c>
      <c r="F104" s="36">
        <v>66.477999999999994</v>
      </c>
      <c r="G104" s="13"/>
      <c r="H104" s="14"/>
    </row>
    <row r="105" spans="1:8" s="2" customFormat="1" ht="16.899999999999999" customHeight="1">
      <c r="A105" s="13"/>
      <c r="B105" s="14"/>
      <c r="C105" s="35" t="s">
        <v>1202</v>
      </c>
      <c r="D105" s="35" t="s">
        <v>2198</v>
      </c>
      <c r="E105" s="5" t="s">
        <v>104</v>
      </c>
      <c r="F105" s="36">
        <v>66.477999999999994</v>
      </c>
      <c r="G105" s="13"/>
      <c r="H105" s="14"/>
    </row>
    <row r="106" spans="1:8" s="2" customFormat="1" ht="22.5">
      <c r="A106" s="13"/>
      <c r="B106" s="14"/>
      <c r="C106" s="35" t="s">
        <v>1223</v>
      </c>
      <c r="D106" s="35" t="s">
        <v>2199</v>
      </c>
      <c r="E106" s="5" t="s">
        <v>104</v>
      </c>
      <c r="F106" s="36">
        <v>66.477999999999994</v>
      </c>
      <c r="G106" s="13"/>
      <c r="H106" s="14"/>
    </row>
    <row r="107" spans="1:8" s="2" customFormat="1" ht="16.899999999999999" customHeight="1">
      <c r="A107" s="13"/>
      <c r="B107" s="14"/>
      <c r="C107" s="31" t="s">
        <v>469</v>
      </c>
      <c r="D107" s="32" t="s">
        <v>470</v>
      </c>
      <c r="E107" s="33" t="s">
        <v>104</v>
      </c>
      <c r="F107" s="34">
        <v>33.804000000000002</v>
      </c>
      <c r="G107" s="13"/>
      <c r="H107" s="14"/>
    </row>
    <row r="108" spans="1:8" s="2" customFormat="1" ht="16.899999999999999" customHeight="1">
      <c r="A108" s="13"/>
      <c r="B108" s="14"/>
      <c r="C108" s="35" t="s">
        <v>469</v>
      </c>
      <c r="D108" s="35" t="s">
        <v>1174</v>
      </c>
      <c r="E108" s="5" t="s">
        <v>3</v>
      </c>
      <c r="F108" s="36">
        <v>33.804000000000002</v>
      </c>
      <c r="G108" s="13"/>
      <c r="H108" s="14"/>
    </row>
    <row r="109" spans="1:8" s="2" customFormat="1" ht="16.899999999999999" customHeight="1">
      <c r="A109" s="13"/>
      <c r="B109" s="14"/>
      <c r="C109" s="37" t="s">
        <v>2162</v>
      </c>
      <c r="D109" s="13"/>
      <c r="E109" s="13"/>
      <c r="F109" s="13"/>
      <c r="G109" s="13"/>
      <c r="H109" s="14"/>
    </row>
    <row r="110" spans="1:8" s="2" customFormat="1" ht="16.899999999999999" customHeight="1">
      <c r="A110" s="13"/>
      <c r="B110" s="14"/>
      <c r="C110" s="35" t="s">
        <v>1171</v>
      </c>
      <c r="D110" s="35" t="s">
        <v>1172</v>
      </c>
      <c r="E110" s="5" t="s">
        <v>104</v>
      </c>
      <c r="F110" s="36">
        <v>33.804000000000002</v>
      </c>
      <c r="G110" s="13"/>
      <c r="H110" s="14"/>
    </row>
    <row r="111" spans="1:8" s="2" customFormat="1" ht="16.899999999999999" customHeight="1">
      <c r="A111" s="13"/>
      <c r="B111" s="14"/>
      <c r="C111" s="35" t="s">
        <v>639</v>
      </c>
      <c r="D111" s="35" t="s">
        <v>2200</v>
      </c>
      <c r="E111" s="5" t="s">
        <v>104</v>
      </c>
      <c r="F111" s="36">
        <v>33.804000000000002</v>
      </c>
      <c r="G111" s="13"/>
      <c r="H111" s="14"/>
    </row>
    <row r="112" spans="1:8" s="2" customFormat="1" ht="22.5">
      <c r="A112" s="13"/>
      <c r="B112" s="14"/>
      <c r="C112" s="35" t="s">
        <v>1446</v>
      </c>
      <c r="D112" s="35" t="s">
        <v>2195</v>
      </c>
      <c r="E112" s="5" t="s">
        <v>104</v>
      </c>
      <c r="F112" s="36">
        <v>50.003999999999998</v>
      </c>
      <c r="G112" s="13"/>
      <c r="H112" s="14"/>
    </row>
    <row r="113" spans="1:8" s="2" customFormat="1" ht="26.45" customHeight="1">
      <c r="A113" s="13"/>
      <c r="B113" s="14"/>
      <c r="C113" s="30" t="s">
        <v>2201</v>
      </c>
      <c r="D113" s="30" t="s">
        <v>87</v>
      </c>
      <c r="E113" s="13"/>
      <c r="F113" s="13"/>
      <c r="G113" s="13"/>
      <c r="H113" s="14"/>
    </row>
    <row r="114" spans="1:8" s="2" customFormat="1" ht="16.899999999999999" customHeight="1">
      <c r="A114" s="13"/>
      <c r="B114" s="14"/>
      <c r="C114" s="31" t="s">
        <v>49</v>
      </c>
      <c r="D114" s="32" t="s">
        <v>1454</v>
      </c>
      <c r="E114" s="33" t="s">
        <v>111</v>
      </c>
      <c r="F114" s="34">
        <v>3.081</v>
      </c>
      <c r="G114" s="13"/>
      <c r="H114" s="14"/>
    </row>
    <row r="115" spans="1:8" s="2" customFormat="1" ht="16.899999999999999" customHeight="1">
      <c r="A115" s="13"/>
      <c r="B115" s="14"/>
      <c r="C115" s="35" t="s">
        <v>3</v>
      </c>
      <c r="D115" s="35" t="s">
        <v>1474</v>
      </c>
      <c r="E115" s="5" t="s">
        <v>3</v>
      </c>
      <c r="F115" s="36">
        <v>1.3180000000000001</v>
      </c>
      <c r="G115" s="13"/>
      <c r="H115" s="14"/>
    </row>
    <row r="116" spans="1:8" s="2" customFormat="1" ht="16.899999999999999" customHeight="1">
      <c r="A116" s="13"/>
      <c r="B116" s="14"/>
      <c r="C116" s="35" t="s">
        <v>3</v>
      </c>
      <c r="D116" s="35" t="s">
        <v>1475</v>
      </c>
      <c r="E116" s="5" t="s">
        <v>3</v>
      </c>
      <c r="F116" s="36">
        <v>1.7629999999999999</v>
      </c>
      <c r="G116" s="13"/>
      <c r="H116" s="14"/>
    </row>
    <row r="117" spans="1:8" s="2" customFormat="1" ht="16.899999999999999" customHeight="1">
      <c r="A117" s="13"/>
      <c r="B117" s="14"/>
      <c r="C117" s="35" t="s">
        <v>49</v>
      </c>
      <c r="D117" s="35" t="s">
        <v>176</v>
      </c>
      <c r="E117" s="5" t="s">
        <v>3</v>
      </c>
      <c r="F117" s="36">
        <v>3.081</v>
      </c>
      <c r="G117" s="13"/>
      <c r="H117" s="14"/>
    </row>
    <row r="118" spans="1:8" s="2" customFormat="1" ht="16.899999999999999" customHeight="1">
      <c r="A118" s="13"/>
      <c r="B118" s="14"/>
      <c r="C118" s="37" t="s">
        <v>2162</v>
      </c>
      <c r="D118" s="13"/>
      <c r="E118" s="13"/>
      <c r="F118" s="13"/>
      <c r="G118" s="13"/>
      <c r="H118" s="14"/>
    </row>
    <row r="119" spans="1:8" s="2" customFormat="1" ht="16.899999999999999" customHeight="1">
      <c r="A119" s="13"/>
      <c r="B119" s="14"/>
      <c r="C119" s="35" t="s">
        <v>1470</v>
      </c>
      <c r="D119" s="35" t="s">
        <v>2202</v>
      </c>
      <c r="E119" s="5" t="s">
        <v>111</v>
      </c>
      <c r="F119" s="36">
        <v>3.081</v>
      </c>
      <c r="G119" s="13"/>
      <c r="H119" s="14"/>
    </row>
    <row r="120" spans="1:8" s="2" customFormat="1" ht="16.899999999999999" customHeight="1">
      <c r="A120" s="13"/>
      <c r="B120" s="14"/>
      <c r="C120" s="35" t="s">
        <v>1476</v>
      </c>
      <c r="D120" s="35" t="s">
        <v>2203</v>
      </c>
      <c r="E120" s="5" t="s">
        <v>111</v>
      </c>
      <c r="F120" s="36">
        <v>10.603999999999999</v>
      </c>
      <c r="G120" s="13"/>
      <c r="H120" s="14"/>
    </row>
    <row r="121" spans="1:8" s="2" customFormat="1" ht="16.899999999999999" customHeight="1">
      <c r="A121" s="13"/>
      <c r="B121" s="14"/>
      <c r="C121" s="35" t="s">
        <v>1480</v>
      </c>
      <c r="D121" s="35" t="s">
        <v>2204</v>
      </c>
      <c r="E121" s="5" t="s">
        <v>111</v>
      </c>
      <c r="F121" s="36">
        <v>17.477</v>
      </c>
      <c r="G121" s="13"/>
      <c r="H121" s="14"/>
    </row>
    <row r="122" spans="1:8" s="2" customFormat="1" ht="16.899999999999999" customHeight="1">
      <c r="A122" s="13"/>
      <c r="B122" s="14"/>
      <c r="C122" s="31" t="s">
        <v>1452</v>
      </c>
      <c r="D122" s="32" t="s">
        <v>1453</v>
      </c>
      <c r="E122" s="33" t="s">
        <v>111</v>
      </c>
      <c r="F122" s="34">
        <v>25</v>
      </c>
      <c r="G122" s="13"/>
      <c r="H122" s="14"/>
    </row>
    <row r="123" spans="1:8" s="2" customFormat="1" ht="16.899999999999999" customHeight="1">
      <c r="A123" s="13"/>
      <c r="B123" s="14"/>
      <c r="C123" s="35" t="s">
        <v>3</v>
      </c>
      <c r="D123" s="35" t="s">
        <v>1465</v>
      </c>
      <c r="E123" s="5" t="s">
        <v>3</v>
      </c>
      <c r="F123" s="36">
        <v>4.92</v>
      </c>
      <c r="G123" s="13"/>
      <c r="H123" s="14"/>
    </row>
    <row r="124" spans="1:8" s="2" customFormat="1" ht="16.899999999999999" customHeight="1">
      <c r="A124" s="13"/>
      <c r="B124" s="14"/>
      <c r="C124" s="35" t="s">
        <v>3</v>
      </c>
      <c r="D124" s="35" t="s">
        <v>1466</v>
      </c>
      <c r="E124" s="5" t="s">
        <v>3</v>
      </c>
      <c r="F124" s="36">
        <v>1.008</v>
      </c>
      <c r="G124" s="13"/>
      <c r="H124" s="14"/>
    </row>
    <row r="125" spans="1:8" s="2" customFormat="1" ht="16.899999999999999" customHeight="1">
      <c r="A125" s="13"/>
      <c r="B125" s="14"/>
      <c r="C125" s="35" t="s">
        <v>3</v>
      </c>
      <c r="D125" s="35" t="s">
        <v>1467</v>
      </c>
      <c r="E125" s="5" t="s">
        <v>3</v>
      </c>
      <c r="F125" s="36">
        <v>2.52</v>
      </c>
      <c r="G125" s="13"/>
      <c r="H125" s="14"/>
    </row>
    <row r="126" spans="1:8" s="2" customFormat="1" ht="16.899999999999999" customHeight="1">
      <c r="A126" s="13"/>
      <c r="B126" s="14"/>
      <c r="C126" s="35" t="s">
        <v>3</v>
      </c>
      <c r="D126" s="35" t="s">
        <v>1468</v>
      </c>
      <c r="E126" s="5" t="s">
        <v>3</v>
      </c>
      <c r="F126" s="36">
        <v>0.25</v>
      </c>
      <c r="G126" s="13"/>
      <c r="H126" s="14"/>
    </row>
    <row r="127" spans="1:8" s="2" customFormat="1" ht="16.899999999999999" customHeight="1">
      <c r="A127" s="13"/>
      <c r="B127" s="14"/>
      <c r="C127" s="35" t="s">
        <v>3</v>
      </c>
      <c r="D127" s="35" t="s">
        <v>1469</v>
      </c>
      <c r="E127" s="5" t="s">
        <v>3</v>
      </c>
      <c r="F127" s="36">
        <v>16.302</v>
      </c>
      <c r="G127" s="13"/>
      <c r="H127" s="14"/>
    </row>
    <row r="128" spans="1:8" s="2" customFormat="1" ht="16.899999999999999" customHeight="1">
      <c r="A128" s="13"/>
      <c r="B128" s="14"/>
      <c r="C128" s="35" t="s">
        <v>1452</v>
      </c>
      <c r="D128" s="35" t="s">
        <v>176</v>
      </c>
      <c r="E128" s="5" t="s">
        <v>3</v>
      </c>
      <c r="F128" s="36">
        <v>25</v>
      </c>
      <c r="G128" s="13"/>
      <c r="H128" s="14"/>
    </row>
    <row r="129" spans="1:8" s="2" customFormat="1" ht="16.899999999999999" customHeight="1">
      <c r="A129" s="13"/>
      <c r="B129" s="14"/>
      <c r="C129" s="37" t="s">
        <v>2162</v>
      </c>
      <c r="D129" s="13"/>
      <c r="E129" s="13"/>
      <c r="F129" s="13"/>
      <c r="G129" s="13"/>
      <c r="H129" s="14"/>
    </row>
    <row r="130" spans="1:8" s="2" customFormat="1" ht="16.899999999999999" customHeight="1">
      <c r="A130" s="13"/>
      <c r="B130" s="14"/>
      <c r="C130" s="35" t="s">
        <v>1462</v>
      </c>
      <c r="D130" s="35" t="s">
        <v>2205</v>
      </c>
      <c r="E130" s="5" t="s">
        <v>111</v>
      </c>
      <c r="F130" s="36">
        <v>25</v>
      </c>
      <c r="G130" s="13"/>
      <c r="H130" s="14"/>
    </row>
    <row r="131" spans="1:8" s="2" customFormat="1" ht="16.899999999999999" customHeight="1">
      <c r="A131" s="13"/>
      <c r="B131" s="14"/>
      <c r="C131" s="35" t="s">
        <v>1476</v>
      </c>
      <c r="D131" s="35" t="s">
        <v>2203</v>
      </c>
      <c r="E131" s="5" t="s">
        <v>111</v>
      </c>
      <c r="F131" s="36">
        <v>10.603999999999999</v>
      </c>
      <c r="G131" s="13"/>
      <c r="H131" s="14"/>
    </row>
    <row r="132" spans="1:8" s="2" customFormat="1" ht="16.899999999999999" customHeight="1">
      <c r="A132" s="13"/>
      <c r="B132" s="14"/>
      <c r="C132" s="35" t="s">
        <v>1480</v>
      </c>
      <c r="D132" s="35" t="s">
        <v>2204</v>
      </c>
      <c r="E132" s="5" t="s">
        <v>111</v>
      </c>
      <c r="F132" s="36">
        <v>17.477</v>
      </c>
      <c r="G132" s="13"/>
      <c r="H132" s="14"/>
    </row>
    <row r="133" spans="1:8" s="2" customFormat="1" ht="16.899999999999999" customHeight="1">
      <c r="A133" s="13"/>
      <c r="B133" s="14"/>
      <c r="C133" s="31" t="s">
        <v>1456</v>
      </c>
      <c r="D133" s="32" t="s">
        <v>1457</v>
      </c>
      <c r="E133" s="33" t="s">
        <v>111</v>
      </c>
      <c r="F133" s="34">
        <v>17.477</v>
      </c>
      <c r="G133" s="13"/>
      <c r="H133" s="14"/>
    </row>
    <row r="134" spans="1:8" s="2" customFormat="1" ht="16.899999999999999" customHeight="1">
      <c r="A134" s="13"/>
      <c r="B134" s="14"/>
      <c r="C134" s="35" t="s">
        <v>3</v>
      </c>
      <c r="D134" s="35" t="s">
        <v>1483</v>
      </c>
      <c r="E134" s="5" t="s">
        <v>3</v>
      </c>
      <c r="F134" s="36">
        <v>28.081</v>
      </c>
      <c r="G134" s="13"/>
      <c r="H134" s="14"/>
    </row>
    <row r="135" spans="1:8" s="2" customFormat="1" ht="16.899999999999999" customHeight="1">
      <c r="A135" s="13"/>
      <c r="B135" s="14"/>
      <c r="C135" s="35" t="s">
        <v>3</v>
      </c>
      <c r="D135" s="35" t="s">
        <v>1484</v>
      </c>
      <c r="E135" s="5" t="s">
        <v>3</v>
      </c>
      <c r="F135" s="36">
        <v>-10.353999999999999</v>
      </c>
      <c r="G135" s="13"/>
      <c r="H135" s="14"/>
    </row>
    <row r="136" spans="1:8" s="2" customFormat="1" ht="16.899999999999999" customHeight="1">
      <c r="A136" s="13"/>
      <c r="B136" s="14"/>
      <c r="C136" s="35" t="s">
        <v>3</v>
      </c>
      <c r="D136" s="35" t="s">
        <v>1485</v>
      </c>
      <c r="E136" s="5" t="s">
        <v>3</v>
      </c>
      <c r="F136" s="36">
        <v>-0.25</v>
      </c>
      <c r="G136" s="13"/>
      <c r="H136" s="14"/>
    </row>
    <row r="137" spans="1:8" s="2" customFormat="1" ht="16.899999999999999" customHeight="1">
      <c r="A137" s="13"/>
      <c r="B137" s="14"/>
      <c r="C137" s="35" t="s">
        <v>1456</v>
      </c>
      <c r="D137" s="35" t="s">
        <v>176</v>
      </c>
      <c r="E137" s="5" t="s">
        <v>3</v>
      </c>
      <c r="F137" s="36">
        <v>17.477</v>
      </c>
      <c r="G137" s="13"/>
      <c r="H137" s="14"/>
    </row>
    <row r="138" spans="1:8" s="2" customFormat="1" ht="16.899999999999999" customHeight="1">
      <c r="A138" s="13"/>
      <c r="B138" s="14"/>
      <c r="C138" s="37" t="s">
        <v>2162</v>
      </c>
      <c r="D138" s="13"/>
      <c r="E138" s="13"/>
      <c r="F138" s="13"/>
      <c r="G138" s="13"/>
      <c r="H138" s="14"/>
    </row>
    <row r="139" spans="1:8" s="2" customFormat="1" ht="16.899999999999999" customHeight="1">
      <c r="A139" s="13"/>
      <c r="B139" s="14"/>
      <c r="C139" s="35" t="s">
        <v>1480</v>
      </c>
      <c r="D139" s="35" t="s">
        <v>2204</v>
      </c>
      <c r="E139" s="5" t="s">
        <v>111</v>
      </c>
      <c r="F139" s="36">
        <v>17.477</v>
      </c>
      <c r="G139" s="13"/>
      <c r="H139" s="14"/>
    </row>
    <row r="140" spans="1:8" s="2" customFormat="1" ht="16.899999999999999" customHeight="1">
      <c r="A140" s="13"/>
      <c r="B140" s="14"/>
      <c r="C140" s="35" t="s">
        <v>1476</v>
      </c>
      <c r="D140" s="35" t="s">
        <v>2203</v>
      </c>
      <c r="E140" s="5" t="s">
        <v>111</v>
      </c>
      <c r="F140" s="36">
        <v>10.603999999999999</v>
      </c>
      <c r="G140" s="13"/>
      <c r="H140" s="14"/>
    </row>
    <row r="141" spans="1:8" s="2" customFormat="1" ht="26.45" customHeight="1">
      <c r="A141" s="13"/>
      <c r="B141" s="14"/>
      <c r="C141" s="30" t="s">
        <v>2206</v>
      </c>
      <c r="D141" s="30" t="s">
        <v>96</v>
      </c>
      <c r="E141" s="13"/>
      <c r="F141" s="13"/>
      <c r="G141" s="13"/>
      <c r="H141" s="14"/>
    </row>
    <row r="142" spans="1:8" s="2" customFormat="1" ht="16.899999999999999" customHeight="1">
      <c r="A142" s="13"/>
      <c r="B142" s="14"/>
      <c r="C142" s="31" t="s">
        <v>1856</v>
      </c>
      <c r="D142" s="32" t="s">
        <v>1857</v>
      </c>
      <c r="E142" s="33" t="s">
        <v>111</v>
      </c>
      <c r="F142" s="34">
        <v>2.76</v>
      </c>
      <c r="G142" s="13"/>
      <c r="H142" s="14"/>
    </row>
    <row r="143" spans="1:8" s="2" customFormat="1" ht="16.899999999999999" customHeight="1">
      <c r="A143" s="13"/>
      <c r="B143" s="14"/>
      <c r="C143" s="35" t="s">
        <v>1856</v>
      </c>
      <c r="D143" s="35" t="s">
        <v>1916</v>
      </c>
      <c r="E143" s="5" t="s">
        <v>3</v>
      </c>
      <c r="F143" s="36">
        <v>2.76</v>
      </c>
      <c r="G143" s="13"/>
      <c r="H143" s="14"/>
    </row>
    <row r="144" spans="1:8" s="2" customFormat="1" ht="16.899999999999999" customHeight="1">
      <c r="A144" s="13"/>
      <c r="B144" s="14"/>
      <c r="C144" s="37" t="s">
        <v>2162</v>
      </c>
      <c r="D144" s="13"/>
      <c r="E144" s="13"/>
      <c r="F144" s="13"/>
      <c r="G144" s="13"/>
      <c r="H144" s="14"/>
    </row>
    <row r="145" spans="1:8" s="2" customFormat="1" ht="16.899999999999999" customHeight="1">
      <c r="A145" s="13"/>
      <c r="B145" s="14"/>
      <c r="C145" s="35" t="s">
        <v>1913</v>
      </c>
      <c r="D145" s="35" t="s">
        <v>2207</v>
      </c>
      <c r="E145" s="5" t="s">
        <v>111</v>
      </c>
      <c r="F145" s="36">
        <v>2.8239999999999998</v>
      </c>
      <c r="G145" s="13"/>
      <c r="H145" s="14"/>
    </row>
    <row r="146" spans="1:8" s="2" customFormat="1" ht="16.899999999999999" customHeight="1">
      <c r="A146" s="13"/>
      <c r="B146" s="14"/>
      <c r="C146" s="35" t="s">
        <v>1490</v>
      </c>
      <c r="D146" s="35" t="s">
        <v>2208</v>
      </c>
      <c r="E146" s="5" t="s">
        <v>111</v>
      </c>
      <c r="F146" s="36">
        <v>35.5</v>
      </c>
      <c r="G146" s="13"/>
      <c r="H146" s="14"/>
    </row>
    <row r="147" spans="1:8" s="2" customFormat="1" ht="16.899999999999999" customHeight="1">
      <c r="A147" s="13"/>
      <c r="B147" s="14"/>
      <c r="C147" s="31" t="s">
        <v>1852</v>
      </c>
      <c r="D147" s="32" t="s">
        <v>1853</v>
      </c>
      <c r="E147" s="33" t="s">
        <v>240</v>
      </c>
      <c r="F147" s="34">
        <v>6.5</v>
      </c>
      <c r="G147" s="13"/>
      <c r="H147" s="14"/>
    </row>
    <row r="148" spans="1:8" s="2" customFormat="1" ht="16.899999999999999" customHeight="1">
      <c r="A148" s="13"/>
      <c r="B148" s="14"/>
      <c r="C148" s="35" t="s">
        <v>1852</v>
      </c>
      <c r="D148" s="35" t="s">
        <v>1939</v>
      </c>
      <c r="E148" s="5" t="s">
        <v>3</v>
      </c>
      <c r="F148" s="36">
        <v>6.5</v>
      </c>
      <c r="G148" s="13"/>
      <c r="H148" s="14"/>
    </row>
    <row r="149" spans="1:8" s="2" customFormat="1" ht="16.899999999999999" customHeight="1">
      <c r="A149" s="13"/>
      <c r="B149" s="14"/>
      <c r="C149" s="37" t="s">
        <v>2162</v>
      </c>
      <c r="D149" s="13"/>
      <c r="E149" s="13"/>
      <c r="F149" s="13"/>
      <c r="G149" s="13"/>
      <c r="H149" s="14"/>
    </row>
    <row r="150" spans="1:8" s="2" customFormat="1" ht="16.899999999999999" customHeight="1">
      <c r="A150" s="13"/>
      <c r="B150" s="14"/>
      <c r="C150" s="35" t="s">
        <v>1936</v>
      </c>
      <c r="D150" s="35" t="s">
        <v>2209</v>
      </c>
      <c r="E150" s="5" t="s">
        <v>240</v>
      </c>
      <c r="F150" s="36">
        <v>6.5</v>
      </c>
      <c r="G150" s="13"/>
      <c r="H150" s="14"/>
    </row>
    <row r="151" spans="1:8" s="2" customFormat="1" ht="22.5">
      <c r="A151" s="13"/>
      <c r="B151" s="14"/>
      <c r="C151" s="35" t="s">
        <v>1866</v>
      </c>
      <c r="D151" s="35" t="s">
        <v>2210</v>
      </c>
      <c r="E151" s="5" t="s">
        <v>111</v>
      </c>
      <c r="F151" s="36">
        <v>30.202000000000002</v>
      </c>
      <c r="G151" s="13"/>
      <c r="H151" s="14"/>
    </row>
    <row r="152" spans="1:8" s="2" customFormat="1" ht="16.899999999999999" customHeight="1">
      <c r="A152" s="13"/>
      <c r="B152" s="14"/>
      <c r="C152" s="35" t="s">
        <v>1876</v>
      </c>
      <c r="D152" s="35" t="s">
        <v>2211</v>
      </c>
      <c r="E152" s="5" t="s">
        <v>104</v>
      </c>
      <c r="F152" s="36">
        <v>110.4</v>
      </c>
      <c r="G152" s="13"/>
      <c r="H152" s="14"/>
    </row>
    <row r="153" spans="1:8" s="2" customFormat="1" ht="16.899999999999999" customHeight="1">
      <c r="A153" s="13"/>
      <c r="B153" s="14"/>
      <c r="C153" s="35" t="s">
        <v>1888</v>
      </c>
      <c r="D153" s="35" t="s">
        <v>2212</v>
      </c>
      <c r="E153" s="5" t="s">
        <v>111</v>
      </c>
      <c r="F153" s="36">
        <v>11.04</v>
      </c>
      <c r="G153" s="13"/>
      <c r="H153" s="14"/>
    </row>
    <row r="154" spans="1:8" s="2" customFormat="1" ht="22.5">
      <c r="A154" s="13"/>
      <c r="B154" s="14"/>
      <c r="C154" s="35" t="s">
        <v>1896</v>
      </c>
      <c r="D154" s="35" t="s">
        <v>2213</v>
      </c>
      <c r="E154" s="5" t="s">
        <v>240</v>
      </c>
      <c r="F154" s="36">
        <v>20</v>
      </c>
      <c r="G154" s="13"/>
      <c r="H154" s="14"/>
    </row>
    <row r="155" spans="1:8" s="2" customFormat="1" ht="16.899999999999999" customHeight="1">
      <c r="A155" s="13"/>
      <c r="B155" s="14"/>
      <c r="C155" s="35" t="s">
        <v>1913</v>
      </c>
      <c r="D155" s="35" t="s">
        <v>2207</v>
      </c>
      <c r="E155" s="5" t="s">
        <v>111</v>
      </c>
      <c r="F155" s="36">
        <v>2.8239999999999998</v>
      </c>
      <c r="G155" s="13"/>
      <c r="H155" s="14"/>
    </row>
    <row r="156" spans="1:8" s="2" customFormat="1" ht="16.899999999999999" customHeight="1">
      <c r="A156" s="13"/>
      <c r="B156" s="14"/>
      <c r="C156" s="35" t="s">
        <v>2082</v>
      </c>
      <c r="D156" s="35" t="s">
        <v>2214</v>
      </c>
      <c r="E156" s="5" t="s">
        <v>240</v>
      </c>
      <c r="F156" s="36">
        <v>21</v>
      </c>
      <c r="G156" s="13"/>
      <c r="H156" s="14"/>
    </row>
    <row r="157" spans="1:8" s="2" customFormat="1" ht="16.899999999999999" customHeight="1">
      <c r="A157" s="13"/>
      <c r="B157" s="14"/>
      <c r="C157" s="35" t="s">
        <v>2086</v>
      </c>
      <c r="D157" s="35" t="s">
        <v>2087</v>
      </c>
      <c r="E157" s="5" t="s">
        <v>240</v>
      </c>
      <c r="F157" s="36">
        <v>21</v>
      </c>
      <c r="G157" s="13"/>
      <c r="H157" s="14"/>
    </row>
    <row r="158" spans="1:8" s="2" customFormat="1" ht="16.899999999999999" customHeight="1">
      <c r="A158" s="13"/>
      <c r="B158" s="14"/>
      <c r="C158" s="35" t="s">
        <v>2101</v>
      </c>
      <c r="D158" s="35" t="s">
        <v>2215</v>
      </c>
      <c r="E158" s="5" t="s">
        <v>240</v>
      </c>
      <c r="F158" s="36">
        <v>61</v>
      </c>
      <c r="G158" s="13"/>
      <c r="H158" s="14"/>
    </row>
    <row r="159" spans="1:8" s="2" customFormat="1" ht="16.899999999999999" customHeight="1">
      <c r="A159" s="13"/>
      <c r="B159" s="14"/>
      <c r="C159" s="35" t="s">
        <v>2105</v>
      </c>
      <c r="D159" s="35" t="s">
        <v>2216</v>
      </c>
      <c r="E159" s="5" t="s">
        <v>240</v>
      </c>
      <c r="F159" s="36">
        <v>34.5</v>
      </c>
      <c r="G159" s="13"/>
      <c r="H159" s="14"/>
    </row>
    <row r="160" spans="1:8" s="2" customFormat="1" ht="16.899999999999999" customHeight="1">
      <c r="A160" s="13"/>
      <c r="B160" s="14"/>
      <c r="C160" s="31" t="s">
        <v>1846</v>
      </c>
      <c r="D160" s="32" t="s">
        <v>1847</v>
      </c>
      <c r="E160" s="33" t="s">
        <v>240</v>
      </c>
      <c r="F160" s="34">
        <v>13.5</v>
      </c>
      <c r="G160" s="13"/>
      <c r="H160" s="14"/>
    </row>
    <row r="161" spans="1:8" s="2" customFormat="1" ht="16.899999999999999" customHeight="1">
      <c r="A161" s="13"/>
      <c r="B161" s="14"/>
      <c r="C161" s="35" t="s">
        <v>1846</v>
      </c>
      <c r="D161" s="35" t="s">
        <v>1948</v>
      </c>
      <c r="E161" s="5" t="s">
        <v>3</v>
      </c>
      <c r="F161" s="36">
        <v>13.5</v>
      </c>
      <c r="G161" s="13"/>
      <c r="H161" s="14"/>
    </row>
    <row r="162" spans="1:8" s="2" customFormat="1" ht="16.899999999999999" customHeight="1">
      <c r="A162" s="13"/>
      <c r="B162" s="14"/>
      <c r="C162" s="37" t="s">
        <v>2162</v>
      </c>
      <c r="D162" s="13"/>
      <c r="E162" s="13"/>
      <c r="F162" s="13"/>
      <c r="G162" s="13"/>
      <c r="H162" s="14"/>
    </row>
    <row r="163" spans="1:8" s="2" customFormat="1" ht="16.899999999999999" customHeight="1">
      <c r="A163" s="13"/>
      <c r="B163" s="14"/>
      <c r="C163" s="35" t="s">
        <v>1945</v>
      </c>
      <c r="D163" s="35" t="s">
        <v>2217</v>
      </c>
      <c r="E163" s="5" t="s">
        <v>240</v>
      </c>
      <c r="F163" s="36">
        <v>13.5</v>
      </c>
      <c r="G163" s="13"/>
      <c r="H163" s="14"/>
    </row>
    <row r="164" spans="1:8" s="2" customFormat="1" ht="22.5">
      <c r="A164" s="13"/>
      <c r="B164" s="14"/>
      <c r="C164" s="35" t="s">
        <v>1866</v>
      </c>
      <c r="D164" s="35" t="s">
        <v>2210</v>
      </c>
      <c r="E164" s="5" t="s">
        <v>111</v>
      </c>
      <c r="F164" s="36">
        <v>30.202000000000002</v>
      </c>
      <c r="G164" s="13"/>
      <c r="H164" s="14"/>
    </row>
    <row r="165" spans="1:8" s="2" customFormat="1" ht="16.899999999999999" customHeight="1">
      <c r="A165" s="13"/>
      <c r="B165" s="14"/>
      <c r="C165" s="35" t="s">
        <v>1876</v>
      </c>
      <c r="D165" s="35" t="s">
        <v>2211</v>
      </c>
      <c r="E165" s="5" t="s">
        <v>104</v>
      </c>
      <c r="F165" s="36">
        <v>110.4</v>
      </c>
      <c r="G165" s="13"/>
      <c r="H165" s="14"/>
    </row>
    <row r="166" spans="1:8" s="2" customFormat="1" ht="16.899999999999999" customHeight="1">
      <c r="A166" s="13"/>
      <c r="B166" s="14"/>
      <c r="C166" s="35" t="s">
        <v>1888</v>
      </c>
      <c r="D166" s="35" t="s">
        <v>2212</v>
      </c>
      <c r="E166" s="5" t="s">
        <v>111</v>
      </c>
      <c r="F166" s="36">
        <v>11.04</v>
      </c>
      <c r="G166" s="13"/>
      <c r="H166" s="14"/>
    </row>
    <row r="167" spans="1:8" s="2" customFormat="1" ht="22.5">
      <c r="A167" s="13"/>
      <c r="B167" s="14"/>
      <c r="C167" s="35" t="s">
        <v>1896</v>
      </c>
      <c r="D167" s="35" t="s">
        <v>2213</v>
      </c>
      <c r="E167" s="5" t="s">
        <v>240</v>
      </c>
      <c r="F167" s="36">
        <v>20</v>
      </c>
      <c r="G167" s="13"/>
      <c r="H167" s="14"/>
    </row>
    <row r="168" spans="1:8" s="2" customFormat="1" ht="16.899999999999999" customHeight="1">
      <c r="A168" s="13"/>
      <c r="B168" s="14"/>
      <c r="C168" s="35" t="s">
        <v>1913</v>
      </c>
      <c r="D168" s="35" t="s">
        <v>2207</v>
      </c>
      <c r="E168" s="5" t="s">
        <v>111</v>
      </c>
      <c r="F168" s="36">
        <v>2.8239999999999998</v>
      </c>
      <c r="G168" s="13"/>
      <c r="H168" s="14"/>
    </row>
    <row r="169" spans="1:8" s="2" customFormat="1" ht="16.899999999999999" customHeight="1">
      <c r="A169" s="13"/>
      <c r="B169" s="14"/>
      <c r="C169" s="35" t="s">
        <v>2089</v>
      </c>
      <c r="D169" s="35" t="s">
        <v>2218</v>
      </c>
      <c r="E169" s="5" t="s">
        <v>240</v>
      </c>
      <c r="F169" s="36">
        <v>13.5</v>
      </c>
      <c r="G169" s="13"/>
      <c r="H169" s="14"/>
    </row>
    <row r="170" spans="1:8" s="2" customFormat="1" ht="16.899999999999999" customHeight="1">
      <c r="A170" s="13"/>
      <c r="B170" s="14"/>
      <c r="C170" s="35" t="s">
        <v>2092</v>
      </c>
      <c r="D170" s="35" t="s">
        <v>2093</v>
      </c>
      <c r="E170" s="5" t="s">
        <v>240</v>
      </c>
      <c r="F170" s="36">
        <v>13.5</v>
      </c>
      <c r="G170" s="13"/>
      <c r="H170" s="14"/>
    </row>
    <row r="171" spans="1:8" s="2" customFormat="1" ht="16.899999999999999" customHeight="1">
      <c r="A171" s="13"/>
      <c r="B171" s="14"/>
      <c r="C171" s="35" t="s">
        <v>2101</v>
      </c>
      <c r="D171" s="35" t="s">
        <v>2215</v>
      </c>
      <c r="E171" s="5" t="s">
        <v>240</v>
      </c>
      <c r="F171" s="36">
        <v>61</v>
      </c>
      <c r="G171" s="13"/>
      <c r="H171" s="14"/>
    </row>
    <row r="172" spans="1:8" s="2" customFormat="1" ht="16.899999999999999" customHeight="1">
      <c r="A172" s="13"/>
      <c r="B172" s="14"/>
      <c r="C172" s="35" t="s">
        <v>2105</v>
      </c>
      <c r="D172" s="35" t="s">
        <v>2216</v>
      </c>
      <c r="E172" s="5" t="s">
        <v>240</v>
      </c>
      <c r="F172" s="36">
        <v>34.5</v>
      </c>
      <c r="G172" s="13"/>
      <c r="H172" s="14"/>
    </row>
    <row r="173" spans="1:8" s="2" customFormat="1" ht="16.899999999999999" customHeight="1">
      <c r="A173" s="13"/>
      <c r="B173" s="14"/>
      <c r="C173" s="31" t="s">
        <v>1843</v>
      </c>
      <c r="D173" s="32" t="s">
        <v>1844</v>
      </c>
      <c r="E173" s="33" t="s">
        <v>111</v>
      </c>
      <c r="F173" s="34">
        <v>11.04</v>
      </c>
      <c r="G173" s="13"/>
      <c r="H173" s="14"/>
    </row>
    <row r="174" spans="1:8" s="2" customFormat="1" ht="16.899999999999999" customHeight="1">
      <c r="A174" s="13"/>
      <c r="B174" s="14"/>
      <c r="C174" s="35" t="s">
        <v>1843</v>
      </c>
      <c r="D174" s="35" t="s">
        <v>1891</v>
      </c>
      <c r="E174" s="5" t="s">
        <v>3</v>
      </c>
      <c r="F174" s="36">
        <v>11.04</v>
      </c>
      <c r="G174" s="13"/>
      <c r="H174" s="14"/>
    </row>
    <row r="175" spans="1:8" s="2" customFormat="1" ht="16.899999999999999" customHeight="1">
      <c r="A175" s="13"/>
      <c r="B175" s="14"/>
      <c r="C175" s="37" t="s">
        <v>2162</v>
      </c>
      <c r="D175" s="13"/>
      <c r="E175" s="13"/>
      <c r="F175" s="13"/>
      <c r="G175" s="13"/>
      <c r="H175" s="14"/>
    </row>
    <row r="176" spans="1:8" s="2" customFormat="1" ht="16.899999999999999" customHeight="1">
      <c r="A176" s="13"/>
      <c r="B176" s="14"/>
      <c r="C176" s="35" t="s">
        <v>1888</v>
      </c>
      <c r="D176" s="35" t="s">
        <v>2212</v>
      </c>
      <c r="E176" s="5" t="s">
        <v>111</v>
      </c>
      <c r="F176" s="36">
        <v>11.04</v>
      </c>
      <c r="G176" s="13"/>
      <c r="H176" s="14"/>
    </row>
    <row r="177" spans="1:8" s="2" customFormat="1" ht="16.899999999999999" customHeight="1">
      <c r="A177" s="13"/>
      <c r="B177" s="14"/>
      <c r="C177" s="35" t="s">
        <v>1490</v>
      </c>
      <c r="D177" s="35" t="s">
        <v>2208</v>
      </c>
      <c r="E177" s="5" t="s">
        <v>111</v>
      </c>
      <c r="F177" s="36">
        <v>35.5</v>
      </c>
      <c r="G177" s="13"/>
      <c r="H177" s="14"/>
    </row>
    <row r="178" spans="1:8" s="2" customFormat="1" ht="16.899999999999999" customHeight="1">
      <c r="A178" s="13"/>
      <c r="B178" s="14"/>
      <c r="C178" s="31" t="s">
        <v>1849</v>
      </c>
      <c r="D178" s="32" t="s">
        <v>1850</v>
      </c>
      <c r="E178" s="33" t="s">
        <v>240</v>
      </c>
      <c r="F178" s="34">
        <v>14.5</v>
      </c>
      <c r="G178" s="13"/>
      <c r="H178" s="14"/>
    </row>
    <row r="179" spans="1:8" s="2" customFormat="1" ht="16.899999999999999" customHeight="1">
      <c r="A179" s="13"/>
      <c r="B179" s="14"/>
      <c r="C179" s="35" t="s">
        <v>1849</v>
      </c>
      <c r="D179" s="35" t="s">
        <v>2017</v>
      </c>
      <c r="E179" s="5" t="s">
        <v>3</v>
      </c>
      <c r="F179" s="36">
        <v>14.5</v>
      </c>
      <c r="G179" s="13"/>
      <c r="H179" s="14"/>
    </row>
    <row r="180" spans="1:8" s="2" customFormat="1" ht="16.899999999999999" customHeight="1">
      <c r="A180" s="13"/>
      <c r="B180" s="14"/>
      <c r="C180" s="37" t="s">
        <v>2162</v>
      </c>
      <c r="D180" s="13"/>
      <c r="E180" s="13"/>
      <c r="F180" s="13"/>
      <c r="G180" s="13"/>
      <c r="H180" s="14"/>
    </row>
    <row r="181" spans="1:8" s="2" customFormat="1" ht="22.5">
      <c r="A181" s="13"/>
      <c r="B181" s="14"/>
      <c r="C181" s="35" t="s">
        <v>2014</v>
      </c>
      <c r="D181" s="35" t="s">
        <v>2219</v>
      </c>
      <c r="E181" s="5" t="s">
        <v>240</v>
      </c>
      <c r="F181" s="36">
        <v>17.5</v>
      </c>
      <c r="G181" s="13"/>
      <c r="H181" s="14"/>
    </row>
    <row r="182" spans="1:8" s="2" customFormat="1" ht="22.5">
      <c r="A182" s="13"/>
      <c r="B182" s="14"/>
      <c r="C182" s="35" t="s">
        <v>1866</v>
      </c>
      <c r="D182" s="35" t="s">
        <v>2210</v>
      </c>
      <c r="E182" s="5" t="s">
        <v>111</v>
      </c>
      <c r="F182" s="36">
        <v>30.202000000000002</v>
      </c>
      <c r="G182" s="13"/>
      <c r="H182" s="14"/>
    </row>
    <row r="183" spans="1:8" s="2" customFormat="1" ht="16.899999999999999" customHeight="1">
      <c r="A183" s="13"/>
      <c r="B183" s="14"/>
      <c r="C183" s="35" t="s">
        <v>1876</v>
      </c>
      <c r="D183" s="35" t="s">
        <v>2211</v>
      </c>
      <c r="E183" s="5" t="s">
        <v>104</v>
      </c>
      <c r="F183" s="36">
        <v>110.4</v>
      </c>
      <c r="G183" s="13"/>
      <c r="H183" s="14"/>
    </row>
    <row r="184" spans="1:8" s="2" customFormat="1" ht="16.899999999999999" customHeight="1">
      <c r="A184" s="13"/>
      <c r="B184" s="14"/>
      <c r="C184" s="35" t="s">
        <v>1888</v>
      </c>
      <c r="D184" s="35" t="s">
        <v>2212</v>
      </c>
      <c r="E184" s="5" t="s">
        <v>111</v>
      </c>
      <c r="F184" s="36">
        <v>11.04</v>
      </c>
      <c r="G184" s="13"/>
      <c r="H184" s="14"/>
    </row>
    <row r="185" spans="1:8" s="2" customFormat="1" ht="16.899999999999999" customHeight="1">
      <c r="A185" s="13"/>
      <c r="B185" s="14"/>
      <c r="C185" s="35" t="s">
        <v>1913</v>
      </c>
      <c r="D185" s="35" t="s">
        <v>2207</v>
      </c>
      <c r="E185" s="5" t="s">
        <v>111</v>
      </c>
      <c r="F185" s="36">
        <v>2.8239999999999998</v>
      </c>
      <c r="G185" s="13"/>
      <c r="H185" s="14"/>
    </row>
    <row r="186" spans="1:8" s="2" customFormat="1" ht="16.899999999999999" customHeight="1">
      <c r="A186" s="13"/>
      <c r="B186" s="14"/>
      <c r="C186" s="35" t="s">
        <v>2082</v>
      </c>
      <c r="D186" s="35" t="s">
        <v>2214</v>
      </c>
      <c r="E186" s="5" t="s">
        <v>240</v>
      </c>
      <c r="F186" s="36">
        <v>21</v>
      </c>
      <c r="G186" s="13"/>
      <c r="H186" s="14"/>
    </row>
    <row r="187" spans="1:8" s="2" customFormat="1" ht="16.899999999999999" customHeight="1">
      <c r="A187" s="13"/>
      <c r="B187" s="14"/>
      <c r="C187" s="35" t="s">
        <v>2086</v>
      </c>
      <c r="D187" s="35" t="s">
        <v>2087</v>
      </c>
      <c r="E187" s="5" t="s">
        <v>240</v>
      </c>
      <c r="F187" s="36">
        <v>21</v>
      </c>
      <c r="G187" s="13"/>
      <c r="H187" s="14"/>
    </row>
    <row r="188" spans="1:8" s="2" customFormat="1" ht="16.899999999999999" customHeight="1">
      <c r="A188" s="13"/>
      <c r="B188" s="14"/>
      <c r="C188" s="35" t="s">
        <v>2101</v>
      </c>
      <c r="D188" s="35" t="s">
        <v>2215</v>
      </c>
      <c r="E188" s="5" t="s">
        <v>240</v>
      </c>
      <c r="F188" s="36">
        <v>61</v>
      </c>
      <c r="G188" s="13"/>
      <c r="H188" s="14"/>
    </row>
    <row r="189" spans="1:8" s="2" customFormat="1" ht="16.899999999999999" customHeight="1">
      <c r="A189" s="13"/>
      <c r="B189" s="14"/>
      <c r="C189" s="35" t="s">
        <v>2105</v>
      </c>
      <c r="D189" s="35" t="s">
        <v>2216</v>
      </c>
      <c r="E189" s="5" t="s">
        <v>240</v>
      </c>
      <c r="F189" s="36">
        <v>34.5</v>
      </c>
      <c r="G189" s="13"/>
      <c r="H189" s="14"/>
    </row>
    <row r="190" spans="1:8" s="2" customFormat="1" ht="16.899999999999999" customHeight="1">
      <c r="A190" s="13"/>
      <c r="B190" s="14"/>
      <c r="C190" s="31" t="s">
        <v>49</v>
      </c>
      <c r="D190" s="32" t="s">
        <v>110</v>
      </c>
      <c r="E190" s="33" t="s">
        <v>111</v>
      </c>
      <c r="F190" s="34">
        <v>50.335999999999999</v>
      </c>
      <c r="G190" s="13"/>
      <c r="H190" s="14"/>
    </row>
    <row r="191" spans="1:8" s="2" customFormat="1" ht="16.899999999999999" customHeight="1">
      <c r="A191" s="13"/>
      <c r="B191" s="14"/>
      <c r="C191" s="35" t="s">
        <v>3</v>
      </c>
      <c r="D191" s="35" t="s">
        <v>1869</v>
      </c>
      <c r="E191" s="5" t="s">
        <v>3</v>
      </c>
      <c r="F191" s="36">
        <v>44.16</v>
      </c>
      <c r="G191" s="13"/>
      <c r="H191" s="14"/>
    </row>
    <row r="192" spans="1:8" s="2" customFormat="1" ht="16.899999999999999" customHeight="1">
      <c r="A192" s="13"/>
      <c r="B192" s="14"/>
      <c r="C192" s="35" t="s">
        <v>3</v>
      </c>
      <c r="D192" s="35" t="s">
        <v>1870</v>
      </c>
      <c r="E192" s="5" t="s">
        <v>3</v>
      </c>
      <c r="F192" s="36">
        <v>5.3760000000000003</v>
      </c>
      <c r="G192" s="13"/>
      <c r="H192" s="14"/>
    </row>
    <row r="193" spans="1:8" s="2" customFormat="1" ht="16.899999999999999" customHeight="1">
      <c r="A193" s="13"/>
      <c r="B193" s="14"/>
      <c r="C193" s="35" t="s">
        <v>3</v>
      </c>
      <c r="D193" s="35" t="s">
        <v>1871</v>
      </c>
      <c r="E193" s="5" t="s">
        <v>3</v>
      </c>
      <c r="F193" s="36">
        <v>0.8</v>
      </c>
      <c r="G193" s="13"/>
      <c r="H193" s="14"/>
    </row>
    <row r="194" spans="1:8" s="2" customFormat="1" ht="16.899999999999999" customHeight="1">
      <c r="A194" s="13"/>
      <c r="B194" s="14"/>
      <c r="C194" s="35" t="s">
        <v>49</v>
      </c>
      <c r="D194" s="35" t="s">
        <v>176</v>
      </c>
      <c r="E194" s="5" t="s">
        <v>3</v>
      </c>
      <c r="F194" s="36">
        <v>50.335999999999999</v>
      </c>
      <c r="G194" s="13"/>
      <c r="H194" s="14"/>
    </row>
    <row r="195" spans="1:8" s="2" customFormat="1" ht="16.899999999999999" customHeight="1">
      <c r="A195" s="13"/>
      <c r="B195" s="14"/>
      <c r="C195" s="37" t="s">
        <v>2162</v>
      </c>
      <c r="D195" s="13"/>
      <c r="E195" s="13"/>
      <c r="F195" s="13"/>
      <c r="G195" s="13"/>
      <c r="H195" s="14"/>
    </row>
    <row r="196" spans="1:8" s="2" customFormat="1" ht="22.5">
      <c r="A196" s="13"/>
      <c r="B196" s="14"/>
      <c r="C196" s="35" t="s">
        <v>1866</v>
      </c>
      <c r="D196" s="35" t="s">
        <v>2210</v>
      </c>
      <c r="E196" s="5" t="s">
        <v>111</v>
      </c>
      <c r="F196" s="36">
        <v>30.202000000000002</v>
      </c>
      <c r="G196" s="13"/>
      <c r="H196" s="14"/>
    </row>
    <row r="197" spans="1:8" s="2" customFormat="1" ht="22.5">
      <c r="A197" s="13"/>
      <c r="B197" s="14"/>
      <c r="C197" s="35" t="s">
        <v>1862</v>
      </c>
      <c r="D197" s="35" t="s">
        <v>2220</v>
      </c>
      <c r="E197" s="5" t="s">
        <v>111</v>
      </c>
      <c r="F197" s="36">
        <v>20.134</v>
      </c>
      <c r="G197" s="13"/>
      <c r="H197" s="14"/>
    </row>
    <row r="198" spans="1:8" s="2" customFormat="1" ht="16.899999999999999" customHeight="1">
      <c r="A198" s="13"/>
      <c r="B198" s="14"/>
      <c r="C198" s="35" t="s">
        <v>1476</v>
      </c>
      <c r="D198" s="35" t="s">
        <v>2203</v>
      </c>
      <c r="E198" s="5" t="s">
        <v>111</v>
      </c>
      <c r="F198" s="36">
        <v>14.836</v>
      </c>
      <c r="G198" s="13"/>
      <c r="H198" s="14"/>
    </row>
    <row r="199" spans="1:8" s="2" customFormat="1" ht="16.899999999999999" customHeight="1">
      <c r="A199" s="13"/>
      <c r="B199" s="14"/>
      <c r="C199" s="35" t="s">
        <v>1490</v>
      </c>
      <c r="D199" s="35" t="s">
        <v>2208</v>
      </c>
      <c r="E199" s="5" t="s">
        <v>111</v>
      </c>
      <c r="F199" s="36">
        <v>35.5</v>
      </c>
      <c r="G199" s="13"/>
      <c r="H199" s="14"/>
    </row>
    <row r="200" spans="1:8" s="2" customFormat="1" ht="16.899999999999999" customHeight="1">
      <c r="A200" s="13"/>
      <c r="B200" s="14"/>
      <c r="C200" s="31" t="s">
        <v>1456</v>
      </c>
      <c r="D200" s="32" t="s">
        <v>1859</v>
      </c>
      <c r="E200" s="33" t="s">
        <v>111</v>
      </c>
      <c r="F200" s="34">
        <v>35.5</v>
      </c>
      <c r="G200" s="13"/>
      <c r="H200" s="14"/>
    </row>
    <row r="201" spans="1:8" s="2" customFormat="1" ht="16.899999999999999" customHeight="1">
      <c r="A201" s="13"/>
      <c r="B201" s="14"/>
      <c r="C201" s="35" t="s">
        <v>3</v>
      </c>
      <c r="D201" s="35" t="s">
        <v>1886</v>
      </c>
      <c r="E201" s="5" t="s">
        <v>3</v>
      </c>
      <c r="F201" s="36">
        <v>50.335999999999999</v>
      </c>
      <c r="G201" s="13"/>
      <c r="H201" s="14"/>
    </row>
    <row r="202" spans="1:8" s="2" customFormat="1" ht="16.899999999999999" customHeight="1">
      <c r="A202" s="13"/>
      <c r="B202" s="14"/>
      <c r="C202" s="35" t="s">
        <v>3</v>
      </c>
      <c r="D202" s="35" t="s">
        <v>1887</v>
      </c>
      <c r="E202" s="5" t="s">
        <v>3</v>
      </c>
      <c r="F202" s="36">
        <v>-14.836</v>
      </c>
      <c r="G202" s="13"/>
      <c r="H202" s="14"/>
    </row>
    <row r="203" spans="1:8" s="2" customFormat="1" ht="16.899999999999999" customHeight="1">
      <c r="A203" s="13"/>
      <c r="B203" s="14"/>
      <c r="C203" s="35" t="s">
        <v>1456</v>
      </c>
      <c r="D203" s="35" t="s">
        <v>176</v>
      </c>
      <c r="E203" s="5" t="s">
        <v>3</v>
      </c>
      <c r="F203" s="36">
        <v>35.5</v>
      </c>
      <c r="G203" s="13"/>
      <c r="H203" s="14"/>
    </row>
    <row r="204" spans="1:8" s="2" customFormat="1" ht="16.899999999999999" customHeight="1">
      <c r="A204" s="13"/>
      <c r="B204" s="14"/>
      <c r="C204" s="37" t="s">
        <v>2162</v>
      </c>
      <c r="D204" s="13"/>
      <c r="E204" s="13"/>
      <c r="F204" s="13"/>
      <c r="G204" s="13"/>
      <c r="H204" s="14"/>
    </row>
    <row r="205" spans="1:8" s="2" customFormat="1" ht="16.899999999999999" customHeight="1">
      <c r="A205" s="13"/>
      <c r="B205" s="14"/>
      <c r="C205" s="35" t="s">
        <v>1490</v>
      </c>
      <c r="D205" s="35" t="s">
        <v>2208</v>
      </c>
      <c r="E205" s="5" t="s">
        <v>111</v>
      </c>
      <c r="F205" s="36">
        <v>35.5</v>
      </c>
      <c r="G205" s="13"/>
      <c r="H205" s="14"/>
    </row>
    <row r="206" spans="1:8" s="2" customFormat="1" ht="16.899999999999999" customHeight="1">
      <c r="A206" s="13"/>
      <c r="B206" s="14"/>
      <c r="C206" s="35" t="s">
        <v>1476</v>
      </c>
      <c r="D206" s="35" t="s">
        <v>2203</v>
      </c>
      <c r="E206" s="5" t="s">
        <v>111</v>
      </c>
      <c r="F206" s="36">
        <v>14.836</v>
      </c>
      <c r="G206" s="13"/>
      <c r="H206" s="14"/>
    </row>
    <row r="207" spans="1:8" s="2" customFormat="1" ht="7.35" customHeight="1">
      <c r="A207" s="13"/>
      <c r="B207" s="15"/>
      <c r="C207" s="16"/>
      <c r="D207" s="16"/>
      <c r="E207" s="16"/>
      <c r="F207" s="16"/>
      <c r="G207" s="16"/>
      <c r="H207" s="14"/>
    </row>
    <row r="208" spans="1:8" s="2" customFormat="1">
      <c r="A208" s="13"/>
      <c r="B208" s="13"/>
      <c r="C208" s="13"/>
      <c r="D208" s="13"/>
      <c r="E208" s="13"/>
      <c r="F208" s="13"/>
      <c r="G208" s="13"/>
      <c r="H208" s="13"/>
    </row>
  </sheetData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K218"/>
  <sheetViews>
    <sheetView showGridLines="0" zoomScale="110" zoomScaleNormal="110" workbookViewId="0"/>
  </sheetViews>
  <sheetFormatPr defaultRowHeight="11.25"/>
  <cols>
    <col min="1" max="1" width="8.33203125" style="38" customWidth="1"/>
    <col min="2" max="2" width="1.6640625" style="38" customWidth="1"/>
    <col min="3" max="4" width="5" style="38" customWidth="1"/>
    <col min="5" max="5" width="11.6640625" style="38" customWidth="1"/>
    <col min="6" max="6" width="9.1640625" style="38" customWidth="1"/>
    <col min="7" max="7" width="5" style="38" customWidth="1"/>
    <col min="8" max="8" width="77.83203125" style="38" customWidth="1"/>
    <col min="9" max="10" width="20" style="38" customWidth="1"/>
    <col min="11" max="11" width="1.6640625" style="38" customWidth="1"/>
  </cols>
  <sheetData>
    <row r="1" spans="2:11" s="1" customFormat="1" ht="37.5" customHeight="1"/>
    <row r="2" spans="2:11" s="1" customFormat="1" ht="7.5" customHeight="1">
      <c r="B2" s="39"/>
      <c r="C2" s="40"/>
      <c r="D2" s="40"/>
      <c r="E2" s="40"/>
      <c r="F2" s="40"/>
      <c r="G2" s="40"/>
      <c r="H2" s="40"/>
      <c r="I2" s="40"/>
      <c r="J2" s="40"/>
      <c r="K2" s="41"/>
    </row>
    <row r="3" spans="2:11" s="4" customFormat="1" ht="45" customHeight="1">
      <c r="B3" s="42"/>
      <c r="C3" s="365" t="s">
        <v>2221</v>
      </c>
      <c r="D3" s="365"/>
      <c r="E3" s="365"/>
      <c r="F3" s="365"/>
      <c r="G3" s="365"/>
      <c r="H3" s="365"/>
      <c r="I3" s="365"/>
      <c r="J3" s="365"/>
      <c r="K3" s="43"/>
    </row>
    <row r="4" spans="2:11" s="1" customFormat="1" ht="25.5" customHeight="1">
      <c r="B4" s="44"/>
      <c r="C4" s="366" t="s">
        <v>2222</v>
      </c>
      <c r="D4" s="366"/>
      <c r="E4" s="366"/>
      <c r="F4" s="366"/>
      <c r="G4" s="366"/>
      <c r="H4" s="366"/>
      <c r="I4" s="366"/>
      <c r="J4" s="366"/>
      <c r="K4" s="45"/>
    </row>
    <row r="5" spans="2:11" s="1" customFormat="1" ht="5.25" customHeight="1">
      <c r="B5" s="44"/>
      <c r="C5" s="46"/>
      <c r="D5" s="46"/>
      <c r="E5" s="46"/>
      <c r="F5" s="46"/>
      <c r="G5" s="46"/>
      <c r="H5" s="46"/>
      <c r="I5" s="46"/>
      <c r="J5" s="46"/>
      <c r="K5" s="45"/>
    </row>
    <row r="6" spans="2:11" s="1" customFormat="1" ht="15" customHeight="1">
      <c r="B6" s="44"/>
      <c r="C6" s="364" t="s">
        <v>2223</v>
      </c>
      <c r="D6" s="364"/>
      <c r="E6" s="364"/>
      <c r="F6" s="364"/>
      <c r="G6" s="364"/>
      <c r="H6" s="364"/>
      <c r="I6" s="364"/>
      <c r="J6" s="364"/>
      <c r="K6" s="45"/>
    </row>
    <row r="7" spans="2:11" s="1" customFormat="1" ht="15" customHeight="1">
      <c r="B7" s="48"/>
      <c r="C7" s="364" t="s">
        <v>2224</v>
      </c>
      <c r="D7" s="364"/>
      <c r="E7" s="364"/>
      <c r="F7" s="364"/>
      <c r="G7" s="364"/>
      <c r="H7" s="364"/>
      <c r="I7" s="364"/>
      <c r="J7" s="364"/>
      <c r="K7" s="45"/>
    </row>
    <row r="8" spans="2:11" s="1" customFormat="1" ht="12.75" customHeight="1">
      <c r="B8" s="48"/>
      <c r="C8" s="47"/>
      <c r="D8" s="47"/>
      <c r="E8" s="47"/>
      <c r="F8" s="47"/>
      <c r="G8" s="47"/>
      <c r="H8" s="47"/>
      <c r="I8" s="47"/>
      <c r="J8" s="47"/>
      <c r="K8" s="45"/>
    </row>
    <row r="9" spans="2:11" s="1" customFormat="1" ht="15" customHeight="1">
      <c r="B9" s="48"/>
      <c r="C9" s="364" t="s">
        <v>2225</v>
      </c>
      <c r="D9" s="364"/>
      <c r="E9" s="364"/>
      <c r="F9" s="364"/>
      <c r="G9" s="364"/>
      <c r="H9" s="364"/>
      <c r="I9" s="364"/>
      <c r="J9" s="364"/>
      <c r="K9" s="45"/>
    </row>
    <row r="10" spans="2:11" s="1" customFormat="1" ht="15" customHeight="1">
      <c r="B10" s="48"/>
      <c r="C10" s="47"/>
      <c r="D10" s="364" t="s">
        <v>2226</v>
      </c>
      <c r="E10" s="364"/>
      <c r="F10" s="364"/>
      <c r="G10" s="364"/>
      <c r="H10" s="364"/>
      <c r="I10" s="364"/>
      <c r="J10" s="364"/>
      <c r="K10" s="45"/>
    </row>
    <row r="11" spans="2:11" s="1" customFormat="1" ht="15" customHeight="1">
      <c r="B11" s="48"/>
      <c r="C11" s="49"/>
      <c r="D11" s="364" t="s">
        <v>2227</v>
      </c>
      <c r="E11" s="364"/>
      <c r="F11" s="364"/>
      <c r="G11" s="364"/>
      <c r="H11" s="364"/>
      <c r="I11" s="364"/>
      <c r="J11" s="364"/>
      <c r="K11" s="45"/>
    </row>
    <row r="12" spans="2:11" s="1" customFormat="1" ht="15" customHeight="1">
      <c r="B12" s="48"/>
      <c r="C12" s="49"/>
      <c r="D12" s="47"/>
      <c r="E12" s="47"/>
      <c r="F12" s="47"/>
      <c r="G12" s="47"/>
      <c r="H12" s="47"/>
      <c r="I12" s="47"/>
      <c r="J12" s="47"/>
      <c r="K12" s="45"/>
    </row>
    <row r="13" spans="2:11" s="1" customFormat="1" ht="15" customHeight="1">
      <c r="B13" s="48"/>
      <c r="C13" s="49"/>
      <c r="D13" s="50" t="s">
        <v>2228</v>
      </c>
      <c r="E13" s="47"/>
      <c r="F13" s="47"/>
      <c r="G13" s="47"/>
      <c r="H13" s="47"/>
      <c r="I13" s="47"/>
      <c r="J13" s="47"/>
      <c r="K13" s="45"/>
    </row>
    <row r="14" spans="2:11" s="1" customFormat="1" ht="12.75" customHeight="1">
      <c r="B14" s="48"/>
      <c r="C14" s="49"/>
      <c r="D14" s="49"/>
      <c r="E14" s="49"/>
      <c r="F14" s="49"/>
      <c r="G14" s="49"/>
      <c r="H14" s="49"/>
      <c r="I14" s="49"/>
      <c r="J14" s="49"/>
      <c r="K14" s="45"/>
    </row>
    <row r="15" spans="2:11" s="1" customFormat="1" ht="15" customHeight="1">
      <c r="B15" s="48"/>
      <c r="C15" s="49"/>
      <c r="D15" s="364" t="s">
        <v>2229</v>
      </c>
      <c r="E15" s="364"/>
      <c r="F15" s="364"/>
      <c r="G15" s="364"/>
      <c r="H15" s="364"/>
      <c r="I15" s="364"/>
      <c r="J15" s="364"/>
      <c r="K15" s="45"/>
    </row>
    <row r="16" spans="2:11" s="1" customFormat="1" ht="15" customHeight="1">
      <c r="B16" s="48"/>
      <c r="C16" s="49"/>
      <c r="D16" s="364" t="s">
        <v>2230</v>
      </c>
      <c r="E16" s="364"/>
      <c r="F16" s="364"/>
      <c r="G16" s="364"/>
      <c r="H16" s="364"/>
      <c r="I16" s="364"/>
      <c r="J16" s="364"/>
      <c r="K16" s="45"/>
    </row>
    <row r="17" spans="2:11" s="1" customFormat="1" ht="15" customHeight="1">
      <c r="B17" s="48"/>
      <c r="C17" s="49"/>
      <c r="D17" s="364" t="s">
        <v>2231</v>
      </c>
      <c r="E17" s="364"/>
      <c r="F17" s="364"/>
      <c r="G17" s="364"/>
      <c r="H17" s="364"/>
      <c r="I17" s="364"/>
      <c r="J17" s="364"/>
      <c r="K17" s="45"/>
    </row>
    <row r="18" spans="2:11" s="1" customFormat="1" ht="15" customHeight="1">
      <c r="B18" s="48"/>
      <c r="C18" s="49"/>
      <c r="D18" s="49"/>
      <c r="E18" s="51" t="s">
        <v>79</v>
      </c>
      <c r="F18" s="364" t="s">
        <v>2232</v>
      </c>
      <c r="G18" s="364"/>
      <c r="H18" s="364"/>
      <c r="I18" s="364"/>
      <c r="J18" s="364"/>
      <c r="K18" s="45"/>
    </row>
    <row r="19" spans="2:11" s="1" customFormat="1" ht="15" customHeight="1">
      <c r="B19" s="48"/>
      <c r="C19" s="49"/>
      <c r="D19" s="49"/>
      <c r="E19" s="51" t="s">
        <v>2233</v>
      </c>
      <c r="F19" s="364" t="s">
        <v>2234</v>
      </c>
      <c r="G19" s="364"/>
      <c r="H19" s="364"/>
      <c r="I19" s="364"/>
      <c r="J19" s="364"/>
      <c r="K19" s="45"/>
    </row>
    <row r="20" spans="2:11" s="1" customFormat="1" ht="15" customHeight="1">
      <c r="B20" s="48"/>
      <c r="C20" s="49"/>
      <c r="D20" s="49"/>
      <c r="E20" s="51" t="s">
        <v>2235</v>
      </c>
      <c r="F20" s="364" t="s">
        <v>2236</v>
      </c>
      <c r="G20" s="364"/>
      <c r="H20" s="364"/>
      <c r="I20" s="364"/>
      <c r="J20" s="364"/>
      <c r="K20" s="45"/>
    </row>
    <row r="21" spans="2:11" s="1" customFormat="1" ht="15" customHeight="1">
      <c r="B21" s="48"/>
      <c r="C21" s="49"/>
      <c r="D21" s="49"/>
      <c r="E21" s="51" t="s">
        <v>100</v>
      </c>
      <c r="F21" s="364" t="s">
        <v>2237</v>
      </c>
      <c r="G21" s="364"/>
      <c r="H21" s="364"/>
      <c r="I21" s="364"/>
      <c r="J21" s="364"/>
      <c r="K21" s="45"/>
    </row>
    <row r="22" spans="2:11" s="1" customFormat="1" ht="15" customHeight="1">
      <c r="B22" s="48"/>
      <c r="C22" s="49"/>
      <c r="D22" s="49"/>
      <c r="E22" s="51" t="s">
        <v>2238</v>
      </c>
      <c r="F22" s="364" t="s">
        <v>2239</v>
      </c>
      <c r="G22" s="364"/>
      <c r="H22" s="364"/>
      <c r="I22" s="364"/>
      <c r="J22" s="364"/>
      <c r="K22" s="45"/>
    </row>
    <row r="23" spans="2:11" s="1" customFormat="1" ht="15" customHeight="1">
      <c r="B23" s="48"/>
      <c r="C23" s="49"/>
      <c r="D23" s="49"/>
      <c r="E23" s="51" t="s">
        <v>2240</v>
      </c>
      <c r="F23" s="364" t="s">
        <v>2241</v>
      </c>
      <c r="G23" s="364"/>
      <c r="H23" s="364"/>
      <c r="I23" s="364"/>
      <c r="J23" s="364"/>
      <c r="K23" s="45"/>
    </row>
    <row r="24" spans="2:11" s="1" customFormat="1" ht="12.75" customHeight="1">
      <c r="B24" s="48"/>
      <c r="C24" s="49"/>
      <c r="D24" s="49"/>
      <c r="E24" s="49"/>
      <c r="F24" s="49"/>
      <c r="G24" s="49"/>
      <c r="H24" s="49"/>
      <c r="I24" s="49"/>
      <c r="J24" s="49"/>
      <c r="K24" s="45"/>
    </row>
    <row r="25" spans="2:11" s="1" customFormat="1" ht="15" customHeight="1">
      <c r="B25" s="48"/>
      <c r="C25" s="364" t="s">
        <v>2242</v>
      </c>
      <c r="D25" s="364"/>
      <c r="E25" s="364"/>
      <c r="F25" s="364"/>
      <c r="G25" s="364"/>
      <c r="H25" s="364"/>
      <c r="I25" s="364"/>
      <c r="J25" s="364"/>
      <c r="K25" s="45"/>
    </row>
    <row r="26" spans="2:11" s="1" customFormat="1" ht="15" customHeight="1">
      <c r="B26" s="48"/>
      <c r="C26" s="364" t="s">
        <v>2243</v>
      </c>
      <c r="D26" s="364"/>
      <c r="E26" s="364"/>
      <c r="F26" s="364"/>
      <c r="G26" s="364"/>
      <c r="H26" s="364"/>
      <c r="I26" s="364"/>
      <c r="J26" s="364"/>
      <c r="K26" s="45"/>
    </row>
    <row r="27" spans="2:11" s="1" customFormat="1" ht="15" customHeight="1">
      <c r="B27" s="48"/>
      <c r="C27" s="47"/>
      <c r="D27" s="364" t="s">
        <v>2244</v>
      </c>
      <c r="E27" s="364"/>
      <c r="F27" s="364"/>
      <c r="G27" s="364"/>
      <c r="H27" s="364"/>
      <c r="I27" s="364"/>
      <c r="J27" s="364"/>
      <c r="K27" s="45"/>
    </row>
    <row r="28" spans="2:11" s="1" customFormat="1" ht="15" customHeight="1">
      <c r="B28" s="48"/>
      <c r="C28" s="49"/>
      <c r="D28" s="364" t="s">
        <v>2245</v>
      </c>
      <c r="E28" s="364"/>
      <c r="F28" s="364"/>
      <c r="G28" s="364"/>
      <c r="H28" s="364"/>
      <c r="I28" s="364"/>
      <c r="J28" s="364"/>
      <c r="K28" s="45"/>
    </row>
    <row r="29" spans="2:11" s="1" customFormat="1" ht="12.75" customHeight="1">
      <c r="B29" s="48"/>
      <c r="C29" s="49"/>
      <c r="D29" s="49"/>
      <c r="E29" s="49"/>
      <c r="F29" s="49"/>
      <c r="G29" s="49"/>
      <c r="H29" s="49"/>
      <c r="I29" s="49"/>
      <c r="J29" s="49"/>
      <c r="K29" s="45"/>
    </row>
    <row r="30" spans="2:11" s="1" customFormat="1" ht="15" customHeight="1">
      <c r="B30" s="48"/>
      <c r="C30" s="49"/>
      <c r="D30" s="364" t="s">
        <v>2246</v>
      </c>
      <c r="E30" s="364"/>
      <c r="F30" s="364"/>
      <c r="G30" s="364"/>
      <c r="H30" s="364"/>
      <c r="I30" s="364"/>
      <c r="J30" s="364"/>
      <c r="K30" s="45"/>
    </row>
    <row r="31" spans="2:11" s="1" customFormat="1" ht="15" customHeight="1">
      <c r="B31" s="48"/>
      <c r="C31" s="49"/>
      <c r="D31" s="364" t="s">
        <v>2247</v>
      </c>
      <c r="E31" s="364"/>
      <c r="F31" s="364"/>
      <c r="G31" s="364"/>
      <c r="H31" s="364"/>
      <c r="I31" s="364"/>
      <c r="J31" s="364"/>
      <c r="K31" s="45"/>
    </row>
    <row r="32" spans="2:11" s="1" customFormat="1" ht="12.75" customHeight="1">
      <c r="B32" s="48"/>
      <c r="C32" s="49"/>
      <c r="D32" s="49"/>
      <c r="E32" s="49"/>
      <c r="F32" s="49"/>
      <c r="G32" s="49"/>
      <c r="H32" s="49"/>
      <c r="I32" s="49"/>
      <c r="J32" s="49"/>
      <c r="K32" s="45"/>
    </row>
    <row r="33" spans="2:11" s="1" customFormat="1" ht="15" customHeight="1">
      <c r="B33" s="48"/>
      <c r="C33" s="49"/>
      <c r="D33" s="364" t="s">
        <v>2248</v>
      </c>
      <c r="E33" s="364"/>
      <c r="F33" s="364"/>
      <c r="G33" s="364"/>
      <c r="H33" s="364"/>
      <c r="I33" s="364"/>
      <c r="J33" s="364"/>
      <c r="K33" s="45"/>
    </row>
    <row r="34" spans="2:11" s="1" customFormat="1" ht="15" customHeight="1">
      <c r="B34" s="48"/>
      <c r="C34" s="49"/>
      <c r="D34" s="364" t="s">
        <v>2249</v>
      </c>
      <c r="E34" s="364"/>
      <c r="F34" s="364"/>
      <c r="G34" s="364"/>
      <c r="H34" s="364"/>
      <c r="I34" s="364"/>
      <c r="J34" s="364"/>
      <c r="K34" s="45"/>
    </row>
    <row r="35" spans="2:11" s="1" customFormat="1" ht="15" customHeight="1">
      <c r="B35" s="48"/>
      <c r="C35" s="49"/>
      <c r="D35" s="364" t="s">
        <v>2250</v>
      </c>
      <c r="E35" s="364"/>
      <c r="F35" s="364"/>
      <c r="G35" s="364"/>
      <c r="H35" s="364"/>
      <c r="I35" s="364"/>
      <c r="J35" s="364"/>
      <c r="K35" s="45"/>
    </row>
    <row r="36" spans="2:11" s="1" customFormat="1" ht="15" customHeight="1">
      <c r="B36" s="48"/>
      <c r="C36" s="49"/>
      <c r="D36" s="47"/>
      <c r="E36" s="50" t="s">
        <v>131</v>
      </c>
      <c r="F36" s="47"/>
      <c r="G36" s="364" t="s">
        <v>2251</v>
      </c>
      <c r="H36" s="364"/>
      <c r="I36" s="364"/>
      <c r="J36" s="364"/>
      <c r="K36" s="45"/>
    </row>
    <row r="37" spans="2:11" s="1" customFormat="1" ht="30.75" customHeight="1">
      <c r="B37" s="48"/>
      <c r="C37" s="49"/>
      <c r="D37" s="47"/>
      <c r="E37" s="50" t="s">
        <v>2252</v>
      </c>
      <c r="F37" s="47"/>
      <c r="G37" s="364" t="s">
        <v>2253</v>
      </c>
      <c r="H37" s="364"/>
      <c r="I37" s="364"/>
      <c r="J37" s="364"/>
      <c r="K37" s="45"/>
    </row>
    <row r="38" spans="2:11" s="1" customFormat="1" ht="15" customHeight="1">
      <c r="B38" s="48"/>
      <c r="C38" s="49"/>
      <c r="D38" s="47"/>
      <c r="E38" s="50" t="s">
        <v>53</v>
      </c>
      <c r="F38" s="47"/>
      <c r="G38" s="364" t="s">
        <v>2254</v>
      </c>
      <c r="H38" s="364"/>
      <c r="I38" s="364"/>
      <c r="J38" s="364"/>
      <c r="K38" s="45"/>
    </row>
    <row r="39" spans="2:11" s="1" customFormat="1" ht="15" customHeight="1">
      <c r="B39" s="48"/>
      <c r="C39" s="49"/>
      <c r="D39" s="47"/>
      <c r="E39" s="50" t="s">
        <v>54</v>
      </c>
      <c r="F39" s="47"/>
      <c r="G39" s="364" t="s">
        <v>2255</v>
      </c>
      <c r="H39" s="364"/>
      <c r="I39" s="364"/>
      <c r="J39" s="364"/>
      <c r="K39" s="45"/>
    </row>
    <row r="40" spans="2:11" s="1" customFormat="1" ht="15" customHeight="1">
      <c r="B40" s="48"/>
      <c r="C40" s="49"/>
      <c r="D40" s="47"/>
      <c r="E40" s="50" t="s">
        <v>132</v>
      </c>
      <c r="F40" s="47"/>
      <c r="G40" s="364" t="s">
        <v>2256</v>
      </c>
      <c r="H40" s="364"/>
      <c r="I40" s="364"/>
      <c r="J40" s="364"/>
      <c r="K40" s="45"/>
    </row>
    <row r="41" spans="2:11" s="1" customFormat="1" ht="15" customHeight="1">
      <c r="B41" s="48"/>
      <c r="C41" s="49"/>
      <c r="D41" s="47"/>
      <c r="E41" s="50" t="s">
        <v>133</v>
      </c>
      <c r="F41" s="47"/>
      <c r="G41" s="364" t="s">
        <v>2257</v>
      </c>
      <c r="H41" s="364"/>
      <c r="I41" s="364"/>
      <c r="J41" s="364"/>
      <c r="K41" s="45"/>
    </row>
    <row r="42" spans="2:11" s="1" customFormat="1" ht="15" customHeight="1">
      <c r="B42" s="48"/>
      <c r="C42" s="49"/>
      <c r="D42" s="47"/>
      <c r="E42" s="50" t="s">
        <v>2258</v>
      </c>
      <c r="F42" s="47"/>
      <c r="G42" s="364" t="s">
        <v>2259</v>
      </c>
      <c r="H42" s="364"/>
      <c r="I42" s="364"/>
      <c r="J42" s="364"/>
      <c r="K42" s="45"/>
    </row>
    <row r="43" spans="2:11" s="1" customFormat="1" ht="15" customHeight="1">
      <c r="B43" s="48"/>
      <c r="C43" s="49"/>
      <c r="D43" s="47"/>
      <c r="E43" s="50"/>
      <c r="F43" s="47"/>
      <c r="G43" s="364" t="s">
        <v>2260</v>
      </c>
      <c r="H43" s="364"/>
      <c r="I43" s="364"/>
      <c r="J43" s="364"/>
      <c r="K43" s="45"/>
    </row>
    <row r="44" spans="2:11" s="1" customFormat="1" ht="15" customHeight="1">
      <c r="B44" s="48"/>
      <c r="C44" s="49"/>
      <c r="D44" s="47"/>
      <c r="E44" s="50" t="s">
        <v>2261</v>
      </c>
      <c r="F44" s="47"/>
      <c r="G44" s="364" t="s">
        <v>2262</v>
      </c>
      <c r="H44" s="364"/>
      <c r="I44" s="364"/>
      <c r="J44" s="364"/>
      <c r="K44" s="45"/>
    </row>
    <row r="45" spans="2:11" s="1" customFormat="1" ht="15" customHeight="1">
      <c r="B45" s="48"/>
      <c r="C45" s="49"/>
      <c r="D45" s="47"/>
      <c r="E45" s="50" t="s">
        <v>135</v>
      </c>
      <c r="F45" s="47"/>
      <c r="G45" s="364" t="s">
        <v>2263</v>
      </c>
      <c r="H45" s="364"/>
      <c r="I45" s="364"/>
      <c r="J45" s="364"/>
      <c r="K45" s="45"/>
    </row>
    <row r="46" spans="2:11" s="1" customFormat="1" ht="12.75" customHeight="1">
      <c r="B46" s="48"/>
      <c r="C46" s="49"/>
      <c r="D46" s="47"/>
      <c r="E46" s="47"/>
      <c r="F46" s="47"/>
      <c r="G46" s="47"/>
      <c r="H46" s="47"/>
      <c r="I46" s="47"/>
      <c r="J46" s="47"/>
      <c r="K46" s="45"/>
    </row>
    <row r="47" spans="2:11" s="1" customFormat="1" ht="15" customHeight="1">
      <c r="B47" s="48"/>
      <c r="C47" s="49"/>
      <c r="D47" s="364" t="s">
        <v>2264</v>
      </c>
      <c r="E47" s="364"/>
      <c r="F47" s="364"/>
      <c r="G47" s="364"/>
      <c r="H47" s="364"/>
      <c r="I47" s="364"/>
      <c r="J47" s="364"/>
      <c r="K47" s="45"/>
    </row>
    <row r="48" spans="2:11" s="1" customFormat="1" ht="15" customHeight="1">
      <c r="B48" s="48"/>
      <c r="C48" s="49"/>
      <c r="D48" s="49"/>
      <c r="E48" s="364" t="s">
        <v>2265</v>
      </c>
      <c r="F48" s="364"/>
      <c r="G48" s="364"/>
      <c r="H48" s="364"/>
      <c r="I48" s="364"/>
      <c r="J48" s="364"/>
      <c r="K48" s="45"/>
    </row>
    <row r="49" spans="2:11" s="1" customFormat="1" ht="15" customHeight="1">
      <c r="B49" s="48"/>
      <c r="C49" s="49"/>
      <c r="D49" s="49"/>
      <c r="E49" s="364" t="s">
        <v>2266</v>
      </c>
      <c r="F49" s="364"/>
      <c r="G49" s="364"/>
      <c r="H49" s="364"/>
      <c r="I49" s="364"/>
      <c r="J49" s="364"/>
      <c r="K49" s="45"/>
    </row>
    <row r="50" spans="2:11" s="1" customFormat="1" ht="15" customHeight="1">
      <c r="B50" s="48"/>
      <c r="C50" s="49"/>
      <c r="D50" s="49"/>
      <c r="E50" s="364" t="s">
        <v>2267</v>
      </c>
      <c r="F50" s="364"/>
      <c r="G50" s="364"/>
      <c r="H50" s="364"/>
      <c r="I50" s="364"/>
      <c r="J50" s="364"/>
      <c r="K50" s="45"/>
    </row>
    <row r="51" spans="2:11" s="1" customFormat="1" ht="15" customHeight="1">
      <c r="B51" s="48"/>
      <c r="C51" s="49"/>
      <c r="D51" s="364" t="s">
        <v>2268</v>
      </c>
      <c r="E51" s="364"/>
      <c r="F51" s="364"/>
      <c r="G51" s="364"/>
      <c r="H51" s="364"/>
      <c r="I51" s="364"/>
      <c r="J51" s="364"/>
      <c r="K51" s="45"/>
    </row>
    <row r="52" spans="2:11" s="1" customFormat="1" ht="25.5" customHeight="1">
      <c r="B52" s="44"/>
      <c r="C52" s="366" t="s">
        <v>2269</v>
      </c>
      <c r="D52" s="366"/>
      <c r="E52" s="366"/>
      <c r="F52" s="366"/>
      <c r="G52" s="366"/>
      <c r="H52" s="366"/>
      <c r="I52" s="366"/>
      <c r="J52" s="366"/>
      <c r="K52" s="45"/>
    </row>
    <row r="53" spans="2:11" s="1" customFormat="1" ht="5.25" customHeight="1">
      <c r="B53" s="44"/>
      <c r="C53" s="46"/>
      <c r="D53" s="46"/>
      <c r="E53" s="46"/>
      <c r="F53" s="46"/>
      <c r="G53" s="46"/>
      <c r="H53" s="46"/>
      <c r="I53" s="46"/>
      <c r="J53" s="46"/>
      <c r="K53" s="45"/>
    </row>
    <row r="54" spans="2:11" s="1" customFormat="1" ht="15" customHeight="1">
      <c r="B54" s="44"/>
      <c r="C54" s="364" t="s">
        <v>2270</v>
      </c>
      <c r="D54" s="364"/>
      <c r="E54" s="364"/>
      <c r="F54" s="364"/>
      <c r="G54" s="364"/>
      <c r="H54" s="364"/>
      <c r="I54" s="364"/>
      <c r="J54" s="364"/>
      <c r="K54" s="45"/>
    </row>
    <row r="55" spans="2:11" s="1" customFormat="1" ht="15" customHeight="1">
      <c r="B55" s="44"/>
      <c r="C55" s="364" t="s">
        <v>2271</v>
      </c>
      <c r="D55" s="364"/>
      <c r="E55" s="364"/>
      <c r="F55" s="364"/>
      <c r="G55" s="364"/>
      <c r="H55" s="364"/>
      <c r="I55" s="364"/>
      <c r="J55" s="364"/>
      <c r="K55" s="45"/>
    </row>
    <row r="56" spans="2:11" s="1" customFormat="1" ht="12.75" customHeight="1">
      <c r="B56" s="44"/>
      <c r="C56" s="47"/>
      <c r="D56" s="47"/>
      <c r="E56" s="47"/>
      <c r="F56" s="47"/>
      <c r="G56" s="47"/>
      <c r="H56" s="47"/>
      <c r="I56" s="47"/>
      <c r="J56" s="47"/>
      <c r="K56" s="45"/>
    </row>
    <row r="57" spans="2:11" s="1" customFormat="1" ht="15" customHeight="1">
      <c r="B57" s="44"/>
      <c r="C57" s="364" t="s">
        <v>2272</v>
      </c>
      <c r="D57" s="364"/>
      <c r="E57" s="364"/>
      <c r="F57" s="364"/>
      <c r="G57" s="364"/>
      <c r="H57" s="364"/>
      <c r="I57" s="364"/>
      <c r="J57" s="364"/>
      <c r="K57" s="45"/>
    </row>
    <row r="58" spans="2:11" s="1" customFormat="1" ht="15" customHeight="1">
      <c r="B58" s="44"/>
      <c r="C58" s="49"/>
      <c r="D58" s="364" t="s">
        <v>2273</v>
      </c>
      <c r="E58" s="364"/>
      <c r="F58" s="364"/>
      <c r="G58" s="364"/>
      <c r="H58" s="364"/>
      <c r="I58" s="364"/>
      <c r="J58" s="364"/>
      <c r="K58" s="45"/>
    </row>
    <row r="59" spans="2:11" s="1" customFormat="1" ht="15" customHeight="1">
      <c r="B59" s="44"/>
      <c r="C59" s="49"/>
      <c r="D59" s="364" t="s">
        <v>2274</v>
      </c>
      <c r="E59" s="364"/>
      <c r="F59" s="364"/>
      <c r="G59" s="364"/>
      <c r="H59" s="364"/>
      <c r="I59" s="364"/>
      <c r="J59" s="364"/>
      <c r="K59" s="45"/>
    </row>
    <row r="60" spans="2:11" s="1" customFormat="1" ht="15" customHeight="1">
      <c r="B60" s="44"/>
      <c r="C60" s="49"/>
      <c r="D60" s="364" t="s">
        <v>2275</v>
      </c>
      <c r="E60" s="364"/>
      <c r="F60" s="364"/>
      <c r="G60" s="364"/>
      <c r="H60" s="364"/>
      <c r="I60" s="364"/>
      <c r="J60" s="364"/>
      <c r="K60" s="45"/>
    </row>
    <row r="61" spans="2:11" s="1" customFormat="1" ht="15" customHeight="1">
      <c r="B61" s="44"/>
      <c r="C61" s="49"/>
      <c r="D61" s="364" t="s">
        <v>2276</v>
      </c>
      <c r="E61" s="364"/>
      <c r="F61" s="364"/>
      <c r="G61" s="364"/>
      <c r="H61" s="364"/>
      <c r="I61" s="364"/>
      <c r="J61" s="364"/>
      <c r="K61" s="45"/>
    </row>
    <row r="62" spans="2:11" s="1" customFormat="1" ht="15" customHeight="1">
      <c r="B62" s="44"/>
      <c r="C62" s="49"/>
      <c r="D62" s="368" t="s">
        <v>2277</v>
      </c>
      <c r="E62" s="368"/>
      <c r="F62" s="368"/>
      <c r="G62" s="368"/>
      <c r="H62" s="368"/>
      <c r="I62" s="368"/>
      <c r="J62" s="368"/>
      <c r="K62" s="45"/>
    </row>
    <row r="63" spans="2:11" s="1" customFormat="1" ht="15" customHeight="1">
      <c r="B63" s="44"/>
      <c r="C63" s="49"/>
      <c r="D63" s="364" t="s">
        <v>2278</v>
      </c>
      <c r="E63" s="364"/>
      <c r="F63" s="364"/>
      <c r="G63" s="364"/>
      <c r="H63" s="364"/>
      <c r="I63" s="364"/>
      <c r="J63" s="364"/>
      <c r="K63" s="45"/>
    </row>
    <row r="64" spans="2:11" s="1" customFormat="1" ht="12.75" customHeight="1">
      <c r="B64" s="44"/>
      <c r="C64" s="49"/>
      <c r="D64" s="49"/>
      <c r="E64" s="52"/>
      <c r="F64" s="49"/>
      <c r="G64" s="49"/>
      <c r="H64" s="49"/>
      <c r="I64" s="49"/>
      <c r="J64" s="49"/>
      <c r="K64" s="45"/>
    </row>
    <row r="65" spans="2:11" s="1" customFormat="1" ht="15" customHeight="1">
      <c r="B65" s="44"/>
      <c r="C65" s="49"/>
      <c r="D65" s="364" t="s">
        <v>2279</v>
      </c>
      <c r="E65" s="364"/>
      <c r="F65" s="364"/>
      <c r="G65" s="364"/>
      <c r="H65" s="364"/>
      <c r="I65" s="364"/>
      <c r="J65" s="364"/>
      <c r="K65" s="45"/>
    </row>
    <row r="66" spans="2:11" s="1" customFormat="1" ht="15" customHeight="1">
      <c r="B66" s="44"/>
      <c r="C66" s="49"/>
      <c r="D66" s="368" t="s">
        <v>2280</v>
      </c>
      <c r="E66" s="368"/>
      <c r="F66" s="368"/>
      <c r="G66" s="368"/>
      <c r="H66" s="368"/>
      <c r="I66" s="368"/>
      <c r="J66" s="368"/>
      <c r="K66" s="45"/>
    </row>
    <row r="67" spans="2:11" s="1" customFormat="1" ht="15" customHeight="1">
      <c r="B67" s="44"/>
      <c r="C67" s="49"/>
      <c r="D67" s="364" t="s">
        <v>2281</v>
      </c>
      <c r="E67" s="364"/>
      <c r="F67" s="364"/>
      <c r="G67" s="364"/>
      <c r="H67" s="364"/>
      <c r="I67" s="364"/>
      <c r="J67" s="364"/>
      <c r="K67" s="45"/>
    </row>
    <row r="68" spans="2:11" s="1" customFormat="1" ht="15" customHeight="1">
      <c r="B68" s="44"/>
      <c r="C68" s="49"/>
      <c r="D68" s="364" t="s">
        <v>2282</v>
      </c>
      <c r="E68" s="364"/>
      <c r="F68" s="364"/>
      <c r="G68" s="364"/>
      <c r="H68" s="364"/>
      <c r="I68" s="364"/>
      <c r="J68" s="364"/>
      <c r="K68" s="45"/>
    </row>
    <row r="69" spans="2:11" s="1" customFormat="1" ht="15" customHeight="1">
      <c r="B69" s="44"/>
      <c r="C69" s="49"/>
      <c r="D69" s="364" t="s">
        <v>2283</v>
      </c>
      <c r="E69" s="364"/>
      <c r="F69" s="364"/>
      <c r="G69" s="364"/>
      <c r="H69" s="364"/>
      <c r="I69" s="364"/>
      <c r="J69" s="364"/>
      <c r="K69" s="45"/>
    </row>
    <row r="70" spans="2:11" s="1" customFormat="1" ht="15" customHeight="1">
      <c r="B70" s="44"/>
      <c r="C70" s="49"/>
      <c r="D70" s="364" t="s">
        <v>2284</v>
      </c>
      <c r="E70" s="364"/>
      <c r="F70" s="364"/>
      <c r="G70" s="364"/>
      <c r="H70" s="364"/>
      <c r="I70" s="364"/>
      <c r="J70" s="364"/>
      <c r="K70" s="45"/>
    </row>
    <row r="71" spans="2:11" s="1" customFormat="1" ht="12.75" customHeight="1">
      <c r="B71" s="53"/>
      <c r="C71" s="54"/>
      <c r="D71" s="54"/>
      <c r="E71" s="54"/>
      <c r="F71" s="54"/>
      <c r="G71" s="54"/>
      <c r="H71" s="54"/>
      <c r="I71" s="54"/>
      <c r="J71" s="54"/>
      <c r="K71" s="55"/>
    </row>
    <row r="72" spans="2:11" s="1" customFormat="1" ht="18.75" customHeight="1">
      <c r="B72" s="56"/>
      <c r="C72" s="56"/>
      <c r="D72" s="56"/>
      <c r="E72" s="56"/>
      <c r="F72" s="56"/>
      <c r="G72" s="56"/>
      <c r="H72" s="56"/>
      <c r="I72" s="56"/>
      <c r="J72" s="56"/>
      <c r="K72" s="57"/>
    </row>
    <row r="73" spans="2:11" s="1" customFormat="1" ht="18.75" customHeight="1">
      <c r="B73" s="57"/>
      <c r="C73" s="57"/>
      <c r="D73" s="57"/>
      <c r="E73" s="57"/>
      <c r="F73" s="57"/>
      <c r="G73" s="57"/>
      <c r="H73" s="57"/>
      <c r="I73" s="57"/>
      <c r="J73" s="57"/>
      <c r="K73" s="57"/>
    </row>
    <row r="74" spans="2:11" s="1" customFormat="1" ht="7.5" customHeight="1">
      <c r="B74" s="58"/>
      <c r="C74" s="59"/>
      <c r="D74" s="59"/>
      <c r="E74" s="59"/>
      <c r="F74" s="59"/>
      <c r="G74" s="59"/>
      <c r="H74" s="59"/>
      <c r="I74" s="59"/>
      <c r="J74" s="59"/>
      <c r="K74" s="60"/>
    </row>
    <row r="75" spans="2:11" s="1" customFormat="1" ht="45" customHeight="1">
      <c r="B75" s="61"/>
      <c r="C75" s="367" t="s">
        <v>2285</v>
      </c>
      <c r="D75" s="367"/>
      <c r="E75" s="367"/>
      <c r="F75" s="367"/>
      <c r="G75" s="367"/>
      <c r="H75" s="367"/>
      <c r="I75" s="367"/>
      <c r="J75" s="367"/>
      <c r="K75" s="62"/>
    </row>
    <row r="76" spans="2:11" s="1" customFormat="1" ht="17.25" customHeight="1">
      <c r="B76" s="61"/>
      <c r="C76" s="63" t="s">
        <v>2286</v>
      </c>
      <c r="D76" s="63"/>
      <c r="E76" s="63"/>
      <c r="F76" s="63" t="s">
        <v>2287</v>
      </c>
      <c r="G76" s="64"/>
      <c r="H76" s="63" t="s">
        <v>54</v>
      </c>
      <c r="I76" s="63" t="s">
        <v>57</v>
      </c>
      <c r="J76" s="63" t="s">
        <v>2288</v>
      </c>
      <c r="K76" s="62"/>
    </row>
    <row r="77" spans="2:11" s="1" customFormat="1" ht="17.25" customHeight="1">
      <c r="B77" s="61"/>
      <c r="C77" s="65" t="s">
        <v>2289</v>
      </c>
      <c r="D77" s="65"/>
      <c r="E77" s="65"/>
      <c r="F77" s="66" t="s">
        <v>2290</v>
      </c>
      <c r="G77" s="67"/>
      <c r="H77" s="65"/>
      <c r="I77" s="65"/>
      <c r="J77" s="65" t="s">
        <v>2291</v>
      </c>
      <c r="K77" s="62"/>
    </row>
    <row r="78" spans="2:11" s="1" customFormat="1" ht="5.25" customHeight="1">
      <c r="B78" s="61"/>
      <c r="C78" s="68"/>
      <c r="D78" s="68"/>
      <c r="E78" s="68"/>
      <c r="F78" s="68"/>
      <c r="G78" s="69"/>
      <c r="H78" s="68"/>
      <c r="I78" s="68"/>
      <c r="J78" s="68"/>
      <c r="K78" s="62"/>
    </row>
    <row r="79" spans="2:11" s="1" customFormat="1" ht="15" customHeight="1">
      <c r="B79" s="61"/>
      <c r="C79" s="50" t="s">
        <v>53</v>
      </c>
      <c r="D79" s="70"/>
      <c r="E79" s="70"/>
      <c r="F79" s="71" t="s">
        <v>2292</v>
      </c>
      <c r="G79" s="72"/>
      <c r="H79" s="50" t="s">
        <v>2293</v>
      </c>
      <c r="I79" s="50" t="s">
        <v>2294</v>
      </c>
      <c r="J79" s="50">
        <v>20</v>
      </c>
      <c r="K79" s="62"/>
    </row>
    <row r="80" spans="2:11" s="1" customFormat="1" ht="15" customHeight="1">
      <c r="B80" s="61"/>
      <c r="C80" s="50" t="s">
        <v>2295</v>
      </c>
      <c r="D80" s="50"/>
      <c r="E80" s="50"/>
      <c r="F80" s="71" t="s">
        <v>2292</v>
      </c>
      <c r="G80" s="72"/>
      <c r="H80" s="50" t="s">
        <v>2296</v>
      </c>
      <c r="I80" s="50" t="s">
        <v>2294</v>
      </c>
      <c r="J80" s="50">
        <v>120</v>
      </c>
      <c r="K80" s="62"/>
    </row>
    <row r="81" spans="2:11" s="1" customFormat="1" ht="15" customHeight="1">
      <c r="B81" s="73"/>
      <c r="C81" s="50" t="s">
        <v>2297</v>
      </c>
      <c r="D81" s="50"/>
      <c r="E81" s="50"/>
      <c r="F81" s="71" t="s">
        <v>2298</v>
      </c>
      <c r="G81" s="72"/>
      <c r="H81" s="50" t="s">
        <v>2299</v>
      </c>
      <c r="I81" s="50" t="s">
        <v>2294</v>
      </c>
      <c r="J81" s="50">
        <v>50</v>
      </c>
      <c r="K81" s="62"/>
    </row>
    <row r="82" spans="2:11" s="1" customFormat="1" ht="15" customHeight="1">
      <c r="B82" s="73"/>
      <c r="C82" s="50" t="s">
        <v>2300</v>
      </c>
      <c r="D82" s="50"/>
      <c r="E82" s="50"/>
      <c r="F82" s="71" t="s">
        <v>2292</v>
      </c>
      <c r="G82" s="72"/>
      <c r="H82" s="50" t="s">
        <v>2301</v>
      </c>
      <c r="I82" s="50" t="s">
        <v>2302</v>
      </c>
      <c r="J82" s="50"/>
      <c r="K82" s="62"/>
    </row>
    <row r="83" spans="2:11" s="1" customFormat="1" ht="15" customHeight="1">
      <c r="B83" s="73"/>
      <c r="C83" s="74" t="s">
        <v>2303</v>
      </c>
      <c r="D83" s="74"/>
      <c r="E83" s="74"/>
      <c r="F83" s="75" t="s">
        <v>2298</v>
      </c>
      <c r="G83" s="74"/>
      <c r="H83" s="74" t="s">
        <v>2304</v>
      </c>
      <c r="I83" s="74" t="s">
        <v>2294</v>
      </c>
      <c r="J83" s="74">
        <v>15</v>
      </c>
      <c r="K83" s="62"/>
    </row>
    <row r="84" spans="2:11" s="1" customFormat="1" ht="15" customHeight="1">
      <c r="B84" s="73"/>
      <c r="C84" s="74" t="s">
        <v>2305</v>
      </c>
      <c r="D84" s="74"/>
      <c r="E84" s="74"/>
      <c r="F84" s="75" t="s">
        <v>2298</v>
      </c>
      <c r="G84" s="74"/>
      <c r="H84" s="74" t="s">
        <v>2306</v>
      </c>
      <c r="I84" s="74" t="s">
        <v>2294</v>
      </c>
      <c r="J84" s="74">
        <v>15</v>
      </c>
      <c r="K84" s="62"/>
    </row>
    <row r="85" spans="2:11" s="1" customFormat="1" ht="15" customHeight="1">
      <c r="B85" s="73"/>
      <c r="C85" s="74" t="s">
        <v>2307</v>
      </c>
      <c r="D85" s="74"/>
      <c r="E85" s="74"/>
      <c r="F85" s="75" t="s">
        <v>2298</v>
      </c>
      <c r="G85" s="74"/>
      <c r="H85" s="74" t="s">
        <v>2308</v>
      </c>
      <c r="I85" s="74" t="s">
        <v>2294</v>
      </c>
      <c r="J85" s="74">
        <v>20</v>
      </c>
      <c r="K85" s="62"/>
    </row>
    <row r="86" spans="2:11" s="1" customFormat="1" ht="15" customHeight="1">
      <c r="B86" s="73"/>
      <c r="C86" s="74" t="s">
        <v>2309</v>
      </c>
      <c r="D86" s="74"/>
      <c r="E86" s="74"/>
      <c r="F86" s="75" t="s">
        <v>2298</v>
      </c>
      <c r="G86" s="74"/>
      <c r="H86" s="74" t="s">
        <v>2310</v>
      </c>
      <c r="I86" s="74" t="s">
        <v>2294</v>
      </c>
      <c r="J86" s="74">
        <v>20</v>
      </c>
      <c r="K86" s="62"/>
    </row>
    <row r="87" spans="2:11" s="1" customFormat="1" ht="15" customHeight="1">
      <c r="B87" s="73"/>
      <c r="C87" s="50" t="s">
        <v>2311</v>
      </c>
      <c r="D87" s="50"/>
      <c r="E87" s="50"/>
      <c r="F87" s="71" t="s">
        <v>2298</v>
      </c>
      <c r="G87" s="72"/>
      <c r="H87" s="50" t="s">
        <v>2312</v>
      </c>
      <c r="I87" s="50" t="s">
        <v>2294</v>
      </c>
      <c r="J87" s="50">
        <v>50</v>
      </c>
      <c r="K87" s="62"/>
    </row>
    <row r="88" spans="2:11" s="1" customFormat="1" ht="15" customHeight="1">
      <c r="B88" s="73"/>
      <c r="C88" s="50" t="s">
        <v>2313</v>
      </c>
      <c r="D88" s="50"/>
      <c r="E88" s="50"/>
      <c r="F88" s="71" t="s">
        <v>2298</v>
      </c>
      <c r="G88" s="72"/>
      <c r="H88" s="50" t="s">
        <v>2314</v>
      </c>
      <c r="I88" s="50" t="s">
        <v>2294</v>
      </c>
      <c r="J88" s="50">
        <v>20</v>
      </c>
      <c r="K88" s="62"/>
    </row>
    <row r="89" spans="2:11" s="1" customFormat="1" ht="15" customHeight="1">
      <c r="B89" s="73"/>
      <c r="C89" s="50" t="s">
        <v>2315</v>
      </c>
      <c r="D89" s="50"/>
      <c r="E89" s="50"/>
      <c r="F89" s="71" t="s">
        <v>2298</v>
      </c>
      <c r="G89" s="72"/>
      <c r="H89" s="50" t="s">
        <v>2316</v>
      </c>
      <c r="I89" s="50" t="s">
        <v>2294</v>
      </c>
      <c r="J89" s="50">
        <v>20</v>
      </c>
      <c r="K89" s="62"/>
    </row>
    <row r="90" spans="2:11" s="1" customFormat="1" ht="15" customHeight="1">
      <c r="B90" s="73"/>
      <c r="C90" s="50" t="s">
        <v>2317</v>
      </c>
      <c r="D90" s="50"/>
      <c r="E90" s="50"/>
      <c r="F90" s="71" t="s">
        <v>2298</v>
      </c>
      <c r="G90" s="72"/>
      <c r="H90" s="50" t="s">
        <v>2318</v>
      </c>
      <c r="I90" s="50" t="s">
        <v>2294</v>
      </c>
      <c r="J90" s="50">
        <v>50</v>
      </c>
      <c r="K90" s="62"/>
    </row>
    <row r="91" spans="2:11" s="1" customFormat="1" ht="15" customHeight="1">
      <c r="B91" s="73"/>
      <c r="C91" s="50" t="s">
        <v>2319</v>
      </c>
      <c r="D91" s="50"/>
      <c r="E91" s="50"/>
      <c r="F91" s="71" t="s">
        <v>2298</v>
      </c>
      <c r="G91" s="72"/>
      <c r="H91" s="50" t="s">
        <v>2319</v>
      </c>
      <c r="I91" s="50" t="s">
        <v>2294</v>
      </c>
      <c r="J91" s="50">
        <v>50</v>
      </c>
      <c r="K91" s="62"/>
    </row>
    <row r="92" spans="2:11" s="1" customFormat="1" ht="15" customHeight="1">
      <c r="B92" s="73"/>
      <c r="C92" s="50" t="s">
        <v>2320</v>
      </c>
      <c r="D92" s="50"/>
      <c r="E92" s="50"/>
      <c r="F92" s="71" t="s">
        <v>2298</v>
      </c>
      <c r="G92" s="72"/>
      <c r="H92" s="50" t="s">
        <v>2321</v>
      </c>
      <c r="I92" s="50" t="s">
        <v>2294</v>
      </c>
      <c r="J92" s="50">
        <v>255</v>
      </c>
      <c r="K92" s="62"/>
    </row>
    <row r="93" spans="2:11" s="1" customFormat="1" ht="15" customHeight="1">
      <c r="B93" s="73"/>
      <c r="C93" s="50" t="s">
        <v>2322</v>
      </c>
      <c r="D93" s="50"/>
      <c r="E93" s="50"/>
      <c r="F93" s="71" t="s">
        <v>2292</v>
      </c>
      <c r="G93" s="72"/>
      <c r="H93" s="50" t="s">
        <v>2323</v>
      </c>
      <c r="I93" s="50" t="s">
        <v>2324</v>
      </c>
      <c r="J93" s="50"/>
      <c r="K93" s="62"/>
    </row>
    <row r="94" spans="2:11" s="1" customFormat="1" ht="15" customHeight="1">
      <c r="B94" s="73"/>
      <c r="C94" s="50" t="s">
        <v>2325</v>
      </c>
      <c r="D94" s="50"/>
      <c r="E94" s="50"/>
      <c r="F94" s="71" t="s">
        <v>2292</v>
      </c>
      <c r="G94" s="72"/>
      <c r="H94" s="50" t="s">
        <v>2326</v>
      </c>
      <c r="I94" s="50" t="s">
        <v>2327</v>
      </c>
      <c r="J94" s="50"/>
      <c r="K94" s="62"/>
    </row>
    <row r="95" spans="2:11" s="1" customFormat="1" ht="15" customHeight="1">
      <c r="B95" s="73"/>
      <c r="C95" s="50" t="s">
        <v>2328</v>
      </c>
      <c r="D95" s="50"/>
      <c r="E95" s="50"/>
      <c r="F95" s="71" t="s">
        <v>2292</v>
      </c>
      <c r="G95" s="72"/>
      <c r="H95" s="50" t="s">
        <v>2328</v>
      </c>
      <c r="I95" s="50" t="s">
        <v>2327</v>
      </c>
      <c r="J95" s="50"/>
      <c r="K95" s="62"/>
    </row>
    <row r="96" spans="2:11" s="1" customFormat="1" ht="15" customHeight="1">
      <c r="B96" s="73"/>
      <c r="C96" s="50" t="s">
        <v>38</v>
      </c>
      <c r="D96" s="50"/>
      <c r="E96" s="50"/>
      <c r="F96" s="71" t="s">
        <v>2292</v>
      </c>
      <c r="G96" s="72"/>
      <c r="H96" s="50" t="s">
        <v>2329</v>
      </c>
      <c r="I96" s="50" t="s">
        <v>2327</v>
      </c>
      <c r="J96" s="50"/>
      <c r="K96" s="62"/>
    </row>
    <row r="97" spans="2:11" s="1" customFormat="1" ht="15" customHeight="1">
      <c r="B97" s="73"/>
      <c r="C97" s="50" t="s">
        <v>48</v>
      </c>
      <c r="D97" s="50"/>
      <c r="E97" s="50"/>
      <c r="F97" s="71" t="s">
        <v>2292</v>
      </c>
      <c r="G97" s="72"/>
      <c r="H97" s="50" t="s">
        <v>2330</v>
      </c>
      <c r="I97" s="50" t="s">
        <v>2327</v>
      </c>
      <c r="J97" s="50"/>
      <c r="K97" s="62"/>
    </row>
    <row r="98" spans="2:11" s="1" customFormat="1" ht="15" customHeight="1">
      <c r="B98" s="76"/>
      <c r="C98" s="77"/>
      <c r="D98" s="77"/>
      <c r="E98" s="77"/>
      <c r="F98" s="77"/>
      <c r="G98" s="77"/>
      <c r="H98" s="77"/>
      <c r="I98" s="77"/>
      <c r="J98" s="77"/>
      <c r="K98" s="78"/>
    </row>
    <row r="99" spans="2:11" s="1" customFormat="1" ht="18.75" customHeight="1">
      <c r="B99" s="79"/>
      <c r="C99" s="80"/>
      <c r="D99" s="80"/>
      <c r="E99" s="80"/>
      <c r="F99" s="80"/>
      <c r="G99" s="80"/>
      <c r="H99" s="80"/>
      <c r="I99" s="80"/>
      <c r="J99" s="80"/>
      <c r="K99" s="79"/>
    </row>
    <row r="100" spans="2:11" s="1" customFormat="1" ht="18.75" customHeight="1">
      <c r="B100" s="57"/>
      <c r="C100" s="57"/>
      <c r="D100" s="57"/>
      <c r="E100" s="57"/>
      <c r="F100" s="57"/>
      <c r="G100" s="57"/>
      <c r="H100" s="57"/>
      <c r="I100" s="57"/>
      <c r="J100" s="57"/>
      <c r="K100" s="57"/>
    </row>
    <row r="101" spans="2:11" s="1" customFormat="1" ht="7.5" customHeight="1">
      <c r="B101" s="58"/>
      <c r="C101" s="59"/>
      <c r="D101" s="59"/>
      <c r="E101" s="59"/>
      <c r="F101" s="59"/>
      <c r="G101" s="59"/>
      <c r="H101" s="59"/>
      <c r="I101" s="59"/>
      <c r="J101" s="59"/>
      <c r="K101" s="60"/>
    </row>
    <row r="102" spans="2:11" s="1" customFormat="1" ht="45" customHeight="1">
      <c r="B102" s="61"/>
      <c r="C102" s="367" t="s">
        <v>2331</v>
      </c>
      <c r="D102" s="367"/>
      <c r="E102" s="367"/>
      <c r="F102" s="367"/>
      <c r="G102" s="367"/>
      <c r="H102" s="367"/>
      <c r="I102" s="367"/>
      <c r="J102" s="367"/>
      <c r="K102" s="62"/>
    </row>
    <row r="103" spans="2:11" s="1" customFormat="1" ht="17.25" customHeight="1">
      <c r="B103" s="61"/>
      <c r="C103" s="63" t="s">
        <v>2286</v>
      </c>
      <c r="D103" s="63"/>
      <c r="E103" s="63"/>
      <c r="F103" s="63" t="s">
        <v>2287</v>
      </c>
      <c r="G103" s="64"/>
      <c r="H103" s="63" t="s">
        <v>54</v>
      </c>
      <c r="I103" s="63" t="s">
        <v>57</v>
      </c>
      <c r="J103" s="63" t="s">
        <v>2288</v>
      </c>
      <c r="K103" s="62"/>
    </row>
    <row r="104" spans="2:11" s="1" customFormat="1" ht="17.25" customHeight="1">
      <c r="B104" s="61"/>
      <c r="C104" s="65" t="s">
        <v>2289</v>
      </c>
      <c r="D104" s="65"/>
      <c r="E104" s="65"/>
      <c r="F104" s="66" t="s">
        <v>2290</v>
      </c>
      <c r="G104" s="67"/>
      <c r="H104" s="65"/>
      <c r="I104" s="65"/>
      <c r="J104" s="65" t="s">
        <v>2291</v>
      </c>
      <c r="K104" s="62"/>
    </row>
    <row r="105" spans="2:11" s="1" customFormat="1" ht="5.25" customHeight="1">
      <c r="B105" s="61"/>
      <c r="C105" s="63"/>
      <c r="D105" s="63"/>
      <c r="E105" s="63"/>
      <c r="F105" s="63"/>
      <c r="G105" s="81"/>
      <c r="H105" s="63"/>
      <c r="I105" s="63"/>
      <c r="J105" s="63"/>
      <c r="K105" s="62"/>
    </row>
    <row r="106" spans="2:11" s="1" customFormat="1" ht="15" customHeight="1">
      <c r="B106" s="61"/>
      <c r="C106" s="50" t="s">
        <v>53</v>
      </c>
      <c r="D106" s="70"/>
      <c r="E106" s="70"/>
      <c r="F106" s="71" t="s">
        <v>2292</v>
      </c>
      <c r="G106" s="50"/>
      <c r="H106" s="50" t="s">
        <v>2332</v>
      </c>
      <c r="I106" s="50" t="s">
        <v>2294</v>
      </c>
      <c r="J106" s="50">
        <v>20</v>
      </c>
      <c r="K106" s="62"/>
    </row>
    <row r="107" spans="2:11" s="1" customFormat="1" ht="15" customHeight="1">
      <c r="B107" s="61"/>
      <c r="C107" s="50" t="s">
        <v>2295</v>
      </c>
      <c r="D107" s="50"/>
      <c r="E107" s="50"/>
      <c r="F107" s="71" t="s">
        <v>2292</v>
      </c>
      <c r="G107" s="50"/>
      <c r="H107" s="50" t="s">
        <v>2332</v>
      </c>
      <c r="I107" s="50" t="s">
        <v>2294</v>
      </c>
      <c r="J107" s="50">
        <v>120</v>
      </c>
      <c r="K107" s="62"/>
    </row>
    <row r="108" spans="2:11" s="1" customFormat="1" ht="15" customHeight="1">
      <c r="B108" s="73"/>
      <c r="C108" s="50" t="s">
        <v>2297</v>
      </c>
      <c r="D108" s="50"/>
      <c r="E108" s="50"/>
      <c r="F108" s="71" t="s">
        <v>2298</v>
      </c>
      <c r="G108" s="50"/>
      <c r="H108" s="50" t="s">
        <v>2332</v>
      </c>
      <c r="I108" s="50" t="s">
        <v>2294</v>
      </c>
      <c r="J108" s="50">
        <v>50</v>
      </c>
      <c r="K108" s="62"/>
    </row>
    <row r="109" spans="2:11" s="1" customFormat="1" ht="15" customHeight="1">
      <c r="B109" s="73"/>
      <c r="C109" s="50" t="s">
        <v>2300</v>
      </c>
      <c r="D109" s="50"/>
      <c r="E109" s="50"/>
      <c r="F109" s="71" t="s">
        <v>2292</v>
      </c>
      <c r="G109" s="50"/>
      <c r="H109" s="50" t="s">
        <v>2332</v>
      </c>
      <c r="I109" s="50" t="s">
        <v>2302</v>
      </c>
      <c r="J109" s="50"/>
      <c r="K109" s="62"/>
    </row>
    <row r="110" spans="2:11" s="1" customFormat="1" ht="15" customHeight="1">
      <c r="B110" s="73"/>
      <c r="C110" s="50" t="s">
        <v>2311</v>
      </c>
      <c r="D110" s="50"/>
      <c r="E110" s="50"/>
      <c r="F110" s="71" t="s">
        <v>2298</v>
      </c>
      <c r="G110" s="50"/>
      <c r="H110" s="50" t="s">
        <v>2332</v>
      </c>
      <c r="I110" s="50" t="s">
        <v>2294</v>
      </c>
      <c r="J110" s="50">
        <v>50</v>
      </c>
      <c r="K110" s="62"/>
    </row>
    <row r="111" spans="2:11" s="1" customFormat="1" ht="15" customHeight="1">
      <c r="B111" s="73"/>
      <c r="C111" s="50" t="s">
        <v>2319</v>
      </c>
      <c r="D111" s="50"/>
      <c r="E111" s="50"/>
      <c r="F111" s="71" t="s">
        <v>2298</v>
      </c>
      <c r="G111" s="50"/>
      <c r="H111" s="50" t="s">
        <v>2332</v>
      </c>
      <c r="I111" s="50" t="s">
        <v>2294</v>
      </c>
      <c r="J111" s="50">
        <v>50</v>
      </c>
      <c r="K111" s="62"/>
    </row>
    <row r="112" spans="2:11" s="1" customFormat="1" ht="15" customHeight="1">
      <c r="B112" s="73"/>
      <c r="C112" s="50" t="s">
        <v>2317</v>
      </c>
      <c r="D112" s="50"/>
      <c r="E112" s="50"/>
      <c r="F112" s="71" t="s">
        <v>2298</v>
      </c>
      <c r="G112" s="50"/>
      <c r="H112" s="50" t="s">
        <v>2332</v>
      </c>
      <c r="I112" s="50" t="s">
        <v>2294</v>
      </c>
      <c r="J112" s="50">
        <v>50</v>
      </c>
      <c r="K112" s="62"/>
    </row>
    <row r="113" spans="2:11" s="1" customFormat="1" ht="15" customHeight="1">
      <c r="B113" s="73"/>
      <c r="C113" s="50" t="s">
        <v>53</v>
      </c>
      <c r="D113" s="50"/>
      <c r="E113" s="50"/>
      <c r="F113" s="71" t="s">
        <v>2292</v>
      </c>
      <c r="G113" s="50"/>
      <c r="H113" s="50" t="s">
        <v>2333</v>
      </c>
      <c r="I113" s="50" t="s">
        <v>2294</v>
      </c>
      <c r="J113" s="50">
        <v>20</v>
      </c>
      <c r="K113" s="62"/>
    </row>
    <row r="114" spans="2:11" s="1" customFormat="1" ht="15" customHeight="1">
      <c r="B114" s="73"/>
      <c r="C114" s="50" t="s">
        <v>2334</v>
      </c>
      <c r="D114" s="50"/>
      <c r="E114" s="50"/>
      <c r="F114" s="71" t="s">
        <v>2292</v>
      </c>
      <c r="G114" s="50"/>
      <c r="H114" s="50" t="s">
        <v>2335</v>
      </c>
      <c r="I114" s="50" t="s">
        <v>2294</v>
      </c>
      <c r="J114" s="50">
        <v>120</v>
      </c>
      <c r="K114" s="62"/>
    </row>
    <row r="115" spans="2:11" s="1" customFormat="1" ht="15" customHeight="1">
      <c r="B115" s="73"/>
      <c r="C115" s="50" t="s">
        <v>38</v>
      </c>
      <c r="D115" s="50"/>
      <c r="E115" s="50"/>
      <c r="F115" s="71" t="s">
        <v>2292</v>
      </c>
      <c r="G115" s="50"/>
      <c r="H115" s="50" t="s">
        <v>2336</v>
      </c>
      <c r="I115" s="50" t="s">
        <v>2327</v>
      </c>
      <c r="J115" s="50"/>
      <c r="K115" s="62"/>
    </row>
    <row r="116" spans="2:11" s="1" customFormat="1" ht="15" customHeight="1">
      <c r="B116" s="73"/>
      <c r="C116" s="50" t="s">
        <v>48</v>
      </c>
      <c r="D116" s="50"/>
      <c r="E116" s="50"/>
      <c r="F116" s="71" t="s">
        <v>2292</v>
      </c>
      <c r="G116" s="50"/>
      <c r="H116" s="50" t="s">
        <v>2337</v>
      </c>
      <c r="I116" s="50" t="s">
        <v>2327</v>
      </c>
      <c r="J116" s="50"/>
      <c r="K116" s="62"/>
    </row>
    <row r="117" spans="2:11" s="1" customFormat="1" ht="15" customHeight="1">
      <c r="B117" s="73"/>
      <c r="C117" s="50" t="s">
        <v>57</v>
      </c>
      <c r="D117" s="50"/>
      <c r="E117" s="50"/>
      <c r="F117" s="71" t="s">
        <v>2292</v>
      </c>
      <c r="G117" s="50"/>
      <c r="H117" s="50" t="s">
        <v>2338</v>
      </c>
      <c r="I117" s="50" t="s">
        <v>2339</v>
      </c>
      <c r="J117" s="50"/>
      <c r="K117" s="62"/>
    </row>
    <row r="118" spans="2:11" s="1" customFormat="1" ht="15" customHeight="1">
      <c r="B118" s="76"/>
      <c r="C118" s="82"/>
      <c r="D118" s="82"/>
      <c r="E118" s="82"/>
      <c r="F118" s="82"/>
      <c r="G118" s="82"/>
      <c r="H118" s="82"/>
      <c r="I118" s="82"/>
      <c r="J118" s="82"/>
      <c r="K118" s="78"/>
    </row>
    <row r="119" spans="2:11" s="1" customFormat="1" ht="18.75" customHeight="1">
      <c r="B119" s="83"/>
      <c r="C119" s="84"/>
      <c r="D119" s="84"/>
      <c r="E119" s="84"/>
      <c r="F119" s="85"/>
      <c r="G119" s="84"/>
      <c r="H119" s="84"/>
      <c r="I119" s="84"/>
      <c r="J119" s="84"/>
      <c r="K119" s="83"/>
    </row>
    <row r="120" spans="2:11" s="1" customFormat="1" ht="18.75" customHeight="1">
      <c r="B120" s="57"/>
      <c r="C120" s="57"/>
      <c r="D120" s="57"/>
      <c r="E120" s="57"/>
      <c r="F120" s="57"/>
      <c r="G120" s="57"/>
      <c r="H120" s="57"/>
      <c r="I120" s="57"/>
      <c r="J120" s="57"/>
      <c r="K120" s="57"/>
    </row>
    <row r="121" spans="2:11" s="1" customFormat="1" ht="7.5" customHeight="1">
      <c r="B121" s="86"/>
      <c r="C121" s="87"/>
      <c r="D121" s="87"/>
      <c r="E121" s="87"/>
      <c r="F121" s="87"/>
      <c r="G121" s="87"/>
      <c r="H121" s="87"/>
      <c r="I121" s="87"/>
      <c r="J121" s="87"/>
      <c r="K121" s="88"/>
    </row>
    <row r="122" spans="2:11" s="1" customFormat="1" ht="45" customHeight="1">
      <c r="B122" s="89"/>
      <c r="C122" s="365" t="s">
        <v>2340</v>
      </c>
      <c r="D122" s="365"/>
      <c r="E122" s="365"/>
      <c r="F122" s="365"/>
      <c r="G122" s="365"/>
      <c r="H122" s="365"/>
      <c r="I122" s="365"/>
      <c r="J122" s="365"/>
      <c r="K122" s="90"/>
    </row>
    <row r="123" spans="2:11" s="1" customFormat="1" ht="17.25" customHeight="1">
      <c r="B123" s="91"/>
      <c r="C123" s="63" t="s">
        <v>2286</v>
      </c>
      <c r="D123" s="63"/>
      <c r="E123" s="63"/>
      <c r="F123" s="63" t="s">
        <v>2287</v>
      </c>
      <c r="G123" s="64"/>
      <c r="H123" s="63" t="s">
        <v>54</v>
      </c>
      <c r="I123" s="63" t="s">
        <v>57</v>
      </c>
      <c r="J123" s="63" t="s">
        <v>2288</v>
      </c>
      <c r="K123" s="92"/>
    </row>
    <row r="124" spans="2:11" s="1" customFormat="1" ht="17.25" customHeight="1">
      <c r="B124" s="91"/>
      <c r="C124" s="65" t="s">
        <v>2289</v>
      </c>
      <c r="D124" s="65"/>
      <c r="E124" s="65"/>
      <c r="F124" s="66" t="s">
        <v>2290</v>
      </c>
      <c r="G124" s="67"/>
      <c r="H124" s="65"/>
      <c r="I124" s="65"/>
      <c r="J124" s="65" t="s">
        <v>2291</v>
      </c>
      <c r="K124" s="92"/>
    </row>
    <row r="125" spans="2:11" s="1" customFormat="1" ht="5.25" customHeight="1">
      <c r="B125" s="93"/>
      <c r="C125" s="68"/>
      <c r="D125" s="68"/>
      <c r="E125" s="68"/>
      <c r="F125" s="68"/>
      <c r="G125" s="94"/>
      <c r="H125" s="68"/>
      <c r="I125" s="68"/>
      <c r="J125" s="68"/>
      <c r="K125" s="95"/>
    </row>
    <row r="126" spans="2:11" s="1" customFormat="1" ht="15" customHeight="1">
      <c r="B126" s="93"/>
      <c r="C126" s="50" t="s">
        <v>2295</v>
      </c>
      <c r="D126" s="70"/>
      <c r="E126" s="70"/>
      <c r="F126" s="71" t="s">
        <v>2292</v>
      </c>
      <c r="G126" s="50"/>
      <c r="H126" s="50" t="s">
        <v>2332</v>
      </c>
      <c r="I126" s="50" t="s">
        <v>2294</v>
      </c>
      <c r="J126" s="50">
        <v>120</v>
      </c>
      <c r="K126" s="96"/>
    </row>
    <row r="127" spans="2:11" s="1" customFormat="1" ht="15" customHeight="1">
      <c r="B127" s="93"/>
      <c r="C127" s="50" t="s">
        <v>2341</v>
      </c>
      <c r="D127" s="50"/>
      <c r="E127" s="50"/>
      <c r="F127" s="71" t="s">
        <v>2292</v>
      </c>
      <c r="G127" s="50"/>
      <c r="H127" s="50" t="s">
        <v>2342</v>
      </c>
      <c r="I127" s="50" t="s">
        <v>2294</v>
      </c>
      <c r="J127" s="50" t="s">
        <v>2343</v>
      </c>
      <c r="K127" s="96"/>
    </row>
    <row r="128" spans="2:11" s="1" customFormat="1" ht="15" customHeight="1">
      <c r="B128" s="93"/>
      <c r="C128" s="50" t="s">
        <v>2240</v>
      </c>
      <c r="D128" s="50"/>
      <c r="E128" s="50"/>
      <c r="F128" s="71" t="s">
        <v>2292</v>
      </c>
      <c r="G128" s="50"/>
      <c r="H128" s="50" t="s">
        <v>2344</v>
      </c>
      <c r="I128" s="50" t="s">
        <v>2294</v>
      </c>
      <c r="J128" s="50" t="s">
        <v>2343</v>
      </c>
      <c r="K128" s="96"/>
    </row>
    <row r="129" spans="2:11" s="1" customFormat="1" ht="15" customHeight="1">
      <c r="B129" s="93"/>
      <c r="C129" s="50" t="s">
        <v>2303</v>
      </c>
      <c r="D129" s="50"/>
      <c r="E129" s="50"/>
      <c r="F129" s="71" t="s">
        <v>2298</v>
      </c>
      <c r="G129" s="50"/>
      <c r="H129" s="50" t="s">
        <v>2304</v>
      </c>
      <c r="I129" s="50" t="s">
        <v>2294</v>
      </c>
      <c r="J129" s="50">
        <v>15</v>
      </c>
      <c r="K129" s="96"/>
    </row>
    <row r="130" spans="2:11" s="1" customFormat="1" ht="15" customHeight="1">
      <c r="B130" s="93"/>
      <c r="C130" s="74" t="s">
        <v>2305</v>
      </c>
      <c r="D130" s="74"/>
      <c r="E130" s="74"/>
      <c r="F130" s="75" t="s">
        <v>2298</v>
      </c>
      <c r="G130" s="74"/>
      <c r="H130" s="74" t="s">
        <v>2306</v>
      </c>
      <c r="I130" s="74" t="s">
        <v>2294</v>
      </c>
      <c r="J130" s="74">
        <v>15</v>
      </c>
      <c r="K130" s="96"/>
    </row>
    <row r="131" spans="2:11" s="1" customFormat="1" ht="15" customHeight="1">
      <c r="B131" s="93"/>
      <c r="C131" s="74" t="s">
        <v>2307</v>
      </c>
      <c r="D131" s="74"/>
      <c r="E131" s="74"/>
      <c r="F131" s="75" t="s">
        <v>2298</v>
      </c>
      <c r="G131" s="74"/>
      <c r="H131" s="74" t="s">
        <v>2308</v>
      </c>
      <c r="I131" s="74" t="s">
        <v>2294</v>
      </c>
      <c r="J131" s="74">
        <v>20</v>
      </c>
      <c r="K131" s="96"/>
    </row>
    <row r="132" spans="2:11" s="1" customFormat="1" ht="15" customHeight="1">
      <c r="B132" s="93"/>
      <c r="C132" s="74" t="s">
        <v>2309</v>
      </c>
      <c r="D132" s="74"/>
      <c r="E132" s="74"/>
      <c r="F132" s="75" t="s">
        <v>2298</v>
      </c>
      <c r="G132" s="74"/>
      <c r="H132" s="74" t="s">
        <v>2310</v>
      </c>
      <c r="I132" s="74" t="s">
        <v>2294</v>
      </c>
      <c r="J132" s="74">
        <v>20</v>
      </c>
      <c r="K132" s="96"/>
    </row>
    <row r="133" spans="2:11" s="1" customFormat="1" ht="15" customHeight="1">
      <c r="B133" s="93"/>
      <c r="C133" s="50" t="s">
        <v>2297</v>
      </c>
      <c r="D133" s="50"/>
      <c r="E133" s="50"/>
      <c r="F133" s="71" t="s">
        <v>2298</v>
      </c>
      <c r="G133" s="50"/>
      <c r="H133" s="50" t="s">
        <v>2332</v>
      </c>
      <c r="I133" s="50" t="s">
        <v>2294</v>
      </c>
      <c r="J133" s="50">
        <v>50</v>
      </c>
      <c r="K133" s="96"/>
    </row>
    <row r="134" spans="2:11" s="1" customFormat="1" ht="15" customHeight="1">
      <c r="B134" s="93"/>
      <c r="C134" s="50" t="s">
        <v>2311</v>
      </c>
      <c r="D134" s="50"/>
      <c r="E134" s="50"/>
      <c r="F134" s="71" t="s">
        <v>2298</v>
      </c>
      <c r="G134" s="50"/>
      <c r="H134" s="50" t="s">
        <v>2332</v>
      </c>
      <c r="I134" s="50" t="s">
        <v>2294</v>
      </c>
      <c r="J134" s="50">
        <v>50</v>
      </c>
      <c r="K134" s="96"/>
    </row>
    <row r="135" spans="2:11" s="1" customFormat="1" ht="15" customHeight="1">
      <c r="B135" s="93"/>
      <c r="C135" s="50" t="s">
        <v>2317</v>
      </c>
      <c r="D135" s="50"/>
      <c r="E135" s="50"/>
      <c r="F135" s="71" t="s">
        <v>2298</v>
      </c>
      <c r="G135" s="50"/>
      <c r="H135" s="50" t="s">
        <v>2332</v>
      </c>
      <c r="I135" s="50" t="s">
        <v>2294</v>
      </c>
      <c r="J135" s="50">
        <v>50</v>
      </c>
      <c r="K135" s="96"/>
    </row>
    <row r="136" spans="2:11" s="1" customFormat="1" ht="15" customHeight="1">
      <c r="B136" s="93"/>
      <c r="C136" s="50" t="s">
        <v>2319</v>
      </c>
      <c r="D136" s="50"/>
      <c r="E136" s="50"/>
      <c r="F136" s="71" t="s">
        <v>2298</v>
      </c>
      <c r="G136" s="50"/>
      <c r="H136" s="50" t="s">
        <v>2332</v>
      </c>
      <c r="I136" s="50" t="s">
        <v>2294</v>
      </c>
      <c r="J136" s="50">
        <v>50</v>
      </c>
      <c r="K136" s="96"/>
    </row>
    <row r="137" spans="2:11" s="1" customFormat="1" ht="15" customHeight="1">
      <c r="B137" s="93"/>
      <c r="C137" s="50" t="s">
        <v>2320</v>
      </c>
      <c r="D137" s="50"/>
      <c r="E137" s="50"/>
      <c r="F137" s="71" t="s">
        <v>2298</v>
      </c>
      <c r="G137" s="50"/>
      <c r="H137" s="50" t="s">
        <v>2345</v>
      </c>
      <c r="I137" s="50" t="s">
        <v>2294</v>
      </c>
      <c r="J137" s="50">
        <v>255</v>
      </c>
      <c r="K137" s="96"/>
    </row>
    <row r="138" spans="2:11" s="1" customFormat="1" ht="15" customHeight="1">
      <c r="B138" s="93"/>
      <c r="C138" s="50" t="s">
        <v>2322</v>
      </c>
      <c r="D138" s="50"/>
      <c r="E138" s="50"/>
      <c r="F138" s="71" t="s">
        <v>2292</v>
      </c>
      <c r="G138" s="50"/>
      <c r="H138" s="50" t="s">
        <v>2346</v>
      </c>
      <c r="I138" s="50" t="s">
        <v>2324</v>
      </c>
      <c r="J138" s="50"/>
      <c r="K138" s="96"/>
    </row>
    <row r="139" spans="2:11" s="1" customFormat="1" ht="15" customHeight="1">
      <c r="B139" s="93"/>
      <c r="C139" s="50" t="s">
        <v>2325</v>
      </c>
      <c r="D139" s="50"/>
      <c r="E139" s="50"/>
      <c r="F139" s="71" t="s">
        <v>2292</v>
      </c>
      <c r="G139" s="50"/>
      <c r="H139" s="50" t="s">
        <v>2347</v>
      </c>
      <c r="I139" s="50" t="s">
        <v>2327</v>
      </c>
      <c r="J139" s="50"/>
      <c r="K139" s="96"/>
    </row>
    <row r="140" spans="2:11" s="1" customFormat="1" ht="15" customHeight="1">
      <c r="B140" s="93"/>
      <c r="C140" s="50" t="s">
        <v>2328</v>
      </c>
      <c r="D140" s="50"/>
      <c r="E140" s="50"/>
      <c r="F140" s="71" t="s">
        <v>2292</v>
      </c>
      <c r="G140" s="50"/>
      <c r="H140" s="50" t="s">
        <v>2328</v>
      </c>
      <c r="I140" s="50" t="s">
        <v>2327</v>
      </c>
      <c r="J140" s="50"/>
      <c r="K140" s="96"/>
    </row>
    <row r="141" spans="2:11" s="1" customFormat="1" ht="15" customHeight="1">
      <c r="B141" s="93"/>
      <c r="C141" s="50" t="s">
        <v>38</v>
      </c>
      <c r="D141" s="50"/>
      <c r="E141" s="50"/>
      <c r="F141" s="71" t="s">
        <v>2292</v>
      </c>
      <c r="G141" s="50"/>
      <c r="H141" s="50" t="s">
        <v>2348</v>
      </c>
      <c r="I141" s="50" t="s">
        <v>2327</v>
      </c>
      <c r="J141" s="50"/>
      <c r="K141" s="96"/>
    </row>
    <row r="142" spans="2:11" s="1" customFormat="1" ht="15" customHeight="1">
      <c r="B142" s="93"/>
      <c r="C142" s="50" t="s">
        <v>2349</v>
      </c>
      <c r="D142" s="50"/>
      <c r="E142" s="50"/>
      <c r="F142" s="71" t="s">
        <v>2292</v>
      </c>
      <c r="G142" s="50"/>
      <c r="H142" s="50" t="s">
        <v>2350</v>
      </c>
      <c r="I142" s="50" t="s">
        <v>2327</v>
      </c>
      <c r="J142" s="50"/>
      <c r="K142" s="96"/>
    </row>
    <row r="143" spans="2:11" s="1" customFormat="1" ht="15" customHeight="1">
      <c r="B143" s="97"/>
      <c r="C143" s="98"/>
      <c r="D143" s="98"/>
      <c r="E143" s="98"/>
      <c r="F143" s="98"/>
      <c r="G143" s="98"/>
      <c r="H143" s="98"/>
      <c r="I143" s="98"/>
      <c r="J143" s="98"/>
      <c r="K143" s="99"/>
    </row>
    <row r="144" spans="2:11" s="1" customFormat="1" ht="18.75" customHeight="1">
      <c r="B144" s="84"/>
      <c r="C144" s="84"/>
      <c r="D144" s="84"/>
      <c r="E144" s="84"/>
      <c r="F144" s="85"/>
      <c r="G144" s="84"/>
      <c r="H144" s="84"/>
      <c r="I144" s="84"/>
      <c r="J144" s="84"/>
      <c r="K144" s="84"/>
    </row>
    <row r="145" spans="2:11" s="1" customFormat="1" ht="18.75" customHeight="1">
      <c r="B145" s="57"/>
      <c r="C145" s="57"/>
      <c r="D145" s="57"/>
      <c r="E145" s="57"/>
      <c r="F145" s="57"/>
      <c r="G145" s="57"/>
      <c r="H145" s="57"/>
      <c r="I145" s="57"/>
      <c r="J145" s="57"/>
      <c r="K145" s="57"/>
    </row>
    <row r="146" spans="2:11" s="1" customFormat="1" ht="7.5" customHeight="1">
      <c r="B146" s="58"/>
      <c r="C146" s="59"/>
      <c r="D146" s="59"/>
      <c r="E146" s="59"/>
      <c r="F146" s="59"/>
      <c r="G146" s="59"/>
      <c r="H146" s="59"/>
      <c r="I146" s="59"/>
      <c r="J146" s="59"/>
      <c r="K146" s="60"/>
    </row>
    <row r="147" spans="2:11" s="1" customFormat="1" ht="45" customHeight="1">
      <c r="B147" s="61"/>
      <c r="C147" s="367" t="s">
        <v>2351</v>
      </c>
      <c r="D147" s="367"/>
      <c r="E147" s="367"/>
      <c r="F147" s="367"/>
      <c r="G147" s="367"/>
      <c r="H147" s="367"/>
      <c r="I147" s="367"/>
      <c r="J147" s="367"/>
      <c r="K147" s="62"/>
    </row>
    <row r="148" spans="2:11" s="1" customFormat="1" ht="17.25" customHeight="1">
      <c r="B148" s="61"/>
      <c r="C148" s="63" t="s">
        <v>2286</v>
      </c>
      <c r="D148" s="63"/>
      <c r="E148" s="63"/>
      <c r="F148" s="63" t="s">
        <v>2287</v>
      </c>
      <c r="G148" s="64"/>
      <c r="H148" s="63" t="s">
        <v>54</v>
      </c>
      <c r="I148" s="63" t="s">
        <v>57</v>
      </c>
      <c r="J148" s="63" t="s">
        <v>2288</v>
      </c>
      <c r="K148" s="62"/>
    </row>
    <row r="149" spans="2:11" s="1" customFormat="1" ht="17.25" customHeight="1">
      <c r="B149" s="61"/>
      <c r="C149" s="65" t="s">
        <v>2289</v>
      </c>
      <c r="D149" s="65"/>
      <c r="E149" s="65"/>
      <c r="F149" s="66" t="s">
        <v>2290</v>
      </c>
      <c r="G149" s="67"/>
      <c r="H149" s="65"/>
      <c r="I149" s="65"/>
      <c r="J149" s="65" t="s">
        <v>2291</v>
      </c>
      <c r="K149" s="62"/>
    </row>
    <row r="150" spans="2:11" s="1" customFormat="1" ht="5.25" customHeight="1">
      <c r="B150" s="73"/>
      <c r="C150" s="68"/>
      <c r="D150" s="68"/>
      <c r="E150" s="68"/>
      <c r="F150" s="68"/>
      <c r="G150" s="69"/>
      <c r="H150" s="68"/>
      <c r="I150" s="68"/>
      <c r="J150" s="68"/>
      <c r="K150" s="96"/>
    </row>
    <row r="151" spans="2:11" s="1" customFormat="1" ht="15" customHeight="1">
      <c r="B151" s="73"/>
      <c r="C151" s="100" t="s">
        <v>2295</v>
      </c>
      <c r="D151" s="50"/>
      <c r="E151" s="50"/>
      <c r="F151" s="101" t="s">
        <v>2292</v>
      </c>
      <c r="G151" s="50"/>
      <c r="H151" s="100" t="s">
        <v>2332</v>
      </c>
      <c r="I151" s="100" t="s">
        <v>2294</v>
      </c>
      <c r="J151" s="100">
        <v>120</v>
      </c>
      <c r="K151" s="96"/>
    </row>
    <row r="152" spans="2:11" s="1" customFormat="1" ht="15" customHeight="1">
      <c r="B152" s="73"/>
      <c r="C152" s="100" t="s">
        <v>2341</v>
      </c>
      <c r="D152" s="50"/>
      <c r="E152" s="50"/>
      <c r="F152" s="101" t="s">
        <v>2292</v>
      </c>
      <c r="G152" s="50"/>
      <c r="H152" s="100" t="s">
        <v>2352</v>
      </c>
      <c r="I152" s="100" t="s">
        <v>2294</v>
      </c>
      <c r="J152" s="100" t="s">
        <v>2343</v>
      </c>
      <c r="K152" s="96"/>
    </row>
    <row r="153" spans="2:11" s="1" customFormat="1" ht="15" customHeight="1">
      <c r="B153" s="73"/>
      <c r="C153" s="100" t="s">
        <v>2240</v>
      </c>
      <c r="D153" s="50"/>
      <c r="E153" s="50"/>
      <c r="F153" s="101" t="s">
        <v>2292</v>
      </c>
      <c r="G153" s="50"/>
      <c r="H153" s="100" t="s">
        <v>2353</v>
      </c>
      <c r="I153" s="100" t="s">
        <v>2294</v>
      </c>
      <c r="J153" s="100" t="s">
        <v>2343</v>
      </c>
      <c r="K153" s="96"/>
    </row>
    <row r="154" spans="2:11" s="1" customFormat="1" ht="15" customHeight="1">
      <c r="B154" s="73"/>
      <c r="C154" s="100" t="s">
        <v>2297</v>
      </c>
      <c r="D154" s="50"/>
      <c r="E154" s="50"/>
      <c r="F154" s="101" t="s">
        <v>2298</v>
      </c>
      <c r="G154" s="50"/>
      <c r="H154" s="100" t="s">
        <v>2332</v>
      </c>
      <c r="I154" s="100" t="s">
        <v>2294</v>
      </c>
      <c r="J154" s="100">
        <v>50</v>
      </c>
      <c r="K154" s="96"/>
    </row>
    <row r="155" spans="2:11" s="1" customFormat="1" ht="15" customHeight="1">
      <c r="B155" s="73"/>
      <c r="C155" s="100" t="s">
        <v>2300</v>
      </c>
      <c r="D155" s="50"/>
      <c r="E155" s="50"/>
      <c r="F155" s="101" t="s">
        <v>2292</v>
      </c>
      <c r="G155" s="50"/>
      <c r="H155" s="100" t="s">
        <v>2332</v>
      </c>
      <c r="I155" s="100" t="s">
        <v>2302</v>
      </c>
      <c r="J155" s="100"/>
      <c r="K155" s="96"/>
    </row>
    <row r="156" spans="2:11" s="1" customFormat="1" ht="15" customHeight="1">
      <c r="B156" s="73"/>
      <c r="C156" s="100" t="s">
        <v>2311</v>
      </c>
      <c r="D156" s="50"/>
      <c r="E156" s="50"/>
      <c r="F156" s="101" t="s">
        <v>2298</v>
      </c>
      <c r="G156" s="50"/>
      <c r="H156" s="100" t="s">
        <v>2332</v>
      </c>
      <c r="I156" s="100" t="s">
        <v>2294</v>
      </c>
      <c r="J156" s="100">
        <v>50</v>
      </c>
      <c r="K156" s="96"/>
    </row>
    <row r="157" spans="2:11" s="1" customFormat="1" ht="15" customHeight="1">
      <c r="B157" s="73"/>
      <c r="C157" s="100" t="s">
        <v>2319</v>
      </c>
      <c r="D157" s="50"/>
      <c r="E157" s="50"/>
      <c r="F157" s="101" t="s">
        <v>2298</v>
      </c>
      <c r="G157" s="50"/>
      <c r="H157" s="100" t="s">
        <v>2332</v>
      </c>
      <c r="I157" s="100" t="s">
        <v>2294</v>
      </c>
      <c r="J157" s="100">
        <v>50</v>
      </c>
      <c r="K157" s="96"/>
    </row>
    <row r="158" spans="2:11" s="1" customFormat="1" ht="15" customHeight="1">
      <c r="B158" s="73"/>
      <c r="C158" s="100" t="s">
        <v>2317</v>
      </c>
      <c r="D158" s="50"/>
      <c r="E158" s="50"/>
      <c r="F158" s="101" t="s">
        <v>2298</v>
      </c>
      <c r="G158" s="50"/>
      <c r="H158" s="100" t="s">
        <v>2332</v>
      </c>
      <c r="I158" s="100" t="s">
        <v>2294</v>
      </c>
      <c r="J158" s="100">
        <v>50</v>
      </c>
      <c r="K158" s="96"/>
    </row>
    <row r="159" spans="2:11" s="1" customFormat="1" ht="15" customHeight="1">
      <c r="B159" s="73"/>
      <c r="C159" s="100" t="s">
        <v>117</v>
      </c>
      <c r="D159" s="50"/>
      <c r="E159" s="50"/>
      <c r="F159" s="101" t="s">
        <v>2292</v>
      </c>
      <c r="G159" s="50"/>
      <c r="H159" s="100" t="s">
        <v>2354</v>
      </c>
      <c r="I159" s="100" t="s">
        <v>2294</v>
      </c>
      <c r="J159" s="100" t="s">
        <v>2355</v>
      </c>
      <c r="K159" s="96"/>
    </row>
    <row r="160" spans="2:11" s="1" customFormat="1" ht="15" customHeight="1">
      <c r="B160" s="73"/>
      <c r="C160" s="100" t="s">
        <v>2356</v>
      </c>
      <c r="D160" s="50"/>
      <c r="E160" s="50"/>
      <c r="F160" s="101" t="s">
        <v>2292</v>
      </c>
      <c r="G160" s="50"/>
      <c r="H160" s="100" t="s">
        <v>2357</v>
      </c>
      <c r="I160" s="100" t="s">
        <v>2327</v>
      </c>
      <c r="J160" s="100"/>
      <c r="K160" s="96"/>
    </row>
    <row r="161" spans="2:11" s="1" customFormat="1" ht="15" customHeight="1">
      <c r="B161" s="102"/>
      <c r="C161" s="82"/>
      <c r="D161" s="82"/>
      <c r="E161" s="82"/>
      <c r="F161" s="82"/>
      <c r="G161" s="82"/>
      <c r="H161" s="82"/>
      <c r="I161" s="82"/>
      <c r="J161" s="82"/>
      <c r="K161" s="103"/>
    </row>
    <row r="162" spans="2:11" s="1" customFormat="1" ht="18.75" customHeight="1">
      <c r="B162" s="84"/>
      <c r="C162" s="94"/>
      <c r="D162" s="94"/>
      <c r="E162" s="94"/>
      <c r="F162" s="104"/>
      <c r="G162" s="94"/>
      <c r="H162" s="94"/>
      <c r="I162" s="94"/>
      <c r="J162" s="94"/>
      <c r="K162" s="84"/>
    </row>
    <row r="163" spans="2:11" s="1" customFormat="1" ht="18.75" customHeight="1">
      <c r="B163" s="57"/>
      <c r="C163" s="57"/>
      <c r="D163" s="57"/>
      <c r="E163" s="57"/>
      <c r="F163" s="57"/>
      <c r="G163" s="57"/>
      <c r="H163" s="57"/>
      <c r="I163" s="57"/>
      <c r="J163" s="57"/>
      <c r="K163" s="57"/>
    </row>
    <row r="164" spans="2:11" s="1" customFormat="1" ht="7.5" customHeight="1">
      <c r="B164" s="39"/>
      <c r="C164" s="40"/>
      <c r="D164" s="40"/>
      <c r="E164" s="40"/>
      <c r="F164" s="40"/>
      <c r="G164" s="40"/>
      <c r="H164" s="40"/>
      <c r="I164" s="40"/>
      <c r="J164" s="40"/>
      <c r="K164" s="41"/>
    </row>
    <row r="165" spans="2:11" s="1" customFormat="1" ht="45" customHeight="1">
      <c r="B165" s="42"/>
      <c r="C165" s="365" t="s">
        <v>2358</v>
      </c>
      <c r="D165" s="365"/>
      <c r="E165" s="365"/>
      <c r="F165" s="365"/>
      <c r="G165" s="365"/>
      <c r="H165" s="365"/>
      <c r="I165" s="365"/>
      <c r="J165" s="365"/>
      <c r="K165" s="43"/>
    </row>
    <row r="166" spans="2:11" s="1" customFormat="1" ht="17.25" customHeight="1">
      <c r="B166" s="42"/>
      <c r="C166" s="63" t="s">
        <v>2286</v>
      </c>
      <c r="D166" s="63"/>
      <c r="E166" s="63"/>
      <c r="F166" s="63" t="s">
        <v>2287</v>
      </c>
      <c r="G166" s="105"/>
      <c r="H166" s="106" t="s">
        <v>54</v>
      </c>
      <c r="I166" s="106" t="s">
        <v>57</v>
      </c>
      <c r="J166" s="63" t="s">
        <v>2288</v>
      </c>
      <c r="K166" s="43"/>
    </row>
    <row r="167" spans="2:11" s="1" customFormat="1" ht="17.25" customHeight="1">
      <c r="B167" s="44"/>
      <c r="C167" s="65" t="s">
        <v>2289</v>
      </c>
      <c r="D167" s="65"/>
      <c r="E167" s="65"/>
      <c r="F167" s="66" t="s">
        <v>2290</v>
      </c>
      <c r="G167" s="107"/>
      <c r="H167" s="108"/>
      <c r="I167" s="108"/>
      <c r="J167" s="65" t="s">
        <v>2291</v>
      </c>
      <c r="K167" s="45"/>
    </row>
    <row r="168" spans="2:11" s="1" customFormat="1" ht="5.25" customHeight="1">
      <c r="B168" s="73"/>
      <c r="C168" s="68"/>
      <c r="D168" s="68"/>
      <c r="E168" s="68"/>
      <c r="F168" s="68"/>
      <c r="G168" s="69"/>
      <c r="H168" s="68"/>
      <c r="I168" s="68"/>
      <c r="J168" s="68"/>
      <c r="K168" s="96"/>
    </row>
    <row r="169" spans="2:11" s="1" customFormat="1" ht="15" customHeight="1">
      <c r="B169" s="73"/>
      <c r="C169" s="50" t="s">
        <v>2295</v>
      </c>
      <c r="D169" s="50"/>
      <c r="E169" s="50"/>
      <c r="F169" s="71" t="s">
        <v>2292</v>
      </c>
      <c r="G169" s="50"/>
      <c r="H169" s="50" t="s">
        <v>2332</v>
      </c>
      <c r="I169" s="50" t="s">
        <v>2294</v>
      </c>
      <c r="J169" s="50">
        <v>120</v>
      </c>
      <c r="K169" s="96"/>
    </row>
    <row r="170" spans="2:11" s="1" customFormat="1" ht="15" customHeight="1">
      <c r="B170" s="73"/>
      <c r="C170" s="50" t="s">
        <v>2341</v>
      </c>
      <c r="D170" s="50"/>
      <c r="E170" s="50"/>
      <c r="F170" s="71" t="s">
        <v>2292</v>
      </c>
      <c r="G170" s="50"/>
      <c r="H170" s="50" t="s">
        <v>2342</v>
      </c>
      <c r="I170" s="50" t="s">
        <v>2294</v>
      </c>
      <c r="J170" s="50" t="s">
        <v>2343</v>
      </c>
      <c r="K170" s="96"/>
    </row>
    <row r="171" spans="2:11" s="1" customFormat="1" ht="15" customHeight="1">
      <c r="B171" s="73"/>
      <c r="C171" s="50" t="s">
        <v>2240</v>
      </c>
      <c r="D171" s="50"/>
      <c r="E171" s="50"/>
      <c r="F171" s="71" t="s">
        <v>2292</v>
      </c>
      <c r="G171" s="50"/>
      <c r="H171" s="50" t="s">
        <v>2359</v>
      </c>
      <c r="I171" s="50" t="s">
        <v>2294</v>
      </c>
      <c r="J171" s="50" t="s">
        <v>2343</v>
      </c>
      <c r="K171" s="96"/>
    </row>
    <row r="172" spans="2:11" s="1" customFormat="1" ht="15" customHeight="1">
      <c r="B172" s="73"/>
      <c r="C172" s="50" t="s">
        <v>2297</v>
      </c>
      <c r="D172" s="50"/>
      <c r="E172" s="50"/>
      <c r="F172" s="71" t="s">
        <v>2298</v>
      </c>
      <c r="G172" s="50"/>
      <c r="H172" s="50" t="s">
        <v>2359</v>
      </c>
      <c r="I172" s="50" t="s">
        <v>2294</v>
      </c>
      <c r="J172" s="50">
        <v>50</v>
      </c>
      <c r="K172" s="96"/>
    </row>
    <row r="173" spans="2:11" s="1" customFormat="1" ht="15" customHeight="1">
      <c r="B173" s="73"/>
      <c r="C173" s="50" t="s">
        <v>2300</v>
      </c>
      <c r="D173" s="50"/>
      <c r="E173" s="50"/>
      <c r="F173" s="71" t="s">
        <v>2292</v>
      </c>
      <c r="G173" s="50"/>
      <c r="H173" s="50" t="s">
        <v>2359</v>
      </c>
      <c r="I173" s="50" t="s">
        <v>2302</v>
      </c>
      <c r="J173" s="50"/>
      <c r="K173" s="96"/>
    </row>
    <row r="174" spans="2:11" s="1" customFormat="1" ht="15" customHeight="1">
      <c r="B174" s="73"/>
      <c r="C174" s="50" t="s">
        <v>2311</v>
      </c>
      <c r="D174" s="50"/>
      <c r="E174" s="50"/>
      <c r="F174" s="71" t="s">
        <v>2298</v>
      </c>
      <c r="G174" s="50"/>
      <c r="H174" s="50" t="s">
        <v>2359</v>
      </c>
      <c r="I174" s="50" t="s">
        <v>2294</v>
      </c>
      <c r="J174" s="50">
        <v>50</v>
      </c>
      <c r="K174" s="96"/>
    </row>
    <row r="175" spans="2:11" s="1" customFormat="1" ht="15" customHeight="1">
      <c r="B175" s="73"/>
      <c r="C175" s="50" t="s">
        <v>2319</v>
      </c>
      <c r="D175" s="50"/>
      <c r="E175" s="50"/>
      <c r="F175" s="71" t="s">
        <v>2298</v>
      </c>
      <c r="G175" s="50"/>
      <c r="H175" s="50" t="s">
        <v>2359</v>
      </c>
      <c r="I175" s="50" t="s">
        <v>2294</v>
      </c>
      <c r="J175" s="50">
        <v>50</v>
      </c>
      <c r="K175" s="96"/>
    </row>
    <row r="176" spans="2:11" s="1" customFormat="1" ht="15" customHeight="1">
      <c r="B176" s="73"/>
      <c r="C176" s="50" t="s">
        <v>2317</v>
      </c>
      <c r="D176" s="50"/>
      <c r="E176" s="50"/>
      <c r="F176" s="71" t="s">
        <v>2298</v>
      </c>
      <c r="G176" s="50"/>
      <c r="H176" s="50" t="s">
        <v>2359</v>
      </c>
      <c r="I176" s="50" t="s">
        <v>2294</v>
      </c>
      <c r="J176" s="50">
        <v>50</v>
      </c>
      <c r="K176" s="96"/>
    </row>
    <row r="177" spans="2:11" s="1" customFormat="1" ht="15" customHeight="1">
      <c r="B177" s="73"/>
      <c r="C177" s="50" t="s">
        <v>131</v>
      </c>
      <c r="D177" s="50"/>
      <c r="E177" s="50"/>
      <c r="F177" s="71" t="s">
        <v>2292</v>
      </c>
      <c r="G177" s="50"/>
      <c r="H177" s="50" t="s">
        <v>2360</v>
      </c>
      <c r="I177" s="50" t="s">
        <v>2361</v>
      </c>
      <c r="J177" s="50"/>
      <c r="K177" s="96"/>
    </row>
    <row r="178" spans="2:11" s="1" customFormat="1" ht="15" customHeight="1">
      <c r="B178" s="73"/>
      <c r="C178" s="50" t="s">
        <v>57</v>
      </c>
      <c r="D178" s="50"/>
      <c r="E178" s="50"/>
      <c r="F178" s="71" t="s">
        <v>2292</v>
      </c>
      <c r="G178" s="50"/>
      <c r="H178" s="50" t="s">
        <v>2362</v>
      </c>
      <c r="I178" s="50" t="s">
        <v>2363</v>
      </c>
      <c r="J178" s="50">
        <v>1</v>
      </c>
      <c r="K178" s="96"/>
    </row>
    <row r="179" spans="2:11" s="1" customFormat="1" ht="15" customHeight="1">
      <c r="B179" s="73"/>
      <c r="C179" s="50" t="s">
        <v>53</v>
      </c>
      <c r="D179" s="50"/>
      <c r="E179" s="50"/>
      <c r="F179" s="71" t="s">
        <v>2292</v>
      </c>
      <c r="G179" s="50"/>
      <c r="H179" s="50" t="s">
        <v>2364</v>
      </c>
      <c r="I179" s="50" t="s">
        <v>2294</v>
      </c>
      <c r="J179" s="50">
        <v>20</v>
      </c>
      <c r="K179" s="96"/>
    </row>
    <row r="180" spans="2:11" s="1" customFormat="1" ht="15" customHeight="1">
      <c r="B180" s="73"/>
      <c r="C180" s="50" t="s">
        <v>54</v>
      </c>
      <c r="D180" s="50"/>
      <c r="E180" s="50"/>
      <c r="F180" s="71" t="s">
        <v>2292</v>
      </c>
      <c r="G180" s="50"/>
      <c r="H180" s="50" t="s">
        <v>2365</v>
      </c>
      <c r="I180" s="50" t="s">
        <v>2294</v>
      </c>
      <c r="J180" s="50">
        <v>255</v>
      </c>
      <c r="K180" s="96"/>
    </row>
    <row r="181" spans="2:11" s="1" customFormat="1" ht="15" customHeight="1">
      <c r="B181" s="73"/>
      <c r="C181" s="50" t="s">
        <v>132</v>
      </c>
      <c r="D181" s="50"/>
      <c r="E181" s="50"/>
      <c r="F181" s="71" t="s">
        <v>2292</v>
      </c>
      <c r="G181" s="50"/>
      <c r="H181" s="50" t="s">
        <v>2256</v>
      </c>
      <c r="I181" s="50" t="s">
        <v>2294</v>
      </c>
      <c r="J181" s="50">
        <v>10</v>
      </c>
      <c r="K181" s="96"/>
    </row>
    <row r="182" spans="2:11" s="1" customFormat="1" ht="15" customHeight="1">
      <c r="B182" s="73"/>
      <c r="C182" s="50" t="s">
        <v>133</v>
      </c>
      <c r="D182" s="50"/>
      <c r="E182" s="50"/>
      <c r="F182" s="71" t="s">
        <v>2292</v>
      </c>
      <c r="G182" s="50"/>
      <c r="H182" s="50" t="s">
        <v>2366</v>
      </c>
      <c r="I182" s="50" t="s">
        <v>2327</v>
      </c>
      <c r="J182" s="50"/>
      <c r="K182" s="96"/>
    </row>
    <row r="183" spans="2:11" s="1" customFormat="1" ht="15" customHeight="1">
      <c r="B183" s="73"/>
      <c r="C183" s="50" t="s">
        <v>2367</v>
      </c>
      <c r="D183" s="50"/>
      <c r="E183" s="50"/>
      <c r="F183" s="71" t="s">
        <v>2292</v>
      </c>
      <c r="G183" s="50"/>
      <c r="H183" s="50" t="s">
        <v>2368</v>
      </c>
      <c r="I183" s="50" t="s">
        <v>2327</v>
      </c>
      <c r="J183" s="50"/>
      <c r="K183" s="96"/>
    </row>
    <row r="184" spans="2:11" s="1" customFormat="1" ht="15" customHeight="1">
      <c r="B184" s="73"/>
      <c r="C184" s="50" t="s">
        <v>2356</v>
      </c>
      <c r="D184" s="50"/>
      <c r="E184" s="50"/>
      <c r="F184" s="71" t="s">
        <v>2292</v>
      </c>
      <c r="G184" s="50"/>
      <c r="H184" s="50" t="s">
        <v>2369</v>
      </c>
      <c r="I184" s="50" t="s">
        <v>2327</v>
      </c>
      <c r="J184" s="50"/>
      <c r="K184" s="96"/>
    </row>
    <row r="185" spans="2:11" s="1" customFormat="1" ht="15" customHeight="1">
      <c r="B185" s="73"/>
      <c r="C185" s="50" t="s">
        <v>135</v>
      </c>
      <c r="D185" s="50"/>
      <c r="E185" s="50"/>
      <c r="F185" s="71" t="s">
        <v>2298</v>
      </c>
      <c r="G185" s="50"/>
      <c r="H185" s="50" t="s">
        <v>2370</v>
      </c>
      <c r="I185" s="50" t="s">
        <v>2294</v>
      </c>
      <c r="J185" s="50">
        <v>50</v>
      </c>
      <c r="K185" s="96"/>
    </row>
    <row r="186" spans="2:11" s="1" customFormat="1" ht="15" customHeight="1">
      <c r="B186" s="73"/>
      <c r="C186" s="50" t="s">
        <v>2371</v>
      </c>
      <c r="D186" s="50"/>
      <c r="E186" s="50"/>
      <c r="F186" s="71" t="s">
        <v>2298</v>
      </c>
      <c r="G186" s="50"/>
      <c r="H186" s="50" t="s">
        <v>2372</v>
      </c>
      <c r="I186" s="50" t="s">
        <v>2373</v>
      </c>
      <c r="J186" s="50"/>
      <c r="K186" s="96"/>
    </row>
    <row r="187" spans="2:11" s="1" customFormat="1" ht="15" customHeight="1">
      <c r="B187" s="73"/>
      <c r="C187" s="50" t="s">
        <v>2374</v>
      </c>
      <c r="D187" s="50"/>
      <c r="E187" s="50"/>
      <c r="F187" s="71" t="s">
        <v>2298</v>
      </c>
      <c r="G187" s="50"/>
      <c r="H187" s="50" t="s">
        <v>2375</v>
      </c>
      <c r="I187" s="50" t="s">
        <v>2373</v>
      </c>
      <c r="J187" s="50"/>
      <c r="K187" s="96"/>
    </row>
    <row r="188" spans="2:11" s="1" customFormat="1" ht="15" customHeight="1">
      <c r="B188" s="73"/>
      <c r="C188" s="50" t="s">
        <v>2376</v>
      </c>
      <c r="D188" s="50"/>
      <c r="E188" s="50"/>
      <c r="F188" s="71" t="s">
        <v>2298</v>
      </c>
      <c r="G188" s="50"/>
      <c r="H188" s="50" t="s">
        <v>2377</v>
      </c>
      <c r="I188" s="50" t="s">
        <v>2373</v>
      </c>
      <c r="J188" s="50"/>
      <c r="K188" s="96"/>
    </row>
    <row r="189" spans="2:11" s="1" customFormat="1" ht="15" customHeight="1">
      <c r="B189" s="73"/>
      <c r="C189" s="109" t="s">
        <v>2378</v>
      </c>
      <c r="D189" s="50"/>
      <c r="E189" s="50"/>
      <c r="F189" s="71" t="s">
        <v>2298</v>
      </c>
      <c r="G189" s="50"/>
      <c r="H189" s="50" t="s">
        <v>2379</v>
      </c>
      <c r="I189" s="50" t="s">
        <v>2380</v>
      </c>
      <c r="J189" s="110" t="s">
        <v>2381</v>
      </c>
      <c r="K189" s="96"/>
    </row>
    <row r="190" spans="2:11" s="1" customFormat="1" ht="15" customHeight="1">
      <c r="B190" s="73"/>
      <c r="C190" s="109" t="s">
        <v>42</v>
      </c>
      <c r="D190" s="50"/>
      <c r="E190" s="50"/>
      <c r="F190" s="71" t="s">
        <v>2292</v>
      </c>
      <c r="G190" s="50"/>
      <c r="H190" s="47" t="s">
        <v>2382</v>
      </c>
      <c r="I190" s="50" t="s">
        <v>2383</v>
      </c>
      <c r="J190" s="50"/>
      <c r="K190" s="96"/>
    </row>
    <row r="191" spans="2:11" s="1" customFormat="1" ht="15" customHeight="1">
      <c r="B191" s="73"/>
      <c r="C191" s="109" t="s">
        <v>2384</v>
      </c>
      <c r="D191" s="50"/>
      <c r="E191" s="50"/>
      <c r="F191" s="71" t="s">
        <v>2292</v>
      </c>
      <c r="G191" s="50"/>
      <c r="H191" s="50" t="s">
        <v>2385</v>
      </c>
      <c r="I191" s="50" t="s">
        <v>2327</v>
      </c>
      <c r="J191" s="50"/>
      <c r="K191" s="96"/>
    </row>
    <row r="192" spans="2:11" s="1" customFormat="1" ht="15" customHeight="1">
      <c r="B192" s="73"/>
      <c r="C192" s="109" t="s">
        <v>2386</v>
      </c>
      <c r="D192" s="50"/>
      <c r="E192" s="50"/>
      <c r="F192" s="71" t="s">
        <v>2292</v>
      </c>
      <c r="G192" s="50"/>
      <c r="H192" s="50" t="s">
        <v>2387</v>
      </c>
      <c r="I192" s="50" t="s">
        <v>2327</v>
      </c>
      <c r="J192" s="50"/>
      <c r="K192" s="96"/>
    </row>
    <row r="193" spans="2:11" s="1" customFormat="1" ht="15" customHeight="1">
      <c r="B193" s="73"/>
      <c r="C193" s="109" t="s">
        <v>2388</v>
      </c>
      <c r="D193" s="50"/>
      <c r="E193" s="50"/>
      <c r="F193" s="71" t="s">
        <v>2298</v>
      </c>
      <c r="G193" s="50"/>
      <c r="H193" s="50" t="s">
        <v>2389</v>
      </c>
      <c r="I193" s="50" t="s">
        <v>2327</v>
      </c>
      <c r="J193" s="50"/>
      <c r="K193" s="96"/>
    </row>
    <row r="194" spans="2:11" s="1" customFormat="1" ht="15" customHeight="1">
      <c r="B194" s="102"/>
      <c r="C194" s="111"/>
      <c r="D194" s="82"/>
      <c r="E194" s="82"/>
      <c r="F194" s="82"/>
      <c r="G194" s="82"/>
      <c r="H194" s="82"/>
      <c r="I194" s="82"/>
      <c r="J194" s="82"/>
      <c r="K194" s="103"/>
    </row>
    <row r="195" spans="2:11" s="1" customFormat="1" ht="18.75" customHeight="1">
      <c r="B195" s="84"/>
      <c r="C195" s="94"/>
      <c r="D195" s="94"/>
      <c r="E195" s="94"/>
      <c r="F195" s="104"/>
      <c r="G195" s="94"/>
      <c r="H195" s="94"/>
      <c r="I195" s="94"/>
      <c r="J195" s="94"/>
      <c r="K195" s="84"/>
    </row>
    <row r="196" spans="2:11" s="1" customFormat="1" ht="18.75" customHeight="1">
      <c r="B196" s="84"/>
      <c r="C196" s="94"/>
      <c r="D196" s="94"/>
      <c r="E196" s="94"/>
      <c r="F196" s="104"/>
      <c r="G196" s="94"/>
      <c r="H196" s="94"/>
      <c r="I196" s="94"/>
      <c r="J196" s="94"/>
      <c r="K196" s="84"/>
    </row>
    <row r="197" spans="2:11" s="1" customFormat="1" ht="18.75" customHeight="1">
      <c r="B197" s="57"/>
      <c r="C197" s="57"/>
      <c r="D197" s="57"/>
      <c r="E197" s="57"/>
      <c r="F197" s="57"/>
      <c r="G197" s="57"/>
      <c r="H197" s="57"/>
      <c r="I197" s="57"/>
      <c r="J197" s="57"/>
      <c r="K197" s="57"/>
    </row>
    <row r="198" spans="2:11" s="1" customFormat="1" ht="13.5">
      <c r="B198" s="39"/>
      <c r="C198" s="40"/>
      <c r="D198" s="40"/>
      <c r="E198" s="40"/>
      <c r="F198" s="40"/>
      <c r="G198" s="40"/>
      <c r="H198" s="40"/>
      <c r="I198" s="40"/>
      <c r="J198" s="40"/>
      <c r="K198" s="41"/>
    </row>
    <row r="199" spans="2:11" s="1" customFormat="1" ht="21">
      <c r="B199" s="42"/>
      <c r="C199" s="365" t="s">
        <v>2390</v>
      </c>
      <c r="D199" s="365"/>
      <c r="E199" s="365"/>
      <c r="F199" s="365"/>
      <c r="G199" s="365"/>
      <c r="H199" s="365"/>
      <c r="I199" s="365"/>
      <c r="J199" s="365"/>
      <c r="K199" s="43"/>
    </row>
    <row r="200" spans="2:11" s="1" customFormat="1" ht="25.5" customHeight="1">
      <c r="B200" s="42"/>
      <c r="C200" s="112" t="s">
        <v>2391</v>
      </c>
      <c r="D200" s="112"/>
      <c r="E200" s="112"/>
      <c r="F200" s="112" t="s">
        <v>2392</v>
      </c>
      <c r="G200" s="113"/>
      <c r="H200" s="371" t="s">
        <v>2393</v>
      </c>
      <c r="I200" s="371"/>
      <c r="J200" s="371"/>
      <c r="K200" s="43"/>
    </row>
    <row r="201" spans="2:11" s="1" customFormat="1" ht="5.25" customHeight="1">
      <c r="B201" s="73"/>
      <c r="C201" s="68"/>
      <c r="D201" s="68"/>
      <c r="E201" s="68"/>
      <c r="F201" s="68"/>
      <c r="G201" s="94"/>
      <c r="H201" s="68"/>
      <c r="I201" s="68"/>
      <c r="J201" s="68"/>
      <c r="K201" s="96"/>
    </row>
    <row r="202" spans="2:11" s="1" customFormat="1" ht="15" customHeight="1">
      <c r="B202" s="73"/>
      <c r="C202" s="50" t="s">
        <v>2383</v>
      </c>
      <c r="D202" s="50"/>
      <c r="E202" s="50"/>
      <c r="F202" s="71" t="s">
        <v>43</v>
      </c>
      <c r="G202" s="50"/>
      <c r="H202" s="370" t="s">
        <v>2394</v>
      </c>
      <c r="I202" s="370"/>
      <c r="J202" s="370"/>
      <c r="K202" s="96"/>
    </row>
    <row r="203" spans="2:11" s="1" customFormat="1" ht="15" customHeight="1">
      <c r="B203" s="73"/>
      <c r="C203" s="50"/>
      <c r="D203" s="50"/>
      <c r="E203" s="50"/>
      <c r="F203" s="71" t="s">
        <v>44</v>
      </c>
      <c r="G203" s="50"/>
      <c r="H203" s="370" t="s">
        <v>2395</v>
      </c>
      <c r="I203" s="370"/>
      <c r="J203" s="370"/>
      <c r="K203" s="96"/>
    </row>
    <row r="204" spans="2:11" s="1" customFormat="1" ht="15" customHeight="1">
      <c r="B204" s="73"/>
      <c r="C204" s="50"/>
      <c r="D204" s="50"/>
      <c r="E204" s="50"/>
      <c r="F204" s="71" t="s">
        <v>47</v>
      </c>
      <c r="G204" s="50"/>
      <c r="H204" s="370" t="s">
        <v>2396</v>
      </c>
      <c r="I204" s="370"/>
      <c r="J204" s="370"/>
      <c r="K204" s="96"/>
    </row>
    <row r="205" spans="2:11" s="1" customFormat="1" ht="15" customHeight="1">
      <c r="B205" s="73"/>
      <c r="C205" s="50"/>
      <c r="D205" s="50"/>
      <c r="E205" s="50"/>
      <c r="F205" s="71" t="s">
        <v>45</v>
      </c>
      <c r="G205" s="50"/>
      <c r="H205" s="370" t="s">
        <v>2397</v>
      </c>
      <c r="I205" s="370"/>
      <c r="J205" s="370"/>
      <c r="K205" s="96"/>
    </row>
    <row r="206" spans="2:11" s="1" customFormat="1" ht="15" customHeight="1">
      <c r="B206" s="73"/>
      <c r="C206" s="50"/>
      <c r="D206" s="50"/>
      <c r="E206" s="50"/>
      <c r="F206" s="71" t="s">
        <v>46</v>
      </c>
      <c r="G206" s="50"/>
      <c r="H206" s="370" t="s">
        <v>2398</v>
      </c>
      <c r="I206" s="370"/>
      <c r="J206" s="370"/>
      <c r="K206" s="96"/>
    </row>
    <row r="207" spans="2:11" s="1" customFormat="1" ht="15" customHeight="1">
      <c r="B207" s="73"/>
      <c r="C207" s="50"/>
      <c r="D207" s="50"/>
      <c r="E207" s="50"/>
      <c r="F207" s="71"/>
      <c r="G207" s="50"/>
      <c r="H207" s="50"/>
      <c r="I207" s="50"/>
      <c r="J207" s="50"/>
      <c r="K207" s="96"/>
    </row>
    <row r="208" spans="2:11" s="1" customFormat="1" ht="15" customHeight="1">
      <c r="B208" s="73"/>
      <c r="C208" s="50" t="s">
        <v>2339</v>
      </c>
      <c r="D208" s="50"/>
      <c r="E208" s="50"/>
      <c r="F208" s="71" t="s">
        <v>79</v>
      </c>
      <c r="G208" s="50"/>
      <c r="H208" s="370" t="s">
        <v>2399</v>
      </c>
      <c r="I208" s="370"/>
      <c r="J208" s="370"/>
      <c r="K208" s="96"/>
    </row>
    <row r="209" spans="2:11" s="1" customFormat="1" ht="15" customHeight="1">
      <c r="B209" s="73"/>
      <c r="C209" s="50"/>
      <c r="D209" s="50"/>
      <c r="E209" s="50"/>
      <c r="F209" s="71" t="s">
        <v>2235</v>
      </c>
      <c r="G209" s="50"/>
      <c r="H209" s="370" t="s">
        <v>2236</v>
      </c>
      <c r="I209" s="370"/>
      <c r="J209" s="370"/>
      <c r="K209" s="96"/>
    </row>
    <row r="210" spans="2:11" s="1" customFormat="1" ht="15" customHeight="1">
      <c r="B210" s="73"/>
      <c r="C210" s="50"/>
      <c r="D210" s="50"/>
      <c r="E210" s="50"/>
      <c r="F210" s="71" t="s">
        <v>2233</v>
      </c>
      <c r="G210" s="50"/>
      <c r="H210" s="370" t="s">
        <v>2400</v>
      </c>
      <c r="I210" s="370"/>
      <c r="J210" s="370"/>
      <c r="K210" s="96"/>
    </row>
    <row r="211" spans="2:11" s="1" customFormat="1" ht="15" customHeight="1">
      <c r="B211" s="114"/>
      <c r="C211" s="50"/>
      <c r="D211" s="50"/>
      <c r="E211" s="50"/>
      <c r="F211" s="71" t="s">
        <v>100</v>
      </c>
      <c r="G211" s="109"/>
      <c r="H211" s="369" t="s">
        <v>2237</v>
      </c>
      <c r="I211" s="369"/>
      <c r="J211" s="369"/>
      <c r="K211" s="115"/>
    </row>
    <row r="212" spans="2:11" s="1" customFormat="1" ht="15" customHeight="1">
      <c r="B212" s="114"/>
      <c r="C212" s="50"/>
      <c r="D212" s="50"/>
      <c r="E212" s="50"/>
      <c r="F212" s="71" t="s">
        <v>2238</v>
      </c>
      <c r="G212" s="109"/>
      <c r="H212" s="369" t="s">
        <v>2401</v>
      </c>
      <c r="I212" s="369"/>
      <c r="J212" s="369"/>
      <c r="K212" s="115"/>
    </row>
    <row r="213" spans="2:11" s="1" customFormat="1" ht="15" customHeight="1">
      <c r="B213" s="114"/>
      <c r="C213" s="50"/>
      <c r="D213" s="50"/>
      <c r="E213" s="50"/>
      <c r="F213" s="71"/>
      <c r="G213" s="109"/>
      <c r="H213" s="100"/>
      <c r="I213" s="100"/>
      <c r="J213" s="100"/>
      <c r="K213" s="115"/>
    </row>
    <row r="214" spans="2:11" s="1" customFormat="1" ht="15" customHeight="1">
      <c r="B214" s="114"/>
      <c r="C214" s="50" t="s">
        <v>2363</v>
      </c>
      <c r="D214" s="50"/>
      <c r="E214" s="50"/>
      <c r="F214" s="71">
        <v>1</v>
      </c>
      <c r="G214" s="109"/>
      <c r="H214" s="369" t="s">
        <v>2402</v>
      </c>
      <c r="I214" s="369"/>
      <c r="J214" s="369"/>
      <c r="K214" s="115"/>
    </row>
    <row r="215" spans="2:11" s="1" customFormat="1" ht="15" customHeight="1">
      <c r="B215" s="114"/>
      <c r="C215" s="50"/>
      <c r="D215" s="50"/>
      <c r="E215" s="50"/>
      <c r="F215" s="71">
        <v>2</v>
      </c>
      <c r="G215" s="109"/>
      <c r="H215" s="369" t="s">
        <v>2403</v>
      </c>
      <c r="I215" s="369"/>
      <c r="J215" s="369"/>
      <c r="K215" s="115"/>
    </row>
    <row r="216" spans="2:11" s="1" customFormat="1" ht="15" customHeight="1">
      <c r="B216" s="114"/>
      <c r="C216" s="50"/>
      <c r="D216" s="50"/>
      <c r="E216" s="50"/>
      <c r="F216" s="71">
        <v>3</v>
      </c>
      <c r="G216" s="109"/>
      <c r="H216" s="369" t="s">
        <v>2404</v>
      </c>
      <c r="I216" s="369"/>
      <c r="J216" s="369"/>
      <c r="K216" s="115"/>
    </row>
    <row r="217" spans="2:11" s="1" customFormat="1" ht="15" customHeight="1">
      <c r="B217" s="114"/>
      <c r="C217" s="50"/>
      <c r="D217" s="50"/>
      <c r="E217" s="50"/>
      <c r="F217" s="71">
        <v>4</v>
      </c>
      <c r="G217" s="109"/>
      <c r="H217" s="369" t="s">
        <v>2405</v>
      </c>
      <c r="I217" s="369"/>
      <c r="J217" s="369"/>
      <c r="K217" s="115"/>
    </row>
    <row r="218" spans="2:11" s="1" customFormat="1" ht="12.75" customHeight="1">
      <c r="B218" s="116"/>
      <c r="C218" s="117"/>
      <c r="D218" s="117"/>
      <c r="E218" s="117"/>
      <c r="F218" s="117"/>
      <c r="G218" s="117"/>
      <c r="H218" s="117"/>
      <c r="I218" s="117"/>
      <c r="J218" s="117"/>
      <c r="K218" s="118"/>
    </row>
  </sheetData>
  <sheetProtection formatCells="0" formatColumns="0" formatRows="0" insertColumns="0" insertRows="0" insertHyperlinks="0" deleteColumns="0" deleteRows="0" sort="0" autoFilter="0" pivotTables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19</vt:i4>
      </vt:variant>
    </vt:vector>
  </HeadingPairs>
  <TitlesOfParts>
    <vt:vector size="29" baseType="lpstr">
      <vt:lpstr>Rekapitulace stavby</vt:lpstr>
      <vt:lpstr>01 - SO 01 - Bourací a de...</vt:lpstr>
      <vt:lpstr>02 - SO 02 - Stavební čás...</vt:lpstr>
      <vt:lpstr>03 - SO 03 - Oplocení a t...</vt:lpstr>
      <vt:lpstr>04 - SO 04 - Přeložka pří...</vt:lpstr>
      <vt:lpstr>05 - SO 05 - Elektrostave...</vt:lpstr>
      <vt:lpstr>06 - So 06 - Venkovní pot...</vt:lpstr>
      <vt:lpstr>07 - VRN</vt:lpstr>
      <vt:lpstr>Seznam figur</vt:lpstr>
      <vt:lpstr>Pokyny pro vyplnění</vt:lpstr>
      <vt:lpstr>'01 - SO 01 - Bourací a de...'!Názvy_tisku</vt:lpstr>
      <vt:lpstr>'02 - SO 02 - Stavební čás...'!Názvy_tisku</vt:lpstr>
      <vt:lpstr>'03 - SO 03 - Oplocení a t...'!Názvy_tisku</vt:lpstr>
      <vt:lpstr>'04 - SO 04 - Přeložka pří...'!Názvy_tisku</vt:lpstr>
      <vt:lpstr>'05 - SO 05 - Elektrostave...'!Názvy_tisku</vt:lpstr>
      <vt:lpstr>'06 - So 06 - Venkovní pot...'!Názvy_tisku</vt:lpstr>
      <vt:lpstr>'07 - VRN'!Názvy_tisku</vt:lpstr>
      <vt:lpstr>'Rekapitulace stavby'!Názvy_tisku</vt:lpstr>
      <vt:lpstr>'Seznam figur'!Názvy_tisku</vt:lpstr>
      <vt:lpstr>'01 - SO 01 - Bourací a de...'!Oblast_tisku</vt:lpstr>
      <vt:lpstr>'02 - SO 02 - Stavební čás...'!Oblast_tisku</vt:lpstr>
      <vt:lpstr>'03 - SO 03 - Oplocení a t...'!Oblast_tisku</vt:lpstr>
      <vt:lpstr>'04 - SO 04 - Přeložka pří...'!Oblast_tisku</vt:lpstr>
      <vt:lpstr>'05 - SO 05 - Elektrostave...'!Oblast_tisku</vt:lpstr>
      <vt:lpstr>'06 - So 06 - Venkovní pot...'!Oblast_tisku</vt:lpstr>
      <vt:lpstr>'07 - VRN'!Oblast_tisku</vt:lpstr>
      <vt:lpstr>'Pokyny pro vyplnění'!Oblast_tisku</vt:lpstr>
      <vt:lpstr>'Rekapitulace stavby'!Oblast_tisku</vt:lpstr>
      <vt:lpstr>'Seznam figur'!Oblast_tisku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Josífek</dc:creator>
  <cp:lastModifiedBy>Miroslav Havlas</cp:lastModifiedBy>
  <cp:lastPrinted>2021-04-06T09:13:34Z</cp:lastPrinted>
  <dcterms:created xsi:type="dcterms:W3CDTF">2021-03-08T12:20:30Z</dcterms:created>
  <dcterms:modified xsi:type="dcterms:W3CDTF">2021-04-06T09:19:05Z</dcterms:modified>
</cp:coreProperties>
</file>