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. - Stoka C - část a" sheetId="2" r:id="rId2"/>
    <sheet name="SO 01.2. - Stoka C-1" sheetId="3" r:id="rId3"/>
    <sheet name="SO 02.1 - Stavební část Č..." sheetId="4" r:id="rId4"/>
    <sheet name="SO 02.2 - Výtlačný řad V3" sheetId="5" r:id="rId5"/>
    <sheet name="SO 02.3 - Přípojka NN " sheetId="6" r:id="rId6"/>
    <sheet name="SO 02.4 - Zpevněné plochy" sheetId="7" r:id="rId7"/>
    <sheet name="PS 02.1 - Strojně-technol..." sheetId="8" r:id="rId8"/>
    <sheet name="PS 02.2 - Elektrotechnick..." sheetId="9" r:id="rId9"/>
    <sheet name="PS 02.3 - SŘTP" sheetId="10" r:id="rId10"/>
    <sheet name="03 - Vedlejší a ostaní ná..." sheetId="11" r:id="rId11"/>
  </sheets>
  <definedNames>
    <definedName name="_xlnm.Print_Area" localSheetId="0">'Rekapitulace stavby'!$D$4:$AO$76,'Rekapitulace stavby'!$C$82:$AQ$107</definedName>
    <definedName name="_xlnm._FilterDatabase" localSheetId="1" hidden="1">'SO 01.1. - Stoka C - část a'!$C$125:$K$277</definedName>
    <definedName name="_xlnm.Print_Area" localSheetId="1">'SO 01.1. - Stoka C - část a'!$C$4:$J$76,'SO 01.1. - Stoka C - část a'!$C$82:$J$105,'SO 01.1. - Stoka C - část a'!$C$111:$K$277</definedName>
    <definedName name="_xlnm._FilterDatabase" localSheetId="2" hidden="1">'SO 01.2. - Stoka C-1'!$C$125:$K$244</definedName>
    <definedName name="_xlnm.Print_Area" localSheetId="2">'SO 01.2. - Stoka C-1'!$C$4:$J$76,'SO 01.2. - Stoka C-1'!$C$82:$J$105,'SO 01.2. - Stoka C-1'!$C$111:$K$244</definedName>
    <definedName name="_xlnm._FilterDatabase" localSheetId="3" hidden="1">'SO 02.1 - Stavební část Č...'!$C$129:$K$284</definedName>
    <definedName name="_xlnm.Print_Area" localSheetId="3">'SO 02.1 - Stavební část Č...'!$C$4:$J$76,'SO 02.1 - Stavební část Č...'!$C$82:$J$109,'SO 02.1 - Stavební část Č...'!$C$115:$K$284</definedName>
    <definedName name="_xlnm._FilterDatabase" localSheetId="4" hidden="1">'SO 02.2 - Výtlačný řad V3'!$C$127:$K$339</definedName>
    <definedName name="_xlnm.Print_Area" localSheetId="4">'SO 02.2 - Výtlačný řad V3'!$C$4:$J$76,'SO 02.2 - Výtlačný řad V3'!$C$82:$J$107,'SO 02.2 - Výtlačný řad V3'!$C$113:$K$339</definedName>
    <definedName name="_xlnm._FilterDatabase" localSheetId="5" hidden="1">'SO 02.3 - Přípojka NN '!$C$121:$K$129</definedName>
    <definedName name="_xlnm.Print_Area" localSheetId="5">'SO 02.3 - Přípojka NN '!$C$4:$J$76,'SO 02.3 - Přípojka NN '!$C$82:$J$101,'SO 02.3 - Přípojka NN '!$C$107:$K$129</definedName>
    <definedName name="_xlnm._FilterDatabase" localSheetId="6" hidden="1">'SO 02.4 - Zpevněné plochy'!$C$125:$K$177</definedName>
    <definedName name="_xlnm.Print_Area" localSheetId="6">'SO 02.4 - Zpevněné plochy'!$C$4:$J$76,'SO 02.4 - Zpevněné plochy'!$C$82:$J$105,'SO 02.4 - Zpevněné plochy'!$C$111:$K$177</definedName>
    <definedName name="_xlnm._FilterDatabase" localSheetId="7" hidden="1">'PS 02.1 - Strojně-technol...'!$C$122:$K$137</definedName>
    <definedName name="_xlnm.Print_Area" localSheetId="7">'PS 02.1 - Strojně-technol...'!$C$4:$J$76,'PS 02.1 - Strojně-technol...'!$C$82:$J$102,'PS 02.1 - Strojně-technol...'!$C$108:$K$137</definedName>
    <definedName name="_xlnm._FilterDatabase" localSheetId="8" hidden="1">'PS 02.2 - Elektrotechnick...'!$C$121:$K$129</definedName>
    <definedName name="_xlnm.Print_Area" localSheetId="8">'PS 02.2 - Elektrotechnick...'!$C$4:$J$76,'PS 02.2 - Elektrotechnick...'!$C$82:$J$101,'PS 02.2 - Elektrotechnick...'!$C$107:$K$129</definedName>
    <definedName name="_xlnm._FilterDatabase" localSheetId="9" hidden="1">'PS 02.3 - SŘTP'!$C$121:$K$128</definedName>
    <definedName name="_xlnm.Print_Area" localSheetId="9">'PS 02.3 - SŘTP'!$C$4:$J$76,'PS 02.3 - SŘTP'!$C$82:$J$101,'PS 02.3 - SŘTP'!$C$107:$K$128</definedName>
    <definedName name="_xlnm._FilterDatabase" localSheetId="10" hidden="1">'03 - Vedlejší a ostaní ná...'!$C$118:$K$162</definedName>
    <definedName name="_xlnm.Print_Area" localSheetId="10">'03 - Vedlejší a ostaní ná...'!$C$4:$J$76,'03 - Vedlejší a ostaní ná...'!$C$82:$J$100,'03 - Vedlejší a ostaní ná...'!$C$106:$K$162</definedName>
    <definedName name="_xlnm.Print_Titles" localSheetId="0">'Rekapitulace stavby'!$92:$92</definedName>
    <definedName name="_xlnm.Print_Titles" localSheetId="1">'SO 01.1. - Stoka C - část a'!$125:$125</definedName>
    <definedName name="_xlnm.Print_Titles" localSheetId="2">'SO 01.2. - Stoka C-1'!$125:$125</definedName>
    <definedName name="_xlnm.Print_Titles" localSheetId="3">'SO 02.1 - Stavební část Č...'!$129:$129</definedName>
    <definedName name="_xlnm.Print_Titles" localSheetId="4">'SO 02.2 - Výtlačný řad V3'!$127:$127</definedName>
    <definedName name="_xlnm.Print_Titles" localSheetId="5">'SO 02.3 - Přípojka NN '!$121:$121</definedName>
    <definedName name="_xlnm.Print_Titles" localSheetId="6">'SO 02.4 - Zpevněné plochy'!$125:$125</definedName>
    <definedName name="_xlnm.Print_Titles" localSheetId="7">'PS 02.1 - Strojně-technol...'!$122:$122</definedName>
    <definedName name="_xlnm.Print_Titles" localSheetId="8">'PS 02.2 - Elektrotechnick...'!$121:$121</definedName>
    <definedName name="_xlnm.Print_Titles" localSheetId="9">'PS 02.3 - SŘTP'!$121:$121</definedName>
    <definedName name="_xlnm.Print_Titles" localSheetId="10">'03 - Vedlejší a ostaní ná...'!$118:$118</definedName>
  </definedNames>
  <calcPr fullCalcOnLoad="1"/>
</workbook>
</file>

<file path=xl/sharedStrings.xml><?xml version="1.0" encoding="utf-8"?>
<sst xmlns="http://schemas.openxmlformats.org/spreadsheetml/2006/main" count="9576" uniqueCount="1108">
  <si>
    <t>Export Komplet</t>
  </si>
  <si>
    <t/>
  </si>
  <si>
    <t>2.0</t>
  </si>
  <si>
    <t>ZAMOK</t>
  </si>
  <si>
    <t>False</t>
  </si>
  <si>
    <t>{8024b067-ecd4-422b-89c4-597d43d49178}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</si>
  <si>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</si>
  <si>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</si>
  <si>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</si>
  <si>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</si>
  <si>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</si>
  <si>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</si>
  <si>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</si>
  <si>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</si>
  <si>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20160238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</si>
  <si>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</si>
  <si>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</si>
  <si>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kanalizace Kosmonosy západ - ulice Debřská - Stejskal</t>
  </si>
  <si>
    <t>KSO:</t>
  </si>
  <si>
    <t>CC-CZ:</t>
  </si>
  <si>
    <t>Místo:</t>
  </si>
  <si>
    <t>Kosmonosy</t>
  </si>
  <si>
    <t>Datum:</t>
  </si>
  <si>
    <t>25. 4. 2019</t>
  </si>
  <si>
    <t>Zadavatel:</t>
  </si>
  <si>
    <t>IČ:</t>
  </si>
  <si>
    <t>Město Kosmonosy, Debřská 223, 293 06 Kosmonosy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</si>
  <si>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</si>
  <si>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</si>
  <si>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</si>
  <si>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</si>
  <si>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</si>
  <si>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</si>
  <si>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</si>
  <si>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</si>
  <si>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</si>
  <si>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</si>
  <si>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</si>
  <si>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</si>
  <si>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</si>
  <si>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</si>
  <si>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</si>
  <si>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</si>
  <si>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</si>
  <si>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</si>
  <si>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</si>
  <si>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</si>
  <si>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</si>
  <si>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</si>
  <si>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</si>
  <si>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</si>
  <si>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</si>
  <si>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</si>
  <si>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</si>
  <si>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</si>
  <si>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</si>
  <si>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</si>
  <si>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</si>
  <si>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</si>
  <si>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</si>
  <si>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</si>
  <si>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</si>
  <si>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</si>
  <si>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</si>
  <si>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</si>
  <si>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</si>
  <si>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</si>
  <si>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</si>
  <si>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</si>
  <si>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</si>
  <si>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</si>
  <si>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</si>
  <si>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</si>
  <si>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</si>
  <si>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</si>
  <si>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</si>
  <si>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</si>
  <si>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</si>
  <si>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</si>
  <si>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</si>
  <si>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</si>
  <si>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</si>
  <si>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</si>
  <si>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</si>
  <si>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Kanalizační stoky gravitační</t>
  </si>
  <si>
    <t>STA</t>
  </si>
  <si>
    <t>1</t>
  </si>
  <si>
    <t>{c1fd6840-a900-498d-9d99-bddead20ca0b}</t>
  </si>
  <si>
    <t>2</t>
  </si>
  <si>
    <t>/</t>
  </si>
  <si>
    <t>SO 01.1.</t>
  </si>
  <si>
    <t>Stoka C - část a</t>
  </si>
  <si>
    <t>Soupis</t>
  </si>
  <si>
    <t>{fcfd5f38-9fb2-42a9-a4d3-07d9e30cfd37}</t>
  </si>
  <si>
    <t>827 21 51</t>
  </si>
  <si>
    <t>SO 01.2.</t>
  </si>
  <si>
    <t>Stoka C-1</t>
  </si>
  <si>
    <t>{9fda4ba2-b8ac-4b2c-a45b-0586696c60f2}</t>
  </si>
  <si>
    <t>02</t>
  </si>
  <si>
    <t>ČSOV Debřská</t>
  </si>
  <si>
    <t>{d0c700db-fd17-4b1e-bf0c-1b45895d0826}</t>
  </si>
  <si>
    <t>SO 02.1</t>
  </si>
  <si>
    <t>Stavební část ČSOV 3</t>
  </si>
  <si>
    <t>{24b1af65-56d6-47b0-82c6-2008e79fee17}</t>
  </si>
  <si>
    <t>SO 02.2</t>
  </si>
  <si>
    <t>Výtlačný řad V3</t>
  </si>
  <si>
    <t>{2ff76fe5-1f48-4219-86a6-d5354fffcdb3}</t>
  </si>
  <si>
    <t>SO 02.3</t>
  </si>
  <si>
    <t xml:space="preserve">Přípojka NN </t>
  </si>
  <si>
    <t>{eeb102cd-a54b-45f9-a472-5cefd56b1fc0}</t>
  </si>
  <si>
    <t>SO 02.4</t>
  </si>
  <si>
    <t>Zpevněné plochy</t>
  </si>
  <si>
    <t>{c3179f64-3104-4ed0-9756-afd954b234e1}</t>
  </si>
  <si>
    <t>PS 02.1</t>
  </si>
  <si>
    <t xml:space="preserve">Strojně-technologická část </t>
  </si>
  <si>
    <t>{7d0982aa-57dd-45e0-bc22-c5b56884ed81}</t>
  </si>
  <si>
    <t>PS 02.2</t>
  </si>
  <si>
    <t>Elektrotechnická část</t>
  </si>
  <si>
    <t>{69223350-fb8d-4f15-8254-2b764b184e3f}</t>
  </si>
  <si>
    <t>PS 02.3</t>
  </si>
  <si>
    <t>SŘTP</t>
  </si>
  <si>
    <t>{c05558ef-e1b9-4d71-adf7-dfcc47eb6b48}</t>
  </si>
  <si>
    <t>03</t>
  </si>
  <si>
    <t>Vedlejší a ostaní náklady</t>
  </si>
  <si>
    <t>{ae2f2df9-92ed-4f47-bea8-488da41597ea}</t>
  </si>
  <si>
    <t>KRYCÍ LIST SOUPISU PRACÍ</t>
  </si>
  <si>
    <t>Objekt:</t>
  </si>
  <si>
    <t>SO 01 - Kanalizační stoky gravitační</t>
  </si>
  <si>
    <t>Soupis:</t>
  </si>
  <si>
    <t>SO 01.1. - Stoka C - část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</si>
  <si>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</si>
  <si>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</si>
  <si>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</si>
  <si>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</si>
  <si>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</si>
  <si>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</si>
  <si>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</si>
  <si>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</si>
  <si>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</si>
  <si>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</si>
  <si>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</si>
  <si>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</si>
  <si>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</si>
  <si>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</si>
  <si>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</si>
  <si>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</si>
  <si>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</si>
  <si>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</si>
  <si>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</si>
  <si>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</si>
  <si>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</si>
  <si>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</si>
  <si>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</si>
  <si>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</si>
  <si>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</si>
  <si>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</si>
  <si>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</si>
  <si>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</si>
  <si>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</si>
  <si>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</si>
  <si>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</si>
  <si>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</si>
  <si>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CS ÚRS 2019 01</t>
  </si>
  <si>
    <t>4</t>
  </si>
  <si>
    <t>-1718478545</t>
  </si>
  <si>
    <t>VV</t>
  </si>
  <si>
    <t>179,6*3,0</t>
  </si>
  <si>
    <t>111201401</t>
  </si>
  <si>
    <t>Spálení odstraněných křovin a stromů na hromadách  průměru kmene do 100 mm pro jakoukoliv plochu</t>
  </si>
  <si>
    <t>-1465022978</t>
  </si>
  <si>
    <t>3</t>
  </si>
  <si>
    <t>113107164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</si>
  <si>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</si>
  <si>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1083679686</t>
  </si>
  <si>
    <t>P</t>
  </si>
  <si>
    <t>Poznámka k položce:
hmotnost sutě 0,58 t/m2</t>
  </si>
  <si>
    <t>výkres D.5.1</t>
  </si>
  <si>
    <t>délky dle tabulky kubatur</t>
  </si>
  <si>
    <t>4,0*1,1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</si>
  <si>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</si>
  <si>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</si>
  <si>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</si>
  <si>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-1061990209</t>
  </si>
  <si>
    <t>výkres D.2.1.1., D.5.1</t>
  </si>
  <si>
    <t>1*1,1</t>
  </si>
  <si>
    <t>5</t>
  </si>
  <si>
    <t>119001403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</si>
  <si>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přes 500 do 700 mm</t>
  </si>
  <si>
    <t>-496748693</t>
  </si>
  <si>
    <t>6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</si>
  <si>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</si>
  <si>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</si>
  <si>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-706779766</t>
  </si>
  <si>
    <t>7</t>
  </si>
  <si>
    <t>130001101</t>
  </si>
  <si>
    <t>Příplatek k cenám hloubených vykopávek za ztížení vykopávky v blízkosti podzemního vedení nebo výbušnin pro jakoukoliv třídu horniny</t>
  </si>
  <si>
    <t>m3</t>
  </si>
  <si>
    <t>-1038554280</t>
  </si>
  <si>
    <t>(1+1+1)*2*0,5*1,1*2,33</t>
  </si>
  <si>
    <t>8</t>
  </si>
  <si>
    <t>132201202</t>
  </si>
  <si>
    <t>Hloubení zapažených i nezapažených rýh šířky přes 600 do 2 000 mm s urovnáním dna do předepsaného profilu a spádu v hornině tř. 3 přes 100 do 1 000 m3</t>
  </si>
  <si>
    <t>1323063490</t>
  </si>
  <si>
    <t>dle tabulky kubatur</t>
  </si>
  <si>
    <t>60% výkopu</t>
  </si>
  <si>
    <t>514,98*0,6</t>
  </si>
  <si>
    <t>9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</si>
  <si>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</si>
  <si>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</si>
  <si>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-1489688372</t>
  </si>
  <si>
    <t>Poznámka k položce:
příplatek 30%</t>
  </si>
  <si>
    <t>308,988*0,3 'Přepočtené koeficientem množství</t>
  </si>
  <si>
    <t>10</t>
  </si>
  <si>
    <t>132301202</t>
  </si>
  <si>
    <t>Hloubení zapažených i nezapažených rýh šířky přes 600 do 2 000 mm s urovnáním dna do předepsaného profilu a spádu v hornině tř. 4 přes 100 do 1 000 m3</t>
  </si>
  <si>
    <t>-144128510</t>
  </si>
  <si>
    <t>40% výkopu</t>
  </si>
  <si>
    <t>514,98*0,4</t>
  </si>
  <si>
    <t>11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</si>
  <si>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</si>
  <si>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</si>
  <si>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-779504017</t>
  </si>
  <si>
    <t>205,992*0,3 'Přepočtené koeficientem množství</t>
  </si>
  <si>
    <t>12</t>
  </si>
  <si>
    <t>151811131</t>
  </si>
  <si>
    <t>Zřízení pažicích boxů pro pažení a rozepření stěn rýh podzemního vedení hloubka výkopu do 4 m, šířka do 1,2 m</t>
  </si>
  <si>
    <t>-1736934021</t>
  </si>
  <si>
    <t>606,24</t>
  </si>
  <si>
    <t>13</t>
  </si>
  <si>
    <t>151811231</t>
  </si>
  <si>
    <t>Odstranění pažicích boxů pro pažení a rozepření stěn rýh podzemního vedení hloubka výkopu do 4 m, šířka do 1,2 m</t>
  </si>
  <si>
    <t>-1267755399</t>
  </si>
  <si>
    <t>14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</si>
  <si>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</si>
  <si>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</si>
  <si>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-2115033660</t>
  </si>
  <si>
    <t>Poznámka k položce:
Procento svislého podílu dle úvodu ceníku 001 zemní práce kapitola 8 
- v množství výkopku rýhy přes 100  m3 50 % z celkového výkopku</t>
  </si>
  <si>
    <t>dle položek hloubení rýh tř. 3-4</t>
  </si>
  <si>
    <t>(308,988+205,992)*0,5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</si>
  <si>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</si>
  <si>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</si>
  <si>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-1185655684</t>
  </si>
  <si>
    <t>přebytečná zemina</t>
  </si>
  <si>
    <t>370,47</t>
  </si>
  <si>
    <t>16</t>
  </si>
  <si>
    <t>171201211</t>
  </si>
  <si>
    <t>Uložení sypaniny poplatek za uložení sypaniny na skládce (skládkovné)</t>
  </si>
  <si>
    <t>t</t>
  </si>
  <si>
    <t>-2133742860</t>
  </si>
  <si>
    <t>Poznámka k položce:
uvažovaná hmotnost zeminy 1,9 t/m3</t>
  </si>
  <si>
    <t>30,47*1,9</t>
  </si>
  <si>
    <t>17</t>
  </si>
  <si>
    <t>174101101</t>
  </si>
  <si>
    <t>Zásyp sypaninou z jakékoliv horniny s uložením výkopku ve vrstvách se zhutněním jam, šachet, rýh nebo kolem objektů v těchto vykopávkách</t>
  </si>
  <si>
    <t>42866563</t>
  </si>
  <si>
    <t>50% náhradní zemina</t>
  </si>
  <si>
    <t>172,33 "zemina z výkopu</t>
  </si>
  <si>
    <t>172,33 "náhradní zemina</t>
  </si>
  <si>
    <t>Součet</t>
  </si>
  <si>
    <t>18</t>
  </si>
  <si>
    <t>M</t>
  </si>
  <si>
    <t>583312020</t>
  </si>
  <si>
    <t xml:space="preserve">štěrkodrť netříděná do 100 mm </t>
  </si>
  <si>
    <t>1554144855</t>
  </si>
  <si>
    <t>Poznámka k položce:
hmotnost 2 t/m3</t>
  </si>
  <si>
    <t>172,33*2,0</t>
  </si>
  <si>
    <t>19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</si>
  <si>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</si>
  <si>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</si>
  <si>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254607158</t>
  </si>
  <si>
    <t>110,69 "dle tabulky kubatur</t>
  </si>
  <si>
    <t>-7,749 "odečet sedlového lože</t>
  </si>
  <si>
    <t>20</t>
  </si>
  <si>
    <t>583312000</t>
  </si>
  <si>
    <t>štěrkopísek netříděný zásypový materiál</t>
  </si>
  <si>
    <t>1790507724</t>
  </si>
  <si>
    <t>102,941*2 'Přepočtené koeficientem množství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</si>
  <si>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</si>
  <si>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</si>
  <si>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2140984669</t>
  </si>
  <si>
    <t>183,6*3,0</t>
  </si>
  <si>
    <t>Vodorovné konstrukce</t>
  </si>
  <si>
    <t>22</t>
  </si>
  <si>
    <t>452112111</t>
  </si>
  <si>
    <t>Osazení betonových dílců prstenců nebo rámů pod poklopy a mříže, výšky do 100 mm</t>
  </si>
  <si>
    <t>kus</t>
  </si>
  <si>
    <t>-943329609</t>
  </si>
  <si>
    <t>1+2+2</t>
  </si>
  <si>
    <t>23</t>
  </si>
  <si>
    <t>59224185</t>
  </si>
  <si>
    <t>prstenec šachtový vyrovnávací betonový 625x120x60mm</t>
  </si>
  <si>
    <t>811974613</t>
  </si>
  <si>
    <t>24</t>
  </si>
  <si>
    <t>592241760</t>
  </si>
  <si>
    <t>prstenec betonový vyrovnávací 62,5x8x12 cm</t>
  </si>
  <si>
    <t>2128388538</t>
  </si>
  <si>
    <t>25</t>
  </si>
  <si>
    <t>59224187</t>
  </si>
  <si>
    <t>prstenec šachtový vyrovnávací betonový 625x120x100mm</t>
  </si>
  <si>
    <t>-44661752</t>
  </si>
  <si>
    <t>26</t>
  </si>
  <si>
    <t>452112121</t>
  </si>
  <si>
    <t>Osazení betonových dílců prstenců nebo rámů pod poklopy a mříže, výšky přes 100 do 200 mm</t>
  </si>
  <si>
    <t>-580078130</t>
  </si>
  <si>
    <t>27</t>
  </si>
  <si>
    <t>59224188</t>
  </si>
  <si>
    <t>prstenec šachtový vyrovnávací betonový 625x120x120mm</t>
  </si>
  <si>
    <t>1401438354</t>
  </si>
  <si>
    <t>28</t>
  </si>
  <si>
    <t>452311131</t>
  </si>
  <si>
    <t>Podkladní a zajišťovací konstrukce z betonu prostého v otevřeném výkopu desky pod potrubí, stoky a drobné objekty z betonu tř. C 12/15</t>
  </si>
  <si>
    <t>576117783</t>
  </si>
  <si>
    <t>15,58 " pod potrubí</t>
  </si>
  <si>
    <t>6*PI*0,8*0,5*0,1"pod šachty</t>
  </si>
  <si>
    <t>29</t>
  </si>
  <si>
    <t>452312131</t>
  </si>
  <si>
    <t>Podkladní a zajišťovací konstrukce z betonu prostého v otevřeném výkopu sedlové lože pod potrubí z betonu tř. C 12/15</t>
  </si>
  <si>
    <t>1212210135</t>
  </si>
  <si>
    <t>183,6*(0,299+0,25+0,25)*0,07</t>
  </si>
  <si>
    <t>-183,6*(((0,299/2)*(0,299/2))/2*((120*PI)/180-sin 120))</t>
  </si>
  <si>
    <t>Trubní vedení</t>
  </si>
  <si>
    <t>30</t>
  </si>
  <si>
    <t>831362121</t>
  </si>
  <si>
    <t>Montáž potrubí z trub kameninových hrdlových s integrovaným těsněním v otevřeném výkopu ve sklonu do 20 % DN 250</t>
  </si>
  <si>
    <t>-713821411</t>
  </si>
  <si>
    <t>183,6-3*1,0-57,22</t>
  </si>
  <si>
    <t>31</t>
  </si>
  <si>
    <t>597107020</t>
  </si>
  <si>
    <t>trouba kameninová glazovaná pouze uvnitř DN250mm L2,50m spojovací systém C Třida 160</t>
  </si>
  <si>
    <t>884383529</t>
  </si>
  <si>
    <t>Poznámka k položce:
ztratné 1,5%</t>
  </si>
  <si>
    <t>(123,38-6*0,75)*1,015</t>
  </si>
  <si>
    <t>32</t>
  </si>
  <si>
    <t>831392121</t>
  </si>
  <si>
    <t>Montáž potrubí z trub kameninových  hrdlových s integrovaným těsněním v otevřeném výkopu ve sklonu do 20 % DN 400</t>
  </si>
  <si>
    <t>666004934</t>
  </si>
  <si>
    <t>57,22-2*1,0</t>
  </si>
  <si>
    <t>33</t>
  </si>
  <si>
    <t>59710706</t>
  </si>
  <si>
    <t>trouba kameninová glazovaná DN 400mm L2,50m spojovací systém C Třída 200</t>
  </si>
  <si>
    <t>1192453570</t>
  </si>
  <si>
    <t>(55,22-4*0,75)*1,015</t>
  </si>
  <si>
    <t>34</t>
  </si>
  <si>
    <t>837362221</t>
  </si>
  <si>
    <t>Montáž kameninových tvarovek na potrubí z trub kameninových  v otevřeném výkopu s integrovaným těsněním jednoosých DN 250</t>
  </si>
  <si>
    <t>719791769</t>
  </si>
  <si>
    <t>3+3</t>
  </si>
  <si>
    <t>35</t>
  </si>
  <si>
    <t>59710846</t>
  </si>
  <si>
    <t>trouba kameninová glazovaná zkrácená DN 250mm L60(75)cm třída 160 spojovací systém C</t>
  </si>
  <si>
    <t>-194210068</t>
  </si>
  <si>
    <t>36</t>
  </si>
  <si>
    <t>59710876</t>
  </si>
  <si>
    <t>trouba kameninová glazovaná zkrácená bez hrdla DN 250mm L 60(75)cm třída 160 spojovací systém C</t>
  </si>
  <si>
    <t>-1712465859</t>
  </si>
  <si>
    <t>37</t>
  </si>
  <si>
    <t>837392221</t>
  </si>
  <si>
    <t>Montáž kameninových tvarovek na potrubí z trub kameninových  v otevřeném výkopu s integrovaným těsněním jednoosých DN 400</t>
  </si>
  <si>
    <t>1660915471</t>
  </si>
  <si>
    <t>2+2</t>
  </si>
  <si>
    <t>38</t>
  </si>
  <si>
    <t>59710884</t>
  </si>
  <si>
    <t>trouba kameninová glazovaná zkrácená bez hrdla DN 400mm L 60(75)cm třída 160 spojovací systém C</t>
  </si>
  <si>
    <t>1025897976</t>
  </si>
  <si>
    <t>39</t>
  </si>
  <si>
    <t>59710854</t>
  </si>
  <si>
    <t>trouba kameninová glazovaná zkrácená DN 400mm L60(75)cm třída 160 spojovací systém C</t>
  </si>
  <si>
    <t>-1923006659</t>
  </si>
  <si>
    <t>40</t>
  </si>
  <si>
    <t>850355121</t>
  </si>
  <si>
    <t>Výřez nebo výsek na potrubí z trub litinových tlakových nebo plasických hmot DN 200</t>
  </si>
  <si>
    <t>CS ÚRS 2017 01</t>
  </si>
  <si>
    <t>745800066</t>
  </si>
  <si>
    <t>41</t>
  </si>
  <si>
    <t>851351131</t>
  </si>
  <si>
    <t>Montáž potrubí z trub litinových tlakových hrdlových v otevřeném výkopu s integrovaným těsněním DN 200</t>
  </si>
  <si>
    <t>955169990</t>
  </si>
  <si>
    <t>výkres D.2.1.1., D.3.1</t>
  </si>
  <si>
    <t>3,98 "mezi ČS a Š1</t>
  </si>
  <si>
    <t>42</t>
  </si>
  <si>
    <t>552515330</t>
  </si>
  <si>
    <t>trubka kanalizační litinová s dvoukomorovým hrdlem s návarkem, povrchová ochrana Zn/Al s krycím nátěrem, DN 200</t>
  </si>
  <si>
    <t>-1699334227</t>
  </si>
  <si>
    <t>43</t>
  </si>
  <si>
    <t>857351131</t>
  </si>
  <si>
    <t>Montáž litinových tvarovek na potrubí litinovém tlakovém jednoosých na potrubí z trub hrdlových v otevřeném výkopu, kanálu nebo v šachtě s integrovaným těsněním DN 200</t>
  </si>
  <si>
    <t>435745993</t>
  </si>
  <si>
    <t>1"mezi ČS a Š1</t>
  </si>
  <si>
    <t>44</t>
  </si>
  <si>
    <t>EU0020000010</t>
  </si>
  <si>
    <t>TVAROVKA HRDLOVÁ TYTON EU-kus DN 200</t>
  </si>
  <si>
    <t>-1414059653</t>
  </si>
  <si>
    <t>45</t>
  </si>
  <si>
    <t>892352121</t>
  </si>
  <si>
    <t>Tlakové zkoušky vzduchem těsnícími vaky ucpávkovými DN 200</t>
  </si>
  <si>
    <t>úsek</t>
  </si>
  <si>
    <t>1890377105</t>
  </si>
  <si>
    <t>výkres D.2.2.1.</t>
  </si>
  <si>
    <t>46</t>
  </si>
  <si>
    <t>892362121</t>
  </si>
  <si>
    <t>Tlakové zkoušky vzduchem těsnícími vaky ucpávkovými DN 250</t>
  </si>
  <si>
    <t>405928920</t>
  </si>
  <si>
    <t>47</t>
  </si>
  <si>
    <t>894411311</t>
  </si>
  <si>
    <t>Osazení železobetonových dílců pro šachty skruží rovných</t>
  </si>
  <si>
    <t>-841847314</t>
  </si>
  <si>
    <t>6+5+1</t>
  </si>
  <si>
    <t>48</t>
  </si>
  <si>
    <t>59224050</t>
  </si>
  <si>
    <t>skruž pro kanalizační šachty se zabudovanými stupadly 100 x 25 x 12 cm</t>
  </si>
  <si>
    <t>-676591750</t>
  </si>
  <si>
    <t>49</t>
  </si>
  <si>
    <t>592241610</t>
  </si>
  <si>
    <t>skruž kanalizační s ocelovými stupadly 100 x 50 x 12 cm</t>
  </si>
  <si>
    <t>-2062596107</t>
  </si>
  <si>
    <t>50</t>
  </si>
  <si>
    <t>592241620</t>
  </si>
  <si>
    <t>skruž kanalizační s ocelovými stupadly 100 x 100 x 12 cm</t>
  </si>
  <si>
    <t>-788817415</t>
  </si>
  <si>
    <t>51</t>
  </si>
  <si>
    <t>894412411</t>
  </si>
  <si>
    <t>Osazení železobetonových dílců pro šachty skruží přechodových</t>
  </si>
  <si>
    <t>1157973217</t>
  </si>
  <si>
    <t>52</t>
  </si>
  <si>
    <t>592243120</t>
  </si>
  <si>
    <t>konus šachetní betonový kapsové plastové stupadlo 100x62,5x58 cm</t>
  </si>
  <si>
    <t>1116573883</t>
  </si>
  <si>
    <t>53</t>
  </si>
  <si>
    <t>894414111</t>
  </si>
  <si>
    <t>Osazení železobetonových dílců pro šachty skruží základových (dno)</t>
  </si>
  <si>
    <t>403840792</t>
  </si>
  <si>
    <t>3+1+2</t>
  </si>
  <si>
    <t>54</t>
  </si>
  <si>
    <t>592243370</t>
  </si>
  <si>
    <t>dno betonové šachty kanalizační přímé 100x60x40 cm</t>
  </si>
  <si>
    <t>654968037</t>
  </si>
  <si>
    <t>55</t>
  </si>
  <si>
    <t>59224338</t>
  </si>
  <si>
    <t>dno betonové šachty kanalizační přímé 100x80x50 cm</t>
  </si>
  <si>
    <t>-921662856</t>
  </si>
  <si>
    <t>56</t>
  </si>
  <si>
    <t>592243390</t>
  </si>
  <si>
    <t>dno betonové šachty kanalizační přímé 100x100x60 cm</t>
  </si>
  <si>
    <t>-5478418</t>
  </si>
  <si>
    <t>57</t>
  </si>
  <si>
    <t>592243480</t>
  </si>
  <si>
    <t>těsnění elastomerové pro spojení šachetních dílů DN 1000</t>
  </si>
  <si>
    <t>-1280392152</t>
  </si>
  <si>
    <t>58</t>
  </si>
  <si>
    <t>899102111</t>
  </si>
  <si>
    <t>Osazení poklopů litinových a ocelových včetně rámů hmotnosti jednotlivě přes 50 do 100 kg</t>
  </si>
  <si>
    <t>-1198202253</t>
  </si>
  <si>
    <t>59</t>
  </si>
  <si>
    <t>552410300</t>
  </si>
  <si>
    <t>poklop šachtový třída D 400, kruhový bez ventilace</t>
  </si>
  <si>
    <t>-565510748</t>
  </si>
  <si>
    <t>997</t>
  </si>
  <si>
    <t>Přesun sutě</t>
  </si>
  <si>
    <t>60</t>
  </si>
  <si>
    <t>997221551</t>
  </si>
  <si>
    <t>Vodorovná doprava suti bez naložení, ale se složením a s hrubým urovnáním ze sypkých materiálů, na vzdálenost do 1 km</t>
  </si>
  <si>
    <t>274991914</t>
  </si>
  <si>
    <t>4,4*0,58 "dle položky odstranění podkladu z kameniva tl. 400 mm</t>
  </si>
  <si>
    <t>61</t>
  </si>
  <si>
    <t>997221559</t>
  </si>
  <si>
    <t>Vodorovná doprava suti bez naložení, ale se složením a s hrubým urovnáním Příplatek k ceně za každý další i započatý 1 km přes 1 km</t>
  </si>
  <si>
    <t>948605435</t>
  </si>
  <si>
    <t>4 příplatky</t>
  </si>
  <si>
    <t>2,552*4</t>
  </si>
  <si>
    <t>62</t>
  </si>
  <si>
    <t>997221855</t>
  </si>
  <si>
    <t>Poplatek za uložení stavebního odpadu na skládce (skládkovné) z kameniva</t>
  </si>
  <si>
    <t>895502644</t>
  </si>
  <si>
    <t>998</t>
  </si>
  <si>
    <t>Přesun hmot</t>
  </si>
  <si>
    <t>63</t>
  </si>
  <si>
    <t>998275101</t>
  </si>
  <si>
    <t>Přesun hmot pro trubní vedení hloubené z trub kameninových pro kanalizace v otevřeném výkopu dopravní vzdálenost do 15 m</t>
  </si>
  <si>
    <t>-550957595</t>
  </si>
  <si>
    <t>SO 01.2. - Stoka C-1</t>
  </si>
  <si>
    <t>-1112804006</t>
  </si>
  <si>
    <t>31,2*1,1</t>
  </si>
  <si>
    <t>-472905816</t>
  </si>
  <si>
    <t>výkres D.2.1.2., D.5.1</t>
  </si>
  <si>
    <t>-357873118</t>
  </si>
  <si>
    <t>-624958671</t>
  </si>
  <si>
    <t>(1+1)*2*0,5*1,1*2,71</t>
  </si>
  <si>
    <t>1417375015</t>
  </si>
  <si>
    <t>91,7*0,6</t>
  </si>
  <si>
    <t>-1976292982</t>
  </si>
  <si>
    <t>55,02*0,3 'Přepočtené koeficientem množství</t>
  </si>
  <si>
    <t>274061885</t>
  </si>
  <si>
    <t>91,7*0,4</t>
  </si>
  <si>
    <t>1395289973</t>
  </si>
  <si>
    <t>36,68*0,3 'Přepočtené koeficientem množství</t>
  </si>
  <si>
    <t>562387276</t>
  </si>
  <si>
    <t>169,1</t>
  </si>
  <si>
    <t>1191992364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</si>
  <si>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</si>
  <si>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</si>
  <si>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-99318952</t>
  </si>
  <si>
    <t>Poznámka k položce:
Procento svislého podílu dle úvodu ceníku 001 zemní práce kapitola 8 
- v množství výkopku rýhy přes 100  m3 55 % z celkového výkopku</t>
  </si>
  <si>
    <t>(55,02+36,68)*0,55</t>
  </si>
  <si>
    <t>540021016</t>
  </si>
  <si>
    <t>59,89</t>
  </si>
  <si>
    <t>-1648075068</t>
  </si>
  <si>
    <t>59,89*1,9</t>
  </si>
  <si>
    <t>1711987794</t>
  </si>
  <si>
    <t>31,81 "zemina z výkopu</t>
  </si>
  <si>
    <t>31,81 "náhradní zemina</t>
  </si>
  <si>
    <t>582860548</t>
  </si>
  <si>
    <t>31,81*2,0</t>
  </si>
  <si>
    <t>-1281476862</t>
  </si>
  <si>
    <t>18,58 "dle tabulky kubatur</t>
  </si>
  <si>
    <t>-1,317 "odečet sedlového lože</t>
  </si>
  <si>
    <t>-919998007</t>
  </si>
  <si>
    <t>17,263*2 'Přepočtené koeficientem množství</t>
  </si>
  <si>
    <t>-332054368</t>
  </si>
  <si>
    <t>31,2*3,0</t>
  </si>
  <si>
    <t>507455600</t>
  </si>
  <si>
    <t>1178177558</t>
  </si>
  <si>
    <t>-875834983</t>
  </si>
  <si>
    <t>3,36 " pod potrubí</t>
  </si>
  <si>
    <t>1*PI*0,8*0,5*0,1"pod šachty</t>
  </si>
  <si>
    <t>2988389</t>
  </si>
  <si>
    <t>31,2*(0,299+0,25+0,25)*0,07</t>
  </si>
  <si>
    <t>-31,2*(((0,299/2)*(0,299/2))/2*((120*PI)/180-sin 120))</t>
  </si>
  <si>
    <t>-1368726835</t>
  </si>
  <si>
    <t>31,2-1*1,0</t>
  </si>
  <si>
    <t>154559842</t>
  </si>
  <si>
    <t>(30,2-2*0,75)*1,015</t>
  </si>
  <si>
    <t>1221426258</t>
  </si>
  <si>
    <t>1+1</t>
  </si>
  <si>
    <t>-618245140</t>
  </si>
  <si>
    <t>531099741</t>
  </si>
  <si>
    <t>1099033742</t>
  </si>
  <si>
    <t>výkres D.2.2.2.</t>
  </si>
  <si>
    <t>-1770308359</t>
  </si>
  <si>
    <t>-1677024367</t>
  </si>
  <si>
    <t>949686554</t>
  </si>
  <si>
    <t>-1357871643</t>
  </si>
  <si>
    <t>370799755</t>
  </si>
  <si>
    <t>666919634</t>
  </si>
  <si>
    <t>402400605</t>
  </si>
  <si>
    <t>1911226440</t>
  </si>
  <si>
    <t>-2060037892</t>
  </si>
  <si>
    <t>-1985207404</t>
  </si>
  <si>
    <t>34,32*0,58 "dle položky odstranění podkladu z kameniva tl. 400 mm</t>
  </si>
  <si>
    <t>-1659783765</t>
  </si>
  <si>
    <t>19,906*4</t>
  </si>
  <si>
    <t>780830050</t>
  </si>
  <si>
    <t>586443738</t>
  </si>
  <si>
    <t>02 - ČSOV Debřská</t>
  </si>
  <si>
    <t>SO 02.1 - Stavební část ČSOV 3</t>
  </si>
  <si>
    <t xml:space="preserve">    3 - Svislé a kompletní konstrukce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</si>
  <si>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</si>
  <si>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</si>
  <si>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</si>
  <si>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713 - Izolace tepelné</t>
  </si>
  <si>
    <t>1661616067</t>
  </si>
  <si>
    <t>3,44*3,44</t>
  </si>
  <si>
    <t>133201101</t>
  </si>
  <si>
    <t>Hloubení zapažených i nezapažených šachet s případným nutným přemístěním výkopku ve výkopišti v hornině tř. 3 do 100 m3</t>
  </si>
  <si>
    <t>-671508631</t>
  </si>
  <si>
    <t>výkres D.3.4.</t>
  </si>
  <si>
    <t>50% výkopu</t>
  </si>
  <si>
    <t>3,44*3,44*(4,27-0,2+0,15)*0,5</t>
  </si>
  <si>
    <t>133201109</t>
  </si>
  <si>
    <t>Hloubení zapažených i nezapažených šachet s případným nutným přemístěním výkopku ve výkopišti v hornině tř. 3 Příplatek k cenám za lepivost horniny tř. 3</t>
  </si>
  <si>
    <t>76827351</t>
  </si>
  <si>
    <t>24,969*0,3 'Přepočtené koeficientem množství</t>
  </si>
  <si>
    <t>133301101</t>
  </si>
  <si>
    <t>Hloubení zapažených i nezapažených šachet s případným nutným přemístěním výkopku ve výkopišti v hornině tř. 4 do 100 m3</t>
  </si>
  <si>
    <t>1343412505</t>
  </si>
  <si>
    <t>30% výkopu</t>
  </si>
  <si>
    <t>3,44*3,44*(4,27-0,2+0,15)*0,3</t>
  </si>
  <si>
    <t>133301109</t>
  </si>
  <si>
    <t>Hloubení zapažených i nezapažených šachet s případným nutným přemístěním výkopku ve výkopišti v hornině tř. 4 Příplatek k cenám za lepivost horniny tř. 4</t>
  </si>
  <si>
    <t>1424590585</t>
  </si>
  <si>
    <t>14,981*0,3 'Přepočtené koeficientem množství</t>
  </si>
  <si>
    <t>133401101</t>
  </si>
  <si>
    <t>Hloubení zapažených i nezapažených šachet  s případným nutným přemístěním výkopku ve výkopišti v hornině tř. 5 pro jakýkoliv objem výkopu</t>
  </si>
  <si>
    <t>-2026916494</t>
  </si>
  <si>
    <t>20% výkopu</t>
  </si>
  <si>
    <t>3,44*3,44*(4,27-0,2+0,15)*0,2</t>
  </si>
  <si>
    <t>151101201</t>
  </si>
  <si>
    <t>Zřízení pažení stěn výkopu bez rozepření nebo vzepření příložné, hloubky do 4 m</t>
  </si>
  <si>
    <t>2013796709</t>
  </si>
  <si>
    <t>4*3,44*(4,27+0,15)</t>
  </si>
  <si>
    <t>151101211</t>
  </si>
  <si>
    <t>Odstranění pažení stěn výkopu s uložením pažin na vzdálenost do 3 m od okraje výkopu příložné, hloubky do 4 m</t>
  </si>
  <si>
    <t>-1195388119</t>
  </si>
  <si>
    <t>dle položky zřízení</t>
  </si>
  <si>
    <t>60,819</t>
  </si>
  <si>
    <t>153116112</t>
  </si>
  <si>
    <t>Kleštiny nebo převázky pro hradící stěny beraněné, nasazené, tabulové z oceli jakéhokoliv druhu z terénu montáž</t>
  </si>
  <si>
    <t>-1302376406</t>
  </si>
  <si>
    <t>2*(4*3,44)*0,0362 " I 240</t>
  </si>
  <si>
    <t>2*(4*1,0)*0,0219 " I 180</t>
  </si>
  <si>
    <t>130107200</t>
  </si>
  <si>
    <t>ocel profilová IPN, v jakosti 11 375, h=180 mm</t>
  </si>
  <si>
    <t>-2138609563</t>
  </si>
  <si>
    <t>Poznámka k položce:
Hmotnost: 21,90 kg/m</t>
  </si>
  <si>
    <t>dvojnásobná obratovost</t>
  </si>
  <si>
    <t>2*(4*1,0)*0,0219*0,5</t>
  </si>
  <si>
    <t>130107260</t>
  </si>
  <si>
    <t>ocel profilová IPN, v jakosti 11 375, h=240 mm</t>
  </si>
  <si>
    <t>-1937508723</t>
  </si>
  <si>
    <t>Poznámka k položce:
Hmotnost: 36,20 kg/m</t>
  </si>
  <si>
    <t>2*(4*3,44)*0,0362*0,5</t>
  </si>
  <si>
    <t>153116113</t>
  </si>
  <si>
    <t>Kleštiny nebo převázky pro hradící stěny beraněné, nasazené, tabulové z oceli jakéhokoliv druhu z terénu demontáž</t>
  </si>
  <si>
    <t>824180045</t>
  </si>
  <si>
    <t>dle položky montáž</t>
  </si>
  <si>
    <t>1,171</t>
  </si>
  <si>
    <t>1271325484</t>
  </si>
  <si>
    <t>dle položek hloubení šachet tř. 3-4</t>
  </si>
  <si>
    <t>24,969+14,981</t>
  </si>
  <si>
    <t>162601152</t>
  </si>
  <si>
    <t>Vodorovné přemístění výkopku nebo sypaniny po suchu  na obvyklém dopravním prostředku, bez naložení výkopku, avšak se složením bez rozhrnutí z horniny tř. 5 až 7 na vzdálenost přes 4 000 do 5 000 m</t>
  </si>
  <si>
    <t>-1969853919</t>
  </si>
  <si>
    <t>9,988</t>
  </si>
  <si>
    <t>-1805245950</t>
  </si>
  <si>
    <t>(39,95+9,988)*1,9</t>
  </si>
  <si>
    <t>20311659</t>
  </si>
  <si>
    <t>39,950+9,88 "celkový výkop</t>
  </si>
  <si>
    <t>-0,76 "podkladní beton</t>
  </si>
  <si>
    <t>-PI*1,17*1,17*(4,27-0,2) "objem vytlačení jímkou ČS</t>
  </si>
  <si>
    <t>487740245</t>
  </si>
  <si>
    <t>31,567*2,0</t>
  </si>
  <si>
    <t>Svislé a kompletní konstrukce</t>
  </si>
  <si>
    <t>320101112</t>
  </si>
  <si>
    <t>Osazení betonových a železobetonových prefabrikátů hmotnosti jednotlivě přes 1 000 do 5 000 kg</t>
  </si>
  <si>
    <t>-2131257839</t>
  </si>
  <si>
    <t>59231111532</t>
  </si>
  <si>
    <t>zákrytová deska  2340/200</t>
  </si>
  <si>
    <t>ks</t>
  </si>
  <si>
    <t>1713895521</t>
  </si>
  <si>
    <t>ze spodní strany zateplena tvrzeným extrudovaným polystyrenem  tl 60 mm</t>
  </si>
  <si>
    <t>včetně poklopu s nerezovou hlavicí DN 150, chráněný proti vniknutí dešťové vody, rozměru 800 x 800 mm, světlosti 695 x 765 mm</t>
  </si>
  <si>
    <t>poklop z nerezového plechu (V2A) s pěnovou izolací s hlavicí DN 150</t>
  </si>
  <si>
    <t>poklop osazen plynovou vyklápěcí vzpěrou, včetně zámku</t>
  </si>
  <si>
    <t>320101114</t>
  </si>
  <si>
    <t>Osazení betonových a železobetonových prefabrikátů hmotnosti jednotlivě přes 7 000 do 10 000 kg</t>
  </si>
  <si>
    <t>976214753</t>
  </si>
  <si>
    <t>59231115532</t>
  </si>
  <si>
    <t xml:space="preserve">Prefabrikovaná šachta ze železobetonu pr. 2100 </t>
  </si>
  <si>
    <t>1826509531</t>
  </si>
  <si>
    <t>vniřní výška 3,62 m (žebřík je součástí dodávky technologie</t>
  </si>
  <si>
    <t>včetně nadbetonování dna 250 mm pro čerpací jímku průměru 400 mm</t>
  </si>
  <si>
    <t>452311151</t>
  </si>
  <si>
    <t>Podkladní a zajišťovací konstrukce z betonu prostého v otevřeném výkopu desky pod potrubí, stoky a drobné objekty z betonu tř. C 20/25</t>
  </si>
  <si>
    <t>952647716</t>
  </si>
  <si>
    <t>pod ČS</t>
  </si>
  <si>
    <t>PI*1,27*1,27*0,15</t>
  </si>
  <si>
    <t>452351101</t>
  </si>
  <si>
    <t>Bednění podkladních a zajišťovacích konstrukcí v otevřeném výkopu desek nebo sedlových loží pod potrubí, stoky a drobné objekty</t>
  </si>
  <si>
    <t>1221895788</t>
  </si>
  <si>
    <t>PI*2,54*0,15</t>
  </si>
  <si>
    <t>Ostatní konstrukce a práce, bourání</t>
  </si>
  <si>
    <t>936311111</t>
  </si>
  <si>
    <t>Zabetonování potrubí uloženého ve vynechaných otvorech ve dně nebo ve stěnách nádrží, z betonu se zvýšenými nároky na prostředí o ploše otvoru do 0,25 m2</t>
  </si>
  <si>
    <t>1044953043</t>
  </si>
  <si>
    <t>prostupy v jímce</t>
  </si>
  <si>
    <t>0,05</t>
  </si>
  <si>
    <t>977151123</t>
  </si>
  <si>
    <t>Jádrové vrty diamantovými korunkami do stavebních materiálů (železobetonu, betonu, cihel, obkladů, dlažeb, kamene) průměru přes 130 do 150 mm</t>
  </si>
  <si>
    <t>652223848</t>
  </si>
  <si>
    <t>Poznámka k položce:
hmotnost sutě 0,07 t/m</t>
  </si>
  <si>
    <t>dle TZ</t>
  </si>
  <si>
    <t>výkres D.3.1</t>
  </si>
  <si>
    <t>2*0,12</t>
  </si>
  <si>
    <t>977151124</t>
  </si>
  <si>
    <t>Jádrové vrty diamantovými korunkami do stavebních materiálů (železobetonu, betonu, cihel, obkladů, dlažeb, kamene) průměru přes 150 do 180 mm</t>
  </si>
  <si>
    <t>402860302</t>
  </si>
  <si>
    <t>Poznámka k položce:
hmotnost sutě 0,101 t/m</t>
  </si>
  <si>
    <t>977151127</t>
  </si>
  <si>
    <t>Jádrové vrty diamantovými korunkami do stavebních materiálů (železobetonu, betonu, cihel, obkladů, dlažeb, kamene) průměru přes 225 do 250 mm</t>
  </si>
  <si>
    <t>1323175804</t>
  </si>
  <si>
    <t>Poznámka k položce:
hmotnost sutě 0,196 t/m</t>
  </si>
  <si>
    <t>1*0,12</t>
  </si>
  <si>
    <t>-1634961106</t>
  </si>
  <si>
    <t>11,834*0,58 "dle položky odstranění podkladu z kameniva tl. 400 mm</t>
  </si>
  <si>
    <t>1201214568</t>
  </si>
  <si>
    <t>6,864*4</t>
  </si>
  <si>
    <t>997221561</t>
  </si>
  <si>
    <t>Vodorovná doprava suti bez naložení, ale se složením a s hrubým urovnáním z kusových materiálů, na vzdálenost do 1 km</t>
  </si>
  <si>
    <t>-944011997</t>
  </si>
  <si>
    <t>0,24*0,07 "dle položky jádrové vrty do D150</t>
  </si>
  <si>
    <t>0,24*0,101 "dle položky jádrové vrty do D180</t>
  </si>
  <si>
    <t>0,12*0,196 "dle položky jádrové vrty do D250</t>
  </si>
  <si>
    <t>997221569</t>
  </si>
  <si>
    <t>1632161410</t>
  </si>
  <si>
    <t>0,065*4</t>
  </si>
  <si>
    <t>997221825</t>
  </si>
  <si>
    <t>Poplatek za uložení stavebního odpadu na skládce (skládkovné) železobetonového</t>
  </si>
  <si>
    <t>-772436078</t>
  </si>
  <si>
    <t>-476553575</t>
  </si>
  <si>
    <t>998274101</t>
  </si>
  <si>
    <t>Přesun hmot pro trubní vedení hloubené z trub betonových nebo železobetonových pro vodovody nebo kanalizace v otevřeném výkopu dopravní vzdálenost do 15 m</t>
  </si>
  <si>
    <t>-1381206824</t>
  </si>
  <si>
    <t>PSV</t>
  </si>
  <si>
    <t>Práce a dodávky PSV</t>
  </si>
  <si>
    <t>711</t>
  </si>
  <si>
    <t>Izolace proti vodě, vlhkosti a plynům</t>
  </si>
  <si>
    <t>711142559</t>
  </si>
  <si>
    <t>Provedení izolace proti zemní vlhkosti pásy přitavením NAIP na ploše svislé S</t>
  </si>
  <si>
    <t>203458656</t>
  </si>
  <si>
    <t>PI*2,34*(0,42+0,18)</t>
  </si>
  <si>
    <t>628321340</t>
  </si>
  <si>
    <t>pás těžký asfaltovaný V60 S40</t>
  </si>
  <si>
    <t>2060974749</t>
  </si>
  <si>
    <t>Poznámka k položce:
ztratné 20%</t>
  </si>
  <si>
    <t>4,411*1,2 'Přepočtené koeficientem množství</t>
  </si>
  <si>
    <t>711199097</t>
  </si>
  <si>
    <t>Příplatek k cenám provedení izolace proti zemní vlhkosti za plochu do 10 m2 pásy přitavením NAIP nebo termoplasty</t>
  </si>
  <si>
    <t>1725591417</t>
  </si>
  <si>
    <t>711762622-R</t>
  </si>
  <si>
    <t>Izolace proti vodě svislý uzávěr spáry přilepením bobtajícího pásu v plném obvodu otvoru</t>
  </si>
  <si>
    <t>-1004009074</t>
  </si>
  <si>
    <t>2*PI*0,15</t>
  </si>
  <si>
    <t>2*PI*0,18</t>
  </si>
  <si>
    <t>1*PI*0,25</t>
  </si>
  <si>
    <t>245515270</t>
  </si>
  <si>
    <t>profil těsnící bobtnající š.20 mm  bal. 10 m</t>
  </si>
  <si>
    <t>2082997513</t>
  </si>
  <si>
    <t>Poznámka k položce:
Těsnicí bobtnající profil nerozpustný ve vodě, při styku s vodou bobtná. dvojitě bobtnající profil s nosným dutým jádrem
Ztratné 5%</t>
  </si>
  <si>
    <t>2,858*1,05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</si>
  <si>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</si>
  <si>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</si>
  <si>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1496684438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</si>
  <si>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</si>
  <si>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</si>
  <si>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</si>
  <si>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</si>
  <si>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-480540041</t>
  </si>
  <si>
    <t>PI*2,34*0,6</t>
  </si>
  <si>
    <t>2837637001</t>
  </si>
  <si>
    <t>deska z polystyrénu XPS, hrana rovná, polo či pero drážka a hladký povrch 1250 x 600 x 60 mm</t>
  </si>
  <si>
    <t>-2063513885</t>
  </si>
  <si>
    <t>4,411*1,02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</si>
  <si>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</si>
  <si>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</si>
  <si>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-2007788545</t>
  </si>
  <si>
    <t>SO 02.2 - Výtlačný řad V3</t>
  </si>
  <si>
    <t xml:space="preserve">    5 - Komunikace pozemní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</si>
  <si>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</si>
  <si>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</si>
  <si>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-679066691</t>
  </si>
  <si>
    <t>12,07*2,0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</si>
  <si>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</si>
  <si>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</si>
  <si>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-1207981923</t>
  </si>
  <si>
    <t>Poznámka k položce:
hmotnost sutě 0,44 t/m2</t>
  </si>
  <si>
    <t>výkres D.4.1</t>
  </si>
  <si>
    <t>11,5*1,0 "místní asf</t>
  </si>
  <si>
    <t>12,07*1,0 "dlažba</t>
  </si>
  <si>
    <t>351301930</t>
  </si>
  <si>
    <t>80,0*1,0 "štěrk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</si>
  <si>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</si>
  <si>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</si>
  <si>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1566312599</t>
  </si>
  <si>
    <t>Poznámka k položce:
hmotnost sutě 0,098 t/m2</t>
  </si>
  <si>
    <t>113154113</t>
  </si>
  <si>
    <t>Frézování živičného podkladu nebo krytu s naložením na dopravní prostředek plochy do 500 m2 bez překážek v trase pruhu šířky do 0,5 m, tloušťky vrstvy 50 mm</t>
  </si>
  <si>
    <t>-399537212</t>
  </si>
  <si>
    <t>Poznámka k položce:
hmotnost sutě 0,128 t/m2</t>
  </si>
  <si>
    <t>11,5*(1,0+0,3+0,3) "místní asf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</si>
  <si>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</si>
  <si>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-781849378</t>
  </si>
  <si>
    <t>1*1,0</t>
  </si>
  <si>
    <t>-653225269</t>
  </si>
  <si>
    <t>výkres D.3.2.,</t>
  </si>
  <si>
    <t>2*1,0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</si>
  <si>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</si>
  <si>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</si>
  <si>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833492454</t>
  </si>
  <si>
    <t>1134883419</t>
  </si>
  <si>
    <t>5*1,0</t>
  </si>
  <si>
    <t>1018640210</t>
  </si>
  <si>
    <t>(1+2+1+5)*2*0,5*1,0*1,76</t>
  </si>
  <si>
    <t>2038228297</t>
  </si>
  <si>
    <t>výkres D.3.2., D.4.1</t>
  </si>
  <si>
    <t>684,33*0,5</t>
  </si>
  <si>
    <t>-2019546422</t>
  </si>
  <si>
    <t>342,165*0,3 'Přepočtené koeficientem množství</t>
  </si>
  <si>
    <t>-2124201188</t>
  </si>
  <si>
    <t>684,33*0,4</t>
  </si>
  <si>
    <t>-854372296</t>
  </si>
  <si>
    <t>273,732*0,3 'Přepočtené koeficientem množství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</si>
  <si>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</si>
  <si>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</si>
  <si>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-1328022755</t>
  </si>
  <si>
    <t>10% výkopu</t>
  </si>
  <si>
    <t>684,33*0,1</t>
  </si>
  <si>
    <t>-866583061</t>
  </si>
  <si>
    <t>1431,09</t>
  </si>
  <si>
    <t>952320809</t>
  </si>
  <si>
    <t>Svislé přemístění výkopku bez naložení do dopravní nádoby avšak s vyprázdněním dopravní nádoby na hromadu nebo do dopravního prostředku z horniny tř. 1 až 4, při hloubce výkopu přes 1 do 2,5 m</t>
  </si>
  <si>
    <t>-1748459551</t>
  </si>
  <si>
    <t xml:space="preserve">Poznámka k položce:
Procento svislého podílu dle úvodu ceníku 001 zemní práce kapitola 8 
- v množství výkopku rýhy přes 100  m3 50 % z celkového výkopku
</t>
  </si>
  <si>
    <t>(342,165+273,732)*0,5</t>
  </si>
  <si>
    <t>161101151</t>
  </si>
  <si>
    <t>Svislé přemístění výkopku bez naložení do dopravní nádoby avšak s vyprázdněním dopravní nádoby na hromadu nebo do dopravního prostředku z horniny tř. 5 až 7, při hloubce výkopu přes 1 do 2,5 m</t>
  </si>
  <si>
    <t>1152850809</t>
  </si>
  <si>
    <t>dle položky hloubení rýh tř. 5</t>
  </si>
  <si>
    <t>68,433*0,5</t>
  </si>
  <si>
    <t>363384160</t>
  </si>
  <si>
    <t>342,165+273,732 "výkop</t>
  </si>
  <si>
    <t>-222,02 "zpětný zásyp</t>
  </si>
  <si>
    <t>Vodorovné přemístění výkopku nebo sypaniny po suchu na obvyklém dopravním prostředku, bez naložení výkopku, avšak se složením bez rozhrnutí z horniny tř. 5 až 7 na vzdálenost přes 4 000 do 5 000 m</t>
  </si>
  <si>
    <t>-1205436504</t>
  </si>
  <si>
    <t>68,433</t>
  </si>
  <si>
    <t>723449493</t>
  </si>
  <si>
    <t>(393,877+68,433)*1,9</t>
  </si>
  <si>
    <t>1994735537</t>
  </si>
  <si>
    <t>254,88 "náhradní zemina</t>
  </si>
  <si>
    <t>222,02 "zemina z výkopu</t>
  </si>
  <si>
    <t>627493860</t>
  </si>
  <si>
    <t>254,88*2,0</t>
  </si>
  <si>
    <t>1352153308</t>
  </si>
  <si>
    <t>160,53 "dle tabulky kubatur</t>
  </si>
  <si>
    <t>-1142678163</t>
  </si>
  <si>
    <t>160,53*2 'Přepočtené koeficientem množství</t>
  </si>
  <si>
    <t>451573111</t>
  </si>
  <si>
    <t>Lože pod potrubí, stoky a drobné objekty v otevřeném výkopu z písku a štěrkopísku do 63 mm</t>
  </si>
  <si>
    <t>-1716292868</t>
  </si>
  <si>
    <t>40,08 "dle tabulky kubatur</t>
  </si>
  <si>
    <t>452313151</t>
  </si>
  <si>
    <t>Podkladní a zajišťovací konstrukce z betonu prostého v otevřeném výkopu bloky pro potrubí z betonu tř. C 20/25</t>
  </si>
  <si>
    <t>1609330707</t>
  </si>
  <si>
    <t>výkres D.3.3.</t>
  </si>
  <si>
    <t>7*0,25*((0,25+0,05)/2*0,8)</t>
  </si>
  <si>
    <t>Komunikace pozemní</t>
  </si>
  <si>
    <t>564251111</t>
  </si>
  <si>
    <t>Podklad nebo podsyp ze štěrkopísku ŠP s rozprostřením, vlhčením a zhutněním, po zhutnění tl. 150 mm</t>
  </si>
  <si>
    <t>-1240381281</t>
  </si>
  <si>
    <t>564752111</t>
  </si>
  <si>
    <t>Podklad nebo kryt z vibrovaného štěrku VŠ s rozprostřením, vlhčením a zhutněním, po zhutnění tl. 150 mm</t>
  </si>
  <si>
    <t>-536491869</t>
  </si>
  <si>
    <t>80,0*1,0 "štěkový povrch</t>
  </si>
  <si>
    <t>564861111</t>
  </si>
  <si>
    <t>Podklad ze štěrkodrti ŠD s rozprostřením a zhutněním, po zhutnění tl. 200 mm</t>
  </si>
  <si>
    <t>1387019971</t>
  </si>
  <si>
    <t>564871116</t>
  </si>
  <si>
    <t>Podklad ze štěrkodrti ŠD s rozprostřením a zhutněním, po zhutnění tl. 300 mm</t>
  </si>
  <si>
    <t>1623638016</t>
  </si>
  <si>
    <t>565135111</t>
  </si>
  <si>
    <t>Asfaltový beton vrstva podkladní ACP 16 (obalované kamenivo střednězrnné - OKS) s rozprostřením a zhutněním v pruhu šířky do 3 m, po zhutnění tl. 50 mm</t>
  </si>
  <si>
    <t>603212439</t>
  </si>
  <si>
    <t>573111112</t>
  </si>
  <si>
    <t>Postřik infiltrační PI z asfaltu silničního s posypem kamenivem, v množství 1,00 kg/m2</t>
  </si>
  <si>
    <t>-1108248831</t>
  </si>
  <si>
    <t>573211109</t>
  </si>
  <si>
    <t>Postřik spojovací PS bez posypu kamenivem z asfaltu silničního, v množství 0,50 kg/m2</t>
  </si>
  <si>
    <t>889341841</t>
  </si>
  <si>
    <t>11,0*1,6 "místní asf</t>
  </si>
  <si>
    <t>577144111</t>
  </si>
  <si>
    <t>Asfaltový beton vrstva obrusná ACO 11 (ABS) s rozprostřením a se zhutněním z nemodifikovaného asfaltu v pruhu šířky do 3 m tř. I, po zhutnění tl. 50 mm</t>
  </si>
  <si>
    <t>-1410933045</t>
  </si>
  <si>
    <t>11,5*1,6 "místní asf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</si>
  <si>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</si>
  <si>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</si>
  <si>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1735931161</t>
  </si>
  <si>
    <t>z rozebrané dlažby</t>
  </si>
  <si>
    <t>871265201</t>
  </si>
  <si>
    <t>Montáž kanalizačního potrubí z plastů z polyetylenu PE 100 svařovaných elektrotvarovkou v otevřeném výkopu ve sklonu do 20 % SDR 11/PN16 D 110 x 10,0 mm</t>
  </si>
  <si>
    <t>1929280132</t>
  </si>
  <si>
    <t>405,07</t>
  </si>
  <si>
    <t>2861338501</t>
  </si>
  <si>
    <t>potrubí kanalizační tlakové PE100 SDR 11, návin se signalizační vrstvou 110 x 10,0 mm</t>
  </si>
  <si>
    <t>2069329656</t>
  </si>
  <si>
    <t>405,07*1,015 'Přepočtené koeficientem množství</t>
  </si>
  <si>
    <t>877261101</t>
  </si>
  <si>
    <t>Montáž tvarovek na vodovodním plastovém potrubí z polyetylenu PE 100 elektrotvarovek SDR 11/PN16 spojek, oblouků nebo redukcí d 110</t>
  </si>
  <si>
    <t>-367230126</t>
  </si>
  <si>
    <t>6+35</t>
  </si>
  <si>
    <t>286159690</t>
  </si>
  <si>
    <t>elektrospojka SDR 11, PE 100, PN 16 d 32</t>
  </si>
  <si>
    <t>-1708909256</t>
  </si>
  <si>
    <t>877261101-R</t>
  </si>
  <si>
    <t>Montáž tvarovek na vodovodním plastovém potrubí z polyetylenu PE 100 SDR 11/PN16 spojek, oblouků nebo redukcí d 110</t>
  </si>
  <si>
    <t>-339744208</t>
  </si>
  <si>
    <t>1+1+1+1+1</t>
  </si>
  <si>
    <t>28614949012</t>
  </si>
  <si>
    <t>oblouk 11°, PE 100, PN 16, d 110</t>
  </si>
  <si>
    <t>354875813</t>
  </si>
  <si>
    <t>28614949013</t>
  </si>
  <si>
    <t>oblouk 22°, PE 100, PN 16, d 110</t>
  </si>
  <si>
    <t>989372194</t>
  </si>
  <si>
    <t>28614949014</t>
  </si>
  <si>
    <t>oblouk 30°, PE 100, PN 16, d 110</t>
  </si>
  <si>
    <t>-1482365459</t>
  </si>
  <si>
    <t>28614949015</t>
  </si>
  <si>
    <t>oblouk 45°, PE 100, PN 16, d 110</t>
  </si>
  <si>
    <t>-770492885</t>
  </si>
  <si>
    <t>286123450</t>
  </si>
  <si>
    <t>nákružek lemový  PE100 SDR 11, d 110</t>
  </si>
  <si>
    <t>-1862144363</t>
  </si>
  <si>
    <t>28654410012</t>
  </si>
  <si>
    <t>příruba volná k lemovému nákružku z polypropylénu 110</t>
  </si>
  <si>
    <t>382818578</t>
  </si>
  <si>
    <t>877261110</t>
  </si>
  <si>
    <t>Montáž tvarovek na vodovodním plastovém potrubí z polyetylenu PE 100 elektrotvarovek SDR 11/PN16 kolen 22 st. nebo 45 st. d 110</t>
  </si>
  <si>
    <t>657016061</t>
  </si>
  <si>
    <t>286149490</t>
  </si>
  <si>
    <t>elektrokoleno 45°, PE 100, PN 16, d 110</t>
  </si>
  <si>
    <t>-1857888794</t>
  </si>
  <si>
    <t>877261112</t>
  </si>
  <si>
    <t>Montáž tvarovek na vodovodním plastovém potrubí z polyetylenu PE 100 elektrotvarovek SDR 11/PN16 kolen 90 st. d 110</t>
  </si>
  <si>
    <t>800638403</t>
  </si>
  <si>
    <t>286149370</t>
  </si>
  <si>
    <t>elektrokoleno 90°, PE 100, PN 16, d 110</t>
  </si>
  <si>
    <t>-1763605889</t>
  </si>
  <si>
    <t>892271111</t>
  </si>
  <si>
    <t>Tlakové zkoušky vodou na potrubí DN 100 nebo 125</t>
  </si>
  <si>
    <t>-2020197330</t>
  </si>
  <si>
    <t>892372111</t>
  </si>
  <si>
    <t>Tlakové zkoušky vodou zabezpečení konců potrubí při tlakových zkouškách DN do 300</t>
  </si>
  <si>
    <t>731241766</t>
  </si>
  <si>
    <t>899721111</t>
  </si>
  <si>
    <t>Signalizační vodič na potrubí PVC DN do 150 mm</t>
  </si>
  <si>
    <t>218520570</t>
  </si>
  <si>
    <t>899722113</t>
  </si>
  <si>
    <t>Krytí potrubí z plastů výstražnou fólií z PVC šířky 34cm</t>
  </si>
  <si>
    <t>-2043708729</t>
  </si>
  <si>
    <t>919112233</t>
  </si>
  <si>
    <t>Řezání dilatačních spár v živičném krytu vytvoření komůrky pro těsnící zálivku šířky 20 mm, hloubky 40 mm</t>
  </si>
  <si>
    <t>-1974656340</t>
  </si>
  <si>
    <t>2*11,5+(1,0+0,3+0,3) "místní asf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</si>
  <si>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</si>
  <si>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</si>
  <si>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839387475</t>
  </si>
  <si>
    <t>919735112</t>
  </si>
  <si>
    <t>Řezání stávajícího živičného krytu nebo podkladu hloubky přes 50 do 100 mm</t>
  </si>
  <si>
    <t>-571488570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</si>
  <si>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</si>
  <si>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</si>
  <si>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-1602927756</t>
  </si>
  <si>
    <t>-1103176206</t>
  </si>
  <si>
    <t>23,5*0,44 "dle položky odstranění podkladu z kameniva tl. 300 mm</t>
  </si>
  <si>
    <t>80,0*0,58 "dle položky odstranění podkladu z kameniva tl. 400 mm</t>
  </si>
  <si>
    <t>11,5*0,098  "dle položky odstranění podkladů živičných tl. 50 mm</t>
  </si>
  <si>
    <t>18,4*0,128 "dle položky frézování živičného krytu</t>
  </si>
  <si>
    <t>-1256602067</t>
  </si>
  <si>
    <t>60,222*4</t>
  </si>
  <si>
    <t>997221845</t>
  </si>
  <si>
    <t>Poplatek za uložení stavebního odpadu na skládce (skládkovné) z asfaltových povrchů</t>
  </si>
  <si>
    <t>-1149104282</t>
  </si>
  <si>
    <t>64</t>
  </si>
  <si>
    <t>391521773</t>
  </si>
  <si>
    <t>65</t>
  </si>
  <si>
    <t>998276101</t>
  </si>
  <si>
    <t>Přesun hmot pro trubní vedení hloubené z trub z plastických hmot nebo sklolaminátových pro vodovody nebo kanalizace v otevřeném výkopu dopravní vzdálenost do 15 m</t>
  </si>
  <si>
    <t>617298832</t>
  </si>
  <si>
    <t xml:space="preserve">SO 02.3 - Přípojka NN </t>
  </si>
  <si>
    <t xml:space="preserve">    742 - Elektromontáže - rozvodný systém</t>
  </si>
  <si>
    <t>742</t>
  </si>
  <si>
    <t>Elektromontáže - rozvodný systém</t>
  </si>
  <si>
    <t>74211111R</t>
  </si>
  <si>
    <t>Elektropřípojka dle přílohy SO 02.3 - Přípojka NN</t>
  </si>
  <si>
    <t>soubor</t>
  </si>
  <si>
    <t>-1049624219</t>
  </si>
  <si>
    <t>dle přílohy SO 02.3 - Přípojka NN</t>
  </si>
  <si>
    <t>příslušný se objekt oceňuje dle podrobných položek uvedených v samostatném souboru</t>
  </si>
  <si>
    <t>výsledná cena se přepíše do celkového výkazu výměr jako jednotková cena stavebního souboru, aby se započítala do celkové rekapitulace</t>
  </si>
  <si>
    <t>SO 02.4 - Zpevněné plochy</t>
  </si>
  <si>
    <t>122201101</t>
  </si>
  <si>
    <t>Odkopávky a prokopávky nezapažené s přehozením výkopku na vzdálenost do 3 m nebo s naložením na dopravní prostředek v hornině tř. 3 do 100 m3</t>
  </si>
  <si>
    <t>101787371</t>
  </si>
  <si>
    <t>4,5*5,5*0,55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</si>
  <si>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</si>
  <si>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</si>
  <si>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-282095881</t>
  </si>
  <si>
    <t>13,613*0,3</t>
  </si>
  <si>
    <t>818222144</t>
  </si>
  <si>
    <t>13,613</t>
  </si>
  <si>
    <t>656832430</t>
  </si>
  <si>
    <t>13,613*1,9</t>
  </si>
  <si>
    <t>339921131</t>
  </si>
  <si>
    <t>Osazování palisád  betonových v řadě se zabetonováním výšky palisády do 500 mm</t>
  </si>
  <si>
    <t>-1351374478</t>
  </si>
  <si>
    <t>5,36+2*4,3+4,3+(5,36-2,17)</t>
  </si>
  <si>
    <t>59228409</t>
  </si>
  <si>
    <t>palisáda betonová vzhled dobové dlažební kameny přírodní 160x160x600mm</t>
  </si>
  <si>
    <t>-1136425815</t>
  </si>
  <si>
    <t>21,45/0,16*1,01</t>
  </si>
  <si>
    <t>451317777</t>
  </si>
  <si>
    <t>Podklad nebo lože pod dlažbu (přídlažbu) v ploše vodorovné nebo ve sklonu do 1:5, tloušťky od 50 do 100 mm z betonu prostého</t>
  </si>
  <si>
    <t>292895691</t>
  </si>
  <si>
    <t>4,14*5,2</t>
  </si>
  <si>
    <t>-PI*1,17*1,17</t>
  </si>
  <si>
    <t>564231111</t>
  </si>
  <si>
    <t>Podklad nebo podsyp ze štěrkopísku ŠP s rozprostřením, vlhčením a zhutněním, po zhutnění tl. 100 mm</t>
  </si>
  <si>
    <t>1826241969</t>
  </si>
  <si>
    <t>564831111</t>
  </si>
  <si>
    <t>Podklad ze štěrkodrti ŠD  s rozprostřením a zhutněním, po zhutnění tl. 100 mm</t>
  </si>
  <si>
    <t>2008243041</t>
  </si>
  <si>
    <t>2*4,14*5,2</t>
  </si>
  <si>
    <t>2*-PI*1,17*1,17</t>
  </si>
  <si>
    <t>-1011449427</t>
  </si>
  <si>
    <t>-431497781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</si>
  <si>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</si>
  <si>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</si>
  <si>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575886647</t>
  </si>
  <si>
    <t>592450380</t>
  </si>
  <si>
    <t>dlažba zámková profilová základní 20x16,5x6 cm přírodní</t>
  </si>
  <si>
    <t>420217837</t>
  </si>
  <si>
    <t>Poznámka k položce:
spotřeba: 36 kus/m2</t>
  </si>
  <si>
    <t>17,227</t>
  </si>
  <si>
    <t>998223011</t>
  </si>
  <si>
    <t>Přesun hmot pro pozemní komunikace s krytem dlážděným dopravní vzdálenost do 200 m jakékoliv délky objektu</t>
  </si>
  <si>
    <t>-1952023890</t>
  </si>
  <si>
    <t xml:space="preserve">PS 02.1 - Strojně-technologická část </t>
  </si>
  <si>
    <t>M - Práce a dodávky M</t>
  </si>
  <si>
    <t xml:space="preserve">    35-M - Montáž čerpadel, kompr.a vodoh.zař.</t>
  </si>
  <si>
    <t>Práce a dodávky M</t>
  </si>
  <si>
    <t>35-M</t>
  </si>
  <si>
    <t>Montáž čerpadel, kompr.a vodoh.zař.</t>
  </si>
  <si>
    <t>350830001-R</t>
  </si>
  <si>
    <t>Montáž vodohospodářské zařízení - kompaktní ČSOV se separací</t>
  </si>
  <si>
    <t>-2083113173</t>
  </si>
  <si>
    <t>42661062050</t>
  </si>
  <si>
    <t>ČSOV se separací tuhých látek</t>
  </si>
  <si>
    <t>128</t>
  </si>
  <si>
    <t>-1535954893</t>
  </si>
  <si>
    <t>Suché zařízení s plynotěsnou a vodotěsnou provozní nádrží</t>
  </si>
  <si>
    <t>v kovovém provedení, které obsahuje uvnitř nádrže zdvojený systémem sběrače pevných látek</t>
  </si>
  <si>
    <t>400/690 V – 50 Hz – 5,5 kW - 3000 ot. /min - IP 67</t>
  </si>
  <si>
    <t>výkon zařízení - 6 m3/h</t>
  </si>
  <si>
    <t>kulový průchod - 100 mm</t>
  </si>
  <si>
    <t>přítokové potrubí DN 200 příruba</t>
  </si>
  <si>
    <t>výtlak DN 100 příruba</t>
  </si>
  <si>
    <t>2 x odstředivá čerpadla s trojfázovým motorem 400/690 V – 50 Hz – 5,5 kW – 3000 ot./min</t>
  </si>
  <si>
    <t>PS 02.2 - Elektrotechnická část</t>
  </si>
  <si>
    <t>742111112R</t>
  </si>
  <si>
    <t>Technologická elektroinstalace dle přílohy  PS 02.2 - Elektrotechnická část</t>
  </si>
  <si>
    <t>-662787798</t>
  </si>
  <si>
    <t>dle přílohy PS 02.2 - Elektrotechnická část</t>
  </si>
  <si>
    <t>PS 02.3 - SŘTP</t>
  </si>
  <si>
    <t>OST 0105</t>
  </si>
  <si>
    <t>-1042015236</t>
  </si>
  <si>
    <t>03 - Vedlejší a ostaní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</si>
  <si>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</si>
  <si>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</si>
  <si>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</si>
  <si>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</si>
  <si>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</si>
  <si>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</si>
  <si>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</si>
  <si>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011314000</t>
  </si>
  <si>
    <t>Archeologický dohled</t>
  </si>
  <si>
    <t>Soub</t>
  </si>
  <si>
    <t>1024</t>
  </si>
  <si>
    <t>-100339355</t>
  </si>
  <si>
    <t>011503000</t>
  </si>
  <si>
    <t>Stavební průzkum bez rozlišení</t>
  </si>
  <si>
    <t>-2100449364</t>
  </si>
  <si>
    <t>012103000</t>
  </si>
  <si>
    <t>Geodetické práce před výstavbou</t>
  </si>
  <si>
    <t>1354610333</t>
  </si>
  <si>
    <t>vytyčení stavby včetně ochrany geodetických bodů před poškozením</t>
  </si>
  <si>
    <t>012103000-R</t>
  </si>
  <si>
    <t>Vytyčení podzemních zařízení, rizika a zvláštní opatření</t>
  </si>
  <si>
    <t>217437002</t>
  </si>
  <si>
    <t>vytyčení stávajících inženýrských sítí</t>
  </si>
  <si>
    <t>012203000</t>
  </si>
  <si>
    <t>Geodetické práce při provádění stavby</t>
  </si>
  <si>
    <t>651841182</t>
  </si>
  <si>
    <t>Zaměření stavby</t>
  </si>
  <si>
    <t>Zaměření potrubí a šachet bude provedeno vždy před zásypem rýhy</t>
  </si>
  <si>
    <t>013254000</t>
  </si>
  <si>
    <t>Dokumentace skutečného provedení stavby</t>
  </si>
  <si>
    <t>161061850</t>
  </si>
  <si>
    <t>Zpracování a předání dokumentace  skutečného provedení stavby</t>
  </si>
  <si>
    <t>(3 paré + 1 v elektronické formě) objednateli</t>
  </si>
  <si>
    <t>Kompletní DSPS zpracovaná dle Vyhl. č. 499/2006 Sb. v platném zněmí</t>
  </si>
  <si>
    <t>o dokumentaci staveb</t>
  </si>
  <si>
    <t>VRN3</t>
  </si>
  <si>
    <t>Zařízení staveniště</t>
  </si>
  <si>
    <t>030001000</t>
  </si>
  <si>
    <t>881023746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</si>
  <si>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</si>
  <si>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</si>
  <si>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</si>
  <si>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plotem min. výšky 1,8 m</t>
  </si>
  <si>
    <t>oplocení staveniště na zastavěném území 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</si>
  <si>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</si>
  <si>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</si>
  <si>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034203000</t>
  </si>
  <si>
    <t>Oplocení staveniště</t>
  </si>
  <si>
    <t>-753556090</t>
  </si>
  <si>
    <t>034403000</t>
  </si>
  <si>
    <t>Dopravní značení na staveništi</t>
  </si>
  <si>
    <t>-1545384822</t>
  </si>
  <si>
    <t>Dopravně inženýrské opatření</t>
  </si>
  <si>
    <t>zřízení, údržba, přemístění a odstranění</t>
  </si>
  <si>
    <t>dopravního značení k dopravním omezením</t>
  </si>
  <si>
    <t>podle předpisů o pozemních komunikacích,</t>
  </si>
  <si>
    <t>034503000</t>
  </si>
  <si>
    <t>Informační tabule na staveništi</t>
  </si>
  <si>
    <t>-637068203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</si>
  <si>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</si>
  <si>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</si>
  <si>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</si>
  <si>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034703000</t>
  </si>
  <si>
    <t>Osvětlení staveniště</t>
  </si>
  <si>
    <t>1354224879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</si>
</sst>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20160238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kanalizace Kosmonosy západ - ulice Debřská - Stejskal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Kosmonosy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25. 4. 2019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Kosmonosy, Debřská 223, 293 06 Kosmonosy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ŠINDLAR s.r.o.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Roman Bárta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ROUND(AS95+AS98+AS106,2)</f>
        <v>0</v>
      </c>
      <c r="AT94" s="114">
        <f>ROUND(SUM(AV94:AW94),2)</f>
        <v>0</v>
      </c>
      <c r="AU94" s="115">
        <f>ROUND(AU95+AU98+AU106,5)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ROUND(AZ95+AZ98+AZ106,2)</f>
        <v>0</v>
      </c>
      <c r="BA94" s="114">
        <f>ROUND(BA95+BA98+BA106,2)</f>
        <v>0</v>
      </c>
      <c r="BB94" s="114">
        <f>ROUND(BB95+BB98+BB106,2)</f>
        <v>0</v>
      </c>
      <c r="BC94" s="114">
        <f>ROUND(BC95+BC98+BC106,2)</f>
        <v>0</v>
      </c>
      <c r="BD94" s="116">
        <f>ROUND(BD95+BD98+BD106,2)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85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78</v>
      </c>
      <c r="BT95" s="131" t="s">
        <v>86</v>
      </c>
      <c r="BU95" s="131" t="s">
        <v>80</v>
      </c>
      <c r="BV95" s="131" t="s">
        <v>81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0" s="4" customFormat="1" ht="25.5" customHeight="1">
      <c r="A96" s="132" t="s">
        <v>89</v>
      </c>
      <c r="B96" s="70"/>
      <c r="C96" s="133"/>
      <c r="D96" s="133"/>
      <c r="E96" s="134" t="s">
        <v>90</v>
      </c>
      <c r="F96" s="134"/>
      <c r="G96" s="134"/>
      <c r="H96" s="134"/>
      <c r="I96" s="134"/>
      <c r="J96" s="133"/>
      <c r="K96" s="134" t="s">
        <v>91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01.1. - Stoka C - část a'!J32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92</v>
      </c>
      <c r="AR96" s="72"/>
      <c r="AS96" s="137">
        <v>0</v>
      </c>
      <c r="AT96" s="138">
        <f>ROUND(SUM(AV96:AW96),2)</f>
        <v>0</v>
      </c>
      <c r="AU96" s="139">
        <f>'SO 01.1. - Stoka C - část a'!P126</f>
        <v>0</v>
      </c>
      <c r="AV96" s="138">
        <f>'SO 01.1. - Stoka C - část a'!J35</f>
        <v>0</v>
      </c>
      <c r="AW96" s="138">
        <f>'SO 01.1. - Stoka C - část a'!J36</f>
        <v>0</v>
      </c>
      <c r="AX96" s="138">
        <f>'SO 01.1. - Stoka C - část a'!J37</f>
        <v>0</v>
      </c>
      <c r="AY96" s="138">
        <f>'SO 01.1. - Stoka C - část a'!J38</f>
        <v>0</v>
      </c>
      <c r="AZ96" s="138">
        <f>'SO 01.1. - Stoka C - část a'!F35</f>
        <v>0</v>
      </c>
      <c r="BA96" s="138">
        <f>'SO 01.1. - Stoka C - část a'!F36</f>
        <v>0</v>
      </c>
      <c r="BB96" s="138">
        <f>'SO 01.1. - Stoka C - část a'!F37</f>
        <v>0</v>
      </c>
      <c r="BC96" s="138">
        <f>'SO 01.1. - Stoka C - část a'!F38</f>
        <v>0</v>
      </c>
      <c r="BD96" s="140">
        <f>'SO 01.1. - Stoka C - část a'!F39</f>
        <v>0</v>
      </c>
      <c r="BE96" s="4"/>
      <c r="BT96" s="141" t="s">
        <v>88</v>
      </c>
      <c r="BV96" s="141" t="s">
        <v>81</v>
      </c>
      <c r="BW96" s="141" t="s">
        <v>93</v>
      </c>
      <c r="BX96" s="141" t="s">
        <v>87</v>
      </c>
      <c r="CL96" s="141" t="s">
        <v>94</v>
      </c>
    </row>
    <row r="97" spans="1:90" s="4" customFormat="1" ht="25.5" customHeight="1">
      <c r="A97" s="132" t="s">
        <v>89</v>
      </c>
      <c r="B97" s="70"/>
      <c r="C97" s="133"/>
      <c r="D97" s="133"/>
      <c r="E97" s="134" t="s">
        <v>95</v>
      </c>
      <c r="F97" s="134"/>
      <c r="G97" s="134"/>
      <c r="H97" s="134"/>
      <c r="I97" s="134"/>
      <c r="J97" s="133"/>
      <c r="K97" s="134" t="s">
        <v>96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01.2. - Stoka C-1'!J32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92</v>
      </c>
      <c r="AR97" s="72"/>
      <c r="AS97" s="137">
        <v>0</v>
      </c>
      <c r="AT97" s="138">
        <f>ROUND(SUM(AV97:AW97),2)</f>
        <v>0</v>
      </c>
      <c r="AU97" s="139">
        <f>'SO 01.2. - Stoka C-1'!P126</f>
        <v>0</v>
      </c>
      <c r="AV97" s="138">
        <f>'SO 01.2. - Stoka C-1'!J35</f>
        <v>0</v>
      </c>
      <c r="AW97" s="138">
        <f>'SO 01.2. - Stoka C-1'!J36</f>
        <v>0</v>
      </c>
      <c r="AX97" s="138">
        <f>'SO 01.2. - Stoka C-1'!J37</f>
        <v>0</v>
      </c>
      <c r="AY97" s="138">
        <f>'SO 01.2. - Stoka C-1'!J38</f>
        <v>0</v>
      </c>
      <c r="AZ97" s="138">
        <f>'SO 01.2. - Stoka C-1'!F35</f>
        <v>0</v>
      </c>
      <c r="BA97" s="138">
        <f>'SO 01.2. - Stoka C-1'!F36</f>
        <v>0</v>
      </c>
      <c r="BB97" s="138">
        <f>'SO 01.2. - Stoka C-1'!F37</f>
        <v>0</v>
      </c>
      <c r="BC97" s="138">
        <f>'SO 01.2. - Stoka C-1'!F38</f>
        <v>0</v>
      </c>
      <c r="BD97" s="140">
        <f>'SO 01.2. - Stoka C-1'!F39</f>
        <v>0</v>
      </c>
      <c r="BE97" s="4"/>
      <c r="BT97" s="141" t="s">
        <v>88</v>
      </c>
      <c r="BV97" s="141" t="s">
        <v>81</v>
      </c>
      <c r="BW97" s="141" t="s">
        <v>97</v>
      </c>
      <c r="BX97" s="141" t="s">
        <v>87</v>
      </c>
      <c r="CL97" s="141" t="s">
        <v>94</v>
      </c>
    </row>
    <row r="98" spans="1:91" s="7" customFormat="1" ht="16.5" customHeight="1">
      <c r="A98" s="7"/>
      <c r="B98" s="119"/>
      <c r="C98" s="120"/>
      <c r="D98" s="121" t="s">
        <v>98</v>
      </c>
      <c r="E98" s="121"/>
      <c r="F98" s="121"/>
      <c r="G98" s="121"/>
      <c r="H98" s="121"/>
      <c r="I98" s="122"/>
      <c r="J98" s="121" t="s">
        <v>99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ROUND(SUM(AG99:AG105),2)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85</v>
      </c>
      <c r="AR98" s="126"/>
      <c r="AS98" s="127">
        <f>ROUND(SUM(AS99:AS105),2)</f>
        <v>0</v>
      </c>
      <c r="AT98" s="128">
        <f>ROUND(SUM(AV98:AW98),2)</f>
        <v>0</v>
      </c>
      <c r="AU98" s="129">
        <f>ROUND(SUM(AU99:AU105),5)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ROUND(SUM(AZ99:AZ105),2)</f>
        <v>0</v>
      </c>
      <c r="BA98" s="128">
        <f>ROUND(SUM(BA99:BA105),2)</f>
        <v>0</v>
      </c>
      <c r="BB98" s="128">
        <f>ROUND(SUM(BB99:BB105),2)</f>
        <v>0</v>
      </c>
      <c r="BC98" s="128">
        <f>ROUND(SUM(BC99:BC105),2)</f>
        <v>0</v>
      </c>
      <c r="BD98" s="130">
        <f>ROUND(SUM(BD99:BD105),2)</f>
        <v>0</v>
      </c>
      <c r="BE98" s="7"/>
      <c r="BS98" s="131" t="s">
        <v>78</v>
      </c>
      <c r="BT98" s="131" t="s">
        <v>86</v>
      </c>
      <c r="BU98" s="131" t="s">
        <v>80</v>
      </c>
      <c r="BV98" s="131" t="s">
        <v>81</v>
      </c>
      <c r="BW98" s="131" t="s">
        <v>100</v>
      </c>
      <c r="BX98" s="131" t="s">
        <v>5</v>
      </c>
      <c r="CL98" s="131" t="s">
        <v>1</v>
      </c>
      <c r="CM98" s="131" t="s">
        <v>88</v>
      </c>
    </row>
    <row r="99" spans="1:90" s="4" customFormat="1" ht="16.5" customHeight="1">
      <c r="A99" s="132" t="s">
        <v>89</v>
      </c>
      <c r="B99" s="70"/>
      <c r="C99" s="133"/>
      <c r="D99" s="133"/>
      <c r="E99" s="134" t="s">
        <v>101</v>
      </c>
      <c r="F99" s="134"/>
      <c r="G99" s="134"/>
      <c r="H99" s="134"/>
      <c r="I99" s="134"/>
      <c r="J99" s="133"/>
      <c r="K99" s="134" t="s">
        <v>102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02.1 - Stavební část Č...'!J32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92</v>
      </c>
      <c r="AR99" s="72"/>
      <c r="AS99" s="137">
        <v>0</v>
      </c>
      <c r="AT99" s="138">
        <f>ROUND(SUM(AV99:AW99),2)</f>
        <v>0</v>
      </c>
      <c r="AU99" s="139">
        <f>'SO 02.1 - Stavební část Č...'!P130</f>
        <v>0</v>
      </c>
      <c r="AV99" s="138">
        <f>'SO 02.1 - Stavební část Č...'!J35</f>
        <v>0</v>
      </c>
      <c r="AW99" s="138">
        <f>'SO 02.1 - Stavební část Č...'!J36</f>
        <v>0</v>
      </c>
      <c r="AX99" s="138">
        <f>'SO 02.1 - Stavební část Č...'!J37</f>
        <v>0</v>
      </c>
      <c r="AY99" s="138">
        <f>'SO 02.1 - Stavební část Č...'!J38</f>
        <v>0</v>
      </c>
      <c r="AZ99" s="138">
        <f>'SO 02.1 - Stavební část Č...'!F35</f>
        <v>0</v>
      </c>
      <c r="BA99" s="138">
        <f>'SO 02.1 - Stavební část Č...'!F36</f>
        <v>0</v>
      </c>
      <c r="BB99" s="138">
        <f>'SO 02.1 - Stavební část Č...'!F37</f>
        <v>0</v>
      </c>
      <c r="BC99" s="138">
        <f>'SO 02.1 - Stavební část Č...'!F38</f>
        <v>0</v>
      </c>
      <c r="BD99" s="140">
        <f>'SO 02.1 - Stavební část Č...'!F39</f>
        <v>0</v>
      </c>
      <c r="BE99" s="4"/>
      <c r="BT99" s="141" t="s">
        <v>88</v>
      </c>
      <c r="BV99" s="141" t="s">
        <v>81</v>
      </c>
      <c r="BW99" s="141" t="s">
        <v>103</v>
      </c>
      <c r="BX99" s="141" t="s">
        <v>100</v>
      </c>
      <c r="CL99" s="141" t="s">
        <v>94</v>
      </c>
    </row>
    <row r="100" spans="1:90" s="4" customFormat="1" ht="16.5" customHeight="1">
      <c r="A100" s="132" t="s">
        <v>89</v>
      </c>
      <c r="B100" s="70"/>
      <c r="C100" s="133"/>
      <c r="D100" s="133"/>
      <c r="E100" s="134" t="s">
        <v>104</v>
      </c>
      <c r="F100" s="134"/>
      <c r="G100" s="134"/>
      <c r="H100" s="134"/>
      <c r="I100" s="134"/>
      <c r="J100" s="133"/>
      <c r="K100" s="134" t="s">
        <v>105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02.2 - Výtlačný řad V3'!J32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92</v>
      </c>
      <c r="AR100" s="72"/>
      <c r="AS100" s="137">
        <v>0</v>
      </c>
      <c r="AT100" s="138">
        <f>ROUND(SUM(AV100:AW100),2)</f>
        <v>0</v>
      </c>
      <c r="AU100" s="139">
        <f>'SO 02.2 - Výtlačný řad V3'!P128</f>
        <v>0</v>
      </c>
      <c r="AV100" s="138">
        <f>'SO 02.2 - Výtlačný řad V3'!J35</f>
        <v>0</v>
      </c>
      <c r="AW100" s="138">
        <f>'SO 02.2 - Výtlačný řad V3'!J36</f>
        <v>0</v>
      </c>
      <c r="AX100" s="138">
        <f>'SO 02.2 - Výtlačný řad V3'!J37</f>
        <v>0</v>
      </c>
      <c r="AY100" s="138">
        <f>'SO 02.2 - Výtlačný řad V3'!J38</f>
        <v>0</v>
      </c>
      <c r="AZ100" s="138">
        <f>'SO 02.2 - Výtlačný řad V3'!F35</f>
        <v>0</v>
      </c>
      <c r="BA100" s="138">
        <f>'SO 02.2 - Výtlačný řad V3'!F36</f>
        <v>0</v>
      </c>
      <c r="BB100" s="138">
        <f>'SO 02.2 - Výtlačný řad V3'!F37</f>
        <v>0</v>
      </c>
      <c r="BC100" s="138">
        <f>'SO 02.2 - Výtlačný řad V3'!F38</f>
        <v>0</v>
      </c>
      <c r="BD100" s="140">
        <f>'SO 02.2 - Výtlačný řad V3'!F39</f>
        <v>0</v>
      </c>
      <c r="BE100" s="4"/>
      <c r="BT100" s="141" t="s">
        <v>88</v>
      </c>
      <c r="BV100" s="141" t="s">
        <v>81</v>
      </c>
      <c r="BW100" s="141" t="s">
        <v>106</v>
      </c>
      <c r="BX100" s="141" t="s">
        <v>100</v>
      </c>
      <c r="CL100" s="141" t="s">
        <v>94</v>
      </c>
    </row>
    <row r="101" spans="1:90" s="4" customFormat="1" ht="16.5" customHeight="1">
      <c r="A101" s="132" t="s">
        <v>89</v>
      </c>
      <c r="B101" s="70"/>
      <c r="C101" s="133"/>
      <c r="D101" s="133"/>
      <c r="E101" s="134" t="s">
        <v>107</v>
      </c>
      <c r="F101" s="134"/>
      <c r="G101" s="134"/>
      <c r="H101" s="134"/>
      <c r="I101" s="134"/>
      <c r="J101" s="133"/>
      <c r="K101" s="134" t="s">
        <v>108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02.3 - Přípojka NN 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92</v>
      </c>
      <c r="AR101" s="72"/>
      <c r="AS101" s="137">
        <v>0</v>
      </c>
      <c r="AT101" s="138">
        <f>ROUND(SUM(AV101:AW101),2)</f>
        <v>0</v>
      </c>
      <c r="AU101" s="139">
        <f>'SO 02.3 - Přípojka NN '!P122</f>
        <v>0</v>
      </c>
      <c r="AV101" s="138">
        <f>'SO 02.3 - Přípojka NN '!J35</f>
        <v>0</v>
      </c>
      <c r="AW101" s="138">
        <f>'SO 02.3 - Přípojka NN '!J36</f>
        <v>0</v>
      </c>
      <c r="AX101" s="138">
        <f>'SO 02.3 - Přípojka NN '!J37</f>
        <v>0</v>
      </c>
      <c r="AY101" s="138">
        <f>'SO 02.3 - Přípojka NN '!J38</f>
        <v>0</v>
      </c>
      <c r="AZ101" s="138">
        <f>'SO 02.3 - Přípojka NN '!F35</f>
        <v>0</v>
      </c>
      <c r="BA101" s="138">
        <f>'SO 02.3 - Přípojka NN '!F36</f>
        <v>0</v>
      </c>
      <c r="BB101" s="138">
        <f>'SO 02.3 - Přípojka NN '!F37</f>
        <v>0</v>
      </c>
      <c r="BC101" s="138">
        <f>'SO 02.3 - Přípojka NN '!F38</f>
        <v>0</v>
      </c>
      <c r="BD101" s="140">
        <f>'SO 02.3 - Přípojka NN '!F39</f>
        <v>0</v>
      </c>
      <c r="BE101" s="4"/>
      <c r="BT101" s="141" t="s">
        <v>88</v>
      </c>
      <c r="BV101" s="141" t="s">
        <v>81</v>
      </c>
      <c r="BW101" s="141" t="s">
        <v>109</v>
      </c>
      <c r="BX101" s="141" t="s">
        <v>100</v>
      </c>
      <c r="CL101" s="141" t="s">
        <v>94</v>
      </c>
    </row>
    <row r="102" spans="1:90" s="4" customFormat="1" ht="16.5" customHeight="1">
      <c r="A102" s="132" t="s">
        <v>89</v>
      </c>
      <c r="B102" s="70"/>
      <c r="C102" s="133"/>
      <c r="D102" s="133"/>
      <c r="E102" s="134" t="s">
        <v>110</v>
      </c>
      <c r="F102" s="134"/>
      <c r="G102" s="134"/>
      <c r="H102" s="134"/>
      <c r="I102" s="134"/>
      <c r="J102" s="133"/>
      <c r="K102" s="134" t="s">
        <v>111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02.4 - Zpevněné plochy'!J32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92</v>
      </c>
      <c r="AR102" s="72"/>
      <c r="AS102" s="137">
        <v>0</v>
      </c>
      <c r="AT102" s="138">
        <f>ROUND(SUM(AV102:AW102),2)</f>
        <v>0</v>
      </c>
      <c r="AU102" s="139">
        <f>'SO 02.4 - Zpevněné plochy'!P126</f>
        <v>0</v>
      </c>
      <c r="AV102" s="138">
        <f>'SO 02.4 - Zpevněné plochy'!J35</f>
        <v>0</v>
      </c>
      <c r="AW102" s="138">
        <f>'SO 02.4 - Zpevněné plochy'!J36</f>
        <v>0</v>
      </c>
      <c r="AX102" s="138">
        <f>'SO 02.4 - Zpevněné plochy'!J37</f>
        <v>0</v>
      </c>
      <c r="AY102" s="138">
        <f>'SO 02.4 - Zpevněné plochy'!J38</f>
        <v>0</v>
      </c>
      <c r="AZ102" s="138">
        <f>'SO 02.4 - Zpevněné plochy'!F35</f>
        <v>0</v>
      </c>
      <c r="BA102" s="138">
        <f>'SO 02.4 - Zpevněné plochy'!F36</f>
        <v>0</v>
      </c>
      <c r="BB102" s="138">
        <f>'SO 02.4 - Zpevněné plochy'!F37</f>
        <v>0</v>
      </c>
      <c r="BC102" s="138">
        <f>'SO 02.4 - Zpevněné plochy'!F38</f>
        <v>0</v>
      </c>
      <c r="BD102" s="140">
        <f>'SO 02.4 - Zpevněné plochy'!F39</f>
        <v>0</v>
      </c>
      <c r="BE102" s="4"/>
      <c r="BT102" s="141" t="s">
        <v>88</v>
      </c>
      <c r="BV102" s="141" t="s">
        <v>81</v>
      </c>
      <c r="BW102" s="141" t="s">
        <v>112</v>
      </c>
      <c r="BX102" s="141" t="s">
        <v>100</v>
      </c>
      <c r="CL102" s="141" t="s">
        <v>94</v>
      </c>
    </row>
    <row r="103" spans="1:90" s="4" customFormat="1" ht="16.5" customHeight="1">
      <c r="A103" s="132" t="s">
        <v>89</v>
      </c>
      <c r="B103" s="70"/>
      <c r="C103" s="133"/>
      <c r="D103" s="133"/>
      <c r="E103" s="134" t="s">
        <v>113</v>
      </c>
      <c r="F103" s="134"/>
      <c r="G103" s="134"/>
      <c r="H103" s="134"/>
      <c r="I103" s="134"/>
      <c r="J103" s="133"/>
      <c r="K103" s="134" t="s">
        <v>114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'PS 02.1 - Strojně-technol...'!J32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92</v>
      </c>
      <c r="AR103" s="72"/>
      <c r="AS103" s="137">
        <v>0</v>
      </c>
      <c r="AT103" s="138">
        <f>ROUND(SUM(AV103:AW103),2)</f>
        <v>0</v>
      </c>
      <c r="AU103" s="139">
        <f>'PS 02.1 - Strojně-technol...'!P123</f>
        <v>0</v>
      </c>
      <c r="AV103" s="138">
        <f>'PS 02.1 - Strojně-technol...'!J35</f>
        <v>0</v>
      </c>
      <c r="AW103" s="138">
        <f>'PS 02.1 - Strojně-technol...'!J36</f>
        <v>0</v>
      </c>
      <c r="AX103" s="138">
        <f>'PS 02.1 - Strojně-technol...'!J37</f>
        <v>0</v>
      </c>
      <c r="AY103" s="138">
        <f>'PS 02.1 - Strojně-technol...'!J38</f>
        <v>0</v>
      </c>
      <c r="AZ103" s="138">
        <f>'PS 02.1 - Strojně-technol...'!F35</f>
        <v>0</v>
      </c>
      <c r="BA103" s="138">
        <f>'PS 02.1 - Strojně-technol...'!F36</f>
        <v>0</v>
      </c>
      <c r="BB103" s="138">
        <f>'PS 02.1 - Strojně-technol...'!F37</f>
        <v>0</v>
      </c>
      <c r="BC103" s="138">
        <f>'PS 02.1 - Strojně-technol...'!F38</f>
        <v>0</v>
      </c>
      <c r="BD103" s="140">
        <f>'PS 02.1 - Strojně-technol...'!F39</f>
        <v>0</v>
      </c>
      <c r="BE103" s="4"/>
      <c r="BT103" s="141" t="s">
        <v>88</v>
      </c>
      <c r="BV103" s="141" t="s">
        <v>81</v>
      </c>
      <c r="BW103" s="141" t="s">
        <v>115</v>
      </c>
      <c r="BX103" s="141" t="s">
        <v>100</v>
      </c>
      <c r="CL103" s="141" t="s">
        <v>94</v>
      </c>
    </row>
    <row r="104" spans="1:90" s="4" customFormat="1" ht="16.5" customHeight="1">
      <c r="A104" s="132" t="s">
        <v>89</v>
      </c>
      <c r="B104" s="70"/>
      <c r="C104" s="133"/>
      <c r="D104" s="133"/>
      <c r="E104" s="134" t="s">
        <v>116</v>
      </c>
      <c r="F104" s="134"/>
      <c r="G104" s="134"/>
      <c r="H104" s="134"/>
      <c r="I104" s="134"/>
      <c r="J104" s="133"/>
      <c r="K104" s="134" t="s">
        <v>117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'PS 02.2 - Elektrotechnick...'!J32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92</v>
      </c>
      <c r="AR104" s="72"/>
      <c r="AS104" s="137">
        <v>0</v>
      </c>
      <c r="AT104" s="138">
        <f>ROUND(SUM(AV104:AW104),2)</f>
        <v>0</v>
      </c>
      <c r="AU104" s="139">
        <f>'PS 02.2 - Elektrotechnick...'!P122</f>
        <v>0</v>
      </c>
      <c r="AV104" s="138">
        <f>'PS 02.2 - Elektrotechnick...'!J35</f>
        <v>0</v>
      </c>
      <c r="AW104" s="138">
        <f>'PS 02.2 - Elektrotechnick...'!J36</f>
        <v>0</v>
      </c>
      <c r="AX104" s="138">
        <f>'PS 02.2 - Elektrotechnick...'!J37</f>
        <v>0</v>
      </c>
      <c r="AY104" s="138">
        <f>'PS 02.2 - Elektrotechnick...'!J38</f>
        <v>0</v>
      </c>
      <c r="AZ104" s="138">
        <f>'PS 02.2 - Elektrotechnick...'!F35</f>
        <v>0</v>
      </c>
      <c r="BA104" s="138">
        <f>'PS 02.2 - Elektrotechnick...'!F36</f>
        <v>0</v>
      </c>
      <c r="BB104" s="138">
        <f>'PS 02.2 - Elektrotechnick...'!F37</f>
        <v>0</v>
      </c>
      <c r="BC104" s="138">
        <f>'PS 02.2 - Elektrotechnick...'!F38</f>
        <v>0</v>
      </c>
      <c r="BD104" s="140">
        <f>'PS 02.2 - Elektrotechnick...'!F39</f>
        <v>0</v>
      </c>
      <c r="BE104" s="4"/>
      <c r="BT104" s="141" t="s">
        <v>88</v>
      </c>
      <c r="BV104" s="141" t="s">
        <v>81</v>
      </c>
      <c r="BW104" s="141" t="s">
        <v>118</v>
      </c>
      <c r="BX104" s="141" t="s">
        <v>100</v>
      </c>
      <c r="CL104" s="141" t="s">
        <v>94</v>
      </c>
    </row>
    <row r="105" spans="1:90" s="4" customFormat="1" ht="16.5" customHeight="1">
      <c r="A105" s="132" t="s">
        <v>89</v>
      </c>
      <c r="B105" s="70"/>
      <c r="C105" s="133"/>
      <c r="D105" s="133"/>
      <c r="E105" s="134" t="s">
        <v>119</v>
      </c>
      <c r="F105" s="134"/>
      <c r="G105" s="134"/>
      <c r="H105" s="134"/>
      <c r="I105" s="134"/>
      <c r="J105" s="133"/>
      <c r="K105" s="134" t="s">
        <v>120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'PS 02.3 - SŘTP'!J32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92</v>
      </c>
      <c r="AR105" s="72"/>
      <c r="AS105" s="137">
        <v>0</v>
      </c>
      <c r="AT105" s="138">
        <f>ROUND(SUM(AV105:AW105),2)</f>
        <v>0</v>
      </c>
      <c r="AU105" s="139">
        <f>'PS 02.3 - SŘTP'!P122</f>
        <v>0</v>
      </c>
      <c r="AV105" s="138">
        <f>'PS 02.3 - SŘTP'!J35</f>
        <v>0</v>
      </c>
      <c r="AW105" s="138">
        <f>'PS 02.3 - SŘTP'!J36</f>
        <v>0</v>
      </c>
      <c r="AX105" s="138">
        <f>'PS 02.3 - SŘTP'!J37</f>
        <v>0</v>
      </c>
      <c r="AY105" s="138">
        <f>'PS 02.3 - SŘTP'!J38</f>
        <v>0</v>
      </c>
      <c r="AZ105" s="138">
        <f>'PS 02.3 - SŘTP'!F35</f>
        <v>0</v>
      </c>
      <c r="BA105" s="138">
        <f>'PS 02.3 - SŘTP'!F36</f>
        <v>0</v>
      </c>
      <c r="BB105" s="138">
        <f>'PS 02.3 - SŘTP'!F37</f>
        <v>0</v>
      </c>
      <c r="BC105" s="138">
        <f>'PS 02.3 - SŘTP'!F38</f>
        <v>0</v>
      </c>
      <c r="BD105" s="140">
        <f>'PS 02.3 - SŘTP'!F39</f>
        <v>0</v>
      </c>
      <c r="BE105" s="4"/>
      <c r="BT105" s="141" t="s">
        <v>88</v>
      </c>
      <c r="BV105" s="141" t="s">
        <v>81</v>
      </c>
      <c r="BW105" s="141" t="s">
        <v>121</v>
      </c>
      <c r="BX105" s="141" t="s">
        <v>100</v>
      </c>
      <c r="CL105" s="141" t="s">
        <v>94</v>
      </c>
    </row>
    <row r="106" spans="1:91" s="7" customFormat="1" ht="16.5" customHeight="1">
      <c r="A106" s="132" t="s">
        <v>89</v>
      </c>
      <c r="B106" s="119"/>
      <c r="C106" s="120"/>
      <c r="D106" s="121" t="s">
        <v>122</v>
      </c>
      <c r="E106" s="121"/>
      <c r="F106" s="121"/>
      <c r="G106" s="121"/>
      <c r="H106" s="121"/>
      <c r="I106" s="122"/>
      <c r="J106" s="121" t="s">
        <v>123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4">
        <f>'03 - Vedlejší a ostaní ná...'!J30</f>
        <v>0</v>
      </c>
      <c r="AH106" s="122"/>
      <c r="AI106" s="122"/>
      <c r="AJ106" s="122"/>
      <c r="AK106" s="122"/>
      <c r="AL106" s="122"/>
      <c r="AM106" s="122"/>
      <c r="AN106" s="124">
        <f>SUM(AG106,AT106)</f>
        <v>0</v>
      </c>
      <c r="AO106" s="122"/>
      <c r="AP106" s="122"/>
      <c r="AQ106" s="125" t="s">
        <v>85</v>
      </c>
      <c r="AR106" s="126"/>
      <c r="AS106" s="142">
        <v>0</v>
      </c>
      <c r="AT106" s="143">
        <f>ROUND(SUM(AV106:AW106),2)</f>
        <v>0</v>
      </c>
      <c r="AU106" s="144">
        <f>'03 - Vedlejší a ostaní ná...'!P119</f>
        <v>0</v>
      </c>
      <c r="AV106" s="143">
        <f>'03 - Vedlejší a ostaní ná...'!J33</f>
        <v>0</v>
      </c>
      <c r="AW106" s="143">
        <f>'03 - Vedlejší a ostaní ná...'!J34</f>
        <v>0</v>
      </c>
      <c r="AX106" s="143">
        <f>'03 - Vedlejší a ostaní ná...'!J35</f>
        <v>0</v>
      </c>
      <c r="AY106" s="143">
        <f>'03 - Vedlejší a ostaní ná...'!J36</f>
        <v>0</v>
      </c>
      <c r="AZ106" s="143">
        <f>'03 - Vedlejší a ostaní ná...'!F33</f>
        <v>0</v>
      </c>
      <c r="BA106" s="143">
        <f>'03 - Vedlejší a ostaní ná...'!F34</f>
        <v>0</v>
      </c>
      <c r="BB106" s="143">
        <f>'03 - Vedlejší a ostaní ná...'!F35</f>
        <v>0</v>
      </c>
      <c r="BC106" s="143">
        <f>'03 - Vedlejší a ostaní ná...'!F36</f>
        <v>0</v>
      </c>
      <c r="BD106" s="145">
        <f>'03 - Vedlejší a ostaní ná...'!F37</f>
        <v>0</v>
      </c>
      <c r="BE106" s="7"/>
      <c r="BT106" s="131" t="s">
        <v>86</v>
      </c>
      <c r="BV106" s="131" t="s">
        <v>81</v>
      </c>
      <c r="BW106" s="131" t="s">
        <v>124</v>
      </c>
      <c r="BX106" s="131" t="s">
        <v>5</v>
      </c>
      <c r="CL106" s="131" t="s">
        <v>1</v>
      </c>
      <c r="CM106" s="131" t="s">
        <v>88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E102:I102"/>
    <mergeCell ref="D95:H95"/>
    <mergeCell ref="E96:I96"/>
    <mergeCell ref="E97:I97"/>
    <mergeCell ref="D98:H98"/>
    <mergeCell ref="E99:I99"/>
    <mergeCell ref="E100:I100"/>
    <mergeCell ref="E101:I101"/>
    <mergeCell ref="E103:I103"/>
    <mergeCell ref="E104:I104"/>
    <mergeCell ref="E105:I105"/>
    <mergeCell ref="D106:H106"/>
    <mergeCell ref="AG104:AM104"/>
    <mergeCell ref="AG103:AM103"/>
    <mergeCell ref="AG105:AM105"/>
    <mergeCell ref="AG106:AM106"/>
    <mergeCell ref="C92:G92"/>
    <mergeCell ref="I92:AF92"/>
    <mergeCell ref="J95:AF95"/>
    <mergeCell ref="K96:AF96"/>
    <mergeCell ref="K97:AF97"/>
    <mergeCell ref="J98:AF98"/>
    <mergeCell ref="K99:AF99"/>
    <mergeCell ref="K100:AF100"/>
    <mergeCell ref="K101:AF101"/>
    <mergeCell ref="K102:AF102"/>
    <mergeCell ref="K103:AF103"/>
    <mergeCell ref="K104:AF104"/>
    <mergeCell ref="K105:AF105"/>
    <mergeCell ref="J106:AF106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6" location="'SO 01.1. - Stoka C - část a'!C2" display="/"/>
    <hyperlink ref="A97" location="'SO 01.2. - Stoka C-1'!C2" display="/"/>
    <hyperlink ref="A99" location="'SO 02.1 - Stavební část Č...'!C2" display="/"/>
    <hyperlink ref="A100" location="'SO 02.2 - Výtlačný řad V3'!C2" display="/"/>
    <hyperlink ref="A101" location="'SO 02.3 - Přípojka NN '!C2" display="/"/>
    <hyperlink ref="A102" location="'SO 02.4 - Zpevněné plochy'!C2" display="/"/>
    <hyperlink ref="A103" location="'PS 02.1 - Strojně-technol...'!C2" display="/"/>
    <hyperlink ref="A104" location="'PS 02.2 - Elektrotechnick...'!C2" display="/"/>
    <hyperlink ref="A105" location="'PS 02.3 - SŘTP'!C2" display="/"/>
    <hyperlink ref="A106" location="'03 - Vedlejší a osta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1039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ROUND((SUM(BE122:BE128)),2)</f>
        <v>0</v>
      </c>
      <c r="G35" s="38"/>
      <c r="H35" s="38"/>
      <c r="I35" s="171">
        <v>0.21</v>
      </c>
      <c r="J35" s="170">
        <f>ROUND(((SUM(BE122:BE128))*I35),2)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ROUND((SUM(BF122:BF128)),2)</f>
        <v>0</v>
      </c>
      <c r="G36" s="38"/>
      <c r="H36" s="38"/>
      <c r="I36" s="171">
        <v>0.15</v>
      </c>
      <c r="J36" s="170">
        <f>ROUND(((SUM(BF122:BF128))*I36),2)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ROUND((SUM(BG122:BG128)),2)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ROUND((SUM(BH122:BH128)),2)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ROUND((SUM(BI122:BI128)),2)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PS 02.3 - SŘTP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556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956</v>
      </c>
      <c r="E100" s="211"/>
      <c r="F100" s="211"/>
      <c r="G100" s="211"/>
      <c r="H100" s="211"/>
      <c r="I100" s="212"/>
      <c r="J100" s="213">
        <f>J124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141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Výstavba kanalizace Kosmonosy západ - ulice Debřská - Stejskal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552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128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PS 02.3 - SŘTP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Kosmonosy</v>
      </c>
      <c r="G116" s="40"/>
      <c r="H116" s="40"/>
      <c r="I116" s="156" t="s">
        <v>22</v>
      </c>
      <c r="J116" s="79" t="str">
        <f>IF(J14="","",J14)</f>
        <v>25. 4. 2019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Kosmonosy, Debřská 223, 293 06 Kosmonosy</v>
      </c>
      <c r="G118" s="40"/>
      <c r="H118" s="40"/>
      <c r="I118" s="156" t="s">
        <v>30</v>
      </c>
      <c r="J118" s="36" t="str">
        <f>E23</f>
        <v>ŠINDLAR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35</v>
      </c>
      <c r="J119" s="36" t="str">
        <f>E26</f>
        <v>Roman Bárta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142</v>
      </c>
      <c r="D121" s="218" t="s">
        <v>64</v>
      </c>
      <c r="E121" s="218" t="s">
        <v>60</v>
      </c>
      <c r="F121" s="218" t="s">
        <v>61</v>
      </c>
      <c r="G121" s="218" t="s">
        <v>143</v>
      </c>
      <c r="H121" s="218" t="s">
        <v>144</v>
      </c>
      <c r="I121" s="219" t="s">
        <v>145</v>
      </c>
      <c r="J121" s="218" t="s">
        <v>132</v>
      </c>
      <c r="K121" s="220" t="s">
        <v>146</v>
      </c>
      <c r="L121" s="221"/>
      <c r="M121" s="100" t="s">
        <v>1</v>
      </c>
      <c r="N121" s="101" t="s">
        <v>43</v>
      </c>
      <c r="O121" s="101" t="s">
        <v>147</v>
      </c>
      <c r="P121" s="101" t="s">
        <v>148</v>
      </c>
      <c r="Q121" s="101" t="s">
        <v>149</v>
      </c>
      <c r="R121" s="101" t="s">
        <v>150</v>
      </c>
      <c r="S121" s="101" t="s">
        <v>151</v>
      </c>
      <c r="T121" s="102" t="s">
        <v>152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153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</f>
        <v>0</v>
      </c>
      <c r="Q122" s="104"/>
      <c r="R122" s="224">
        <f>R123</f>
        <v>0</v>
      </c>
      <c r="S122" s="104"/>
      <c r="T122" s="225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134</v>
      </c>
      <c r="BK122" s="226">
        <f>BK123</f>
        <v>0</v>
      </c>
    </row>
    <row r="123" spans="1:63" s="12" customFormat="1" ht="25.9" customHeight="1">
      <c r="A123" s="12"/>
      <c r="B123" s="227"/>
      <c r="C123" s="228"/>
      <c r="D123" s="229" t="s">
        <v>78</v>
      </c>
      <c r="E123" s="230" t="s">
        <v>701</v>
      </c>
      <c r="F123" s="230" t="s">
        <v>702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P124</f>
        <v>0</v>
      </c>
      <c r="Q123" s="235"/>
      <c r="R123" s="236">
        <f>R124</f>
        <v>0</v>
      </c>
      <c r="S123" s="235"/>
      <c r="T123" s="237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88</v>
      </c>
      <c r="AT123" s="239" t="s">
        <v>78</v>
      </c>
      <c r="AU123" s="239" t="s">
        <v>79</v>
      </c>
      <c r="AY123" s="238" t="s">
        <v>156</v>
      </c>
      <c r="BK123" s="240">
        <f>BK124</f>
        <v>0</v>
      </c>
    </row>
    <row r="124" spans="1:63" s="12" customFormat="1" ht="22.8" customHeight="1">
      <c r="A124" s="12"/>
      <c r="B124" s="227"/>
      <c r="C124" s="228"/>
      <c r="D124" s="229" t="s">
        <v>78</v>
      </c>
      <c r="E124" s="241" t="s">
        <v>957</v>
      </c>
      <c r="F124" s="241" t="s">
        <v>958</v>
      </c>
      <c r="G124" s="228"/>
      <c r="H124" s="228"/>
      <c r="I124" s="231"/>
      <c r="J124" s="242">
        <f>BK124</f>
        <v>0</v>
      </c>
      <c r="K124" s="228"/>
      <c r="L124" s="233"/>
      <c r="M124" s="234"/>
      <c r="N124" s="235"/>
      <c r="O124" s="235"/>
      <c r="P124" s="236">
        <f>SUM(P125:P128)</f>
        <v>0</v>
      </c>
      <c r="Q124" s="235"/>
      <c r="R124" s="236">
        <f>SUM(R125:R128)</f>
        <v>0</v>
      </c>
      <c r="S124" s="235"/>
      <c r="T124" s="237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88</v>
      </c>
      <c r="AT124" s="239" t="s">
        <v>78</v>
      </c>
      <c r="AU124" s="239" t="s">
        <v>86</v>
      </c>
      <c r="AY124" s="238" t="s">
        <v>156</v>
      </c>
      <c r="BK124" s="240">
        <f>SUM(BK125:BK128)</f>
        <v>0</v>
      </c>
    </row>
    <row r="125" spans="1:65" s="2" customFormat="1" ht="16.5" customHeight="1">
      <c r="A125" s="38"/>
      <c r="B125" s="39"/>
      <c r="C125" s="243" t="s">
        <v>86</v>
      </c>
      <c r="D125" s="243" t="s">
        <v>158</v>
      </c>
      <c r="E125" s="244" t="s">
        <v>1040</v>
      </c>
      <c r="F125" s="245" t="s">
        <v>1039</v>
      </c>
      <c r="G125" s="246" t="s">
        <v>961</v>
      </c>
      <c r="H125" s="247">
        <v>1</v>
      </c>
      <c r="I125" s="248"/>
      <c r="J125" s="249">
        <f>ROUND(I125*H125,2)</f>
        <v>0</v>
      </c>
      <c r="K125" s="245" t="s">
        <v>1</v>
      </c>
      <c r="L125" s="44"/>
      <c r="M125" s="250" t="s">
        <v>1</v>
      </c>
      <c r="N125" s="251" t="s">
        <v>44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244</v>
      </c>
      <c r="AT125" s="254" t="s">
        <v>158</v>
      </c>
      <c r="AU125" s="254" t="s">
        <v>88</v>
      </c>
      <c r="AY125" s="17" t="s">
        <v>156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86</v>
      </c>
      <c r="BK125" s="255">
        <f>ROUND(I125*H125,2)</f>
        <v>0</v>
      </c>
      <c r="BL125" s="17" t="s">
        <v>244</v>
      </c>
      <c r="BM125" s="254" t="s">
        <v>1041</v>
      </c>
    </row>
    <row r="126" spans="1:51" s="14" customFormat="1" ht="12">
      <c r="A126" s="14"/>
      <c r="B126" s="271"/>
      <c r="C126" s="272"/>
      <c r="D126" s="258" t="s">
        <v>165</v>
      </c>
      <c r="E126" s="273" t="s">
        <v>1</v>
      </c>
      <c r="F126" s="274" t="s">
        <v>964</v>
      </c>
      <c r="G126" s="272"/>
      <c r="H126" s="273" t="s">
        <v>1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80" t="s">
        <v>165</v>
      </c>
      <c r="AU126" s="280" t="s">
        <v>88</v>
      </c>
      <c r="AV126" s="14" t="s">
        <v>86</v>
      </c>
      <c r="AW126" s="14" t="s">
        <v>34</v>
      </c>
      <c r="AX126" s="14" t="s">
        <v>79</v>
      </c>
      <c r="AY126" s="280" t="s">
        <v>156</v>
      </c>
    </row>
    <row r="127" spans="1:51" s="14" customFormat="1" ht="12">
      <c r="A127" s="14"/>
      <c r="B127" s="271"/>
      <c r="C127" s="272"/>
      <c r="D127" s="258" t="s">
        <v>165</v>
      </c>
      <c r="E127" s="273" t="s">
        <v>1</v>
      </c>
      <c r="F127" s="274" t="s">
        <v>965</v>
      </c>
      <c r="G127" s="272"/>
      <c r="H127" s="273" t="s">
        <v>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165</v>
      </c>
      <c r="AU127" s="280" t="s">
        <v>88</v>
      </c>
      <c r="AV127" s="14" t="s">
        <v>86</v>
      </c>
      <c r="AW127" s="14" t="s">
        <v>34</v>
      </c>
      <c r="AX127" s="14" t="s">
        <v>79</v>
      </c>
      <c r="AY127" s="280" t="s">
        <v>156</v>
      </c>
    </row>
    <row r="128" spans="1:51" s="13" customFormat="1" ht="12">
      <c r="A128" s="13"/>
      <c r="B128" s="256"/>
      <c r="C128" s="257"/>
      <c r="D128" s="258" t="s">
        <v>165</v>
      </c>
      <c r="E128" s="259" t="s">
        <v>1</v>
      </c>
      <c r="F128" s="260" t="s">
        <v>86</v>
      </c>
      <c r="G128" s="257"/>
      <c r="H128" s="261">
        <v>1</v>
      </c>
      <c r="I128" s="262"/>
      <c r="J128" s="257"/>
      <c r="K128" s="257"/>
      <c r="L128" s="263"/>
      <c r="M128" s="307"/>
      <c r="N128" s="308"/>
      <c r="O128" s="308"/>
      <c r="P128" s="308"/>
      <c r="Q128" s="308"/>
      <c r="R128" s="308"/>
      <c r="S128" s="308"/>
      <c r="T128" s="30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7" t="s">
        <v>165</v>
      </c>
      <c r="AU128" s="267" t="s">
        <v>88</v>
      </c>
      <c r="AV128" s="13" t="s">
        <v>88</v>
      </c>
      <c r="AW128" s="13" t="s">
        <v>34</v>
      </c>
      <c r="AX128" s="13" t="s">
        <v>86</v>
      </c>
      <c r="AY128" s="267" t="s">
        <v>156</v>
      </c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192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121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126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1042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25. 4. 2019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32</v>
      </c>
      <c r="F21" s="38"/>
      <c r="G21" s="38"/>
      <c r="H21" s="38"/>
      <c r="I21" s="156" t="s">
        <v>27</v>
      </c>
      <c r="J21" s="141" t="s">
        <v>33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89.25" customHeight="1">
      <c r="A27" s="158"/>
      <c r="B27" s="159"/>
      <c r="C27" s="158"/>
      <c r="D27" s="158"/>
      <c r="E27" s="160" t="s">
        <v>38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39</v>
      </c>
      <c r="E30" s="38"/>
      <c r="F30" s="38"/>
      <c r="G30" s="38"/>
      <c r="H30" s="38"/>
      <c r="I30" s="154"/>
      <c r="J30" s="166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41</v>
      </c>
      <c r="G32" s="38"/>
      <c r="H32" s="38"/>
      <c r="I32" s="168" t="s">
        <v>40</v>
      </c>
      <c r="J32" s="167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43</v>
      </c>
      <c r="E33" s="152" t="s">
        <v>44</v>
      </c>
      <c r="F33" s="170">
        <f>ROUND((SUM(BE119:BE162)),2)</f>
        <v>0</v>
      </c>
      <c r="G33" s="38"/>
      <c r="H33" s="38"/>
      <c r="I33" s="171">
        <v>0.21</v>
      </c>
      <c r="J33" s="170">
        <f>ROUND(((SUM(BE119:BE162))*I33),2)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45</v>
      </c>
      <c r="F34" s="170">
        <f>ROUND((SUM(BF119:BF162)),2)</f>
        <v>0</v>
      </c>
      <c r="G34" s="38"/>
      <c r="H34" s="38"/>
      <c r="I34" s="171">
        <v>0.15</v>
      </c>
      <c r="J34" s="170">
        <f>ROUND(((SUM(BF119:BF162))*I34),2)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46</v>
      </c>
      <c r="F35" s="170">
        <f>ROUND((SUM(BG119:BG162)),2)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47</v>
      </c>
      <c r="F36" s="170">
        <f>ROUND((SUM(BH119:BH162)),2)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48</v>
      </c>
      <c r="F37" s="170">
        <f>ROUND((SUM(BI119:BI162)),2)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49</v>
      </c>
      <c r="E39" s="174"/>
      <c r="F39" s="174"/>
      <c r="G39" s="175" t="s">
        <v>50</v>
      </c>
      <c r="H39" s="176" t="s">
        <v>51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Vedlejší a ostaní náklady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Kosmonosy</v>
      </c>
      <c r="G89" s="40"/>
      <c r="H89" s="40"/>
      <c r="I89" s="156" t="s">
        <v>22</v>
      </c>
      <c r="J89" s="79" t="str">
        <f>IF(J12="","",J12)</f>
        <v>25. 4. 2019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Kosmonosy, Debřská 223, 293 06 Kosmonosy</v>
      </c>
      <c r="G91" s="40"/>
      <c r="H91" s="40"/>
      <c r="I91" s="156" t="s">
        <v>30</v>
      </c>
      <c r="J91" s="36" t="str">
        <f>E21</f>
        <v>ŠINDLAR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>Roman Bárta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131</v>
      </c>
      <c r="D94" s="198"/>
      <c r="E94" s="198"/>
      <c r="F94" s="198"/>
      <c r="G94" s="198"/>
      <c r="H94" s="198"/>
      <c r="I94" s="199"/>
      <c r="J94" s="200" t="s">
        <v>132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133</v>
      </c>
      <c r="D96" s="40"/>
      <c r="E96" s="40"/>
      <c r="F96" s="40"/>
      <c r="G96" s="40"/>
      <c r="H96" s="40"/>
      <c r="I96" s="15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134</v>
      </c>
    </row>
    <row r="97" spans="1:31" s="9" customFormat="1" ht="24.95" customHeight="1">
      <c r="A97" s="9"/>
      <c r="B97" s="202"/>
      <c r="C97" s="203"/>
      <c r="D97" s="204" t="s">
        <v>1043</v>
      </c>
      <c r="E97" s="205"/>
      <c r="F97" s="205"/>
      <c r="G97" s="205"/>
      <c r="H97" s="205"/>
      <c r="I97" s="206"/>
      <c r="J97" s="207">
        <f>J120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1044</v>
      </c>
      <c r="E98" s="211"/>
      <c r="F98" s="211"/>
      <c r="G98" s="211"/>
      <c r="H98" s="211"/>
      <c r="I98" s="212"/>
      <c r="J98" s="213">
        <f>J121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1045</v>
      </c>
      <c r="E99" s="211"/>
      <c r="F99" s="211"/>
      <c r="G99" s="211"/>
      <c r="H99" s="211"/>
      <c r="I99" s="212"/>
      <c r="J99" s="213">
        <f>J140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2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5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141</v>
      </c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6" t="str">
        <f>E7</f>
        <v>Výstavba kanalizace Kosmonosy západ - ulice Debřská - Stejskal</v>
      </c>
      <c r="F109" s="32"/>
      <c r="G109" s="32"/>
      <c r="H109" s="32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126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03 - Vedlejší a ostaní náklady</v>
      </c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Kosmonosy</v>
      </c>
      <c r="G113" s="40"/>
      <c r="H113" s="40"/>
      <c r="I113" s="156" t="s">
        <v>22</v>
      </c>
      <c r="J113" s="79" t="str">
        <f>IF(J12="","",J12)</f>
        <v>25. 4. 2019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Město Kosmonosy, Debřská 223, 293 06 Kosmonosy</v>
      </c>
      <c r="G115" s="40"/>
      <c r="H115" s="40"/>
      <c r="I115" s="156" t="s">
        <v>30</v>
      </c>
      <c r="J115" s="36" t="str">
        <f>E21</f>
        <v>ŠINDLAR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56" t="s">
        <v>35</v>
      </c>
      <c r="J116" s="36" t="str">
        <f>E24</f>
        <v>Roman Bárta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15"/>
      <c r="B118" s="216"/>
      <c r="C118" s="217" t="s">
        <v>142</v>
      </c>
      <c r="D118" s="218" t="s">
        <v>64</v>
      </c>
      <c r="E118" s="218" t="s">
        <v>60</v>
      </c>
      <c r="F118" s="218" t="s">
        <v>61</v>
      </c>
      <c r="G118" s="218" t="s">
        <v>143</v>
      </c>
      <c r="H118" s="218" t="s">
        <v>144</v>
      </c>
      <c r="I118" s="219" t="s">
        <v>145</v>
      </c>
      <c r="J118" s="218" t="s">
        <v>132</v>
      </c>
      <c r="K118" s="220" t="s">
        <v>146</v>
      </c>
      <c r="L118" s="221"/>
      <c r="M118" s="100" t="s">
        <v>1</v>
      </c>
      <c r="N118" s="101" t="s">
        <v>43</v>
      </c>
      <c r="O118" s="101" t="s">
        <v>147</v>
      </c>
      <c r="P118" s="101" t="s">
        <v>148</v>
      </c>
      <c r="Q118" s="101" t="s">
        <v>149</v>
      </c>
      <c r="R118" s="101" t="s">
        <v>150</v>
      </c>
      <c r="S118" s="101" t="s">
        <v>151</v>
      </c>
      <c r="T118" s="102" t="s">
        <v>152</v>
      </c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63" s="2" customFormat="1" ht="22.8" customHeight="1">
      <c r="A119" s="38"/>
      <c r="B119" s="39"/>
      <c r="C119" s="107" t="s">
        <v>153</v>
      </c>
      <c r="D119" s="40"/>
      <c r="E119" s="40"/>
      <c r="F119" s="40"/>
      <c r="G119" s="40"/>
      <c r="H119" s="40"/>
      <c r="I119" s="154"/>
      <c r="J119" s="222">
        <f>BK119</f>
        <v>0</v>
      </c>
      <c r="K119" s="40"/>
      <c r="L119" s="44"/>
      <c r="M119" s="103"/>
      <c r="N119" s="223"/>
      <c r="O119" s="104"/>
      <c r="P119" s="224">
        <f>P120</f>
        <v>0</v>
      </c>
      <c r="Q119" s="104"/>
      <c r="R119" s="224">
        <f>R120</f>
        <v>0</v>
      </c>
      <c r="S119" s="104"/>
      <c r="T119" s="22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78</v>
      </c>
      <c r="AU119" s="17" t="s">
        <v>134</v>
      </c>
      <c r="BK119" s="226">
        <f>BK120</f>
        <v>0</v>
      </c>
    </row>
    <row r="120" spans="1:63" s="12" customFormat="1" ht="25.9" customHeight="1">
      <c r="A120" s="12"/>
      <c r="B120" s="227"/>
      <c r="C120" s="228"/>
      <c r="D120" s="229" t="s">
        <v>78</v>
      </c>
      <c r="E120" s="230" t="s">
        <v>1046</v>
      </c>
      <c r="F120" s="230" t="s">
        <v>1047</v>
      </c>
      <c r="G120" s="228"/>
      <c r="H120" s="228"/>
      <c r="I120" s="231"/>
      <c r="J120" s="232">
        <f>BK120</f>
        <v>0</v>
      </c>
      <c r="K120" s="228"/>
      <c r="L120" s="233"/>
      <c r="M120" s="234"/>
      <c r="N120" s="235"/>
      <c r="O120" s="235"/>
      <c r="P120" s="236">
        <f>P121+P140</f>
        <v>0</v>
      </c>
      <c r="Q120" s="235"/>
      <c r="R120" s="236">
        <f>R121+R140</f>
        <v>0</v>
      </c>
      <c r="S120" s="235"/>
      <c r="T120" s="237">
        <f>T121+T140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8" t="s">
        <v>185</v>
      </c>
      <c r="AT120" s="239" t="s">
        <v>78</v>
      </c>
      <c r="AU120" s="239" t="s">
        <v>79</v>
      </c>
      <c r="AY120" s="238" t="s">
        <v>156</v>
      </c>
      <c r="BK120" s="240">
        <f>BK121+BK140</f>
        <v>0</v>
      </c>
    </row>
    <row r="121" spans="1:63" s="12" customFormat="1" ht="22.8" customHeight="1">
      <c r="A121" s="12"/>
      <c r="B121" s="227"/>
      <c r="C121" s="228"/>
      <c r="D121" s="229" t="s">
        <v>78</v>
      </c>
      <c r="E121" s="241" t="s">
        <v>1048</v>
      </c>
      <c r="F121" s="241" t="s">
        <v>1049</v>
      </c>
      <c r="G121" s="228"/>
      <c r="H121" s="228"/>
      <c r="I121" s="231"/>
      <c r="J121" s="242">
        <f>BK121</f>
        <v>0</v>
      </c>
      <c r="K121" s="228"/>
      <c r="L121" s="233"/>
      <c r="M121" s="234"/>
      <c r="N121" s="235"/>
      <c r="O121" s="235"/>
      <c r="P121" s="236">
        <f>SUM(P122:P139)</f>
        <v>0</v>
      </c>
      <c r="Q121" s="235"/>
      <c r="R121" s="236">
        <f>SUM(R122:R139)</f>
        <v>0</v>
      </c>
      <c r="S121" s="235"/>
      <c r="T121" s="237">
        <f>SUM(T122:T139)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185</v>
      </c>
      <c r="AT121" s="239" t="s">
        <v>78</v>
      </c>
      <c r="AU121" s="239" t="s">
        <v>86</v>
      </c>
      <c r="AY121" s="238" t="s">
        <v>156</v>
      </c>
      <c r="BK121" s="240">
        <f>SUM(BK122:BK139)</f>
        <v>0</v>
      </c>
    </row>
    <row r="122" spans="1:65" s="2" customFormat="1" ht="16.5" customHeight="1">
      <c r="A122" s="38"/>
      <c r="B122" s="39"/>
      <c r="C122" s="243" t="s">
        <v>86</v>
      </c>
      <c r="D122" s="243" t="s">
        <v>158</v>
      </c>
      <c r="E122" s="244" t="s">
        <v>1050</v>
      </c>
      <c r="F122" s="245" t="s">
        <v>1051</v>
      </c>
      <c r="G122" s="246" t="s">
        <v>1052</v>
      </c>
      <c r="H122" s="247">
        <v>1</v>
      </c>
      <c r="I122" s="248"/>
      <c r="J122" s="249">
        <f>ROUND(I122*H122,2)</f>
        <v>0</v>
      </c>
      <c r="K122" s="245" t="s">
        <v>1</v>
      </c>
      <c r="L122" s="44"/>
      <c r="M122" s="250" t="s">
        <v>1</v>
      </c>
      <c r="N122" s="251" t="s">
        <v>44</v>
      </c>
      <c r="O122" s="9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4" t="s">
        <v>1053</v>
      </c>
      <c r="AT122" s="254" t="s">
        <v>158</v>
      </c>
      <c r="AU122" s="254" t="s">
        <v>88</v>
      </c>
      <c r="AY122" s="17" t="s">
        <v>156</v>
      </c>
      <c r="BE122" s="255">
        <f>IF(N122="základní",J122,0)</f>
        <v>0</v>
      </c>
      <c r="BF122" s="255">
        <f>IF(N122="snížená",J122,0)</f>
        <v>0</v>
      </c>
      <c r="BG122" s="255">
        <f>IF(N122="zákl. přenesená",J122,0)</f>
        <v>0</v>
      </c>
      <c r="BH122" s="255">
        <f>IF(N122="sníž. přenesená",J122,0)</f>
        <v>0</v>
      </c>
      <c r="BI122" s="255">
        <f>IF(N122="nulová",J122,0)</f>
        <v>0</v>
      </c>
      <c r="BJ122" s="17" t="s">
        <v>86</v>
      </c>
      <c r="BK122" s="255">
        <f>ROUND(I122*H122,2)</f>
        <v>0</v>
      </c>
      <c r="BL122" s="17" t="s">
        <v>1053</v>
      </c>
      <c r="BM122" s="254" t="s">
        <v>1054</v>
      </c>
    </row>
    <row r="123" spans="1:65" s="2" customFormat="1" ht="16.5" customHeight="1">
      <c r="A123" s="38"/>
      <c r="B123" s="39"/>
      <c r="C123" s="243" t="s">
        <v>88</v>
      </c>
      <c r="D123" s="243" t="s">
        <v>158</v>
      </c>
      <c r="E123" s="244" t="s">
        <v>1055</v>
      </c>
      <c r="F123" s="245" t="s">
        <v>1056</v>
      </c>
      <c r="G123" s="246" t="s">
        <v>1052</v>
      </c>
      <c r="H123" s="247">
        <v>1</v>
      </c>
      <c r="I123" s="248"/>
      <c r="J123" s="249">
        <f>ROUND(I123*H123,2)</f>
        <v>0</v>
      </c>
      <c r="K123" s="245" t="s">
        <v>1</v>
      </c>
      <c r="L123" s="44"/>
      <c r="M123" s="250" t="s">
        <v>1</v>
      </c>
      <c r="N123" s="251" t="s">
        <v>44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1053</v>
      </c>
      <c r="AT123" s="254" t="s">
        <v>158</v>
      </c>
      <c r="AU123" s="254" t="s">
        <v>88</v>
      </c>
      <c r="AY123" s="17" t="s">
        <v>156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86</v>
      </c>
      <c r="BK123" s="255">
        <f>ROUND(I123*H123,2)</f>
        <v>0</v>
      </c>
      <c r="BL123" s="17" t="s">
        <v>1053</v>
      </c>
      <c r="BM123" s="254" t="s">
        <v>1057</v>
      </c>
    </row>
    <row r="124" spans="1:65" s="2" customFormat="1" ht="16.5" customHeight="1">
      <c r="A124" s="38"/>
      <c r="B124" s="39"/>
      <c r="C124" s="243" t="s">
        <v>170</v>
      </c>
      <c r="D124" s="243" t="s">
        <v>158</v>
      </c>
      <c r="E124" s="244" t="s">
        <v>1058</v>
      </c>
      <c r="F124" s="245" t="s">
        <v>1059</v>
      </c>
      <c r="G124" s="246" t="s">
        <v>1052</v>
      </c>
      <c r="H124" s="247">
        <v>1</v>
      </c>
      <c r="I124" s="248"/>
      <c r="J124" s="249">
        <f>ROUND(I124*H124,2)</f>
        <v>0</v>
      </c>
      <c r="K124" s="245" t="s">
        <v>1</v>
      </c>
      <c r="L124" s="44"/>
      <c r="M124" s="250" t="s">
        <v>1</v>
      </c>
      <c r="N124" s="251" t="s">
        <v>44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1053</v>
      </c>
      <c r="AT124" s="254" t="s">
        <v>158</v>
      </c>
      <c r="AU124" s="254" t="s">
        <v>88</v>
      </c>
      <c r="AY124" s="17" t="s">
        <v>156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86</v>
      </c>
      <c r="BK124" s="255">
        <f>ROUND(I124*H124,2)</f>
        <v>0</v>
      </c>
      <c r="BL124" s="17" t="s">
        <v>1053</v>
      </c>
      <c r="BM124" s="254" t="s">
        <v>1060</v>
      </c>
    </row>
    <row r="125" spans="1:51" s="14" customFormat="1" ht="12">
      <c r="A125" s="14"/>
      <c r="B125" s="271"/>
      <c r="C125" s="272"/>
      <c r="D125" s="258" t="s">
        <v>165</v>
      </c>
      <c r="E125" s="273" t="s">
        <v>1</v>
      </c>
      <c r="F125" s="274" t="s">
        <v>1061</v>
      </c>
      <c r="G125" s="272"/>
      <c r="H125" s="273" t="s">
        <v>1</v>
      </c>
      <c r="I125" s="275"/>
      <c r="J125" s="272"/>
      <c r="K125" s="272"/>
      <c r="L125" s="276"/>
      <c r="M125" s="277"/>
      <c r="N125" s="278"/>
      <c r="O125" s="278"/>
      <c r="P125" s="278"/>
      <c r="Q125" s="278"/>
      <c r="R125" s="278"/>
      <c r="S125" s="278"/>
      <c r="T125" s="27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80" t="s">
        <v>165</v>
      </c>
      <c r="AU125" s="280" t="s">
        <v>88</v>
      </c>
      <c r="AV125" s="14" t="s">
        <v>86</v>
      </c>
      <c r="AW125" s="14" t="s">
        <v>34</v>
      </c>
      <c r="AX125" s="14" t="s">
        <v>79</v>
      </c>
      <c r="AY125" s="280" t="s">
        <v>156</v>
      </c>
    </row>
    <row r="126" spans="1:51" s="13" customFormat="1" ht="12">
      <c r="A126" s="13"/>
      <c r="B126" s="256"/>
      <c r="C126" s="257"/>
      <c r="D126" s="258" t="s">
        <v>165</v>
      </c>
      <c r="E126" s="259" t="s">
        <v>1</v>
      </c>
      <c r="F126" s="260" t="s">
        <v>86</v>
      </c>
      <c r="G126" s="257"/>
      <c r="H126" s="261">
        <v>1</v>
      </c>
      <c r="I126" s="262"/>
      <c r="J126" s="257"/>
      <c r="K126" s="257"/>
      <c r="L126" s="263"/>
      <c r="M126" s="264"/>
      <c r="N126" s="265"/>
      <c r="O126" s="265"/>
      <c r="P126" s="265"/>
      <c r="Q126" s="265"/>
      <c r="R126" s="265"/>
      <c r="S126" s="265"/>
      <c r="T126" s="26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7" t="s">
        <v>165</v>
      </c>
      <c r="AU126" s="267" t="s">
        <v>88</v>
      </c>
      <c r="AV126" s="13" t="s">
        <v>88</v>
      </c>
      <c r="AW126" s="13" t="s">
        <v>34</v>
      </c>
      <c r="AX126" s="13" t="s">
        <v>86</v>
      </c>
      <c r="AY126" s="267" t="s">
        <v>156</v>
      </c>
    </row>
    <row r="127" spans="1:65" s="2" customFormat="1" ht="16.5" customHeight="1">
      <c r="A127" s="38"/>
      <c r="B127" s="39"/>
      <c r="C127" s="243" t="s">
        <v>163</v>
      </c>
      <c r="D127" s="243" t="s">
        <v>158</v>
      </c>
      <c r="E127" s="244" t="s">
        <v>1062</v>
      </c>
      <c r="F127" s="245" t="s">
        <v>1063</v>
      </c>
      <c r="G127" s="246" t="s">
        <v>1052</v>
      </c>
      <c r="H127" s="247">
        <v>1</v>
      </c>
      <c r="I127" s="248"/>
      <c r="J127" s="249">
        <f>ROUND(I127*H127,2)</f>
        <v>0</v>
      </c>
      <c r="K127" s="245" t="s">
        <v>1</v>
      </c>
      <c r="L127" s="44"/>
      <c r="M127" s="250" t="s">
        <v>1</v>
      </c>
      <c r="N127" s="251" t="s">
        <v>44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1053</v>
      </c>
      <c r="AT127" s="254" t="s">
        <v>158</v>
      </c>
      <c r="AU127" s="254" t="s">
        <v>88</v>
      </c>
      <c r="AY127" s="17" t="s">
        <v>156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86</v>
      </c>
      <c r="BK127" s="255">
        <f>ROUND(I127*H127,2)</f>
        <v>0</v>
      </c>
      <c r="BL127" s="17" t="s">
        <v>1053</v>
      </c>
      <c r="BM127" s="254" t="s">
        <v>1064</v>
      </c>
    </row>
    <row r="128" spans="1:51" s="14" customFormat="1" ht="12">
      <c r="A128" s="14"/>
      <c r="B128" s="271"/>
      <c r="C128" s="272"/>
      <c r="D128" s="258" t="s">
        <v>165</v>
      </c>
      <c r="E128" s="273" t="s">
        <v>1</v>
      </c>
      <c r="F128" s="274" t="s">
        <v>1065</v>
      </c>
      <c r="G128" s="272"/>
      <c r="H128" s="273" t="s">
        <v>1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165</v>
      </c>
      <c r="AU128" s="280" t="s">
        <v>88</v>
      </c>
      <c r="AV128" s="14" t="s">
        <v>86</v>
      </c>
      <c r="AW128" s="14" t="s">
        <v>34</v>
      </c>
      <c r="AX128" s="14" t="s">
        <v>79</v>
      </c>
      <c r="AY128" s="280" t="s">
        <v>156</v>
      </c>
    </row>
    <row r="129" spans="1:51" s="13" customFormat="1" ht="12">
      <c r="A129" s="13"/>
      <c r="B129" s="256"/>
      <c r="C129" s="257"/>
      <c r="D129" s="258" t="s">
        <v>165</v>
      </c>
      <c r="E129" s="259" t="s">
        <v>1</v>
      </c>
      <c r="F129" s="260" t="s">
        <v>86</v>
      </c>
      <c r="G129" s="257"/>
      <c r="H129" s="261">
        <v>1</v>
      </c>
      <c r="I129" s="262"/>
      <c r="J129" s="257"/>
      <c r="K129" s="257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165</v>
      </c>
      <c r="AU129" s="267" t="s">
        <v>88</v>
      </c>
      <c r="AV129" s="13" t="s">
        <v>88</v>
      </c>
      <c r="AW129" s="13" t="s">
        <v>34</v>
      </c>
      <c r="AX129" s="13" t="s">
        <v>86</v>
      </c>
      <c r="AY129" s="267" t="s">
        <v>156</v>
      </c>
    </row>
    <row r="130" spans="1:65" s="2" customFormat="1" ht="16.5" customHeight="1">
      <c r="A130" s="38"/>
      <c r="B130" s="39"/>
      <c r="C130" s="243" t="s">
        <v>185</v>
      </c>
      <c r="D130" s="243" t="s">
        <v>158</v>
      </c>
      <c r="E130" s="244" t="s">
        <v>1066</v>
      </c>
      <c r="F130" s="245" t="s">
        <v>1067</v>
      </c>
      <c r="G130" s="246" t="s">
        <v>1052</v>
      </c>
      <c r="H130" s="247">
        <v>1</v>
      </c>
      <c r="I130" s="248"/>
      <c r="J130" s="249">
        <f>ROUND(I130*H130,2)</f>
        <v>0</v>
      </c>
      <c r="K130" s="245" t="s">
        <v>1</v>
      </c>
      <c r="L130" s="44"/>
      <c r="M130" s="250" t="s">
        <v>1</v>
      </c>
      <c r="N130" s="251" t="s">
        <v>44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1053</v>
      </c>
      <c r="AT130" s="254" t="s">
        <v>158</v>
      </c>
      <c r="AU130" s="254" t="s">
        <v>88</v>
      </c>
      <c r="AY130" s="17" t="s">
        <v>156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86</v>
      </c>
      <c r="BK130" s="255">
        <f>ROUND(I130*H130,2)</f>
        <v>0</v>
      </c>
      <c r="BL130" s="17" t="s">
        <v>1053</v>
      </c>
      <c r="BM130" s="254" t="s">
        <v>1068</v>
      </c>
    </row>
    <row r="131" spans="1:51" s="14" customFormat="1" ht="12">
      <c r="A131" s="14"/>
      <c r="B131" s="271"/>
      <c r="C131" s="272"/>
      <c r="D131" s="258" t="s">
        <v>165</v>
      </c>
      <c r="E131" s="273" t="s">
        <v>1</v>
      </c>
      <c r="F131" s="274" t="s">
        <v>1069</v>
      </c>
      <c r="G131" s="272"/>
      <c r="H131" s="273" t="s">
        <v>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0" t="s">
        <v>165</v>
      </c>
      <c r="AU131" s="280" t="s">
        <v>88</v>
      </c>
      <c r="AV131" s="14" t="s">
        <v>86</v>
      </c>
      <c r="AW131" s="14" t="s">
        <v>34</v>
      </c>
      <c r="AX131" s="14" t="s">
        <v>79</v>
      </c>
      <c r="AY131" s="280" t="s">
        <v>156</v>
      </c>
    </row>
    <row r="132" spans="1:51" s="14" customFormat="1" ht="12">
      <c r="A132" s="14"/>
      <c r="B132" s="271"/>
      <c r="C132" s="272"/>
      <c r="D132" s="258" t="s">
        <v>165</v>
      </c>
      <c r="E132" s="273" t="s">
        <v>1</v>
      </c>
      <c r="F132" s="274" t="s">
        <v>1070</v>
      </c>
      <c r="G132" s="272"/>
      <c r="H132" s="273" t="s">
        <v>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0" t="s">
        <v>165</v>
      </c>
      <c r="AU132" s="280" t="s">
        <v>88</v>
      </c>
      <c r="AV132" s="14" t="s">
        <v>86</v>
      </c>
      <c r="AW132" s="14" t="s">
        <v>34</v>
      </c>
      <c r="AX132" s="14" t="s">
        <v>79</v>
      </c>
      <c r="AY132" s="280" t="s">
        <v>156</v>
      </c>
    </row>
    <row r="133" spans="1:51" s="13" customFormat="1" ht="12">
      <c r="A133" s="13"/>
      <c r="B133" s="256"/>
      <c r="C133" s="257"/>
      <c r="D133" s="258" t="s">
        <v>165</v>
      </c>
      <c r="E133" s="259" t="s">
        <v>1</v>
      </c>
      <c r="F133" s="260" t="s">
        <v>86</v>
      </c>
      <c r="G133" s="257"/>
      <c r="H133" s="261">
        <v>1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165</v>
      </c>
      <c r="AU133" s="267" t="s">
        <v>88</v>
      </c>
      <c r="AV133" s="13" t="s">
        <v>88</v>
      </c>
      <c r="AW133" s="13" t="s">
        <v>34</v>
      </c>
      <c r="AX133" s="13" t="s">
        <v>86</v>
      </c>
      <c r="AY133" s="267" t="s">
        <v>156</v>
      </c>
    </row>
    <row r="134" spans="1:65" s="2" customFormat="1" ht="16.5" customHeight="1">
      <c r="A134" s="38"/>
      <c r="B134" s="39"/>
      <c r="C134" s="243" t="s">
        <v>189</v>
      </c>
      <c r="D134" s="243" t="s">
        <v>158</v>
      </c>
      <c r="E134" s="244" t="s">
        <v>1071</v>
      </c>
      <c r="F134" s="245" t="s">
        <v>1072</v>
      </c>
      <c r="G134" s="246" t="s">
        <v>1052</v>
      </c>
      <c r="H134" s="247">
        <v>1</v>
      </c>
      <c r="I134" s="248"/>
      <c r="J134" s="249">
        <f>ROUND(I134*H134,2)</f>
        <v>0</v>
      </c>
      <c r="K134" s="245" t="s">
        <v>1</v>
      </c>
      <c r="L134" s="44"/>
      <c r="M134" s="250" t="s">
        <v>1</v>
      </c>
      <c r="N134" s="251" t="s">
        <v>44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1053</v>
      </c>
      <c r="AT134" s="254" t="s">
        <v>158</v>
      </c>
      <c r="AU134" s="254" t="s">
        <v>88</v>
      </c>
      <c r="AY134" s="17" t="s">
        <v>156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1053</v>
      </c>
      <c r="BM134" s="254" t="s">
        <v>1073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1074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4" customFormat="1" ht="12">
      <c r="A136" s="14"/>
      <c r="B136" s="271"/>
      <c r="C136" s="272"/>
      <c r="D136" s="258" t="s">
        <v>165</v>
      </c>
      <c r="E136" s="273" t="s">
        <v>1</v>
      </c>
      <c r="F136" s="274" t="s">
        <v>1075</v>
      </c>
      <c r="G136" s="272"/>
      <c r="H136" s="273" t="s">
        <v>1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165</v>
      </c>
      <c r="AU136" s="280" t="s">
        <v>88</v>
      </c>
      <c r="AV136" s="14" t="s">
        <v>86</v>
      </c>
      <c r="AW136" s="14" t="s">
        <v>34</v>
      </c>
      <c r="AX136" s="14" t="s">
        <v>79</v>
      </c>
      <c r="AY136" s="280" t="s">
        <v>156</v>
      </c>
    </row>
    <row r="137" spans="1:51" s="14" customFormat="1" ht="12">
      <c r="A137" s="14"/>
      <c r="B137" s="271"/>
      <c r="C137" s="272"/>
      <c r="D137" s="258" t="s">
        <v>165</v>
      </c>
      <c r="E137" s="273" t="s">
        <v>1</v>
      </c>
      <c r="F137" s="274" t="s">
        <v>1076</v>
      </c>
      <c r="G137" s="272"/>
      <c r="H137" s="273" t="s">
        <v>1</v>
      </c>
      <c r="I137" s="275"/>
      <c r="J137" s="272"/>
      <c r="K137" s="272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165</v>
      </c>
      <c r="AU137" s="280" t="s">
        <v>88</v>
      </c>
      <c r="AV137" s="14" t="s">
        <v>86</v>
      </c>
      <c r="AW137" s="14" t="s">
        <v>34</v>
      </c>
      <c r="AX137" s="14" t="s">
        <v>79</v>
      </c>
      <c r="AY137" s="280" t="s">
        <v>156</v>
      </c>
    </row>
    <row r="138" spans="1:51" s="14" customFormat="1" ht="12">
      <c r="A138" s="14"/>
      <c r="B138" s="271"/>
      <c r="C138" s="272"/>
      <c r="D138" s="258" t="s">
        <v>165</v>
      </c>
      <c r="E138" s="273" t="s">
        <v>1</v>
      </c>
      <c r="F138" s="274" t="s">
        <v>1077</v>
      </c>
      <c r="G138" s="272"/>
      <c r="H138" s="273" t="s">
        <v>1</v>
      </c>
      <c r="I138" s="275"/>
      <c r="J138" s="272"/>
      <c r="K138" s="272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165</v>
      </c>
      <c r="AU138" s="280" t="s">
        <v>88</v>
      </c>
      <c r="AV138" s="14" t="s">
        <v>86</v>
      </c>
      <c r="AW138" s="14" t="s">
        <v>34</v>
      </c>
      <c r="AX138" s="14" t="s">
        <v>79</v>
      </c>
      <c r="AY138" s="280" t="s">
        <v>156</v>
      </c>
    </row>
    <row r="139" spans="1:51" s="13" customFormat="1" ht="12">
      <c r="A139" s="13"/>
      <c r="B139" s="256"/>
      <c r="C139" s="257"/>
      <c r="D139" s="258" t="s">
        <v>165</v>
      </c>
      <c r="E139" s="259" t="s">
        <v>1</v>
      </c>
      <c r="F139" s="260" t="s">
        <v>86</v>
      </c>
      <c r="G139" s="257"/>
      <c r="H139" s="261">
        <v>1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165</v>
      </c>
      <c r="AU139" s="267" t="s">
        <v>88</v>
      </c>
      <c r="AV139" s="13" t="s">
        <v>88</v>
      </c>
      <c r="AW139" s="13" t="s">
        <v>34</v>
      </c>
      <c r="AX139" s="13" t="s">
        <v>86</v>
      </c>
      <c r="AY139" s="267" t="s">
        <v>156</v>
      </c>
    </row>
    <row r="140" spans="1:63" s="12" customFormat="1" ht="22.8" customHeight="1">
      <c r="A140" s="12"/>
      <c r="B140" s="227"/>
      <c r="C140" s="228"/>
      <c r="D140" s="229" t="s">
        <v>78</v>
      </c>
      <c r="E140" s="241" t="s">
        <v>1078</v>
      </c>
      <c r="F140" s="241" t="s">
        <v>1079</v>
      </c>
      <c r="G140" s="228"/>
      <c r="H140" s="228"/>
      <c r="I140" s="231"/>
      <c r="J140" s="242">
        <f>BK140</f>
        <v>0</v>
      </c>
      <c r="K140" s="228"/>
      <c r="L140" s="233"/>
      <c r="M140" s="234"/>
      <c r="N140" s="235"/>
      <c r="O140" s="235"/>
      <c r="P140" s="236">
        <f>SUM(P141:P162)</f>
        <v>0</v>
      </c>
      <c r="Q140" s="235"/>
      <c r="R140" s="236">
        <f>SUM(R141:R162)</f>
        <v>0</v>
      </c>
      <c r="S140" s="235"/>
      <c r="T140" s="237">
        <f>SUM(T141:T162)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185</v>
      </c>
      <c r="AT140" s="239" t="s">
        <v>78</v>
      </c>
      <c r="AU140" s="239" t="s">
        <v>86</v>
      </c>
      <c r="AY140" s="238" t="s">
        <v>156</v>
      </c>
      <c r="BK140" s="240">
        <f>SUM(BK141:BK162)</f>
        <v>0</v>
      </c>
    </row>
    <row r="141" spans="1:65" s="2" customFormat="1" ht="16.5" customHeight="1">
      <c r="A141" s="38"/>
      <c r="B141" s="39"/>
      <c r="C141" s="243" t="s">
        <v>193</v>
      </c>
      <c r="D141" s="243" t="s">
        <v>158</v>
      </c>
      <c r="E141" s="244" t="s">
        <v>1080</v>
      </c>
      <c r="F141" s="245" t="s">
        <v>1079</v>
      </c>
      <c r="G141" s="246" t="s">
        <v>1052</v>
      </c>
      <c r="H141" s="247">
        <v>1</v>
      </c>
      <c r="I141" s="248"/>
      <c r="J141" s="249">
        <f>ROUND(I141*H141,2)</f>
        <v>0</v>
      </c>
      <c r="K141" s="245" t="s">
        <v>1</v>
      </c>
      <c r="L141" s="44"/>
      <c r="M141" s="250" t="s">
        <v>1</v>
      </c>
      <c r="N141" s="251" t="s">
        <v>44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1053</v>
      </c>
      <c r="AT141" s="254" t="s">
        <v>158</v>
      </c>
      <c r="AU141" s="254" t="s">
        <v>88</v>
      </c>
      <c r="AY141" s="17" t="s">
        <v>156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86</v>
      </c>
      <c r="BK141" s="255">
        <f>ROUND(I141*H141,2)</f>
        <v>0</v>
      </c>
      <c r="BL141" s="17" t="s">
        <v>1053</v>
      </c>
      <c r="BM141" s="254" t="s">
        <v>1081</v>
      </c>
    </row>
    <row r="142" spans="1:51" s="14" customFormat="1" ht="12">
      <c r="A142" s="14"/>
      <c r="B142" s="271"/>
      <c r="C142" s="272"/>
      <c r="D142" s="258" t="s">
        <v>165</v>
      </c>
      <c r="E142" s="273" t="s">
        <v>1</v>
      </c>
      <c r="F142" s="274" t="s">
        <v>1082</v>
      </c>
      <c r="G142" s="272"/>
      <c r="H142" s="273" t="s">
        <v>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165</v>
      </c>
      <c r="AU142" s="280" t="s">
        <v>88</v>
      </c>
      <c r="AV142" s="14" t="s">
        <v>86</v>
      </c>
      <c r="AW142" s="14" t="s">
        <v>34</v>
      </c>
      <c r="AX142" s="14" t="s">
        <v>79</v>
      </c>
      <c r="AY142" s="280" t="s">
        <v>156</v>
      </c>
    </row>
    <row r="143" spans="1:51" s="14" customFormat="1" ht="12">
      <c r="A143" s="14"/>
      <c r="B143" s="271"/>
      <c r="C143" s="272"/>
      <c r="D143" s="258" t="s">
        <v>165</v>
      </c>
      <c r="E143" s="273" t="s">
        <v>1</v>
      </c>
      <c r="F143" s="274" t="s">
        <v>1083</v>
      </c>
      <c r="G143" s="272"/>
      <c r="H143" s="273" t="s">
        <v>1</v>
      </c>
      <c r="I143" s="275"/>
      <c r="J143" s="272"/>
      <c r="K143" s="272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165</v>
      </c>
      <c r="AU143" s="280" t="s">
        <v>88</v>
      </c>
      <c r="AV143" s="14" t="s">
        <v>86</v>
      </c>
      <c r="AW143" s="14" t="s">
        <v>34</v>
      </c>
      <c r="AX143" s="14" t="s">
        <v>79</v>
      </c>
      <c r="AY143" s="280" t="s">
        <v>156</v>
      </c>
    </row>
    <row r="144" spans="1:51" s="14" customFormat="1" ht="12">
      <c r="A144" s="14"/>
      <c r="B144" s="271"/>
      <c r="C144" s="272"/>
      <c r="D144" s="258" t="s">
        <v>165</v>
      </c>
      <c r="E144" s="273" t="s">
        <v>1</v>
      </c>
      <c r="F144" s="274" t="s">
        <v>1084</v>
      </c>
      <c r="G144" s="272"/>
      <c r="H144" s="273" t="s">
        <v>1</v>
      </c>
      <c r="I144" s="275"/>
      <c r="J144" s="272"/>
      <c r="K144" s="272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165</v>
      </c>
      <c r="AU144" s="280" t="s">
        <v>88</v>
      </c>
      <c r="AV144" s="14" t="s">
        <v>86</v>
      </c>
      <c r="AW144" s="14" t="s">
        <v>34</v>
      </c>
      <c r="AX144" s="14" t="s">
        <v>79</v>
      </c>
      <c r="AY144" s="280" t="s">
        <v>156</v>
      </c>
    </row>
    <row r="145" spans="1:51" s="14" customFormat="1" ht="12">
      <c r="A145" s="14"/>
      <c r="B145" s="271"/>
      <c r="C145" s="272"/>
      <c r="D145" s="258" t="s">
        <v>165</v>
      </c>
      <c r="E145" s="273" t="s">
        <v>1</v>
      </c>
      <c r="F145" s="274" t="s">
        <v>1085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165</v>
      </c>
      <c r="AU145" s="280" t="s">
        <v>88</v>
      </c>
      <c r="AV145" s="14" t="s">
        <v>86</v>
      </c>
      <c r="AW145" s="14" t="s">
        <v>34</v>
      </c>
      <c r="AX145" s="14" t="s">
        <v>79</v>
      </c>
      <c r="AY145" s="280" t="s">
        <v>156</v>
      </c>
    </row>
    <row r="146" spans="1:51" s="14" customFormat="1" ht="12">
      <c r="A146" s="14"/>
      <c r="B146" s="271"/>
      <c r="C146" s="272"/>
      <c r="D146" s="258" t="s">
        <v>165</v>
      </c>
      <c r="E146" s="273" t="s">
        <v>1</v>
      </c>
      <c r="F146" s="274" t="s">
        <v>1086</v>
      </c>
      <c r="G146" s="272"/>
      <c r="H146" s="273" t="s">
        <v>1</v>
      </c>
      <c r="I146" s="275"/>
      <c r="J146" s="272"/>
      <c r="K146" s="272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165</v>
      </c>
      <c r="AU146" s="280" t="s">
        <v>88</v>
      </c>
      <c r="AV146" s="14" t="s">
        <v>86</v>
      </c>
      <c r="AW146" s="14" t="s">
        <v>34</v>
      </c>
      <c r="AX146" s="14" t="s">
        <v>79</v>
      </c>
      <c r="AY146" s="280" t="s">
        <v>156</v>
      </c>
    </row>
    <row r="147" spans="1:51" s="14" customFormat="1" ht="12">
      <c r="A147" s="14"/>
      <c r="B147" s="271"/>
      <c r="C147" s="272"/>
      <c r="D147" s="258" t="s">
        <v>165</v>
      </c>
      <c r="E147" s="273" t="s">
        <v>1</v>
      </c>
      <c r="F147" s="274" t="s">
        <v>1087</v>
      </c>
      <c r="G147" s="272"/>
      <c r="H147" s="273" t="s">
        <v>1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165</v>
      </c>
      <c r="AU147" s="280" t="s">
        <v>88</v>
      </c>
      <c r="AV147" s="14" t="s">
        <v>86</v>
      </c>
      <c r="AW147" s="14" t="s">
        <v>34</v>
      </c>
      <c r="AX147" s="14" t="s">
        <v>79</v>
      </c>
      <c r="AY147" s="280" t="s">
        <v>156</v>
      </c>
    </row>
    <row r="148" spans="1:51" s="14" customFormat="1" ht="12">
      <c r="A148" s="14"/>
      <c r="B148" s="271"/>
      <c r="C148" s="272"/>
      <c r="D148" s="258" t="s">
        <v>165</v>
      </c>
      <c r="E148" s="273" t="s">
        <v>1</v>
      </c>
      <c r="F148" s="274" t="s">
        <v>1088</v>
      </c>
      <c r="G148" s="272"/>
      <c r="H148" s="273" t="s">
        <v>1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165</v>
      </c>
      <c r="AU148" s="280" t="s">
        <v>88</v>
      </c>
      <c r="AV148" s="14" t="s">
        <v>86</v>
      </c>
      <c r="AW148" s="14" t="s">
        <v>34</v>
      </c>
      <c r="AX148" s="14" t="s">
        <v>79</v>
      </c>
      <c r="AY148" s="280" t="s">
        <v>156</v>
      </c>
    </row>
    <row r="149" spans="1:51" s="13" customFormat="1" ht="12">
      <c r="A149" s="13"/>
      <c r="B149" s="256"/>
      <c r="C149" s="257"/>
      <c r="D149" s="258" t="s">
        <v>165</v>
      </c>
      <c r="E149" s="259" t="s">
        <v>1</v>
      </c>
      <c r="F149" s="260" t="s">
        <v>86</v>
      </c>
      <c r="G149" s="257"/>
      <c r="H149" s="261">
        <v>1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165</v>
      </c>
      <c r="AU149" s="267" t="s">
        <v>88</v>
      </c>
      <c r="AV149" s="13" t="s">
        <v>88</v>
      </c>
      <c r="AW149" s="13" t="s">
        <v>34</v>
      </c>
      <c r="AX149" s="13" t="s">
        <v>86</v>
      </c>
      <c r="AY149" s="267" t="s">
        <v>156</v>
      </c>
    </row>
    <row r="150" spans="1:65" s="2" customFormat="1" ht="16.5" customHeight="1">
      <c r="A150" s="38"/>
      <c r="B150" s="39"/>
      <c r="C150" s="243" t="s">
        <v>199</v>
      </c>
      <c r="D150" s="243" t="s">
        <v>158</v>
      </c>
      <c r="E150" s="244" t="s">
        <v>1089</v>
      </c>
      <c r="F150" s="245" t="s">
        <v>1090</v>
      </c>
      <c r="G150" s="246" t="s">
        <v>1052</v>
      </c>
      <c r="H150" s="247">
        <v>1</v>
      </c>
      <c r="I150" s="248"/>
      <c r="J150" s="249">
        <f>ROUND(I150*H150,2)</f>
        <v>0</v>
      </c>
      <c r="K150" s="245" t="s">
        <v>1</v>
      </c>
      <c r="L150" s="44"/>
      <c r="M150" s="250" t="s">
        <v>1</v>
      </c>
      <c r="N150" s="251" t="s">
        <v>44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1053</v>
      </c>
      <c r="AT150" s="254" t="s">
        <v>158</v>
      </c>
      <c r="AU150" s="254" t="s">
        <v>88</v>
      </c>
      <c r="AY150" s="17" t="s">
        <v>156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1053</v>
      </c>
      <c r="BM150" s="254" t="s">
        <v>1091</v>
      </c>
    </row>
    <row r="151" spans="1:65" s="2" customFormat="1" ht="16.5" customHeight="1">
      <c r="A151" s="38"/>
      <c r="B151" s="39"/>
      <c r="C151" s="243" t="s">
        <v>206</v>
      </c>
      <c r="D151" s="243" t="s">
        <v>158</v>
      </c>
      <c r="E151" s="244" t="s">
        <v>1092</v>
      </c>
      <c r="F151" s="245" t="s">
        <v>1093</v>
      </c>
      <c r="G151" s="246" t="s">
        <v>1052</v>
      </c>
      <c r="H151" s="247">
        <v>1</v>
      </c>
      <c r="I151" s="248"/>
      <c r="J151" s="249">
        <f>ROUND(I151*H151,2)</f>
        <v>0</v>
      </c>
      <c r="K151" s="245" t="s">
        <v>1</v>
      </c>
      <c r="L151" s="44"/>
      <c r="M151" s="250" t="s">
        <v>1</v>
      </c>
      <c r="N151" s="251" t="s">
        <v>44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1053</v>
      </c>
      <c r="AT151" s="254" t="s">
        <v>158</v>
      </c>
      <c r="AU151" s="254" t="s">
        <v>88</v>
      </c>
      <c r="AY151" s="17" t="s">
        <v>156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86</v>
      </c>
      <c r="BK151" s="255">
        <f>ROUND(I151*H151,2)</f>
        <v>0</v>
      </c>
      <c r="BL151" s="17" t="s">
        <v>1053</v>
      </c>
      <c r="BM151" s="254" t="s">
        <v>1094</v>
      </c>
    </row>
    <row r="152" spans="1:51" s="14" customFormat="1" ht="12">
      <c r="A152" s="14"/>
      <c r="B152" s="271"/>
      <c r="C152" s="272"/>
      <c r="D152" s="258" t="s">
        <v>165</v>
      </c>
      <c r="E152" s="273" t="s">
        <v>1</v>
      </c>
      <c r="F152" s="274" t="s">
        <v>1095</v>
      </c>
      <c r="G152" s="272"/>
      <c r="H152" s="273" t="s">
        <v>1</v>
      </c>
      <c r="I152" s="275"/>
      <c r="J152" s="272"/>
      <c r="K152" s="272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165</v>
      </c>
      <c r="AU152" s="280" t="s">
        <v>88</v>
      </c>
      <c r="AV152" s="14" t="s">
        <v>86</v>
      </c>
      <c r="AW152" s="14" t="s">
        <v>34</v>
      </c>
      <c r="AX152" s="14" t="s">
        <v>79</v>
      </c>
      <c r="AY152" s="280" t="s">
        <v>156</v>
      </c>
    </row>
    <row r="153" spans="1:51" s="14" customFormat="1" ht="12">
      <c r="A153" s="14"/>
      <c r="B153" s="271"/>
      <c r="C153" s="272"/>
      <c r="D153" s="258" t="s">
        <v>165</v>
      </c>
      <c r="E153" s="273" t="s">
        <v>1</v>
      </c>
      <c r="F153" s="274" t="s">
        <v>1096</v>
      </c>
      <c r="G153" s="272"/>
      <c r="H153" s="273" t="s">
        <v>1</v>
      </c>
      <c r="I153" s="275"/>
      <c r="J153" s="272"/>
      <c r="K153" s="272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165</v>
      </c>
      <c r="AU153" s="280" t="s">
        <v>88</v>
      </c>
      <c r="AV153" s="14" t="s">
        <v>86</v>
      </c>
      <c r="AW153" s="14" t="s">
        <v>34</v>
      </c>
      <c r="AX153" s="14" t="s">
        <v>79</v>
      </c>
      <c r="AY153" s="280" t="s">
        <v>156</v>
      </c>
    </row>
    <row r="154" spans="1:51" s="14" customFormat="1" ht="12">
      <c r="A154" s="14"/>
      <c r="B154" s="271"/>
      <c r="C154" s="272"/>
      <c r="D154" s="258" t="s">
        <v>165</v>
      </c>
      <c r="E154" s="273" t="s">
        <v>1</v>
      </c>
      <c r="F154" s="274" t="s">
        <v>1097</v>
      </c>
      <c r="G154" s="272"/>
      <c r="H154" s="273" t="s">
        <v>1</v>
      </c>
      <c r="I154" s="275"/>
      <c r="J154" s="272"/>
      <c r="K154" s="272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165</v>
      </c>
      <c r="AU154" s="280" t="s">
        <v>88</v>
      </c>
      <c r="AV154" s="14" t="s">
        <v>86</v>
      </c>
      <c r="AW154" s="14" t="s">
        <v>34</v>
      </c>
      <c r="AX154" s="14" t="s">
        <v>79</v>
      </c>
      <c r="AY154" s="280" t="s">
        <v>156</v>
      </c>
    </row>
    <row r="155" spans="1:51" s="14" customFormat="1" ht="12">
      <c r="A155" s="14"/>
      <c r="B155" s="271"/>
      <c r="C155" s="272"/>
      <c r="D155" s="258" t="s">
        <v>165</v>
      </c>
      <c r="E155" s="273" t="s">
        <v>1</v>
      </c>
      <c r="F155" s="274" t="s">
        <v>1098</v>
      </c>
      <c r="G155" s="272"/>
      <c r="H155" s="273" t="s">
        <v>1</v>
      </c>
      <c r="I155" s="275"/>
      <c r="J155" s="272"/>
      <c r="K155" s="272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165</v>
      </c>
      <c r="AU155" s="280" t="s">
        <v>88</v>
      </c>
      <c r="AV155" s="14" t="s">
        <v>86</v>
      </c>
      <c r="AW155" s="14" t="s">
        <v>34</v>
      </c>
      <c r="AX155" s="14" t="s">
        <v>79</v>
      </c>
      <c r="AY155" s="280" t="s">
        <v>156</v>
      </c>
    </row>
    <row r="156" spans="1:51" s="13" customFormat="1" ht="12">
      <c r="A156" s="13"/>
      <c r="B156" s="256"/>
      <c r="C156" s="257"/>
      <c r="D156" s="258" t="s">
        <v>165</v>
      </c>
      <c r="E156" s="259" t="s">
        <v>1</v>
      </c>
      <c r="F156" s="260" t="s">
        <v>86</v>
      </c>
      <c r="G156" s="257"/>
      <c r="H156" s="261">
        <v>1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165</v>
      </c>
      <c r="AU156" s="267" t="s">
        <v>88</v>
      </c>
      <c r="AV156" s="13" t="s">
        <v>88</v>
      </c>
      <c r="AW156" s="13" t="s">
        <v>34</v>
      </c>
      <c r="AX156" s="13" t="s">
        <v>86</v>
      </c>
      <c r="AY156" s="267" t="s">
        <v>156</v>
      </c>
    </row>
    <row r="157" spans="1:65" s="2" customFormat="1" ht="16.5" customHeight="1">
      <c r="A157" s="38"/>
      <c r="B157" s="39"/>
      <c r="C157" s="243" t="s">
        <v>212</v>
      </c>
      <c r="D157" s="243" t="s">
        <v>158</v>
      </c>
      <c r="E157" s="244" t="s">
        <v>1099</v>
      </c>
      <c r="F157" s="245" t="s">
        <v>1100</v>
      </c>
      <c r="G157" s="246" t="s">
        <v>1052</v>
      </c>
      <c r="H157" s="247">
        <v>1</v>
      </c>
      <c r="I157" s="248"/>
      <c r="J157" s="249">
        <f>ROUND(I157*H157,2)</f>
        <v>0</v>
      </c>
      <c r="K157" s="245" t="s">
        <v>1</v>
      </c>
      <c r="L157" s="44"/>
      <c r="M157" s="250" t="s">
        <v>1</v>
      </c>
      <c r="N157" s="251" t="s">
        <v>44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1053</v>
      </c>
      <c r="AT157" s="254" t="s">
        <v>158</v>
      </c>
      <c r="AU157" s="254" t="s">
        <v>88</v>
      </c>
      <c r="AY157" s="17" t="s">
        <v>156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86</v>
      </c>
      <c r="BK157" s="255">
        <f>ROUND(I157*H157,2)</f>
        <v>0</v>
      </c>
      <c r="BL157" s="17" t="s">
        <v>1053</v>
      </c>
      <c r="BM157" s="254" t="s">
        <v>1101</v>
      </c>
    </row>
    <row r="158" spans="1:51" s="14" customFormat="1" ht="12">
      <c r="A158" s="14"/>
      <c r="B158" s="271"/>
      <c r="C158" s="272"/>
      <c r="D158" s="258" t="s">
        <v>165</v>
      </c>
      <c r="E158" s="273" t="s">
        <v>1</v>
      </c>
      <c r="F158" s="274" t="s">
        <v>1102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165</v>
      </c>
      <c r="AU158" s="280" t="s">
        <v>88</v>
      </c>
      <c r="AV158" s="14" t="s">
        <v>86</v>
      </c>
      <c r="AW158" s="14" t="s">
        <v>34</v>
      </c>
      <c r="AX158" s="14" t="s">
        <v>79</v>
      </c>
      <c r="AY158" s="280" t="s">
        <v>156</v>
      </c>
    </row>
    <row r="159" spans="1:51" s="14" customFormat="1" ht="12">
      <c r="A159" s="14"/>
      <c r="B159" s="271"/>
      <c r="C159" s="272"/>
      <c r="D159" s="258" t="s">
        <v>165</v>
      </c>
      <c r="E159" s="273" t="s">
        <v>1</v>
      </c>
      <c r="F159" s="274" t="s">
        <v>1103</v>
      </c>
      <c r="G159" s="272"/>
      <c r="H159" s="273" t="s">
        <v>1</v>
      </c>
      <c r="I159" s="275"/>
      <c r="J159" s="272"/>
      <c r="K159" s="272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165</v>
      </c>
      <c r="AU159" s="280" t="s">
        <v>88</v>
      </c>
      <c r="AV159" s="14" t="s">
        <v>86</v>
      </c>
      <c r="AW159" s="14" t="s">
        <v>34</v>
      </c>
      <c r="AX159" s="14" t="s">
        <v>79</v>
      </c>
      <c r="AY159" s="280" t="s">
        <v>156</v>
      </c>
    </row>
    <row r="160" spans="1:51" s="14" customFormat="1" ht="12">
      <c r="A160" s="14"/>
      <c r="B160" s="271"/>
      <c r="C160" s="272"/>
      <c r="D160" s="258" t="s">
        <v>165</v>
      </c>
      <c r="E160" s="273" t="s">
        <v>1</v>
      </c>
      <c r="F160" s="274" t="s">
        <v>1104</v>
      </c>
      <c r="G160" s="272"/>
      <c r="H160" s="273" t="s">
        <v>1</v>
      </c>
      <c r="I160" s="275"/>
      <c r="J160" s="272"/>
      <c r="K160" s="272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165</v>
      </c>
      <c r="AU160" s="280" t="s">
        <v>88</v>
      </c>
      <c r="AV160" s="14" t="s">
        <v>86</v>
      </c>
      <c r="AW160" s="14" t="s">
        <v>34</v>
      </c>
      <c r="AX160" s="14" t="s">
        <v>79</v>
      </c>
      <c r="AY160" s="280" t="s">
        <v>156</v>
      </c>
    </row>
    <row r="161" spans="1:51" s="13" customFormat="1" ht="12">
      <c r="A161" s="13"/>
      <c r="B161" s="256"/>
      <c r="C161" s="257"/>
      <c r="D161" s="258" t="s">
        <v>165</v>
      </c>
      <c r="E161" s="259" t="s">
        <v>1</v>
      </c>
      <c r="F161" s="260" t="s">
        <v>86</v>
      </c>
      <c r="G161" s="257"/>
      <c r="H161" s="261">
        <v>1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165</v>
      </c>
      <c r="AU161" s="267" t="s">
        <v>88</v>
      </c>
      <c r="AV161" s="13" t="s">
        <v>88</v>
      </c>
      <c r="AW161" s="13" t="s">
        <v>34</v>
      </c>
      <c r="AX161" s="13" t="s">
        <v>86</v>
      </c>
      <c r="AY161" s="267" t="s">
        <v>156</v>
      </c>
    </row>
    <row r="162" spans="1:65" s="2" customFormat="1" ht="16.5" customHeight="1">
      <c r="A162" s="38"/>
      <c r="B162" s="39"/>
      <c r="C162" s="243" t="s">
        <v>218</v>
      </c>
      <c r="D162" s="243" t="s">
        <v>158</v>
      </c>
      <c r="E162" s="244" t="s">
        <v>1105</v>
      </c>
      <c r="F162" s="245" t="s">
        <v>1106</v>
      </c>
      <c r="G162" s="246" t="s">
        <v>1052</v>
      </c>
      <c r="H162" s="247">
        <v>1</v>
      </c>
      <c r="I162" s="248"/>
      <c r="J162" s="249">
        <f>ROUND(I162*H162,2)</f>
        <v>0</v>
      </c>
      <c r="K162" s="245" t="s">
        <v>1</v>
      </c>
      <c r="L162" s="44"/>
      <c r="M162" s="302" t="s">
        <v>1</v>
      </c>
      <c r="N162" s="303" t="s">
        <v>44</v>
      </c>
      <c r="O162" s="304"/>
      <c r="P162" s="305">
        <f>O162*H162</f>
        <v>0</v>
      </c>
      <c r="Q162" s="305">
        <v>0</v>
      </c>
      <c r="R162" s="305">
        <f>Q162*H162</f>
        <v>0</v>
      </c>
      <c r="S162" s="305">
        <v>0</v>
      </c>
      <c r="T162" s="30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1053</v>
      </c>
      <c r="AT162" s="254" t="s">
        <v>158</v>
      </c>
      <c r="AU162" s="254" t="s">
        <v>88</v>
      </c>
      <c r="AY162" s="17" t="s">
        <v>156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86</v>
      </c>
      <c r="BK162" s="255">
        <f>ROUND(I162*H162,2)</f>
        <v>0</v>
      </c>
      <c r="BL162" s="17" t="s">
        <v>1053</v>
      </c>
      <c r="BM162" s="254" t="s">
        <v>1107</v>
      </c>
    </row>
    <row r="163" spans="1:31" s="2" customFormat="1" ht="6.95" customHeight="1">
      <c r="A163" s="38"/>
      <c r="B163" s="66"/>
      <c r="C163" s="67"/>
      <c r="D163" s="67"/>
      <c r="E163" s="67"/>
      <c r="F163" s="67"/>
      <c r="G163" s="67"/>
      <c r="H163" s="67"/>
      <c r="I163" s="192"/>
      <c r="J163" s="67"/>
      <c r="K163" s="67"/>
      <c r="L163" s="44"/>
      <c r="M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</sheetData>
  <sheetProtection password="CC35" sheet="1" objects="1" scenarios="1" formatColumns="0" formatRows="0" autoFilter="0"/>
  <autoFilter ref="C118:K16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127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ROUND((SUM(BE126:BE277)),2)</f>
        <v>0</v>
      </c>
      <c r="G35" s="38"/>
      <c r="H35" s="38"/>
      <c r="I35" s="171">
        <v>0.21</v>
      </c>
      <c r="J35" s="170">
        <f>ROUND(((SUM(BE126:BE277))*I35),2)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ROUND((SUM(BF126:BF277)),2)</f>
        <v>0</v>
      </c>
      <c r="G36" s="38"/>
      <c r="H36" s="38"/>
      <c r="I36" s="171">
        <v>0.15</v>
      </c>
      <c r="J36" s="170">
        <f>ROUND(((SUM(BF126:BF277))*I36),2)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ROUND((SUM(BG126:BG277)),2)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ROUND((SUM(BH126:BH277)),2)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ROUND((SUM(BI126:BI277)),2)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127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01.1. - Stoka C - část 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136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137</v>
      </c>
      <c r="E101" s="211"/>
      <c r="F101" s="211"/>
      <c r="G101" s="211"/>
      <c r="H101" s="211"/>
      <c r="I101" s="212"/>
      <c r="J101" s="213">
        <f>J199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138</v>
      </c>
      <c r="E102" s="211"/>
      <c r="F102" s="211"/>
      <c r="G102" s="211"/>
      <c r="H102" s="211"/>
      <c r="I102" s="212"/>
      <c r="J102" s="213">
        <f>J218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139</v>
      </c>
      <c r="E103" s="211"/>
      <c r="F103" s="211"/>
      <c r="G103" s="211"/>
      <c r="H103" s="211"/>
      <c r="I103" s="212"/>
      <c r="J103" s="213">
        <f>J269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140</v>
      </c>
      <c r="E104" s="211"/>
      <c r="F104" s="211"/>
      <c r="G104" s="211"/>
      <c r="H104" s="211"/>
      <c r="I104" s="212"/>
      <c r="J104" s="213">
        <f>J276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141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Výstavba kanalizace Kosmonosy západ - ulice Debřská - Stejskal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127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01.1. - Stoka C - část a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Kosmonosy</v>
      </c>
      <c r="G120" s="40"/>
      <c r="H120" s="40"/>
      <c r="I120" s="156" t="s">
        <v>22</v>
      </c>
      <c r="J120" s="79" t="str">
        <f>IF(J14="","",J14)</f>
        <v>25. 4. 2019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Město Kosmonosy, Debřská 223, 293 06 Kosmonosy</v>
      </c>
      <c r="G122" s="40"/>
      <c r="H122" s="40"/>
      <c r="I122" s="156" t="s">
        <v>30</v>
      </c>
      <c r="J122" s="36" t="str">
        <f>E23</f>
        <v>ŠINDLAR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35</v>
      </c>
      <c r="J123" s="36" t="str">
        <f>E26</f>
        <v>Roman Bárta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142</v>
      </c>
      <c r="D125" s="218" t="s">
        <v>64</v>
      </c>
      <c r="E125" s="218" t="s">
        <v>60</v>
      </c>
      <c r="F125" s="218" t="s">
        <v>61</v>
      </c>
      <c r="G125" s="218" t="s">
        <v>143</v>
      </c>
      <c r="H125" s="218" t="s">
        <v>144</v>
      </c>
      <c r="I125" s="219" t="s">
        <v>145</v>
      </c>
      <c r="J125" s="218" t="s">
        <v>132</v>
      </c>
      <c r="K125" s="220" t="s">
        <v>146</v>
      </c>
      <c r="L125" s="221"/>
      <c r="M125" s="100" t="s">
        <v>1</v>
      </c>
      <c r="N125" s="101" t="s">
        <v>43</v>
      </c>
      <c r="O125" s="101" t="s">
        <v>147</v>
      </c>
      <c r="P125" s="101" t="s">
        <v>148</v>
      </c>
      <c r="Q125" s="101" t="s">
        <v>149</v>
      </c>
      <c r="R125" s="101" t="s">
        <v>150</v>
      </c>
      <c r="S125" s="101" t="s">
        <v>151</v>
      </c>
      <c r="T125" s="102" t="s">
        <v>152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153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588.5077464000001</v>
      </c>
      <c r="S126" s="104"/>
      <c r="T126" s="225">
        <f>T127</f>
        <v>2.552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134</v>
      </c>
      <c r="BK126" s="226">
        <f>BK127</f>
        <v>0</v>
      </c>
    </row>
    <row r="127" spans="1:63" s="12" customFormat="1" ht="25.9" customHeight="1">
      <c r="A127" s="12"/>
      <c r="B127" s="227"/>
      <c r="C127" s="228"/>
      <c r="D127" s="229" t="s">
        <v>78</v>
      </c>
      <c r="E127" s="230" t="s">
        <v>154</v>
      </c>
      <c r="F127" s="230" t="s">
        <v>155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P128+P199+P218+P269+P276</f>
        <v>0</v>
      </c>
      <c r="Q127" s="235"/>
      <c r="R127" s="236">
        <f>R128+R199+R218+R269+R276</f>
        <v>588.5077464000001</v>
      </c>
      <c r="S127" s="235"/>
      <c r="T127" s="237">
        <f>T128+T199+T218+T269+T276</f>
        <v>2.552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78</v>
      </c>
      <c r="AU127" s="239" t="s">
        <v>79</v>
      </c>
      <c r="AY127" s="238" t="s">
        <v>156</v>
      </c>
      <c r="BK127" s="240">
        <f>BK128+BK199+BK218+BK269+BK276</f>
        <v>0</v>
      </c>
    </row>
    <row r="128" spans="1:63" s="12" customFormat="1" ht="22.8" customHeight="1">
      <c r="A128" s="12"/>
      <c r="B128" s="227"/>
      <c r="C128" s="228"/>
      <c r="D128" s="229" t="s">
        <v>78</v>
      </c>
      <c r="E128" s="241" t="s">
        <v>86</v>
      </c>
      <c r="F128" s="241" t="s">
        <v>157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SUM(P129:P198)</f>
        <v>0</v>
      </c>
      <c r="Q128" s="235"/>
      <c r="R128" s="236">
        <f>SUM(R129:R198)</f>
        <v>551.0547002000001</v>
      </c>
      <c r="S128" s="235"/>
      <c r="T128" s="237">
        <f>SUM(T129:T198)</f>
        <v>2.552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78</v>
      </c>
      <c r="AU128" s="239" t="s">
        <v>86</v>
      </c>
      <c r="AY128" s="238" t="s">
        <v>156</v>
      </c>
      <c r="BK128" s="240">
        <f>SUM(BK129:BK198)</f>
        <v>0</v>
      </c>
    </row>
    <row r="129" spans="1:65" s="2" customFormat="1" ht="36" customHeight="1">
      <c r="A129" s="38"/>
      <c r="B129" s="39"/>
      <c r="C129" s="243" t="s">
        <v>86</v>
      </c>
      <c r="D129" s="243" t="s">
        <v>158</v>
      </c>
      <c r="E129" s="244" t="s">
        <v>159</v>
      </c>
      <c r="F129" s="245" t="s">
        <v>160</v>
      </c>
      <c r="G129" s="246" t="s">
        <v>161</v>
      </c>
      <c r="H129" s="247">
        <v>538.8</v>
      </c>
      <c r="I129" s="248"/>
      <c r="J129" s="249">
        <f>ROUND(I129*H129,2)</f>
        <v>0</v>
      </c>
      <c r="K129" s="245" t="s">
        <v>162</v>
      </c>
      <c r="L129" s="44"/>
      <c r="M129" s="250" t="s">
        <v>1</v>
      </c>
      <c r="N129" s="251" t="s">
        <v>44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163</v>
      </c>
      <c r="AT129" s="254" t="s">
        <v>158</v>
      </c>
      <c r="AU129" s="254" t="s">
        <v>88</v>
      </c>
      <c r="AY129" s="17" t="s">
        <v>156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86</v>
      </c>
      <c r="BK129" s="255">
        <f>ROUND(I129*H129,2)</f>
        <v>0</v>
      </c>
      <c r="BL129" s="17" t="s">
        <v>163</v>
      </c>
      <c r="BM129" s="254" t="s">
        <v>164</v>
      </c>
    </row>
    <row r="130" spans="1:51" s="13" customFormat="1" ht="12">
      <c r="A130" s="13"/>
      <c r="B130" s="256"/>
      <c r="C130" s="257"/>
      <c r="D130" s="258" t="s">
        <v>165</v>
      </c>
      <c r="E130" s="259" t="s">
        <v>1</v>
      </c>
      <c r="F130" s="260" t="s">
        <v>166</v>
      </c>
      <c r="G130" s="257"/>
      <c r="H130" s="261">
        <v>538.8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165</v>
      </c>
      <c r="AU130" s="267" t="s">
        <v>88</v>
      </c>
      <c r="AV130" s="13" t="s">
        <v>88</v>
      </c>
      <c r="AW130" s="13" t="s">
        <v>34</v>
      </c>
      <c r="AX130" s="13" t="s">
        <v>86</v>
      </c>
      <c r="AY130" s="267" t="s">
        <v>156</v>
      </c>
    </row>
    <row r="131" spans="1:65" s="2" customFormat="1" ht="24" customHeight="1">
      <c r="A131" s="38"/>
      <c r="B131" s="39"/>
      <c r="C131" s="243" t="s">
        <v>88</v>
      </c>
      <c r="D131" s="243" t="s">
        <v>158</v>
      </c>
      <c r="E131" s="244" t="s">
        <v>167</v>
      </c>
      <c r="F131" s="245" t="s">
        <v>168</v>
      </c>
      <c r="G131" s="246" t="s">
        <v>161</v>
      </c>
      <c r="H131" s="247">
        <v>538.8</v>
      </c>
      <c r="I131" s="248"/>
      <c r="J131" s="249">
        <f>ROUND(I131*H131,2)</f>
        <v>0</v>
      </c>
      <c r="K131" s="245" t="s">
        <v>162</v>
      </c>
      <c r="L131" s="44"/>
      <c r="M131" s="250" t="s">
        <v>1</v>
      </c>
      <c r="N131" s="251" t="s">
        <v>44</v>
      </c>
      <c r="O131" s="91"/>
      <c r="P131" s="252">
        <f>O131*H131</f>
        <v>0</v>
      </c>
      <c r="Q131" s="252">
        <v>0.00018</v>
      </c>
      <c r="R131" s="252">
        <f>Q131*H131</f>
        <v>0.096984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163</v>
      </c>
      <c r="AT131" s="254" t="s">
        <v>158</v>
      </c>
      <c r="AU131" s="254" t="s">
        <v>88</v>
      </c>
      <c r="AY131" s="17" t="s">
        <v>156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163</v>
      </c>
      <c r="BM131" s="254" t="s">
        <v>169</v>
      </c>
    </row>
    <row r="132" spans="1:65" s="2" customFormat="1" ht="60" customHeight="1">
      <c r="A132" s="38"/>
      <c r="B132" s="39"/>
      <c r="C132" s="243" t="s">
        <v>170</v>
      </c>
      <c r="D132" s="243" t="s">
        <v>158</v>
      </c>
      <c r="E132" s="244" t="s">
        <v>171</v>
      </c>
      <c r="F132" s="245" t="s">
        <v>172</v>
      </c>
      <c r="G132" s="246" t="s">
        <v>161</v>
      </c>
      <c r="H132" s="247">
        <v>4.4</v>
      </c>
      <c r="I132" s="248"/>
      <c r="J132" s="249">
        <f>ROUND(I132*H132,2)</f>
        <v>0</v>
      </c>
      <c r="K132" s="245" t="s">
        <v>162</v>
      </c>
      <c r="L132" s="44"/>
      <c r="M132" s="250" t="s">
        <v>1</v>
      </c>
      <c r="N132" s="251" t="s">
        <v>44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0.58</v>
      </c>
      <c r="T132" s="253">
        <f>S132*H132</f>
        <v>2.552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163</v>
      </c>
      <c r="AT132" s="254" t="s">
        <v>158</v>
      </c>
      <c r="AU132" s="254" t="s">
        <v>88</v>
      </c>
      <c r="AY132" s="17" t="s">
        <v>156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86</v>
      </c>
      <c r="BK132" s="255">
        <f>ROUND(I132*H132,2)</f>
        <v>0</v>
      </c>
      <c r="BL132" s="17" t="s">
        <v>163</v>
      </c>
      <c r="BM132" s="254" t="s">
        <v>173</v>
      </c>
    </row>
    <row r="133" spans="1:47" s="2" customFormat="1" ht="12">
      <c r="A133" s="38"/>
      <c r="B133" s="39"/>
      <c r="C133" s="40"/>
      <c r="D133" s="258" t="s">
        <v>174</v>
      </c>
      <c r="E133" s="40"/>
      <c r="F133" s="268" t="s">
        <v>175</v>
      </c>
      <c r="G133" s="40"/>
      <c r="H133" s="40"/>
      <c r="I133" s="154"/>
      <c r="J133" s="40"/>
      <c r="K133" s="40"/>
      <c r="L133" s="44"/>
      <c r="M133" s="269"/>
      <c r="N133" s="270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174</v>
      </c>
      <c r="AU133" s="17" t="s">
        <v>88</v>
      </c>
    </row>
    <row r="134" spans="1:51" s="14" customFormat="1" ht="12">
      <c r="A134" s="14"/>
      <c r="B134" s="271"/>
      <c r="C134" s="272"/>
      <c r="D134" s="258" t="s">
        <v>165</v>
      </c>
      <c r="E134" s="273" t="s">
        <v>1</v>
      </c>
      <c r="F134" s="274" t="s">
        <v>176</v>
      </c>
      <c r="G134" s="272"/>
      <c r="H134" s="273" t="s">
        <v>1</v>
      </c>
      <c r="I134" s="275"/>
      <c r="J134" s="272"/>
      <c r="K134" s="272"/>
      <c r="L134" s="276"/>
      <c r="M134" s="277"/>
      <c r="N134" s="278"/>
      <c r="O134" s="278"/>
      <c r="P134" s="278"/>
      <c r="Q134" s="278"/>
      <c r="R134" s="278"/>
      <c r="S134" s="278"/>
      <c r="T134" s="27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0" t="s">
        <v>165</v>
      </c>
      <c r="AU134" s="280" t="s">
        <v>88</v>
      </c>
      <c r="AV134" s="14" t="s">
        <v>86</v>
      </c>
      <c r="AW134" s="14" t="s">
        <v>34</v>
      </c>
      <c r="AX134" s="14" t="s">
        <v>79</v>
      </c>
      <c r="AY134" s="280" t="s">
        <v>156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177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3" customFormat="1" ht="12">
      <c r="A136" s="13"/>
      <c r="B136" s="256"/>
      <c r="C136" s="257"/>
      <c r="D136" s="258" t="s">
        <v>165</v>
      </c>
      <c r="E136" s="259" t="s">
        <v>1</v>
      </c>
      <c r="F136" s="260" t="s">
        <v>178</v>
      </c>
      <c r="G136" s="257"/>
      <c r="H136" s="261">
        <v>4.4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165</v>
      </c>
      <c r="AU136" s="267" t="s">
        <v>88</v>
      </c>
      <c r="AV136" s="13" t="s">
        <v>88</v>
      </c>
      <c r="AW136" s="13" t="s">
        <v>34</v>
      </c>
      <c r="AX136" s="13" t="s">
        <v>86</v>
      </c>
      <c r="AY136" s="267" t="s">
        <v>156</v>
      </c>
    </row>
    <row r="137" spans="1:65" s="2" customFormat="1" ht="84" customHeight="1">
      <c r="A137" s="38"/>
      <c r="B137" s="39"/>
      <c r="C137" s="243" t="s">
        <v>163</v>
      </c>
      <c r="D137" s="243" t="s">
        <v>158</v>
      </c>
      <c r="E137" s="244" t="s">
        <v>179</v>
      </c>
      <c r="F137" s="245" t="s">
        <v>180</v>
      </c>
      <c r="G137" s="246" t="s">
        <v>181</v>
      </c>
      <c r="H137" s="247">
        <v>1.1</v>
      </c>
      <c r="I137" s="248"/>
      <c r="J137" s="249">
        <f>ROUND(I137*H137,2)</f>
        <v>0</v>
      </c>
      <c r="K137" s="245" t="s">
        <v>162</v>
      </c>
      <c r="L137" s="44"/>
      <c r="M137" s="250" t="s">
        <v>1</v>
      </c>
      <c r="N137" s="251" t="s">
        <v>44</v>
      </c>
      <c r="O137" s="91"/>
      <c r="P137" s="252">
        <f>O137*H137</f>
        <v>0</v>
      </c>
      <c r="Q137" s="252">
        <v>0.00868</v>
      </c>
      <c r="R137" s="252">
        <f>Q137*H137</f>
        <v>0.009548000000000001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163</v>
      </c>
      <c r="AT137" s="254" t="s">
        <v>158</v>
      </c>
      <c r="AU137" s="254" t="s">
        <v>88</v>
      </c>
      <c r="AY137" s="17" t="s">
        <v>156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163</v>
      </c>
      <c r="BM137" s="254" t="s">
        <v>182</v>
      </c>
    </row>
    <row r="138" spans="1:51" s="14" customFormat="1" ht="12">
      <c r="A138" s="14"/>
      <c r="B138" s="271"/>
      <c r="C138" s="272"/>
      <c r="D138" s="258" t="s">
        <v>165</v>
      </c>
      <c r="E138" s="273" t="s">
        <v>1</v>
      </c>
      <c r="F138" s="274" t="s">
        <v>183</v>
      </c>
      <c r="G138" s="272"/>
      <c r="H138" s="273" t="s">
        <v>1</v>
      </c>
      <c r="I138" s="275"/>
      <c r="J138" s="272"/>
      <c r="K138" s="272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165</v>
      </c>
      <c r="AU138" s="280" t="s">
        <v>88</v>
      </c>
      <c r="AV138" s="14" t="s">
        <v>86</v>
      </c>
      <c r="AW138" s="14" t="s">
        <v>34</v>
      </c>
      <c r="AX138" s="14" t="s">
        <v>79</v>
      </c>
      <c r="AY138" s="280" t="s">
        <v>156</v>
      </c>
    </row>
    <row r="139" spans="1:51" s="13" customFormat="1" ht="12">
      <c r="A139" s="13"/>
      <c r="B139" s="256"/>
      <c r="C139" s="257"/>
      <c r="D139" s="258" t="s">
        <v>165</v>
      </c>
      <c r="E139" s="259" t="s">
        <v>1</v>
      </c>
      <c r="F139" s="260" t="s">
        <v>184</v>
      </c>
      <c r="G139" s="257"/>
      <c r="H139" s="261">
        <v>1.1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165</v>
      </c>
      <c r="AU139" s="267" t="s">
        <v>88</v>
      </c>
      <c r="AV139" s="13" t="s">
        <v>88</v>
      </c>
      <c r="AW139" s="13" t="s">
        <v>34</v>
      </c>
      <c r="AX139" s="13" t="s">
        <v>86</v>
      </c>
      <c r="AY139" s="267" t="s">
        <v>156</v>
      </c>
    </row>
    <row r="140" spans="1:65" s="2" customFormat="1" ht="84" customHeight="1">
      <c r="A140" s="38"/>
      <c r="B140" s="39"/>
      <c r="C140" s="243" t="s">
        <v>185</v>
      </c>
      <c r="D140" s="243" t="s">
        <v>158</v>
      </c>
      <c r="E140" s="244" t="s">
        <v>186</v>
      </c>
      <c r="F140" s="245" t="s">
        <v>187</v>
      </c>
      <c r="G140" s="246" t="s">
        <v>181</v>
      </c>
      <c r="H140" s="247">
        <v>1.1</v>
      </c>
      <c r="I140" s="248"/>
      <c r="J140" s="249">
        <f>ROUND(I140*H140,2)</f>
        <v>0</v>
      </c>
      <c r="K140" s="245" t="s">
        <v>162</v>
      </c>
      <c r="L140" s="44"/>
      <c r="M140" s="250" t="s">
        <v>1</v>
      </c>
      <c r="N140" s="251" t="s">
        <v>44</v>
      </c>
      <c r="O140" s="91"/>
      <c r="P140" s="252">
        <f>O140*H140</f>
        <v>0</v>
      </c>
      <c r="Q140" s="252">
        <v>0.01269</v>
      </c>
      <c r="R140" s="252">
        <f>Q140*H140</f>
        <v>0.013959000000000001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163</v>
      </c>
      <c r="AT140" s="254" t="s">
        <v>158</v>
      </c>
      <c r="AU140" s="254" t="s">
        <v>88</v>
      </c>
      <c r="AY140" s="17" t="s">
        <v>156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163</v>
      </c>
      <c r="BM140" s="254" t="s">
        <v>188</v>
      </c>
    </row>
    <row r="141" spans="1:51" s="13" customFormat="1" ht="12">
      <c r="A141" s="13"/>
      <c r="B141" s="256"/>
      <c r="C141" s="257"/>
      <c r="D141" s="258" t="s">
        <v>165</v>
      </c>
      <c r="E141" s="259" t="s">
        <v>1</v>
      </c>
      <c r="F141" s="260" t="s">
        <v>184</v>
      </c>
      <c r="G141" s="257"/>
      <c r="H141" s="261">
        <v>1.1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165</v>
      </c>
      <c r="AU141" s="267" t="s">
        <v>88</v>
      </c>
      <c r="AV141" s="13" t="s">
        <v>88</v>
      </c>
      <c r="AW141" s="13" t="s">
        <v>34</v>
      </c>
      <c r="AX141" s="13" t="s">
        <v>86</v>
      </c>
      <c r="AY141" s="267" t="s">
        <v>156</v>
      </c>
    </row>
    <row r="142" spans="1:65" s="2" customFormat="1" ht="84" customHeight="1">
      <c r="A142" s="38"/>
      <c r="B142" s="39"/>
      <c r="C142" s="243" t="s">
        <v>189</v>
      </c>
      <c r="D142" s="243" t="s">
        <v>158</v>
      </c>
      <c r="E142" s="244" t="s">
        <v>190</v>
      </c>
      <c r="F142" s="245" t="s">
        <v>191</v>
      </c>
      <c r="G142" s="246" t="s">
        <v>181</v>
      </c>
      <c r="H142" s="247">
        <v>1.1</v>
      </c>
      <c r="I142" s="248"/>
      <c r="J142" s="249">
        <f>ROUND(I142*H142,2)</f>
        <v>0</v>
      </c>
      <c r="K142" s="245" t="s">
        <v>162</v>
      </c>
      <c r="L142" s="44"/>
      <c r="M142" s="250" t="s">
        <v>1</v>
      </c>
      <c r="N142" s="251" t="s">
        <v>44</v>
      </c>
      <c r="O142" s="91"/>
      <c r="P142" s="252">
        <f>O142*H142</f>
        <v>0</v>
      </c>
      <c r="Q142" s="252">
        <v>0.0369</v>
      </c>
      <c r="R142" s="252">
        <f>Q142*H142</f>
        <v>0.04059000000000001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163</v>
      </c>
      <c r="AT142" s="254" t="s">
        <v>158</v>
      </c>
      <c r="AU142" s="254" t="s">
        <v>88</v>
      </c>
      <c r="AY142" s="17" t="s">
        <v>156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86</v>
      </c>
      <c r="BK142" s="255">
        <f>ROUND(I142*H142,2)</f>
        <v>0</v>
      </c>
      <c r="BL142" s="17" t="s">
        <v>163</v>
      </c>
      <c r="BM142" s="254" t="s">
        <v>192</v>
      </c>
    </row>
    <row r="143" spans="1:51" s="14" customFormat="1" ht="12">
      <c r="A143" s="14"/>
      <c r="B143" s="271"/>
      <c r="C143" s="272"/>
      <c r="D143" s="258" t="s">
        <v>165</v>
      </c>
      <c r="E143" s="273" t="s">
        <v>1</v>
      </c>
      <c r="F143" s="274" t="s">
        <v>183</v>
      </c>
      <c r="G143" s="272"/>
      <c r="H143" s="273" t="s">
        <v>1</v>
      </c>
      <c r="I143" s="275"/>
      <c r="J143" s="272"/>
      <c r="K143" s="272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165</v>
      </c>
      <c r="AU143" s="280" t="s">
        <v>88</v>
      </c>
      <c r="AV143" s="14" t="s">
        <v>86</v>
      </c>
      <c r="AW143" s="14" t="s">
        <v>34</v>
      </c>
      <c r="AX143" s="14" t="s">
        <v>79</v>
      </c>
      <c r="AY143" s="280" t="s">
        <v>156</v>
      </c>
    </row>
    <row r="144" spans="1:51" s="13" customFormat="1" ht="12">
      <c r="A144" s="13"/>
      <c r="B144" s="256"/>
      <c r="C144" s="257"/>
      <c r="D144" s="258" t="s">
        <v>165</v>
      </c>
      <c r="E144" s="259" t="s">
        <v>1</v>
      </c>
      <c r="F144" s="260" t="s">
        <v>184</v>
      </c>
      <c r="G144" s="257"/>
      <c r="H144" s="261">
        <v>1.1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165</v>
      </c>
      <c r="AU144" s="267" t="s">
        <v>88</v>
      </c>
      <c r="AV144" s="13" t="s">
        <v>88</v>
      </c>
      <c r="AW144" s="13" t="s">
        <v>34</v>
      </c>
      <c r="AX144" s="13" t="s">
        <v>86</v>
      </c>
      <c r="AY144" s="267" t="s">
        <v>156</v>
      </c>
    </row>
    <row r="145" spans="1:65" s="2" customFormat="1" ht="36" customHeight="1">
      <c r="A145" s="38"/>
      <c r="B145" s="39"/>
      <c r="C145" s="243" t="s">
        <v>193</v>
      </c>
      <c r="D145" s="243" t="s">
        <v>158</v>
      </c>
      <c r="E145" s="244" t="s">
        <v>194</v>
      </c>
      <c r="F145" s="245" t="s">
        <v>195</v>
      </c>
      <c r="G145" s="246" t="s">
        <v>196</v>
      </c>
      <c r="H145" s="247">
        <v>7.689</v>
      </c>
      <c r="I145" s="248"/>
      <c r="J145" s="249">
        <f>ROUND(I145*H145,2)</f>
        <v>0</v>
      </c>
      <c r="K145" s="245" t="s">
        <v>162</v>
      </c>
      <c r="L145" s="44"/>
      <c r="M145" s="250" t="s">
        <v>1</v>
      </c>
      <c r="N145" s="251" t="s">
        <v>44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163</v>
      </c>
      <c r="AT145" s="254" t="s">
        <v>158</v>
      </c>
      <c r="AU145" s="254" t="s">
        <v>88</v>
      </c>
      <c r="AY145" s="17" t="s">
        <v>156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86</v>
      </c>
      <c r="BK145" s="255">
        <f>ROUND(I145*H145,2)</f>
        <v>0</v>
      </c>
      <c r="BL145" s="17" t="s">
        <v>163</v>
      </c>
      <c r="BM145" s="254" t="s">
        <v>197</v>
      </c>
    </row>
    <row r="146" spans="1:51" s="13" customFormat="1" ht="12">
      <c r="A146" s="13"/>
      <c r="B146" s="256"/>
      <c r="C146" s="257"/>
      <c r="D146" s="258" t="s">
        <v>165</v>
      </c>
      <c r="E146" s="259" t="s">
        <v>1</v>
      </c>
      <c r="F146" s="260" t="s">
        <v>198</v>
      </c>
      <c r="G146" s="257"/>
      <c r="H146" s="261">
        <v>7.689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165</v>
      </c>
      <c r="AU146" s="267" t="s">
        <v>88</v>
      </c>
      <c r="AV146" s="13" t="s">
        <v>88</v>
      </c>
      <c r="AW146" s="13" t="s">
        <v>34</v>
      </c>
      <c r="AX146" s="13" t="s">
        <v>86</v>
      </c>
      <c r="AY146" s="267" t="s">
        <v>156</v>
      </c>
    </row>
    <row r="147" spans="1:65" s="2" customFormat="1" ht="36" customHeight="1">
      <c r="A147" s="38"/>
      <c r="B147" s="39"/>
      <c r="C147" s="243" t="s">
        <v>199</v>
      </c>
      <c r="D147" s="243" t="s">
        <v>158</v>
      </c>
      <c r="E147" s="244" t="s">
        <v>200</v>
      </c>
      <c r="F147" s="245" t="s">
        <v>201</v>
      </c>
      <c r="G147" s="246" t="s">
        <v>196</v>
      </c>
      <c r="H147" s="247">
        <v>308.988</v>
      </c>
      <c r="I147" s="248"/>
      <c r="J147" s="249">
        <f>ROUND(I147*H147,2)</f>
        <v>0</v>
      </c>
      <c r="K147" s="245" t="s">
        <v>162</v>
      </c>
      <c r="L147" s="44"/>
      <c r="M147" s="250" t="s">
        <v>1</v>
      </c>
      <c r="N147" s="251" t="s">
        <v>44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163</v>
      </c>
      <c r="AT147" s="254" t="s">
        <v>158</v>
      </c>
      <c r="AU147" s="254" t="s">
        <v>88</v>
      </c>
      <c r="AY147" s="17" t="s">
        <v>156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86</v>
      </c>
      <c r="BK147" s="255">
        <f>ROUND(I147*H147,2)</f>
        <v>0</v>
      </c>
      <c r="BL147" s="17" t="s">
        <v>163</v>
      </c>
      <c r="BM147" s="254" t="s">
        <v>202</v>
      </c>
    </row>
    <row r="148" spans="1:51" s="14" customFormat="1" ht="12">
      <c r="A148" s="14"/>
      <c r="B148" s="271"/>
      <c r="C148" s="272"/>
      <c r="D148" s="258" t="s">
        <v>165</v>
      </c>
      <c r="E148" s="273" t="s">
        <v>1</v>
      </c>
      <c r="F148" s="274" t="s">
        <v>183</v>
      </c>
      <c r="G148" s="272"/>
      <c r="H148" s="273" t="s">
        <v>1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165</v>
      </c>
      <c r="AU148" s="280" t="s">
        <v>88</v>
      </c>
      <c r="AV148" s="14" t="s">
        <v>86</v>
      </c>
      <c r="AW148" s="14" t="s">
        <v>34</v>
      </c>
      <c r="AX148" s="14" t="s">
        <v>79</v>
      </c>
      <c r="AY148" s="280" t="s">
        <v>156</v>
      </c>
    </row>
    <row r="149" spans="1:51" s="14" customFormat="1" ht="12">
      <c r="A149" s="14"/>
      <c r="B149" s="271"/>
      <c r="C149" s="272"/>
      <c r="D149" s="258" t="s">
        <v>165</v>
      </c>
      <c r="E149" s="273" t="s">
        <v>1</v>
      </c>
      <c r="F149" s="274" t="s">
        <v>203</v>
      </c>
      <c r="G149" s="272"/>
      <c r="H149" s="273" t="s">
        <v>1</v>
      </c>
      <c r="I149" s="275"/>
      <c r="J149" s="272"/>
      <c r="K149" s="272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165</v>
      </c>
      <c r="AU149" s="280" t="s">
        <v>88</v>
      </c>
      <c r="AV149" s="14" t="s">
        <v>86</v>
      </c>
      <c r="AW149" s="14" t="s">
        <v>34</v>
      </c>
      <c r="AX149" s="14" t="s">
        <v>79</v>
      </c>
      <c r="AY149" s="280" t="s">
        <v>156</v>
      </c>
    </row>
    <row r="150" spans="1:51" s="14" customFormat="1" ht="12">
      <c r="A150" s="14"/>
      <c r="B150" s="271"/>
      <c r="C150" s="272"/>
      <c r="D150" s="258" t="s">
        <v>165</v>
      </c>
      <c r="E150" s="273" t="s">
        <v>1</v>
      </c>
      <c r="F150" s="274" t="s">
        <v>204</v>
      </c>
      <c r="G150" s="272"/>
      <c r="H150" s="273" t="s">
        <v>1</v>
      </c>
      <c r="I150" s="275"/>
      <c r="J150" s="272"/>
      <c r="K150" s="272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165</v>
      </c>
      <c r="AU150" s="280" t="s">
        <v>88</v>
      </c>
      <c r="AV150" s="14" t="s">
        <v>86</v>
      </c>
      <c r="AW150" s="14" t="s">
        <v>34</v>
      </c>
      <c r="AX150" s="14" t="s">
        <v>79</v>
      </c>
      <c r="AY150" s="280" t="s">
        <v>156</v>
      </c>
    </row>
    <row r="151" spans="1:51" s="13" customFormat="1" ht="12">
      <c r="A151" s="13"/>
      <c r="B151" s="256"/>
      <c r="C151" s="257"/>
      <c r="D151" s="258" t="s">
        <v>165</v>
      </c>
      <c r="E151" s="259" t="s">
        <v>1</v>
      </c>
      <c r="F151" s="260" t="s">
        <v>205</v>
      </c>
      <c r="G151" s="257"/>
      <c r="H151" s="261">
        <v>308.988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165</v>
      </c>
      <c r="AU151" s="267" t="s">
        <v>88</v>
      </c>
      <c r="AV151" s="13" t="s">
        <v>88</v>
      </c>
      <c r="AW151" s="13" t="s">
        <v>34</v>
      </c>
      <c r="AX151" s="13" t="s">
        <v>86</v>
      </c>
      <c r="AY151" s="267" t="s">
        <v>156</v>
      </c>
    </row>
    <row r="152" spans="1:65" s="2" customFormat="1" ht="48" customHeight="1">
      <c r="A152" s="38"/>
      <c r="B152" s="39"/>
      <c r="C152" s="243" t="s">
        <v>206</v>
      </c>
      <c r="D152" s="243" t="s">
        <v>158</v>
      </c>
      <c r="E152" s="244" t="s">
        <v>207</v>
      </c>
      <c r="F152" s="245" t="s">
        <v>208</v>
      </c>
      <c r="G152" s="246" t="s">
        <v>196</v>
      </c>
      <c r="H152" s="247">
        <v>92.696</v>
      </c>
      <c r="I152" s="248"/>
      <c r="J152" s="249">
        <f>ROUND(I152*H152,2)</f>
        <v>0</v>
      </c>
      <c r="K152" s="245" t="s">
        <v>162</v>
      </c>
      <c r="L152" s="44"/>
      <c r="M152" s="250" t="s">
        <v>1</v>
      </c>
      <c r="N152" s="251" t="s">
        <v>44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163</v>
      </c>
      <c r="AT152" s="254" t="s">
        <v>158</v>
      </c>
      <c r="AU152" s="254" t="s">
        <v>88</v>
      </c>
      <c r="AY152" s="17" t="s">
        <v>156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86</v>
      </c>
      <c r="BK152" s="255">
        <f>ROUND(I152*H152,2)</f>
        <v>0</v>
      </c>
      <c r="BL152" s="17" t="s">
        <v>163</v>
      </c>
      <c r="BM152" s="254" t="s">
        <v>209</v>
      </c>
    </row>
    <row r="153" spans="1:47" s="2" customFormat="1" ht="12">
      <c r="A153" s="38"/>
      <c r="B153" s="39"/>
      <c r="C153" s="40"/>
      <c r="D153" s="258" t="s">
        <v>174</v>
      </c>
      <c r="E153" s="40"/>
      <c r="F153" s="268" t="s">
        <v>210</v>
      </c>
      <c r="G153" s="40"/>
      <c r="H153" s="40"/>
      <c r="I153" s="154"/>
      <c r="J153" s="40"/>
      <c r="K153" s="40"/>
      <c r="L153" s="44"/>
      <c r="M153" s="269"/>
      <c r="N153" s="270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174</v>
      </c>
      <c r="AU153" s="17" t="s">
        <v>88</v>
      </c>
    </row>
    <row r="154" spans="1:51" s="13" customFormat="1" ht="12">
      <c r="A154" s="13"/>
      <c r="B154" s="256"/>
      <c r="C154" s="257"/>
      <c r="D154" s="258" t="s">
        <v>165</v>
      </c>
      <c r="E154" s="257"/>
      <c r="F154" s="260" t="s">
        <v>211</v>
      </c>
      <c r="G154" s="257"/>
      <c r="H154" s="261">
        <v>92.696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165</v>
      </c>
      <c r="AU154" s="267" t="s">
        <v>88</v>
      </c>
      <c r="AV154" s="13" t="s">
        <v>88</v>
      </c>
      <c r="AW154" s="13" t="s">
        <v>4</v>
      </c>
      <c r="AX154" s="13" t="s">
        <v>86</v>
      </c>
      <c r="AY154" s="267" t="s">
        <v>156</v>
      </c>
    </row>
    <row r="155" spans="1:65" s="2" customFormat="1" ht="36" customHeight="1">
      <c r="A155" s="38"/>
      <c r="B155" s="39"/>
      <c r="C155" s="243" t="s">
        <v>212</v>
      </c>
      <c r="D155" s="243" t="s">
        <v>158</v>
      </c>
      <c r="E155" s="244" t="s">
        <v>213</v>
      </c>
      <c r="F155" s="245" t="s">
        <v>214</v>
      </c>
      <c r="G155" s="246" t="s">
        <v>196</v>
      </c>
      <c r="H155" s="247">
        <v>205.992</v>
      </c>
      <c r="I155" s="248"/>
      <c r="J155" s="249">
        <f>ROUND(I155*H155,2)</f>
        <v>0</v>
      </c>
      <c r="K155" s="245" t="s">
        <v>162</v>
      </c>
      <c r="L155" s="44"/>
      <c r="M155" s="250" t="s">
        <v>1</v>
      </c>
      <c r="N155" s="251" t="s">
        <v>44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163</v>
      </c>
      <c r="AT155" s="254" t="s">
        <v>158</v>
      </c>
      <c r="AU155" s="254" t="s">
        <v>88</v>
      </c>
      <c r="AY155" s="17" t="s">
        <v>156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86</v>
      </c>
      <c r="BK155" s="255">
        <f>ROUND(I155*H155,2)</f>
        <v>0</v>
      </c>
      <c r="BL155" s="17" t="s">
        <v>163</v>
      </c>
      <c r="BM155" s="254" t="s">
        <v>215</v>
      </c>
    </row>
    <row r="156" spans="1:51" s="14" customFormat="1" ht="12">
      <c r="A156" s="14"/>
      <c r="B156" s="271"/>
      <c r="C156" s="272"/>
      <c r="D156" s="258" t="s">
        <v>165</v>
      </c>
      <c r="E156" s="273" t="s">
        <v>1</v>
      </c>
      <c r="F156" s="274" t="s">
        <v>183</v>
      </c>
      <c r="G156" s="272"/>
      <c r="H156" s="273" t="s">
        <v>1</v>
      </c>
      <c r="I156" s="275"/>
      <c r="J156" s="272"/>
      <c r="K156" s="272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165</v>
      </c>
      <c r="AU156" s="280" t="s">
        <v>88</v>
      </c>
      <c r="AV156" s="14" t="s">
        <v>86</v>
      </c>
      <c r="AW156" s="14" t="s">
        <v>34</v>
      </c>
      <c r="AX156" s="14" t="s">
        <v>79</v>
      </c>
      <c r="AY156" s="280" t="s">
        <v>156</v>
      </c>
    </row>
    <row r="157" spans="1:51" s="14" customFormat="1" ht="12">
      <c r="A157" s="14"/>
      <c r="B157" s="271"/>
      <c r="C157" s="272"/>
      <c r="D157" s="258" t="s">
        <v>165</v>
      </c>
      <c r="E157" s="273" t="s">
        <v>1</v>
      </c>
      <c r="F157" s="274" t="s">
        <v>203</v>
      </c>
      <c r="G157" s="272"/>
      <c r="H157" s="273" t="s">
        <v>1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165</v>
      </c>
      <c r="AU157" s="280" t="s">
        <v>88</v>
      </c>
      <c r="AV157" s="14" t="s">
        <v>86</v>
      </c>
      <c r="AW157" s="14" t="s">
        <v>34</v>
      </c>
      <c r="AX157" s="14" t="s">
        <v>79</v>
      </c>
      <c r="AY157" s="280" t="s">
        <v>156</v>
      </c>
    </row>
    <row r="158" spans="1:51" s="14" customFormat="1" ht="12">
      <c r="A158" s="14"/>
      <c r="B158" s="271"/>
      <c r="C158" s="272"/>
      <c r="D158" s="258" t="s">
        <v>165</v>
      </c>
      <c r="E158" s="273" t="s">
        <v>1</v>
      </c>
      <c r="F158" s="274" t="s">
        <v>216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165</v>
      </c>
      <c r="AU158" s="280" t="s">
        <v>88</v>
      </c>
      <c r="AV158" s="14" t="s">
        <v>86</v>
      </c>
      <c r="AW158" s="14" t="s">
        <v>34</v>
      </c>
      <c r="AX158" s="14" t="s">
        <v>79</v>
      </c>
      <c r="AY158" s="280" t="s">
        <v>156</v>
      </c>
    </row>
    <row r="159" spans="1:51" s="13" customFormat="1" ht="12">
      <c r="A159" s="13"/>
      <c r="B159" s="256"/>
      <c r="C159" s="257"/>
      <c r="D159" s="258" t="s">
        <v>165</v>
      </c>
      <c r="E159" s="259" t="s">
        <v>1</v>
      </c>
      <c r="F159" s="260" t="s">
        <v>217</v>
      </c>
      <c r="G159" s="257"/>
      <c r="H159" s="261">
        <v>205.992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165</v>
      </c>
      <c r="AU159" s="267" t="s">
        <v>88</v>
      </c>
      <c r="AV159" s="13" t="s">
        <v>88</v>
      </c>
      <c r="AW159" s="13" t="s">
        <v>34</v>
      </c>
      <c r="AX159" s="13" t="s">
        <v>86</v>
      </c>
      <c r="AY159" s="267" t="s">
        <v>156</v>
      </c>
    </row>
    <row r="160" spans="1:65" s="2" customFormat="1" ht="48" customHeight="1">
      <c r="A160" s="38"/>
      <c r="B160" s="39"/>
      <c r="C160" s="243" t="s">
        <v>218</v>
      </c>
      <c r="D160" s="243" t="s">
        <v>158</v>
      </c>
      <c r="E160" s="244" t="s">
        <v>219</v>
      </c>
      <c r="F160" s="245" t="s">
        <v>220</v>
      </c>
      <c r="G160" s="246" t="s">
        <v>196</v>
      </c>
      <c r="H160" s="247">
        <v>61.798</v>
      </c>
      <c r="I160" s="248"/>
      <c r="J160" s="249">
        <f>ROUND(I160*H160,2)</f>
        <v>0</v>
      </c>
      <c r="K160" s="245" t="s">
        <v>162</v>
      </c>
      <c r="L160" s="44"/>
      <c r="M160" s="250" t="s">
        <v>1</v>
      </c>
      <c r="N160" s="251" t="s">
        <v>44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163</v>
      </c>
      <c r="AT160" s="254" t="s">
        <v>158</v>
      </c>
      <c r="AU160" s="254" t="s">
        <v>88</v>
      </c>
      <c r="AY160" s="17" t="s">
        <v>156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86</v>
      </c>
      <c r="BK160" s="255">
        <f>ROUND(I160*H160,2)</f>
        <v>0</v>
      </c>
      <c r="BL160" s="17" t="s">
        <v>163</v>
      </c>
      <c r="BM160" s="254" t="s">
        <v>221</v>
      </c>
    </row>
    <row r="161" spans="1:47" s="2" customFormat="1" ht="12">
      <c r="A161" s="38"/>
      <c r="B161" s="39"/>
      <c r="C161" s="40"/>
      <c r="D161" s="258" t="s">
        <v>174</v>
      </c>
      <c r="E161" s="40"/>
      <c r="F161" s="268" t="s">
        <v>210</v>
      </c>
      <c r="G161" s="40"/>
      <c r="H161" s="40"/>
      <c r="I161" s="154"/>
      <c r="J161" s="40"/>
      <c r="K161" s="40"/>
      <c r="L161" s="44"/>
      <c r="M161" s="269"/>
      <c r="N161" s="270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174</v>
      </c>
      <c r="AU161" s="17" t="s">
        <v>88</v>
      </c>
    </row>
    <row r="162" spans="1:51" s="13" customFormat="1" ht="12">
      <c r="A162" s="13"/>
      <c r="B162" s="256"/>
      <c r="C162" s="257"/>
      <c r="D162" s="258" t="s">
        <v>165</v>
      </c>
      <c r="E162" s="257"/>
      <c r="F162" s="260" t="s">
        <v>222</v>
      </c>
      <c r="G162" s="257"/>
      <c r="H162" s="261">
        <v>61.798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165</v>
      </c>
      <c r="AU162" s="267" t="s">
        <v>88</v>
      </c>
      <c r="AV162" s="13" t="s">
        <v>88</v>
      </c>
      <c r="AW162" s="13" t="s">
        <v>4</v>
      </c>
      <c r="AX162" s="13" t="s">
        <v>86</v>
      </c>
      <c r="AY162" s="267" t="s">
        <v>156</v>
      </c>
    </row>
    <row r="163" spans="1:65" s="2" customFormat="1" ht="36" customHeight="1">
      <c r="A163" s="38"/>
      <c r="B163" s="39"/>
      <c r="C163" s="243" t="s">
        <v>223</v>
      </c>
      <c r="D163" s="243" t="s">
        <v>158</v>
      </c>
      <c r="E163" s="244" t="s">
        <v>224</v>
      </c>
      <c r="F163" s="245" t="s">
        <v>225</v>
      </c>
      <c r="G163" s="246" t="s">
        <v>161</v>
      </c>
      <c r="H163" s="247">
        <v>606.24</v>
      </c>
      <c r="I163" s="248"/>
      <c r="J163" s="249">
        <f>ROUND(I163*H163,2)</f>
        <v>0</v>
      </c>
      <c r="K163" s="245" t="s">
        <v>162</v>
      </c>
      <c r="L163" s="44"/>
      <c r="M163" s="250" t="s">
        <v>1</v>
      </c>
      <c r="N163" s="251" t="s">
        <v>44</v>
      </c>
      <c r="O163" s="91"/>
      <c r="P163" s="252">
        <f>O163*H163</f>
        <v>0</v>
      </c>
      <c r="Q163" s="252">
        <v>0.00058</v>
      </c>
      <c r="R163" s="252">
        <f>Q163*H163</f>
        <v>0.3516192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163</v>
      </c>
      <c r="AT163" s="254" t="s">
        <v>158</v>
      </c>
      <c r="AU163" s="254" t="s">
        <v>88</v>
      </c>
      <c r="AY163" s="17" t="s">
        <v>156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86</v>
      </c>
      <c r="BK163" s="255">
        <f>ROUND(I163*H163,2)</f>
        <v>0</v>
      </c>
      <c r="BL163" s="17" t="s">
        <v>163</v>
      </c>
      <c r="BM163" s="254" t="s">
        <v>226</v>
      </c>
    </row>
    <row r="164" spans="1:51" s="14" customFormat="1" ht="12">
      <c r="A164" s="14"/>
      <c r="B164" s="271"/>
      <c r="C164" s="272"/>
      <c r="D164" s="258" t="s">
        <v>165</v>
      </c>
      <c r="E164" s="273" t="s">
        <v>1</v>
      </c>
      <c r="F164" s="274" t="s">
        <v>183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165</v>
      </c>
      <c r="AU164" s="280" t="s">
        <v>88</v>
      </c>
      <c r="AV164" s="14" t="s">
        <v>86</v>
      </c>
      <c r="AW164" s="14" t="s">
        <v>34</v>
      </c>
      <c r="AX164" s="14" t="s">
        <v>79</v>
      </c>
      <c r="AY164" s="280" t="s">
        <v>156</v>
      </c>
    </row>
    <row r="165" spans="1:51" s="14" customFormat="1" ht="12">
      <c r="A165" s="14"/>
      <c r="B165" s="271"/>
      <c r="C165" s="272"/>
      <c r="D165" s="258" t="s">
        <v>165</v>
      </c>
      <c r="E165" s="273" t="s">
        <v>1</v>
      </c>
      <c r="F165" s="274" t="s">
        <v>203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165</v>
      </c>
      <c r="AU165" s="280" t="s">
        <v>88</v>
      </c>
      <c r="AV165" s="14" t="s">
        <v>86</v>
      </c>
      <c r="AW165" s="14" t="s">
        <v>34</v>
      </c>
      <c r="AX165" s="14" t="s">
        <v>79</v>
      </c>
      <c r="AY165" s="280" t="s">
        <v>156</v>
      </c>
    </row>
    <row r="166" spans="1:51" s="13" customFormat="1" ht="12">
      <c r="A166" s="13"/>
      <c r="B166" s="256"/>
      <c r="C166" s="257"/>
      <c r="D166" s="258" t="s">
        <v>165</v>
      </c>
      <c r="E166" s="259" t="s">
        <v>1</v>
      </c>
      <c r="F166" s="260" t="s">
        <v>227</v>
      </c>
      <c r="G166" s="257"/>
      <c r="H166" s="261">
        <v>606.24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165</v>
      </c>
      <c r="AU166" s="267" t="s">
        <v>88</v>
      </c>
      <c r="AV166" s="13" t="s">
        <v>88</v>
      </c>
      <c r="AW166" s="13" t="s">
        <v>34</v>
      </c>
      <c r="AX166" s="13" t="s">
        <v>86</v>
      </c>
      <c r="AY166" s="267" t="s">
        <v>156</v>
      </c>
    </row>
    <row r="167" spans="1:65" s="2" customFormat="1" ht="36" customHeight="1">
      <c r="A167" s="38"/>
      <c r="B167" s="39"/>
      <c r="C167" s="243" t="s">
        <v>228</v>
      </c>
      <c r="D167" s="243" t="s">
        <v>158</v>
      </c>
      <c r="E167" s="244" t="s">
        <v>229</v>
      </c>
      <c r="F167" s="245" t="s">
        <v>230</v>
      </c>
      <c r="G167" s="246" t="s">
        <v>161</v>
      </c>
      <c r="H167" s="247">
        <v>606.24</v>
      </c>
      <c r="I167" s="248"/>
      <c r="J167" s="249">
        <f>ROUND(I167*H167,2)</f>
        <v>0</v>
      </c>
      <c r="K167" s="245" t="s">
        <v>162</v>
      </c>
      <c r="L167" s="44"/>
      <c r="M167" s="250" t="s">
        <v>1</v>
      </c>
      <c r="N167" s="251" t="s">
        <v>44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163</v>
      </c>
      <c r="AT167" s="254" t="s">
        <v>158</v>
      </c>
      <c r="AU167" s="254" t="s">
        <v>88</v>
      </c>
      <c r="AY167" s="17" t="s">
        <v>156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163</v>
      </c>
      <c r="BM167" s="254" t="s">
        <v>231</v>
      </c>
    </row>
    <row r="168" spans="1:65" s="2" customFormat="1" ht="48" customHeight="1">
      <c r="A168" s="38"/>
      <c r="B168" s="39"/>
      <c r="C168" s="243" t="s">
        <v>232</v>
      </c>
      <c r="D168" s="243" t="s">
        <v>158</v>
      </c>
      <c r="E168" s="244" t="s">
        <v>233</v>
      </c>
      <c r="F168" s="245" t="s">
        <v>234</v>
      </c>
      <c r="G168" s="246" t="s">
        <v>196</v>
      </c>
      <c r="H168" s="247">
        <v>257.49</v>
      </c>
      <c r="I168" s="248"/>
      <c r="J168" s="249">
        <f>ROUND(I168*H168,2)</f>
        <v>0</v>
      </c>
      <c r="K168" s="245" t="s">
        <v>162</v>
      </c>
      <c r="L168" s="44"/>
      <c r="M168" s="250" t="s">
        <v>1</v>
      </c>
      <c r="N168" s="251" t="s">
        <v>44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163</v>
      </c>
      <c r="AT168" s="254" t="s">
        <v>158</v>
      </c>
      <c r="AU168" s="254" t="s">
        <v>88</v>
      </c>
      <c r="AY168" s="17" t="s">
        <v>156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86</v>
      </c>
      <c r="BK168" s="255">
        <f>ROUND(I168*H168,2)</f>
        <v>0</v>
      </c>
      <c r="BL168" s="17" t="s">
        <v>163</v>
      </c>
      <c r="BM168" s="254" t="s">
        <v>235</v>
      </c>
    </row>
    <row r="169" spans="1:47" s="2" customFormat="1" ht="12">
      <c r="A169" s="38"/>
      <c r="B169" s="39"/>
      <c r="C169" s="40"/>
      <c r="D169" s="258" t="s">
        <v>174</v>
      </c>
      <c r="E169" s="40"/>
      <c r="F169" s="268" t="s">
        <v>236</v>
      </c>
      <c r="G169" s="40"/>
      <c r="H169" s="40"/>
      <c r="I169" s="154"/>
      <c r="J169" s="40"/>
      <c r="K169" s="40"/>
      <c r="L169" s="44"/>
      <c r="M169" s="269"/>
      <c r="N169" s="270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174</v>
      </c>
      <c r="AU169" s="17" t="s">
        <v>88</v>
      </c>
    </row>
    <row r="170" spans="1:51" s="14" customFormat="1" ht="12">
      <c r="A170" s="14"/>
      <c r="B170" s="271"/>
      <c r="C170" s="272"/>
      <c r="D170" s="258" t="s">
        <v>165</v>
      </c>
      <c r="E170" s="273" t="s">
        <v>1</v>
      </c>
      <c r="F170" s="274" t="s">
        <v>237</v>
      </c>
      <c r="G170" s="272"/>
      <c r="H170" s="273" t="s">
        <v>1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165</v>
      </c>
      <c r="AU170" s="280" t="s">
        <v>88</v>
      </c>
      <c r="AV170" s="14" t="s">
        <v>86</v>
      </c>
      <c r="AW170" s="14" t="s">
        <v>34</v>
      </c>
      <c r="AX170" s="14" t="s">
        <v>79</v>
      </c>
      <c r="AY170" s="280" t="s">
        <v>156</v>
      </c>
    </row>
    <row r="171" spans="1:51" s="13" customFormat="1" ht="12">
      <c r="A171" s="13"/>
      <c r="B171" s="256"/>
      <c r="C171" s="257"/>
      <c r="D171" s="258" t="s">
        <v>165</v>
      </c>
      <c r="E171" s="259" t="s">
        <v>1</v>
      </c>
      <c r="F171" s="260" t="s">
        <v>238</v>
      </c>
      <c r="G171" s="257"/>
      <c r="H171" s="261">
        <v>257.49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165</v>
      </c>
      <c r="AU171" s="267" t="s">
        <v>88</v>
      </c>
      <c r="AV171" s="13" t="s">
        <v>88</v>
      </c>
      <c r="AW171" s="13" t="s">
        <v>34</v>
      </c>
      <c r="AX171" s="13" t="s">
        <v>86</v>
      </c>
      <c r="AY171" s="267" t="s">
        <v>156</v>
      </c>
    </row>
    <row r="172" spans="1:65" s="2" customFormat="1" ht="48" customHeight="1">
      <c r="A172" s="38"/>
      <c r="B172" s="39"/>
      <c r="C172" s="243" t="s">
        <v>8</v>
      </c>
      <c r="D172" s="243" t="s">
        <v>158</v>
      </c>
      <c r="E172" s="244" t="s">
        <v>239</v>
      </c>
      <c r="F172" s="245" t="s">
        <v>240</v>
      </c>
      <c r="G172" s="246" t="s">
        <v>196</v>
      </c>
      <c r="H172" s="247">
        <v>370.47</v>
      </c>
      <c r="I172" s="248"/>
      <c r="J172" s="249">
        <f>ROUND(I172*H172,2)</f>
        <v>0</v>
      </c>
      <c r="K172" s="245" t="s">
        <v>162</v>
      </c>
      <c r="L172" s="44"/>
      <c r="M172" s="250" t="s">
        <v>1</v>
      </c>
      <c r="N172" s="251" t="s">
        <v>44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163</v>
      </c>
      <c r="AT172" s="254" t="s">
        <v>158</v>
      </c>
      <c r="AU172" s="254" t="s">
        <v>88</v>
      </c>
      <c r="AY172" s="17" t="s">
        <v>156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86</v>
      </c>
      <c r="BK172" s="255">
        <f>ROUND(I172*H172,2)</f>
        <v>0</v>
      </c>
      <c r="BL172" s="17" t="s">
        <v>163</v>
      </c>
      <c r="BM172" s="254" t="s">
        <v>241</v>
      </c>
    </row>
    <row r="173" spans="1:51" s="14" customFormat="1" ht="12">
      <c r="A173" s="14"/>
      <c r="B173" s="271"/>
      <c r="C173" s="272"/>
      <c r="D173" s="258" t="s">
        <v>165</v>
      </c>
      <c r="E173" s="273" t="s">
        <v>1</v>
      </c>
      <c r="F173" s="274" t="s">
        <v>242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165</v>
      </c>
      <c r="AU173" s="280" t="s">
        <v>88</v>
      </c>
      <c r="AV173" s="14" t="s">
        <v>86</v>
      </c>
      <c r="AW173" s="14" t="s">
        <v>34</v>
      </c>
      <c r="AX173" s="14" t="s">
        <v>79</v>
      </c>
      <c r="AY173" s="280" t="s">
        <v>156</v>
      </c>
    </row>
    <row r="174" spans="1:51" s="14" customFormat="1" ht="12">
      <c r="A174" s="14"/>
      <c r="B174" s="271"/>
      <c r="C174" s="272"/>
      <c r="D174" s="258" t="s">
        <v>165</v>
      </c>
      <c r="E174" s="273" t="s">
        <v>1</v>
      </c>
      <c r="F174" s="274" t="s">
        <v>203</v>
      </c>
      <c r="G174" s="272"/>
      <c r="H174" s="273" t="s">
        <v>1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165</v>
      </c>
      <c r="AU174" s="280" t="s">
        <v>88</v>
      </c>
      <c r="AV174" s="14" t="s">
        <v>86</v>
      </c>
      <c r="AW174" s="14" t="s">
        <v>34</v>
      </c>
      <c r="AX174" s="14" t="s">
        <v>79</v>
      </c>
      <c r="AY174" s="280" t="s">
        <v>156</v>
      </c>
    </row>
    <row r="175" spans="1:51" s="13" customFormat="1" ht="12">
      <c r="A175" s="13"/>
      <c r="B175" s="256"/>
      <c r="C175" s="257"/>
      <c r="D175" s="258" t="s">
        <v>165</v>
      </c>
      <c r="E175" s="259" t="s">
        <v>1</v>
      </c>
      <c r="F175" s="260" t="s">
        <v>243</v>
      </c>
      <c r="G175" s="257"/>
      <c r="H175" s="261">
        <v>370.47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165</v>
      </c>
      <c r="AU175" s="267" t="s">
        <v>88</v>
      </c>
      <c r="AV175" s="13" t="s">
        <v>88</v>
      </c>
      <c r="AW175" s="13" t="s">
        <v>34</v>
      </c>
      <c r="AX175" s="13" t="s">
        <v>86</v>
      </c>
      <c r="AY175" s="267" t="s">
        <v>156</v>
      </c>
    </row>
    <row r="176" spans="1:65" s="2" customFormat="1" ht="24" customHeight="1">
      <c r="A176" s="38"/>
      <c r="B176" s="39"/>
      <c r="C176" s="243" t="s">
        <v>244</v>
      </c>
      <c r="D176" s="243" t="s">
        <v>158</v>
      </c>
      <c r="E176" s="244" t="s">
        <v>245</v>
      </c>
      <c r="F176" s="245" t="s">
        <v>246</v>
      </c>
      <c r="G176" s="246" t="s">
        <v>247</v>
      </c>
      <c r="H176" s="247">
        <v>57.893</v>
      </c>
      <c r="I176" s="248"/>
      <c r="J176" s="249">
        <f>ROUND(I176*H176,2)</f>
        <v>0</v>
      </c>
      <c r="K176" s="245" t="s">
        <v>162</v>
      </c>
      <c r="L176" s="44"/>
      <c r="M176" s="250" t="s">
        <v>1</v>
      </c>
      <c r="N176" s="251" t="s">
        <v>44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163</v>
      </c>
      <c r="AT176" s="254" t="s">
        <v>158</v>
      </c>
      <c r="AU176" s="254" t="s">
        <v>88</v>
      </c>
      <c r="AY176" s="17" t="s">
        <v>156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86</v>
      </c>
      <c r="BK176" s="255">
        <f>ROUND(I176*H176,2)</f>
        <v>0</v>
      </c>
      <c r="BL176" s="17" t="s">
        <v>163</v>
      </c>
      <c r="BM176" s="254" t="s">
        <v>248</v>
      </c>
    </row>
    <row r="177" spans="1:47" s="2" customFormat="1" ht="12">
      <c r="A177" s="38"/>
      <c r="B177" s="39"/>
      <c r="C177" s="40"/>
      <c r="D177" s="258" t="s">
        <v>174</v>
      </c>
      <c r="E177" s="40"/>
      <c r="F177" s="268" t="s">
        <v>249</v>
      </c>
      <c r="G177" s="40"/>
      <c r="H177" s="40"/>
      <c r="I177" s="154"/>
      <c r="J177" s="40"/>
      <c r="K177" s="40"/>
      <c r="L177" s="44"/>
      <c r="M177" s="269"/>
      <c r="N177" s="270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174</v>
      </c>
      <c r="AU177" s="17" t="s">
        <v>88</v>
      </c>
    </row>
    <row r="178" spans="1:51" s="13" customFormat="1" ht="12">
      <c r="A178" s="13"/>
      <c r="B178" s="256"/>
      <c r="C178" s="257"/>
      <c r="D178" s="258" t="s">
        <v>165</v>
      </c>
      <c r="E178" s="259" t="s">
        <v>1</v>
      </c>
      <c r="F178" s="260" t="s">
        <v>250</v>
      </c>
      <c r="G178" s="257"/>
      <c r="H178" s="261">
        <v>57.893</v>
      </c>
      <c r="I178" s="262"/>
      <c r="J178" s="257"/>
      <c r="K178" s="257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165</v>
      </c>
      <c r="AU178" s="267" t="s">
        <v>88</v>
      </c>
      <c r="AV178" s="13" t="s">
        <v>88</v>
      </c>
      <c r="AW178" s="13" t="s">
        <v>34</v>
      </c>
      <c r="AX178" s="13" t="s">
        <v>86</v>
      </c>
      <c r="AY178" s="267" t="s">
        <v>156</v>
      </c>
    </row>
    <row r="179" spans="1:65" s="2" customFormat="1" ht="36" customHeight="1">
      <c r="A179" s="38"/>
      <c r="B179" s="39"/>
      <c r="C179" s="243" t="s">
        <v>251</v>
      </c>
      <c r="D179" s="243" t="s">
        <v>158</v>
      </c>
      <c r="E179" s="244" t="s">
        <v>252</v>
      </c>
      <c r="F179" s="245" t="s">
        <v>253</v>
      </c>
      <c r="G179" s="246" t="s">
        <v>196</v>
      </c>
      <c r="H179" s="247">
        <v>344.66</v>
      </c>
      <c r="I179" s="248"/>
      <c r="J179" s="249">
        <f>ROUND(I179*H179,2)</f>
        <v>0</v>
      </c>
      <c r="K179" s="245" t="s">
        <v>162</v>
      </c>
      <c r="L179" s="44"/>
      <c r="M179" s="250" t="s">
        <v>1</v>
      </c>
      <c r="N179" s="251" t="s">
        <v>44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163</v>
      </c>
      <c r="AT179" s="254" t="s">
        <v>158</v>
      </c>
      <c r="AU179" s="254" t="s">
        <v>88</v>
      </c>
      <c r="AY179" s="17" t="s">
        <v>156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86</v>
      </c>
      <c r="BK179" s="255">
        <f>ROUND(I179*H179,2)</f>
        <v>0</v>
      </c>
      <c r="BL179" s="17" t="s">
        <v>163</v>
      </c>
      <c r="BM179" s="254" t="s">
        <v>254</v>
      </c>
    </row>
    <row r="180" spans="1:51" s="14" customFormat="1" ht="12">
      <c r="A180" s="14"/>
      <c r="B180" s="271"/>
      <c r="C180" s="272"/>
      <c r="D180" s="258" t="s">
        <v>165</v>
      </c>
      <c r="E180" s="273" t="s">
        <v>1</v>
      </c>
      <c r="F180" s="274" t="s">
        <v>183</v>
      </c>
      <c r="G180" s="272"/>
      <c r="H180" s="273" t="s">
        <v>1</v>
      </c>
      <c r="I180" s="275"/>
      <c r="J180" s="272"/>
      <c r="K180" s="272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165</v>
      </c>
      <c r="AU180" s="280" t="s">
        <v>88</v>
      </c>
      <c r="AV180" s="14" t="s">
        <v>86</v>
      </c>
      <c r="AW180" s="14" t="s">
        <v>34</v>
      </c>
      <c r="AX180" s="14" t="s">
        <v>79</v>
      </c>
      <c r="AY180" s="280" t="s">
        <v>156</v>
      </c>
    </row>
    <row r="181" spans="1:51" s="14" customFormat="1" ht="12">
      <c r="A181" s="14"/>
      <c r="B181" s="271"/>
      <c r="C181" s="272"/>
      <c r="D181" s="258" t="s">
        <v>165</v>
      </c>
      <c r="E181" s="273" t="s">
        <v>1</v>
      </c>
      <c r="F181" s="274" t="s">
        <v>203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165</v>
      </c>
      <c r="AU181" s="280" t="s">
        <v>88</v>
      </c>
      <c r="AV181" s="14" t="s">
        <v>86</v>
      </c>
      <c r="AW181" s="14" t="s">
        <v>34</v>
      </c>
      <c r="AX181" s="14" t="s">
        <v>79</v>
      </c>
      <c r="AY181" s="280" t="s">
        <v>156</v>
      </c>
    </row>
    <row r="182" spans="1:51" s="14" customFormat="1" ht="12">
      <c r="A182" s="14"/>
      <c r="B182" s="271"/>
      <c r="C182" s="272"/>
      <c r="D182" s="258" t="s">
        <v>165</v>
      </c>
      <c r="E182" s="273" t="s">
        <v>1</v>
      </c>
      <c r="F182" s="274" t="s">
        <v>255</v>
      </c>
      <c r="G182" s="272"/>
      <c r="H182" s="273" t="s">
        <v>1</v>
      </c>
      <c r="I182" s="275"/>
      <c r="J182" s="272"/>
      <c r="K182" s="272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165</v>
      </c>
      <c r="AU182" s="280" t="s">
        <v>88</v>
      </c>
      <c r="AV182" s="14" t="s">
        <v>86</v>
      </c>
      <c r="AW182" s="14" t="s">
        <v>34</v>
      </c>
      <c r="AX182" s="14" t="s">
        <v>79</v>
      </c>
      <c r="AY182" s="280" t="s">
        <v>156</v>
      </c>
    </row>
    <row r="183" spans="1:51" s="13" customFormat="1" ht="12">
      <c r="A183" s="13"/>
      <c r="B183" s="256"/>
      <c r="C183" s="257"/>
      <c r="D183" s="258" t="s">
        <v>165</v>
      </c>
      <c r="E183" s="259" t="s">
        <v>1</v>
      </c>
      <c r="F183" s="260" t="s">
        <v>256</v>
      </c>
      <c r="G183" s="257"/>
      <c r="H183" s="261">
        <v>172.33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165</v>
      </c>
      <c r="AU183" s="267" t="s">
        <v>88</v>
      </c>
      <c r="AV183" s="13" t="s">
        <v>88</v>
      </c>
      <c r="AW183" s="13" t="s">
        <v>34</v>
      </c>
      <c r="AX183" s="13" t="s">
        <v>79</v>
      </c>
      <c r="AY183" s="267" t="s">
        <v>156</v>
      </c>
    </row>
    <row r="184" spans="1:51" s="13" customFormat="1" ht="12">
      <c r="A184" s="13"/>
      <c r="B184" s="256"/>
      <c r="C184" s="257"/>
      <c r="D184" s="258" t="s">
        <v>165</v>
      </c>
      <c r="E184" s="259" t="s">
        <v>1</v>
      </c>
      <c r="F184" s="260" t="s">
        <v>257</v>
      </c>
      <c r="G184" s="257"/>
      <c r="H184" s="261">
        <v>172.33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165</v>
      </c>
      <c r="AU184" s="267" t="s">
        <v>88</v>
      </c>
      <c r="AV184" s="13" t="s">
        <v>88</v>
      </c>
      <c r="AW184" s="13" t="s">
        <v>34</v>
      </c>
      <c r="AX184" s="13" t="s">
        <v>79</v>
      </c>
      <c r="AY184" s="267" t="s">
        <v>156</v>
      </c>
    </row>
    <row r="185" spans="1:51" s="15" customFormat="1" ht="12">
      <c r="A185" s="15"/>
      <c r="B185" s="281"/>
      <c r="C185" s="282"/>
      <c r="D185" s="258" t="s">
        <v>165</v>
      </c>
      <c r="E185" s="283" t="s">
        <v>1</v>
      </c>
      <c r="F185" s="284" t="s">
        <v>258</v>
      </c>
      <c r="G185" s="282"/>
      <c r="H185" s="285">
        <v>344.66</v>
      </c>
      <c r="I185" s="286"/>
      <c r="J185" s="282"/>
      <c r="K185" s="282"/>
      <c r="L185" s="287"/>
      <c r="M185" s="288"/>
      <c r="N185" s="289"/>
      <c r="O185" s="289"/>
      <c r="P185" s="289"/>
      <c r="Q185" s="289"/>
      <c r="R185" s="289"/>
      <c r="S185" s="289"/>
      <c r="T185" s="29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1" t="s">
        <v>165</v>
      </c>
      <c r="AU185" s="291" t="s">
        <v>88</v>
      </c>
      <c r="AV185" s="15" t="s">
        <v>163</v>
      </c>
      <c r="AW185" s="15" t="s">
        <v>34</v>
      </c>
      <c r="AX185" s="15" t="s">
        <v>86</v>
      </c>
      <c r="AY185" s="291" t="s">
        <v>156</v>
      </c>
    </row>
    <row r="186" spans="1:65" s="2" customFormat="1" ht="16.5" customHeight="1">
      <c r="A186" s="38"/>
      <c r="B186" s="39"/>
      <c r="C186" s="292" t="s">
        <v>259</v>
      </c>
      <c r="D186" s="292" t="s">
        <v>260</v>
      </c>
      <c r="E186" s="293" t="s">
        <v>261</v>
      </c>
      <c r="F186" s="294" t="s">
        <v>262</v>
      </c>
      <c r="G186" s="295" t="s">
        <v>247</v>
      </c>
      <c r="H186" s="296">
        <v>344.66</v>
      </c>
      <c r="I186" s="297"/>
      <c r="J186" s="298">
        <f>ROUND(I186*H186,2)</f>
        <v>0</v>
      </c>
      <c r="K186" s="294" t="s">
        <v>162</v>
      </c>
      <c r="L186" s="299"/>
      <c r="M186" s="300" t="s">
        <v>1</v>
      </c>
      <c r="N186" s="301" t="s">
        <v>44</v>
      </c>
      <c r="O186" s="91"/>
      <c r="P186" s="252">
        <f>O186*H186</f>
        <v>0</v>
      </c>
      <c r="Q186" s="252">
        <v>1</v>
      </c>
      <c r="R186" s="252">
        <f>Q186*H186</f>
        <v>344.66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199</v>
      </c>
      <c r="AT186" s="254" t="s">
        <v>260</v>
      </c>
      <c r="AU186" s="254" t="s">
        <v>88</v>
      </c>
      <c r="AY186" s="17" t="s">
        <v>156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86</v>
      </c>
      <c r="BK186" s="255">
        <f>ROUND(I186*H186,2)</f>
        <v>0</v>
      </c>
      <c r="BL186" s="17" t="s">
        <v>163</v>
      </c>
      <c r="BM186" s="254" t="s">
        <v>263</v>
      </c>
    </row>
    <row r="187" spans="1:47" s="2" customFormat="1" ht="12">
      <c r="A187" s="38"/>
      <c r="B187" s="39"/>
      <c r="C187" s="40"/>
      <c r="D187" s="258" t="s">
        <v>174</v>
      </c>
      <c r="E187" s="40"/>
      <c r="F187" s="268" t="s">
        <v>264</v>
      </c>
      <c r="G187" s="40"/>
      <c r="H187" s="40"/>
      <c r="I187" s="154"/>
      <c r="J187" s="40"/>
      <c r="K187" s="40"/>
      <c r="L187" s="44"/>
      <c r="M187" s="269"/>
      <c r="N187" s="270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174</v>
      </c>
      <c r="AU187" s="17" t="s">
        <v>88</v>
      </c>
    </row>
    <row r="188" spans="1:51" s="13" customFormat="1" ht="12">
      <c r="A188" s="13"/>
      <c r="B188" s="256"/>
      <c r="C188" s="257"/>
      <c r="D188" s="258" t="s">
        <v>165</v>
      </c>
      <c r="E188" s="259" t="s">
        <v>1</v>
      </c>
      <c r="F188" s="260" t="s">
        <v>265</v>
      </c>
      <c r="G188" s="257"/>
      <c r="H188" s="261">
        <v>344.66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165</v>
      </c>
      <c r="AU188" s="267" t="s">
        <v>88</v>
      </c>
      <c r="AV188" s="13" t="s">
        <v>88</v>
      </c>
      <c r="AW188" s="13" t="s">
        <v>34</v>
      </c>
      <c r="AX188" s="13" t="s">
        <v>86</v>
      </c>
      <c r="AY188" s="267" t="s">
        <v>156</v>
      </c>
    </row>
    <row r="189" spans="1:65" s="2" customFormat="1" ht="60" customHeight="1">
      <c r="A189" s="38"/>
      <c r="B189" s="39"/>
      <c r="C189" s="243" t="s">
        <v>266</v>
      </c>
      <c r="D189" s="243" t="s">
        <v>158</v>
      </c>
      <c r="E189" s="244" t="s">
        <v>267</v>
      </c>
      <c r="F189" s="245" t="s">
        <v>268</v>
      </c>
      <c r="G189" s="246" t="s">
        <v>196</v>
      </c>
      <c r="H189" s="247">
        <v>102.941</v>
      </c>
      <c r="I189" s="248"/>
      <c r="J189" s="249">
        <f>ROUND(I189*H189,2)</f>
        <v>0</v>
      </c>
      <c r="K189" s="245" t="s">
        <v>162</v>
      </c>
      <c r="L189" s="44"/>
      <c r="M189" s="250" t="s">
        <v>1</v>
      </c>
      <c r="N189" s="251" t="s">
        <v>44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163</v>
      </c>
      <c r="AT189" s="254" t="s">
        <v>158</v>
      </c>
      <c r="AU189" s="254" t="s">
        <v>88</v>
      </c>
      <c r="AY189" s="17" t="s">
        <v>156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86</v>
      </c>
      <c r="BK189" s="255">
        <f>ROUND(I189*H189,2)</f>
        <v>0</v>
      </c>
      <c r="BL189" s="17" t="s">
        <v>163</v>
      </c>
      <c r="BM189" s="254" t="s">
        <v>269</v>
      </c>
    </row>
    <row r="190" spans="1:51" s="14" customFormat="1" ht="12">
      <c r="A190" s="14"/>
      <c r="B190" s="271"/>
      <c r="C190" s="272"/>
      <c r="D190" s="258" t="s">
        <v>165</v>
      </c>
      <c r="E190" s="273" t="s">
        <v>1</v>
      </c>
      <c r="F190" s="274" t="s">
        <v>183</v>
      </c>
      <c r="G190" s="272"/>
      <c r="H190" s="273" t="s">
        <v>1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165</v>
      </c>
      <c r="AU190" s="280" t="s">
        <v>88</v>
      </c>
      <c r="AV190" s="14" t="s">
        <v>86</v>
      </c>
      <c r="AW190" s="14" t="s">
        <v>34</v>
      </c>
      <c r="AX190" s="14" t="s">
        <v>79</v>
      </c>
      <c r="AY190" s="280" t="s">
        <v>156</v>
      </c>
    </row>
    <row r="191" spans="1:51" s="13" customFormat="1" ht="12">
      <c r="A191" s="13"/>
      <c r="B191" s="256"/>
      <c r="C191" s="257"/>
      <c r="D191" s="258" t="s">
        <v>165</v>
      </c>
      <c r="E191" s="259" t="s">
        <v>1</v>
      </c>
      <c r="F191" s="260" t="s">
        <v>270</v>
      </c>
      <c r="G191" s="257"/>
      <c r="H191" s="261">
        <v>110.69</v>
      </c>
      <c r="I191" s="262"/>
      <c r="J191" s="257"/>
      <c r="K191" s="257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165</v>
      </c>
      <c r="AU191" s="267" t="s">
        <v>88</v>
      </c>
      <c r="AV191" s="13" t="s">
        <v>88</v>
      </c>
      <c r="AW191" s="13" t="s">
        <v>34</v>
      </c>
      <c r="AX191" s="13" t="s">
        <v>79</v>
      </c>
      <c r="AY191" s="267" t="s">
        <v>156</v>
      </c>
    </row>
    <row r="192" spans="1:51" s="13" customFormat="1" ht="12">
      <c r="A192" s="13"/>
      <c r="B192" s="256"/>
      <c r="C192" s="257"/>
      <c r="D192" s="258" t="s">
        <v>165</v>
      </c>
      <c r="E192" s="259" t="s">
        <v>1</v>
      </c>
      <c r="F192" s="260" t="s">
        <v>271</v>
      </c>
      <c r="G192" s="257"/>
      <c r="H192" s="261">
        <v>-7.749</v>
      </c>
      <c r="I192" s="262"/>
      <c r="J192" s="257"/>
      <c r="K192" s="257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165</v>
      </c>
      <c r="AU192" s="267" t="s">
        <v>88</v>
      </c>
      <c r="AV192" s="13" t="s">
        <v>88</v>
      </c>
      <c r="AW192" s="13" t="s">
        <v>34</v>
      </c>
      <c r="AX192" s="13" t="s">
        <v>79</v>
      </c>
      <c r="AY192" s="267" t="s">
        <v>156</v>
      </c>
    </row>
    <row r="193" spans="1:51" s="15" customFormat="1" ht="12">
      <c r="A193" s="15"/>
      <c r="B193" s="281"/>
      <c r="C193" s="282"/>
      <c r="D193" s="258" t="s">
        <v>165</v>
      </c>
      <c r="E193" s="283" t="s">
        <v>1</v>
      </c>
      <c r="F193" s="284" t="s">
        <v>258</v>
      </c>
      <c r="G193" s="282"/>
      <c r="H193" s="285">
        <v>102.941</v>
      </c>
      <c r="I193" s="286"/>
      <c r="J193" s="282"/>
      <c r="K193" s="282"/>
      <c r="L193" s="287"/>
      <c r="M193" s="288"/>
      <c r="N193" s="289"/>
      <c r="O193" s="289"/>
      <c r="P193" s="289"/>
      <c r="Q193" s="289"/>
      <c r="R193" s="289"/>
      <c r="S193" s="289"/>
      <c r="T193" s="29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1" t="s">
        <v>165</v>
      </c>
      <c r="AU193" s="291" t="s">
        <v>88</v>
      </c>
      <c r="AV193" s="15" t="s">
        <v>163</v>
      </c>
      <c r="AW193" s="15" t="s">
        <v>34</v>
      </c>
      <c r="AX193" s="15" t="s">
        <v>86</v>
      </c>
      <c r="AY193" s="291" t="s">
        <v>156</v>
      </c>
    </row>
    <row r="194" spans="1:65" s="2" customFormat="1" ht="16.5" customHeight="1">
      <c r="A194" s="38"/>
      <c r="B194" s="39"/>
      <c r="C194" s="292" t="s">
        <v>272</v>
      </c>
      <c r="D194" s="292" t="s">
        <v>260</v>
      </c>
      <c r="E194" s="293" t="s">
        <v>273</v>
      </c>
      <c r="F194" s="294" t="s">
        <v>274</v>
      </c>
      <c r="G194" s="295" t="s">
        <v>247</v>
      </c>
      <c r="H194" s="296">
        <v>205.882</v>
      </c>
      <c r="I194" s="297"/>
      <c r="J194" s="298">
        <f>ROUND(I194*H194,2)</f>
        <v>0</v>
      </c>
      <c r="K194" s="294" t="s">
        <v>162</v>
      </c>
      <c r="L194" s="299"/>
      <c r="M194" s="300" t="s">
        <v>1</v>
      </c>
      <c r="N194" s="301" t="s">
        <v>44</v>
      </c>
      <c r="O194" s="91"/>
      <c r="P194" s="252">
        <f>O194*H194</f>
        <v>0</v>
      </c>
      <c r="Q194" s="252">
        <v>1</v>
      </c>
      <c r="R194" s="252">
        <f>Q194*H194</f>
        <v>205.882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199</v>
      </c>
      <c r="AT194" s="254" t="s">
        <v>260</v>
      </c>
      <c r="AU194" s="254" t="s">
        <v>88</v>
      </c>
      <c r="AY194" s="17" t="s">
        <v>156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86</v>
      </c>
      <c r="BK194" s="255">
        <f>ROUND(I194*H194,2)</f>
        <v>0</v>
      </c>
      <c r="BL194" s="17" t="s">
        <v>163</v>
      </c>
      <c r="BM194" s="254" t="s">
        <v>275</v>
      </c>
    </row>
    <row r="195" spans="1:47" s="2" customFormat="1" ht="12">
      <c r="A195" s="38"/>
      <c r="B195" s="39"/>
      <c r="C195" s="40"/>
      <c r="D195" s="258" t="s">
        <v>174</v>
      </c>
      <c r="E195" s="40"/>
      <c r="F195" s="268" t="s">
        <v>264</v>
      </c>
      <c r="G195" s="40"/>
      <c r="H195" s="40"/>
      <c r="I195" s="154"/>
      <c r="J195" s="40"/>
      <c r="K195" s="40"/>
      <c r="L195" s="44"/>
      <c r="M195" s="269"/>
      <c r="N195" s="270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174</v>
      </c>
      <c r="AU195" s="17" t="s">
        <v>88</v>
      </c>
    </row>
    <row r="196" spans="1:51" s="13" customFormat="1" ht="12">
      <c r="A196" s="13"/>
      <c r="B196" s="256"/>
      <c r="C196" s="257"/>
      <c r="D196" s="258" t="s">
        <v>165</v>
      </c>
      <c r="E196" s="257"/>
      <c r="F196" s="260" t="s">
        <v>276</v>
      </c>
      <c r="G196" s="257"/>
      <c r="H196" s="261">
        <v>205.882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165</v>
      </c>
      <c r="AU196" s="267" t="s">
        <v>88</v>
      </c>
      <c r="AV196" s="13" t="s">
        <v>88</v>
      </c>
      <c r="AW196" s="13" t="s">
        <v>4</v>
      </c>
      <c r="AX196" s="13" t="s">
        <v>86</v>
      </c>
      <c r="AY196" s="267" t="s">
        <v>156</v>
      </c>
    </row>
    <row r="197" spans="1:65" s="2" customFormat="1" ht="48" customHeight="1">
      <c r="A197" s="38"/>
      <c r="B197" s="39"/>
      <c r="C197" s="243" t="s">
        <v>7</v>
      </c>
      <c r="D197" s="243" t="s">
        <v>158</v>
      </c>
      <c r="E197" s="244" t="s">
        <v>277</v>
      </c>
      <c r="F197" s="245" t="s">
        <v>278</v>
      </c>
      <c r="G197" s="246" t="s">
        <v>161</v>
      </c>
      <c r="H197" s="247">
        <v>550.8</v>
      </c>
      <c r="I197" s="248"/>
      <c r="J197" s="249">
        <f>ROUND(I197*H197,2)</f>
        <v>0</v>
      </c>
      <c r="K197" s="245" t="s">
        <v>162</v>
      </c>
      <c r="L197" s="44"/>
      <c r="M197" s="250" t="s">
        <v>1</v>
      </c>
      <c r="N197" s="251" t="s">
        <v>44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163</v>
      </c>
      <c r="AT197" s="254" t="s">
        <v>158</v>
      </c>
      <c r="AU197" s="254" t="s">
        <v>88</v>
      </c>
      <c r="AY197" s="17" t="s">
        <v>156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86</v>
      </c>
      <c r="BK197" s="255">
        <f>ROUND(I197*H197,2)</f>
        <v>0</v>
      </c>
      <c r="BL197" s="17" t="s">
        <v>163</v>
      </c>
      <c r="BM197" s="254" t="s">
        <v>279</v>
      </c>
    </row>
    <row r="198" spans="1:51" s="13" customFormat="1" ht="12">
      <c r="A198" s="13"/>
      <c r="B198" s="256"/>
      <c r="C198" s="257"/>
      <c r="D198" s="258" t="s">
        <v>165</v>
      </c>
      <c r="E198" s="259" t="s">
        <v>1</v>
      </c>
      <c r="F198" s="260" t="s">
        <v>280</v>
      </c>
      <c r="G198" s="257"/>
      <c r="H198" s="261">
        <v>550.8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165</v>
      </c>
      <c r="AU198" s="267" t="s">
        <v>88</v>
      </c>
      <c r="AV198" s="13" t="s">
        <v>88</v>
      </c>
      <c r="AW198" s="13" t="s">
        <v>34</v>
      </c>
      <c r="AX198" s="13" t="s">
        <v>86</v>
      </c>
      <c r="AY198" s="267" t="s">
        <v>156</v>
      </c>
    </row>
    <row r="199" spans="1:63" s="12" customFormat="1" ht="22.8" customHeight="1">
      <c r="A199" s="12"/>
      <c r="B199" s="227"/>
      <c r="C199" s="228"/>
      <c r="D199" s="229" t="s">
        <v>78</v>
      </c>
      <c r="E199" s="241" t="s">
        <v>163</v>
      </c>
      <c r="F199" s="241" t="s">
        <v>281</v>
      </c>
      <c r="G199" s="228"/>
      <c r="H199" s="228"/>
      <c r="I199" s="231"/>
      <c r="J199" s="242">
        <f>BK199</f>
        <v>0</v>
      </c>
      <c r="K199" s="228"/>
      <c r="L199" s="233"/>
      <c r="M199" s="234"/>
      <c r="N199" s="235"/>
      <c r="O199" s="235"/>
      <c r="P199" s="236">
        <f>SUM(P200:P217)</f>
        <v>0</v>
      </c>
      <c r="Q199" s="235"/>
      <c r="R199" s="236">
        <f>SUM(R200:R217)</f>
        <v>0.5738</v>
      </c>
      <c r="S199" s="235"/>
      <c r="T199" s="237">
        <f>SUM(T200:T217)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8" t="s">
        <v>86</v>
      </c>
      <c r="AT199" s="239" t="s">
        <v>78</v>
      </c>
      <c r="AU199" s="239" t="s">
        <v>86</v>
      </c>
      <c r="AY199" s="238" t="s">
        <v>156</v>
      </c>
      <c r="BK199" s="240">
        <f>SUM(BK200:BK217)</f>
        <v>0</v>
      </c>
    </row>
    <row r="200" spans="1:65" s="2" customFormat="1" ht="24" customHeight="1">
      <c r="A200" s="38"/>
      <c r="B200" s="39"/>
      <c r="C200" s="243" t="s">
        <v>282</v>
      </c>
      <c r="D200" s="243" t="s">
        <v>158</v>
      </c>
      <c r="E200" s="244" t="s">
        <v>283</v>
      </c>
      <c r="F200" s="245" t="s">
        <v>284</v>
      </c>
      <c r="G200" s="246" t="s">
        <v>285</v>
      </c>
      <c r="H200" s="247">
        <v>5</v>
      </c>
      <c r="I200" s="248"/>
      <c r="J200" s="249">
        <f>ROUND(I200*H200,2)</f>
        <v>0</v>
      </c>
      <c r="K200" s="245" t="s">
        <v>162</v>
      </c>
      <c r="L200" s="44"/>
      <c r="M200" s="250" t="s">
        <v>1</v>
      </c>
      <c r="N200" s="251" t="s">
        <v>44</v>
      </c>
      <c r="O200" s="91"/>
      <c r="P200" s="252">
        <f>O200*H200</f>
        <v>0</v>
      </c>
      <c r="Q200" s="252">
        <v>0.0066</v>
      </c>
      <c r="R200" s="252">
        <f>Q200*H200</f>
        <v>0.033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163</v>
      </c>
      <c r="AT200" s="254" t="s">
        <v>158</v>
      </c>
      <c r="AU200" s="254" t="s">
        <v>88</v>
      </c>
      <c r="AY200" s="17" t="s">
        <v>156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86</v>
      </c>
      <c r="BK200" s="255">
        <f>ROUND(I200*H200,2)</f>
        <v>0</v>
      </c>
      <c r="BL200" s="17" t="s">
        <v>163</v>
      </c>
      <c r="BM200" s="254" t="s">
        <v>286</v>
      </c>
    </row>
    <row r="201" spans="1:51" s="13" customFormat="1" ht="12">
      <c r="A201" s="13"/>
      <c r="B201" s="256"/>
      <c r="C201" s="257"/>
      <c r="D201" s="258" t="s">
        <v>165</v>
      </c>
      <c r="E201" s="259" t="s">
        <v>1</v>
      </c>
      <c r="F201" s="260" t="s">
        <v>287</v>
      </c>
      <c r="G201" s="257"/>
      <c r="H201" s="261">
        <v>5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165</v>
      </c>
      <c r="AU201" s="267" t="s">
        <v>88</v>
      </c>
      <c r="AV201" s="13" t="s">
        <v>88</v>
      </c>
      <c r="AW201" s="13" t="s">
        <v>34</v>
      </c>
      <c r="AX201" s="13" t="s">
        <v>86</v>
      </c>
      <c r="AY201" s="267" t="s">
        <v>156</v>
      </c>
    </row>
    <row r="202" spans="1:65" s="2" customFormat="1" ht="24" customHeight="1">
      <c r="A202" s="38"/>
      <c r="B202" s="39"/>
      <c r="C202" s="292" t="s">
        <v>288</v>
      </c>
      <c r="D202" s="292" t="s">
        <v>260</v>
      </c>
      <c r="E202" s="293" t="s">
        <v>289</v>
      </c>
      <c r="F202" s="294" t="s">
        <v>290</v>
      </c>
      <c r="G202" s="295" t="s">
        <v>285</v>
      </c>
      <c r="H202" s="296">
        <v>1</v>
      </c>
      <c r="I202" s="297"/>
      <c r="J202" s="298">
        <f>ROUND(I202*H202,2)</f>
        <v>0</v>
      </c>
      <c r="K202" s="294" t="s">
        <v>162</v>
      </c>
      <c r="L202" s="299"/>
      <c r="M202" s="300" t="s">
        <v>1</v>
      </c>
      <c r="N202" s="301" t="s">
        <v>44</v>
      </c>
      <c r="O202" s="91"/>
      <c r="P202" s="252">
        <f>O202*H202</f>
        <v>0</v>
      </c>
      <c r="Q202" s="252">
        <v>0.04</v>
      </c>
      <c r="R202" s="252">
        <f>Q202*H202</f>
        <v>0.04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199</v>
      </c>
      <c r="AT202" s="254" t="s">
        <v>260</v>
      </c>
      <c r="AU202" s="254" t="s">
        <v>88</v>
      </c>
      <c r="AY202" s="17" t="s">
        <v>156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86</v>
      </c>
      <c r="BK202" s="255">
        <f>ROUND(I202*H202,2)</f>
        <v>0</v>
      </c>
      <c r="BL202" s="17" t="s">
        <v>163</v>
      </c>
      <c r="BM202" s="254" t="s">
        <v>291</v>
      </c>
    </row>
    <row r="203" spans="1:65" s="2" customFormat="1" ht="16.5" customHeight="1">
      <c r="A203" s="38"/>
      <c r="B203" s="39"/>
      <c r="C203" s="292" t="s">
        <v>292</v>
      </c>
      <c r="D203" s="292" t="s">
        <v>260</v>
      </c>
      <c r="E203" s="293" t="s">
        <v>293</v>
      </c>
      <c r="F203" s="294" t="s">
        <v>294</v>
      </c>
      <c r="G203" s="295" t="s">
        <v>285</v>
      </c>
      <c r="H203" s="296">
        <v>2</v>
      </c>
      <c r="I203" s="297"/>
      <c r="J203" s="298">
        <f>ROUND(I203*H203,2)</f>
        <v>0</v>
      </c>
      <c r="K203" s="294" t="s">
        <v>162</v>
      </c>
      <c r="L203" s="299"/>
      <c r="M203" s="300" t="s">
        <v>1</v>
      </c>
      <c r="N203" s="301" t="s">
        <v>44</v>
      </c>
      <c r="O203" s="91"/>
      <c r="P203" s="252">
        <f>O203*H203</f>
        <v>0</v>
      </c>
      <c r="Q203" s="252">
        <v>0.051</v>
      </c>
      <c r="R203" s="252">
        <f>Q203*H203</f>
        <v>0.102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199</v>
      </c>
      <c r="AT203" s="254" t="s">
        <v>260</v>
      </c>
      <c r="AU203" s="254" t="s">
        <v>88</v>
      </c>
      <c r="AY203" s="17" t="s">
        <v>156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86</v>
      </c>
      <c r="BK203" s="255">
        <f>ROUND(I203*H203,2)</f>
        <v>0</v>
      </c>
      <c r="BL203" s="17" t="s">
        <v>163</v>
      </c>
      <c r="BM203" s="254" t="s">
        <v>295</v>
      </c>
    </row>
    <row r="204" spans="1:65" s="2" customFormat="1" ht="24" customHeight="1">
      <c r="A204" s="38"/>
      <c r="B204" s="39"/>
      <c r="C204" s="292" t="s">
        <v>296</v>
      </c>
      <c r="D204" s="292" t="s">
        <v>260</v>
      </c>
      <c r="E204" s="293" t="s">
        <v>297</v>
      </c>
      <c r="F204" s="294" t="s">
        <v>298</v>
      </c>
      <c r="G204" s="295" t="s">
        <v>285</v>
      </c>
      <c r="H204" s="296">
        <v>2</v>
      </c>
      <c r="I204" s="297"/>
      <c r="J204" s="298">
        <f>ROUND(I204*H204,2)</f>
        <v>0</v>
      </c>
      <c r="K204" s="294" t="s">
        <v>162</v>
      </c>
      <c r="L204" s="299"/>
      <c r="M204" s="300" t="s">
        <v>1</v>
      </c>
      <c r="N204" s="301" t="s">
        <v>44</v>
      </c>
      <c r="O204" s="91"/>
      <c r="P204" s="252">
        <f>O204*H204</f>
        <v>0</v>
      </c>
      <c r="Q204" s="252">
        <v>0.068</v>
      </c>
      <c r="R204" s="252">
        <f>Q204*H204</f>
        <v>0.136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199</v>
      </c>
      <c r="AT204" s="254" t="s">
        <v>260</v>
      </c>
      <c r="AU204" s="254" t="s">
        <v>88</v>
      </c>
      <c r="AY204" s="17" t="s">
        <v>156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86</v>
      </c>
      <c r="BK204" s="255">
        <f>ROUND(I204*H204,2)</f>
        <v>0</v>
      </c>
      <c r="BL204" s="17" t="s">
        <v>163</v>
      </c>
      <c r="BM204" s="254" t="s">
        <v>299</v>
      </c>
    </row>
    <row r="205" spans="1:65" s="2" customFormat="1" ht="24" customHeight="1">
      <c r="A205" s="38"/>
      <c r="B205" s="39"/>
      <c r="C205" s="243" t="s">
        <v>300</v>
      </c>
      <c r="D205" s="243" t="s">
        <v>158</v>
      </c>
      <c r="E205" s="244" t="s">
        <v>301</v>
      </c>
      <c r="F205" s="245" t="s">
        <v>302</v>
      </c>
      <c r="G205" s="246" t="s">
        <v>285</v>
      </c>
      <c r="H205" s="247">
        <v>3</v>
      </c>
      <c r="I205" s="248"/>
      <c r="J205" s="249">
        <f>ROUND(I205*H205,2)</f>
        <v>0</v>
      </c>
      <c r="K205" s="245" t="s">
        <v>162</v>
      </c>
      <c r="L205" s="44"/>
      <c r="M205" s="250" t="s">
        <v>1</v>
      </c>
      <c r="N205" s="251" t="s">
        <v>44</v>
      </c>
      <c r="O205" s="91"/>
      <c r="P205" s="252">
        <f>O205*H205</f>
        <v>0</v>
      </c>
      <c r="Q205" s="252">
        <v>0.0066</v>
      </c>
      <c r="R205" s="252">
        <f>Q205*H205</f>
        <v>0.019799999999999998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163</v>
      </c>
      <c r="AT205" s="254" t="s">
        <v>158</v>
      </c>
      <c r="AU205" s="254" t="s">
        <v>88</v>
      </c>
      <c r="AY205" s="17" t="s">
        <v>156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86</v>
      </c>
      <c r="BK205" s="255">
        <f>ROUND(I205*H205,2)</f>
        <v>0</v>
      </c>
      <c r="BL205" s="17" t="s">
        <v>163</v>
      </c>
      <c r="BM205" s="254" t="s">
        <v>303</v>
      </c>
    </row>
    <row r="206" spans="1:65" s="2" customFormat="1" ht="24" customHeight="1">
      <c r="A206" s="38"/>
      <c r="B206" s="39"/>
      <c r="C206" s="292" t="s">
        <v>304</v>
      </c>
      <c r="D206" s="292" t="s">
        <v>260</v>
      </c>
      <c r="E206" s="293" t="s">
        <v>305</v>
      </c>
      <c r="F206" s="294" t="s">
        <v>306</v>
      </c>
      <c r="G206" s="295" t="s">
        <v>285</v>
      </c>
      <c r="H206" s="296">
        <v>3</v>
      </c>
      <c r="I206" s="297"/>
      <c r="J206" s="298">
        <f>ROUND(I206*H206,2)</f>
        <v>0</v>
      </c>
      <c r="K206" s="294" t="s">
        <v>162</v>
      </c>
      <c r="L206" s="299"/>
      <c r="M206" s="300" t="s">
        <v>1</v>
      </c>
      <c r="N206" s="301" t="s">
        <v>44</v>
      </c>
      <c r="O206" s="91"/>
      <c r="P206" s="252">
        <f>O206*H206</f>
        <v>0</v>
      </c>
      <c r="Q206" s="252">
        <v>0.081</v>
      </c>
      <c r="R206" s="252">
        <f>Q206*H206</f>
        <v>0.243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199</v>
      </c>
      <c r="AT206" s="254" t="s">
        <v>260</v>
      </c>
      <c r="AU206" s="254" t="s">
        <v>88</v>
      </c>
      <c r="AY206" s="17" t="s">
        <v>156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86</v>
      </c>
      <c r="BK206" s="255">
        <f>ROUND(I206*H206,2)</f>
        <v>0</v>
      </c>
      <c r="BL206" s="17" t="s">
        <v>163</v>
      </c>
      <c r="BM206" s="254" t="s">
        <v>307</v>
      </c>
    </row>
    <row r="207" spans="1:65" s="2" customFormat="1" ht="36" customHeight="1">
      <c r="A207" s="38"/>
      <c r="B207" s="39"/>
      <c r="C207" s="243" t="s">
        <v>308</v>
      </c>
      <c r="D207" s="243" t="s">
        <v>158</v>
      </c>
      <c r="E207" s="244" t="s">
        <v>309</v>
      </c>
      <c r="F207" s="245" t="s">
        <v>310</v>
      </c>
      <c r="G207" s="246" t="s">
        <v>196</v>
      </c>
      <c r="H207" s="247">
        <v>16.334</v>
      </c>
      <c r="I207" s="248"/>
      <c r="J207" s="249">
        <f>ROUND(I207*H207,2)</f>
        <v>0</v>
      </c>
      <c r="K207" s="245" t="s">
        <v>162</v>
      </c>
      <c r="L207" s="44"/>
      <c r="M207" s="250" t="s">
        <v>1</v>
      </c>
      <c r="N207" s="251" t="s">
        <v>44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163</v>
      </c>
      <c r="AT207" s="254" t="s">
        <v>158</v>
      </c>
      <c r="AU207" s="254" t="s">
        <v>88</v>
      </c>
      <c r="AY207" s="17" t="s">
        <v>156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86</v>
      </c>
      <c r="BK207" s="255">
        <f>ROUND(I207*H207,2)</f>
        <v>0</v>
      </c>
      <c r="BL207" s="17" t="s">
        <v>163</v>
      </c>
      <c r="BM207" s="254" t="s">
        <v>311</v>
      </c>
    </row>
    <row r="208" spans="1:51" s="14" customFormat="1" ht="12">
      <c r="A208" s="14"/>
      <c r="B208" s="271"/>
      <c r="C208" s="272"/>
      <c r="D208" s="258" t="s">
        <v>165</v>
      </c>
      <c r="E208" s="273" t="s">
        <v>1</v>
      </c>
      <c r="F208" s="274" t="s">
        <v>183</v>
      </c>
      <c r="G208" s="272"/>
      <c r="H208" s="273" t="s">
        <v>1</v>
      </c>
      <c r="I208" s="275"/>
      <c r="J208" s="272"/>
      <c r="K208" s="272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165</v>
      </c>
      <c r="AU208" s="280" t="s">
        <v>88</v>
      </c>
      <c r="AV208" s="14" t="s">
        <v>86</v>
      </c>
      <c r="AW208" s="14" t="s">
        <v>34</v>
      </c>
      <c r="AX208" s="14" t="s">
        <v>79</v>
      </c>
      <c r="AY208" s="280" t="s">
        <v>156</v>
      </c>
    </row>
    <row r="209" spans="1:51" s="14" customFormat="1" ht="12">
      <c r="A209" s="14"/>
      <c r="B209" s="271"/>
      <c r="C209" s="272"/>
      <c r="D209" s="258" t="s">
        <v>165</v>
      </c>
      <c r="E209" s="273" t="s">
        <v>1</v>
      </c>
      <c r="F209" s="274" t="s">
        <v>203</v>
      </c>
      <c r="G209" s="272"/>
      <c r="H209" s="273" t="s">
        <v>1</v>
      </c>
      <c r="I209" s="275"/>
      <c r="J209" s="272"/>
      <c r="K209" s="272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165</v>
      </c>
      <c r="AU209" s="280" t="s">
        <v>88</v>
      </c>
      <c r="AV209" s="14" t="s">
        <v>86</v>
      </c>
      <c r="AW209" s="14" t="s">
        <v>34</v>
      </c>
      <c r="AX209" s="14" t="s">
        <v>79</v>
      </c>
      <c r="AY209" s="280" t="s">
        <v>156</v>
      </c>
    </row>
    <row r="210" spans="1:51" s="13" customFormat="1" ht="12">
      <c r="A210" s="13"/>
      <c r="B210" s="256"/>
      <c r="C210" s="257"/>
      <c r="D210" s="258" t="s">
        <v>165</v>
      </c>
      <c r="E210" s="259" t="s">
        <v>1</v>
      </c>
      <c r="F210" s="260" t="s">
        <v>312</v>
      </c>
      <c r="G210" s="257"/>
      <c r="H210" s="261">
        <v>15.58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165</v>
      </c>
      <c r="AU210" s="267" t="s">
        <v>88</v>
      </c>
      <c r="AV210" s="13" t="s">
        <v>88</v>
      </c>
      <c r="AW210" s="13" t="s">
        <v>34</v>
      </c>
      <c r="AX210" s="13" t="s">
        <v>79</v>
      </c>
      <c r="AY210" s="267" t="s">
        <v>156</v>
      </c>
    </row>
    <row r="211" spans="1:51" s="13" customFormat="1" ht="12">
      <c r="A211" s="13"/>
      <c r="B211" s="256"/>
      <c r="C211" s="257"/>
      <c r="D211" s="258" t="s">
        <v>165</v>
      </c>
      <c r="E211" s="259" t="s">
        <v>1</v>
      </c>
      <c r="F211" s="260" t="s">
        <v>313</v>
      </c>
      <c r="G211" s="257"/>
      <c r="H211" s="261">
        <v>0.754</v>
      </c>
      <c r="I211" s="262"/>
      <c r="J211" s="257"/>
      <c r="K211" s="257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165</v>
      </c>
      <c r="AU211" s="267" t="s">
        <v>88</v>
      </c>
      <c r="AV211" s="13" t="s">
        <v>88</v>
      </c>
      <c r="AW211" s="13" t="s">
        <v>34</v>
      </c>
      <c r="AX211" s="13" t="s">
        <v>79</v>
      </c>
      <c r="AY211" s="267" t="s">
        <v>156</v>
      </c>
    </row>
    <row r="212" spans="1:51" s="15" customFormat="1" ht="12">
      <c r="A212" s="15"/>
      <c r="B212" s="281"/>
      <c r="C212" s="282"/>
      <c r="D212" s="258" t="s">
        <v>165</v>
      </c>
      <c r="E212" s="283" t="s">
        <v>1</v>
      </c>
      <c r="F212" s="284" t="s">
        <v>258</v>
      </c>
      <c r="G212" s="282"/>
      <c r="H212" s="285">
        <v>16.334</v>
      </c>
      <c r="I212" s="286"/>
      <c r="J212" s="282"/>
      <c r="K212" s="282"/>
      <c r="L212" s="287"/>
      <c r="M212" s="288"/>
      <c r="N212" s="289"/>
      <c r="O212" s="289"/>
      <c r="P212" s="289"/>
      <c r="Q212" s="289"/>
      <c r="R212" s="289"/>
      <c r="S212" s="289"/>
      <c r="T212" s="29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1" t="s">
        <v>165</v>
      </c>
      <c r="AU212" s="291" t="s">
        <v>88</v>
      </c>
      <c r="AV212" s="15" t="s">
        <v>163</v>
      </c>
      <c r="AW212" s="15" t="s">
        <v>34</v>
      </c>
      <c r="AX212" s="15" t="s">
        <v>86</v>
      </c>
      <c r="AY212" s="291" t="s">
        <v>156</v>
      </c>
    </row>
    <row r="213" spans="1:65" s="2" customFormat="1" ht="36" customHeight="1">
      <c r="A213" s="38"/>
      <c r="B213" s="39"/>
      <c r="C213" s="243" t="s">
        <v>314</v>
      </c>
      <c r="D213" s="243" t="s">
        <v>158</v>
      </c>
      <c r="E213" s="244" t="s">
        <v>315</v>
      </c>
      <c r="F213" s="245" t="s">
        <v>316</v>
      </c>
      <c r="G213" s="246" t="s">
        <v>196</v>
      </c>
      <c r="H213" s="247">
        <v>7.749</v>
      </c>
      <c r="I213" s="248"/>
      <c r="J213" s="249">
        <f>ROUND(I213*H213,2)</f>
        <v>0</v>
      </c>
      <c r="K213" s="245" t="s">
        <v>162</v>
      </c>
      <c r="L213" s="44"/>
      <c r="M213" s="250" t="s">
        <v>1</v>
      </c>
      <c r="N213" s="251" t="s">
        <v>44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163</v>
      </c>
      <c r="AT213" s="254" t="s">
        <v>158</v>
      </c>
      <c r="AU213" s="254" t="s">
        <v>88</v>
      </c>
      <c r="AY213" s="17" t="s">
        <v>156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86</v>
      </c>
      <c r="BK213" s="255">
        <f>ROUND(I213*H213,2)</f>
        <v>0</v>
      </c>
      <c r="BL213" s="17" t="s">
        <v>163</v>
      </c>
      <c r="BM213" s="254" t="s">
        <v>317</v>
      </c>
    </row>
    <row r="214" spans="1:51" s="14" customFormat="1" ht="12">
      <c r="A214" s="14"/>
      <c r="B214" s="271"/>
      <c r="C214" s="272"/>
      <c r="D214" s="258" t="s">
        <v>165</v>
      </c>
      <c r="E214" s="273" t="s">
        <v>1</v>
      </c>
      <c r="F214" s="274" t="s">
        <v>183</v>
      </c>
      <c r="G214" s="272"/>
      <c r="H214" s="273" t="s">
        <v>1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165</v>
      </c>
      <c r="AU214" s="280" t="s">
        <v>88</v>
      </c>
      <c r="AV214" s="14" t="s">
        <v>86</v>
      </c>
      <c r="AW214" s="14" t="s">
        <v>34</v>
      </c>
      <c r="AX214" s="14" t="s">
        <v>79</v>
      </c>
      <c r="AY214" s="280" t="s">
        <v>156</v>
      </c>
    </row>
    <row r="215" spans="1:51" s="13" customFormat="1" ht="12">
      <c r="A215" s="13"/>
      <c r="B215" s="256"/>
      <c r="C215" s="257"/>
      <c r="D215" s="258" t="s">
        <v>165</v>
      </c>
      <c r="E215" s="259" t="s">
        <v>1</v>
      </c>
      <c r="F215" s="260" t="s">
        <v>318</v>
      </c>
      <c r="G215" s="257"/>
      <c r="H215" s="261">
        <v>10.269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165</v>
      </c>
      <c r="AU215" s="267" t="s">
        <v>88</v>
      </c>
      <c r="AV215" s="13" t="s">
        <v>88</v>
      </c>
      <c r="AW215" s="13" t="s">
        <v>34</v>
      </c>
      <c r="AX215" s="13" t="s">
        <v>79</v>
      </c>
      <c r="AY215" s="267" t="s">
        <v>156</v>
      </c>
    </row>
    <row r="216" spans="1:51" s="13" customFormat="1" ht="12">
      <c r="A216" s="13"/>
      <c r="B216" s="256"/>
      <c r="C216" s="257"/>
      <c r="D216" s="258" t="s">
        <v>165</v>
      </c>
      <c r="E216" s="259" t="s">
        <v>1</v>
      </c>
      <c r="F216" s="260" t="s">
        <v>319</v>
      </c>
      <c r="G216" s="257"/>
      <c r="H216" s="261">
        <v>-2.52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165</v>
      </c>
      <c r="AU216" s="267" t="s">
        <v>88</v>
      </c>
      <c r="AV216" s="13" t="s">
        <v>88</v>
      </c>
      <c r="AW216" s="13" t="s">
        <v>34</v>
      </c>
      <c r="AX216" s="13" t="s">
        <v>79</v>
      </c>
      <c r="AY216" s="267" t="s">
        <v>156</v>
      </c>
    </row>
    <row r="217" spans="1:51" s="15" customFormat="1" ht="12">
      <c r="A217" s="15"/>
      <c r="B217" s="281"/>
      <c r="C217" s="282"/>
      <c r="D217" s="258" t="s">
        <v>165</v>
      </c>
      <c r="E217" s="283" t="s">
        <v>1</v>
      </c>
      <c r="F217" s="284" t="s">
        <v>258</v>
      </c>
      <c r="G217" s="282"/>
      <c r="H217" s="285">
        <v>7.749</v>
      </c>
      <c r="I217" s="286"/>
      <c r="J217" s="282"/>
      <c r="K217" s="282"/>
      <c r="L217" s="287"/>
      <c r="M217" s="288"/>
      <c r="N217" s="289"/>
      <c r="O217" s="289"/>
      <c r="P217" s="289"/>
      <c r="Q217" s="289"/>
      <c r="R217" s="289"/>
      <c r="S217" s="289"/>
      <c r="T217" s="29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1" t="s">
        <v>165</v>
      </c>
      <c r="AU217" s="291" t="s">
        <v>88</v>
      </c>
      <c r="AV217" s="15" t="s">
        <v>163</v>
      </c>
      <c r="AW217" s="15" t="s">
        <v>34</v>
      </c>
      <c r="AX217" s="15" t="s">
        <v>86</v>
      </c>
      <c r="AY217" s="291" t="s">
        <v>156</v>
      </c>
    </row>
    <row r="218" spans="1:63" s="12" customFormat="1" ht="22.8" customHeight="1">
      <c r="A218" s="12"/>
      <c r="B218" s="227"/>
      <c r="C218" s="228"/>
      <c r="D218" s="229" t="s">
        <v>78</v>
      </c>
      <c r="E218" s="241" t="s">
        <v>199</v>
      </c>
      <c r="F218" s="241" t="s">
        <v>320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SUM(P219:P268)</f>
        <v>0</v>
      </c>
      <c r="Q218" s="235"/>
      <c r="R218" s="236">
        <f>SUM(R219:R268)</f>
        <v>36.879246200000004</v>
      </c>
      <c r="S218" s="235"/>
      <c r="T218" s="237">
        <f>SUM(T219:T268)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86</v>
      </c>
      <c r="AT218" s="239" t="s">
        <v>78</v>
      </c>
      <c r="AU218" s="239" t="s">
        <v>86</v>
      </c>
      <c r="AY218" s="238" t="s">
        <v>156</v>
      </c>
      <c r="BK218" s="240">
        <f>SUM(BK219:BK268)</f>
        <v>0</v>
      </c>
    </row>
    <row r="219" spans="1:65" s="2" customFormat="1" ht="36" customHeight="1">
      <c r="A219" s="38"/>
      <c r="B219" s="39"/>
      <c r="C219" s="243" t="s">
        <v>321</v>
      </c>
      <c r="D219" s="243" t="s">
        <v>158</v>
      </c>
      <c r="E219" s="244" t="s">
        <v>322</v>
      </c>
      <c r="F219" s="245" t="s">
        <v>323</v>
      </c>
      <c r="G219" s="246" t="s">
        <v>181</v>
      </c>
      <c r="H219" s="247">
        <v>123.38</v>
      </c>
      <c r="I219" s="248"/>
      <c r="J219" s="249">
        <f>ROUND(I219*H219,2)</f>
        <v>0</v>
      </c>
      <c r="K219" s="245" t="s">
        <v>162</v>
      </c>
      <c r="L219" s="44"/>
      <c r="M219" s="250" t="s">
        <v>1</v>
      </c>
      <c r="N219" s="251" t="s">
        <v>44</v>
      </c>
      <c r="O219" s="91"/>
      <c r="P219" s="252">
        <f>O219*H219</f>
        <v>0</v>
      </c>
      <c r="Q219" s="252">
        <v>5E-05</v>
      </c>
      <c r="R219" s="252">
        <f>Q219*H219</f>
        <v>0.006169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163</v>
      </c>
      <c r="AT219" s="254" t="s">
        <v>158</v>
      </c>
      <c r="AU219" s="254" t="s">
        <v>88</v>
      </c>
      <c r="AY219" s="17" t="s">
        <v>156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86</v>
      </c>
      <c r="BK219" s="255">
        <f>ROUND(I219*H219,2)</f>
        <v>0</v>
      </c>
      <c r="BL219" s="17" t="s">
        <v>163</v>
      </c>
      <c r="BM219" s="254" t="s">
        <v>324</v>
      </c>
    </row>
    <row r="220" spans="1:51" s="14" customFormat="1" ht="12">
      <c r="A220" s="14"/>
      <c r="B220" s="271"/>
      <c r="C220" s="272"/>
      <c r="D220" s="258" t="s">
        <v>165</v>
      </c>
      <c r="E220" s="273" t="s">
        <v>1</v>
      </c>
      <c r="F220" s="274" t="s">
        <v>183</v>
      </c>
      <c r="G220" s="272"/>
      <c r="H220" s="273" t="s">
        <v>1</v>
      </c>
      <c r="I220" s="275"/>
      <c r="J220" s="272"/>
      <c r="K220" s="272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165</v>
      </c>
      <c r="AU220" s="280" t="s">
        <v>88</v>
      </c>
      <c r="AV220" s="14" t="s">
        <v>86</v>
      </c>
      <c r="AW220" s="14" t="s">
        <v>34</v>
      </c>
      <c r="AX220" s="14" t="s">
        <v>79</v>
      </c>
      <c r="AY220" s="280" t="s">
        <v>156</v>
      </c>
    </row>
    <row r="221" spans="1:51" s="13" customFormat="1" ht="12">
      <c r="A221" s="13"/>
      <c r="B221" s="256"/>
      <c r="C221" s="257"/>
      <c r="D221" s="258" t="s">
        <v>165</v>
      </c>
      <c r="E221" s="259" t="s">
        <v>1</v>
      </c>
      <c r="F221" s="260" t="s">
        <v>325</v>
      </c>
      <c r="G221" s="257"/>
      <c r="H221" s="261">
        <v>123.38</v>
      </c>
      <c r="I221" s="262"/>
      <c r="J221" s="257"/>
      <c r="K221" s="257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165</v>
      </c>
      <c r="AU221" s="267" t="s">
        <v>88</v>
      </c>
      <c r="AV221" s="13" t="s">
        <v>88</v>
      </c>
      <c r="AW221" s="13" t="s">
        <v>34</v>
      </c>
      <c r="AX221" s="13" t="s">
        <v>86</v>
      </c>
      <c r="AY221" s="267" t="s">
        <v>156</v>
      </c>
    </row>
    <row r="222" spans="1:65" s="2" customFormat="1" ht="24" customHeight="1">
      <c r="A222" s="38"/>
      <c r="B222" s="39"/>
      <c r="C222" s="292" t="s">
        <v>326</v>
      </c>
      <c r="D222" s="292" t="s">
        <v>260</v>
      </c>
      <c r="E222" s="293" t="s">
        <v>327</v>
      </c>
      <c r="F222" s="294" t="s">
        <v>328</v>
      </c>
      <c r="G222" s="295" t="s">
        <v>181</v>
      </c>
      <c r="H222" s="296">
        <v>120.663</v>
      </c>
      <c r="I222" s="297"/>
      <c r="J222" s="298">
        <f>ROUND(I222*H222,2)</f>
        <v>0</v>
      </c>
      <c r="K222" s="294" t="s">
        <v>162</v>
      </c>
      <c r="L222" s="299"/>
      <c r="M222" s="300" t="s">
        <v>1</v>
      </c>
      <c r="N222" s="301" t="s">
        <v>44</v>
      </c>
      <c r="O222" s="91"/>
      <c r="P222" s="252">
        <f>O222*H222</f>
        <v>0</v>
      </c>
      <c r="Q222" s="252">
        <v>0.053</v>
      </c>
      <c r="R222" s="252">
        <f>Q222*H222</f>
        <v>6.3951389999999995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199</v>
      </c>
      <c r="AT222" s="254" t="s">
        <v>260</v>
      </c>
      <c r="AU222" s="254" t="s">
        <v>88</v>
      </c>
      <c r="AY222" s="17" t="s">
        <v>156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86</v>
      </c>
      <c r="BK222" s="255">
        <f>ROUND(I222*H222,2)</f>
        <v>0</v>
      </c>
      <c r="BL222" s="17" t="s">
        <v>163</v>
      </c>
      <c r="BM222" s="254" t="s">
        <v>329</v>
      </c>
    </row>
    <row r="223" spans="1:47" s="2" customFormat="1" ht="12">
      <c r="A223" s="38"/>
      <c r="B223" s="39"/>
      <c r="C223" s="40"/>
      <c r="D223" s="258" t="s">
        <v>174</v>
      </c>
      <c r="E223" s="40"/>
      <c r="F223" s="268" t="s">
        <v>330</v>
      </c>
      <c r="G223" s="40"/>
      <c r="H223" s="40"/>
      <c r="I223" s="154"/>
      <c r="J223" s="40"/>
      <c r="K223" s="40"/>
      <c r="L223" s="44"/>
      <c r="M223" s="269"/>
      <c r="N223" s="270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174</v>
      </c>
      <c r="AU223" s="17" t="s">
        <v>88</v>
      </c>
    </row>
    <row r="224" spans="1:51" s="13" customFormat="1" ht="12">
      <c r="A224" s="13"/>
      <c r="B224" s="256"/>
      <c r="C224" s="257"/>
      <c r="D224" s="258" t="s">
        <v>165</v>
      </c>
      <c r="E224" s="259" t="s">
        <v>1</v>
      </c>
      <c r="F224" s="260" t="s">
        <v>331</v>
      </c>
      <c r="G224" s="257"/>
      <c r="H224" s="261">
        <v>120.663</v>
      </c>
      <c r="I224" s="262"/>
      <c r="J224" s="257"/>
      <c r="K224" s="257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165</v>
      </c>
      <c r="AU224" s="267" t="s">
        <v>88</v>
      </c>
      <c r="AV224" s="13" t="s">
        <v>88</v>
      </c>
      <c r="AW224" s="13" t="s">
        <v>34</v>
      </c>
      <c r="AX224" s="13" t="s">
        <v>86</v>
      </c>
      <c r="AY224" s="267" t="s">
        <v>156</v>
      </c>
    </row>
    <row r="225" spans="1:65" s="2" customFormat="1" ht="36" customHeight="1">
      <c r="A225" s="38"/>
      <c r="B225" s="39"/>
      <c r="C225" s="243" t="s">
        <v>332</v>
      </c>
      <c r="D225" s="243" t="s">
        <v>158</v>
      </c>
      <c r="E225" s="244" t="s">
        <v>333</v>
      </c>
      <c r="F225" s="245" t="s">
        <v>334</v>
      </c>
      <c r="G225" s="246" t="s">
        <v>181</v>
      </c>
      <c r="H225" s="247">
        <v>55.22</v>
      </c>
      <c r="I225" s="248"/>
      <c r="J225" s="249">
        <f>ROUND(I225*H225,2)</f>
        <v>0</v>
      </c>
      <c r="K225" s="245" t="s">
        <v>162</v>
      </c>
      <c r="L225" s="44"/>
      <c r="M225" s="250" t="s">
        <v>1</v>
      </c>
      <c r="N225" s="251" t="s">
        <v>44</v>
      </c>
      <c r="O225" s="91"/>
      <c r="P225" s="252">
        <f>O225*H225</f>
        <v>0</v>
      </c>
      <c r="Q225" s="252">
        <v>0.00011</v>
      </c>
      <c r="R225" s="252">
        <f>Q225*H225</f>
        <v>0.0060742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163</v>
      </c>
      <c r="AT225" s="254" t="s">
        <v>158</v>
      </c>
      <c r="AU225" s="254" t="s">
        <v>88</v>
      </c>
      <c r="AY225" s="17" t="s">
        <v>156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86</v>
      </c>
      <c r="BK225" s="255">
        <f>ROUND(I225*H225,2)</f>
        <v>0</v>
      </c>
      <c r="BL225" s="17" t="s">
        <v>163</v>
      </c>
      <c r="BM225" s="254" t="s">
        <v>335</v>
      </c>
    </row>
    <row r="226" spans="1:51" s="14" customFormat="1" ht="12">
      <c r="A226" s="14"/>
      <c r="B226" s="271"/>
      <c r="C226" s="272"/>
      <c r="D226" s="258" t="s">
        <v>165</v>
      </c>
      <c r="E226" s="273" t="s">
        <v>1</v>
      </c>
      <c r="F226" s="274" t="s">
        <v>183</v>
      </c>
      <c r="G226" s="272"/>
      <c r="H226" s="273" t="s">
        <v>1</v>
      </c>
      <c r="I226" s="275"/>
      <c r="J226" s="272"/>
      <c r="K226" s="272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165</v>
      </c>
      <c r="AU226" s="280" t="s">
        <v>88</v>
      </c>
      <c r="AV226" s="14" t="s">
        <v>86</v>
      </c>
      <c r="AW226" s="14" t="s">
        <v>34</v>
      </c>
      <c r="AX226" s="14" t="s">
        <v>79</v>
      </c>
      <c r="AY226" s="280" t="s">
        <v>156</v>
      </c>
    </row>
    <row r="227" spans="1:51" s="13" customFormat="1" ht="12">
      <c r="A227" s="13"/>
      <c r="B227" s="256"/>
      <c r="C227" s="257"/>
      <c r="D227" s="258" t="s">
        <v>165</v>
      </c>
      <c r="E227" s="259" t="s">
        <v>1</v>
      </c>
      <c r="F227" s="260" t="s">
        <v>336</v>
      </c>
      <c r="G227" s="257"/>
      <c r="H227" s="261">
        <v>55.22</v>
      </c>
      <c r="I227" s="262"/>
      <c r="J227" s="257"/>
      <c r="K227" s="257"/>
      <c r="L227" s="263"/>
      <c r="M227" s="264"/>
      <c r="N227" s="265"/>
      <c r="O227" s="265"/>
      <c r="P227" s="265"/>
      <c r="Q227" s="265"/>
      <c r="R227" s="265"/>
      <c r="S227" s="265"/>
      <c r="T227" s="26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7" t="s">
        <v>165</v>
      </c>
      <c r="AU227" s="267" t="s">
        <v>88</v>
      </c>
      <c r="AV227" s="13" t="s">
        <v>88</v>
      </c>
      <c r="AW227" s="13" t="s">
        <v>34</v>
      </c>
      <c r="AX227" s="13" t="s">
        <v>86</v>
      </c>
      <c r="AY227" s="267" t="s">
        <v>156</v>
      </c>
    </row>
    <row r="228" spans="1:65" s="2" customFormat="1" ht="24" customHeight="1">
      <c r="A228" s="38"/>
      <c r="B228" s="39"/>
      <c r="C228" s="292" t="s">
        <v>337</v>
      </c>
      <c r="D228" s="292" t="s">
        <v>260</v>
      </c>
      <c r="E228" s="293" t="s">
        <v>338</v>
      </c>
      <c r="F228" s="294" t="s">
        <v>339</v>
      </c>
      <c r="G228" s="295" t="s">
        <v>181</v>
      </c>
      <c r="H228" s="296">
        <v>53.003</v>
      </c>
      <c r="I228" s="297"/>
      <c r="J228" s="298">
        <f>ROUND(I228*H228,2)</f>
        <v>0</v>
      </c>
      <c r="K228" s="294" t="s">
        <v>162</v>
      </c>
      <c r="L228" s="299"/>
      <c r="M228" s="300" t="s">
        <v>1</v>
      </c>
      <c r="N228" s="301" t="s">
        <v>44</v>
      </c>
      <c r="O228" s="91"/>
      <c r="P228" s="252">
        <f>O228*H228</f>
        <v>0</v>
      </c>
      <c r="Q228" s="252">
        <v>0.152</v>
      </c>
      <c r="R228" s="252">
        <f>Q228*H228</f>
        <v>8.056455999999999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199</v>
      </c>
      <c r="AT228" s="254" t="s">
        <v>260</v>
      </c>
      <c r="AU228" s="254" t="s">
        <v>88</v>
      </c>
      <c r="AY228" s="17" t="s">
        <v>156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86</v>
      </c>
      <c r="BK228" s="255">
        <f>ROUND(I228*H228,2)</f>
        <v>0</v>
      </c>
      <c r="BL228" s="17" t="s">
        <v>163</v>
      </c>
      <c r="BM228" s="254" t="s">
        <v>340</v>
      </c>
    </row>
    <row r="229" spans="1:51" s="13" customFormat="1" ht="12">
      <c r="A229" s="13"/>
      <c r="B229" s="256"/>
      <c r="C229" s="257"/>
      <c r="D229" s="258" t="s">
        <v>165</v>
      </c>
      <c r="E229" s="259" t="s">
        <v>1</v>
      </c>
      <c r="F229" s="260" t="s">
        <v>341</v>
      </c>
      <c r="G229" s="257"/>
      <c r="H229" s="261">
        <v>53.003</v>
      </c>
      <c r="I229" s="262"/>
      <c r="J229" s="257"/>
      <c r="K229" s="257"/>
      <c r="L229" s="263"/>
      <c r="M229" s="264"/>
      <c r="N229" s="265"/>
      <c r="O229" s="265"/>
      <c r="P229" s="265"/>
      <c r="Q229" s="265"/>
      <c r="R229" s="265"/>
      <c r="S229" s="265"/>
      <c r="T229" s="26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7" t="s">
        <v>165</v>
      </c>
      <c r="AU229" s="267" t="s">
        <v>88</v>
      </c>
      <c r="AV229" s="13" t="s">
        <v>88</v>
      </c>
      <c r="AW229" s="13" t="s">
        <v>34</v>
      </c>
      <c r="AX229" s="13" t="s">
        <v>86</v>
      </c>
      <c r="AY229" s="267" t="s">
        <v>156</v>
      </c>
    </row>
    <row r="230" spans="1:65" s="2" customFormat="1" ht="36" customHeight="1">
      <c r="A230" s="38"/>
      <c r="B230" s="39"/>
      <c r="C230" s="243" t="s">
        <v>342</v>
      </c>
      <c r="D230" s="243" t="s">
        <v>158</v>
      </c>
      <c r="E230" s="244" t="s">
        <v>343</v>
      </c>
      <c r="F230" s="245" t="s">
        <v>344</v>
      </c>
      <c r="G230" s="246" t="s">
        <v>285</v>
      </c>
      <c r="H230" s="247">
        <v>6</v>
      </c>
      <c r="I230" s="248"/>
      <c r="J230" s="249">
        <f>ROUND(I230*H230,2)</f>
        <v>0</v>
      </c>
      <c r="K230" s="245" t="s">
        <v>162</v>
      </c>
      <c r="L230" s="44"/>
      <c r="M230" s="250" t="s">
        <v>1</v>
      </c>
      <c r="N230" s="251" t="s">
        <v>44</v>
      </c>
      <c r="O230" s="91"/>
      <c r="P230" s="252">
        <f>O230*H230</f>
        <v>0</v>
      </c>
      <c r="Q230" s="252">
        <v>8E-05</v>
      </c>
      <c r="R230" s="252">
        <f>Q230*H230</f>
        <v>0.00048000000000000007</v>
      </c>
      <c r="S230" s="252">
        <v>0</v>
      </c>
      <c r="T230" s="25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4" t="s">
        <v>163</v>
      </c>
      <c r="AT230" s="254" t="s">
        <v>158</v>
      </c>
      <c r="AU230" s="254" t="s">
        <v>88</v>
      </c>
      <c r="AY230" s="17" t="s">
        <v>156</v>
      </c>
      <c r="BE230" s="255">
        <f>IF(N230="základní",J230,0)</f>
        <v>0</v>
      </c>
      <c r="BF230" s="255">
        <f>IF(N230="snížená",J230,0)</f>
        <v>0</v>
      </c>
      <c r="BG230" s="255">
        <f>IF(N230="zákl. přenesená",J230,0)</f>
        <v>0</v>
      </c>
      <c r="BH230" s="255">
        <f>IF(N230="sníž. přenesená",J230,0)</f>
        <v>0</v>
      </c>
      <c r="BI230" s="255">
        <f>IF(N230="nulová",J230,0)</f>
        <v>0</v>
      </c>
      <c r="BJ230" s="17" t="s">
        <v>86</v>
      </c>
      <c r="BK230" s="255">
        <f>ROUND(I230*H230,2)</f>
        <v>0</v>
      </c>
      <c r="BL230" s="17" t="s">
        <v>163</v>
      </c>
      <c r="BM230" s="254" t="s">
        <v>345</v>
      </c>
    </row>
    <row r="231" spans="1:51" s="13" customFormat="1" ht="12">
      <c r="A231" s="13"/>
      <c r="B231" s="256"/>
      <c r="C231" s="257"/>
      <c r="D231" s="258" t="s">
        <v>165</v>
      </c>
      <c r="E231" s="259" t="s">
        <v>1</v>
      </c>
      <c r="F231" s="260" t="s">
        <v>346</v>
      </c>
      <c r="G231" s="257"/>
      <c r="H231" s="261">
        <v>6</v>
      </c>
      <c r="I231" s="262"/>
      <c r="J231" s="257"/>
      <c r="K231" s="257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165</v>
      </c>
      <c r="AU231" s="267" t="s">
        <v>88</v>
      </c>
      <c r="AV231" s="13" t="s">
        <v>88</v>
      </c>
      <c r="AW231" s="13" t="s">
        <v>34</v>
      </c>
      <c r="AX231" s="13" t="s">
        <v>86</v>
      </c>
      <c r="AY231" s="267" t="s">
        <v>156</v>
      </c>
    </row>
    <row r="232" spans="1:65" s="2" customFormat="1" ht="24" customHeight="1">
      <c r="A232" s="38"/>
      <c r="B232" s="39"/>
      <c r="C232" s="292" t="s">
        <v>347</v>
      </c>
      <c r="D232" s="292" t="s">
        <v>260</v>
      </c>
      <c r="E232" s="293" t="s">
        <v>348</v>
      </c>
      <c r="F232" s="294" t="s">
        <v>349</v>
      </c>
      <c r="G232" s="295" t="s">
        <v>285</v>
      </c>
      <c r="H232" s="296">
        <v>3</v>
      </c>
      <c r="I232" s="297"/>
      <c r="J232" s="298">
        <f>ROUND(I232*H232,2)</f>
        <v>0</v>
      </c>
      <c r="K232" s="294" t="s">
        <v>162</v>
      </c>
      <c r="L232" s="299"/>
      <c r="M232" s="300" t="s">
        <v>1</v>
      </c>
      <c r="N232" s="301" t="s">
        <v>44</v>
      </c>
      <c r="O232" s="91"/>
      <c r="P232" s="252">
        <f>O232*H232</f>
        <v>0</v>
      </c>
      <c r="Q232" s="252">
        <v>0.041</v>
      </c>
      <c r="R232" s="252">
        <f>Q232*H232</f>
        <v>0.123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199</v>
      </c>
      <c r="AT232" s="254" t="s">
        <v>260</v>
      </c>
      <c r="AU232" s="254" t="s">
        <v>88</v>
      </c>
      <c r="AY232" s="17" t="s">
        <v>156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86</v>
      </c>
      <c r="BK232" s="255">
        <f>ROUND(I232*H232,2)</f>
        <v>0</v>
      </c>
      <c r="BL232" s="17" t="s">
        <v>163</v>
      </c>
      <c r="BM232" s="254" t="s">
        <v>350</v>
      </c>
    </row>
    <row r="233" spans="1:65" s="2" customFormat="1" ht="24" customHeight="1">
      <c r="A233" s="38"/>
      <c r="B233" s="39"/>
      <c r="C233" s="292" t="s">
        <v>351</v>
      </c>
      <c r="D233" s="292" t="s">
        <v>260</v>
      </c>
      <c r="E233" s="293" t="s">
        <v>352</v>
      </c>
      <c r="F233" s="294" t="s">
        <v>353</v>
      </c>
      <c r="G233" s="295" t="s">
        <v>285</v>
      </c>
      <c r="H233" s="296">
        <v>3</v>
      </c>
      <c r="I233" s="297"/>
      <c r="J233" s="298">
        <f>ROUND(I233*H233,2)</f>
        <v>0</v>
      </c>
      <c r="K233" s="294" t="s">
        <v>162</v>
      </c>
      <c r="L233" s="299"/>
      <c r="M233" s="300" t="s">
        <v>1</v>
      </c>
      <c r="N233" s="301" t="s">
        <v>44</v>
      </c>
      <c r="O233" s="91"/>
      <c r="P233" s="252">
        <f>O233*H233</f>
        <v>0</v>
      </c>
      <c r="Q233" s="252">
        <v>0.034</v>
      </c>
      <c r="R233" s="252">
        <f>Q233*H233</f>
        <v>0.10200000000000001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199</v>
      </c>
      <c r="AT233" s="254" t="s">
        <v>260</v>
      </c>
      <c r="AU233" s="254" t="s">
        <v>88</v>
      </c>
      <c r="AY233" s="17" t="s">
        <v>156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86</v>
      </c>
      <c r="BK233" s="255">
        <f>ROUND(I233*H233,2)</f>
        <v>0</v>
      </c>
      <c r="BL233" s="17" t="s">
        <v>163</v>
      </c>
      <c r="BM233" s="254" t="s">
        <v>354</v>
      </c>
    </row>
    <row r="234" spans="1:65" s="2" customFormat="1" ht="36" customHeight="1">
      <c r="A234" s="38"/>
      <c r="B234" s="39"/>
      <c r="C234" s="243" t="s">
        <v>355</v>
      </c>
      <c r="D234" s="243" t="s">
        <v>158</v>
      </c>
      <c r="E234" s="244" t="s">
        <v>356</v>
      </c>
      <c r="F234" s="245" t="s">
        <v>357</v>
      </c>
      <c r="G234" s="246" t="s">
        <v>285</v>
      </c>
      <c r="H234" s="247">
        <v>4</v>
      </c>
      <c r="I234" s="248"/>
      <c r="J234" s="249">
        <f>ROUND(I234*H234,2)</f>
        <v>0</v>
      </c>
      <c r="K234" s="245" t="s">
        <v>162</v>
      </c>
      <c r="L234" s="44"/>
      <c r="M234" s="250" t="s">
        <v>1</v>
      </c>
      <c r="N234" s="251" t="s">
        <v>44</v>
      </c>
      <c r="O234" s="91"/>
      <c r="P234" s="252">
        <f>O234*H234</f>
        <v>0</v>
      </c>
      <c r="Q234" s="252">
        <v>0.0001</v>
      </c>
      <c r="R234" s="252">
        <f>Q234*H234</f>
        <v>0.0004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163</v>
      </c>
      <c r="AT234" s="254" t="s">
        <v>158</v>
      </c>
      <c r="AU234" s="254" t="s">
        <v>88</v>
      </c>
      <c r="AY234" s="17" t="s">
        <v>156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86</v>
      </c>
      <c r="BK234" s="255">
        <f>ROUND(I234*H234,2)</f>
        <v>0</v>
      </c>
      <c r="BL234" s="17" t="s">
        <v>163</v>
      </c>
      <c r="BM234" s="254" t="s">
        <v>358</v>
      </c>
    </row>
    <row r="235" spans="1:51" s="13" customFormat="1" ht="12">
      <c r="A235" s="13"/>
      <c r="B235" s="256"/>
      <c r="C235" s="257"/>
      <c r="D235" s="258" t="s">
        <v>165</v>
      </c>
      <c r="E235" s="259" t="s">
        <v>1</v>
      </c>
      <c r="F235" s="260" t="s">
        <v>359</v>
      </c>
      <c r="G235" s="257"/>
      <c r="H235" s="261">
        <v>4</v>
      </c>
      <c r="I235" s="262"/>
      <c r="J235" s="257"/>
      <c r="K235" s="257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165</v>
      </c>
      <c r="AU235" s="267" t="s">
        <v>88</v>
      </c>
      <c r="AV235" s="13" t="s">
        <v>88</v>
      </c>
      <c r="AW235" s="13" t="s">
        <v>34</v>
      </c>
      <c r="AX235" s="13" t="s">
        <v>86</v>
      </c>
      <c r="AY235" s="267" t="s">
        <v>156</v>
      </c>
    </row>
    <row r="236" spans="1:65" s="2" customFormat="1" ht="24" customHeight="1">
      <c r="A236" s="38"/>
      <c r="B236" s="39"/>
      <c r="C236" s="292" t="s">
        <v>360</v>
      </c>
      <c r="D236" s="292" t="s">
        <v>260</v>
      </c>
      <c r="E236" s="293" t="s">
        <v>361</v>
      </c>
      <c r="F236" s="294" t="s">
        <v>362</v>
      </c>
      <c r="G236" s="295" t="s">
        <v>285</v>
      </c>
      <c r="H236" s="296">
        <v>2</v>
      </c>
      <c r="I236" s="297"/>
      <c r="J236" s="298">
        <f>ROUND(I236*H236,2)</f>
        <v>0</v>
      </c>
      <c r="K236" s="294" t="s">
        <v>162</v>
      </c>
      <c r="L236" s="299"/>
      <c r="M236" s="300" t="s">
        <v>1</v>
      </c>
      <c r="N236" s="301" t="s">
        <v>44</v>
      </c>
      <c r="O236" s="91"/>
      <c r="P236" s="252">
        <f>O236*H236</f>
        <v>0</v>
      </c>
      <c r="Q236" s="252">
        <v>0.095</v>
      </c>
      <c r="R236" s="252">
        <f>Q236*H236</f>
        <v>0.19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199</v>
      </c>
      <c r="AT236" s="254" t="s">
        <v>260</v>
      </c>
      <c r="AU236" s="254" t="s">
        <v>88</v>
      </c>
      <c r="AY236" s="17" t="s">
        <v>156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86</v>
      </c>
      <c r="BK236" s="255">
        <f>ROUND(I236*H236,2)</f>
        <v>0</v>
      </c>
      <c r="BL236" s="17" t="s">
        <v>163</v>
      </c>
      <c r="BM236" s="254" t="s">
        <v>363</v>
      </c>
    </row>
    <row r="237" spans="1:65" s="2" customFormat="1" ht="24" customHeight="1">
      <c r="A237" s="38"/>
      <c r="B237" s="39"/>
      <c r="C237" s="292" t="s">
        <v>364</v>
      </c>
      <c r="D237" s="292" t="s">
        <v>260</v>
      </c>
      <c r="E237" s="293" t="s">
        <v>365</v>
      </c>
      <c r="F237" s="294" t="s">
        <v>366</v>
      </c>
      <c r="G237" s="295" t="s">
        <v>285</v>
      </c>
      <c r="H237" s="296">
        <v>2</v>
      </c>
      <c r="I237" s="297"/>
      <c r="J237" s="298">
        <f>ROUND(I237*H237,2)</f>
        <v>0</v>
      </c>
      <c r="K237" s="294" t="s">
        <v>162</v>
      </c>
      <c r="L237" s="299"/>
      <c r="M237" s="300" t="s">
        <v>1</v>
      </c>
      <c r="N237" s="301" t="s">
        <v>44</v>
      </c>
      <c r="O237" s="91"/>
      <c r="P237" s="252">
        <f>O237*H237</f>
        <v>0</v>
      </c>
      <c r="Q237" s="252">
        <v>0.115</v>
      </c>
      <c r="R237" s="252">
        <f>Q237*H237</f>
        <v>0.23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199</v>
      </c>
      <c r="AT237" s="254" t="s">
        <v>260</v>
      </c>
      <c r="AU237" s="254" t="s">
        <v>88</v>
      </c>
      <c r="AY237" s="17" t="s">
        <v>156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86</v>
      </c>
      <c r="BK237" s="255">
        <f>ROUND(I237*H237,2)</f>
        <v>0</v>
      </c>
      <c r="BL237" s="17" t="s">
        <v>163</v>
      </c>
      <c r="BM237" s="254" t="s">
        <v>367</v>
      </c>
    </row>
    <row r="238" spans="1:65" s="2" customFormat="1" ht="24" customHeight="1">
      <c r="A238" s="38"/>
      <c r="B238" s="39"/>
      <c r="C238" s="243" t="s">
        <v>368</v>
      </c>
      <c r="D238" s="243" t="s">
        <v>158</v>
      </c>
      <c r="E238" s="244" t="s">
        <v>369</v>
      </c>
      <c r="F238" s="245" t="s">
        <v>370</v>
      </c>
      <c r="G238" s="246" t="s">
        <v>285</v>
      </c>
      <c r="H238" s="247">
        <v>1</v>
      </c>
      <c r="I238" s="248"/>
      <c r="J238" s="249">
        <f>ROUND(I238*H238,2)</f>
        <v>0</v>
      </c>
      <c r="K238" s="245" t="s">
        <v>371</v>
      </c>
      <c r="L238" s="44"/>
      <c r="M238" s="250" t="s">
        <v>1</v>
      </c>
      <c r="N238" s="251" t="s">
        <v>44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163</v>
      </c>
      <c r="AT238" s="254" t="s">
        <v>158</v>
      </c>
      <c r="AU238" s="254" t="s">
        <v>88</v>
      </c>
      <c r="AY238" s="17" t="s">
        <v>156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86</v>
      </c>
      <c r="BK238" s="255">
        <f>ROUND(I238*H238,2)</f>
        <v>0</v>
      </c>
      <c r="BL238" s="17" t="s">
        <v>163</v>
      </c>
      <c r="BM238" s="254" t="s">
        <v>372</v>
      </c>
    </row>
    <row r="239" spans="1:65" s="2" customFormat="1" ht="24" customHeight="1">
      <c r="A239" s="38"/>
      <c r="B239" s="39"/>
      <c r="C239" s="243" t="s">
        <v>373</v>
      </c>
      <c r="D239" s="243" t="s">
        <v>158</v>
      </c>
      <c r="E239" s="244" t="s">
        <v>374</v>
      </c>
      <c r="F239" s="245" t="s">
        <v>375</v>
      </c>
      <c r="G239" s="246" t="s">
        <v>181</v>
      </c>
      <c r="H239" s="247">
        <v>3.98</v>
      </c>
      <c r="I239" s="248"/>
      <c r="J239" s="249">
        <f>ROUND(I239*H239,2)</f>
        <v>0</v>
      </c>
      <c r="K239" s="245" t="s">
        <v>371</v>
      </c>
      <c r="L239" s="44"/>
      <c r="M239" s="250" t="s">
        <v>1</v>
      </c>
      <c r="N239" s="251" t="s">
        <v>44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163</v>
      </c>
      <c r="AT239" s="254" t="s">
        <v>158</v>
      </c>
      <c r="AU239" s="254" t="s">
        <v>88</v>
      </c>
      <c r="AY239" s="17" t="s">
        <v>156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86</v>
      </c>
      <c r="BK239" s="255">
        <f>ROUND(I239*H239,2)</f>
        <v>0</v>
      </c>
      <c r="BL239" s="17" t="s">
        <v>163</v>
      </c>
      <c r="BM239" s="254" t="s">
        <v>376</v>
      </c>
    </row>
    <row r="240" spans="1:51" s="14" customFormat="1" ht="12">
      <c r="A240" s="14"/>
      <c r="B240" s="271"/>
      <c r="C240" s="272"/>
      <c r="D240" s="258" t="s">
        <v>165</v>
      </c>
      <c r="E240" s="273" t="s">
        <v>1</v>
      </c>
      <c r="F240" s="274" t="s">
        <v>377</v>
      </c>
      <c r="G240" s="272"/>
      <c r="H240" s="273" t="s">
        <v>1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165</v>
      </c>
      <c r="AU240" s="280" t="s">
        <v>88</v>
      </c>
      <c r="AV240" s="14" t="s">
        <v>86</v>
      </c>
      <c r="AW240" s="14" t="s">
        <v>34</v>
      </c>
      <c r="AX240" s="14" t="s">
        <v>79</v>
      </c>
      <c r="AY240" s="280" t="s">
        <v>156</v>
      </c>
    </row>
    <row r="241" spans="1:51" s="13" customFormat="1" ht="12">
      <c r="A241" s="13"/>
      <c r="B241" s="256"/>
      <c r="C241" s="257"/>
      <c r="D241" s="258" t="s">
        <v>165</v>
      </c>
      <c r="E241" s="259" t="s">
        <v>1</v>
      </c>
      <c r="F241" s="260" t="s">
        <v>378</v>
      </c>
      <c r="G241" s="257"/>
      <c r="H241" s="261">
        <v>3.98</v>
      </c>
      <c r="I241" s="262"/>
      <c r="J241" s="257"/>
      <c r="K241" s="257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165</v>
      </c>
      <c r="AU241" s="267" t="s">
        <v>88</v>
      </c>
      <c r="AV241" s="13" t="s">
        <v>88</v>
      </c>
      <c r="AW241" s="13" t="s">
        <v>34</v>
      </c>
      <c r="AX241" s="13" t="s">
        <v>86</v>
      </c>
      <c r="AY241" s="267" t="s">
        <v>156</v>
      </c>
    </row>
    <row r="242" spans="1:65" s="2" customFormat="1" ht="36" customHeight="1">
      <c r="A242" s="38"/>
      <c r="B242" s="39"/>
      <c r="C242" s="292" t="s">
        <v>379</v>
      </c>
      <c r="D242" s="292" t="s">
        <v>260</v>
      </c>
      <c r="E242" s="293" t="s">
        <v>380</v>
      </c>
      <c r="F242" s="294" t="s">
        <v>381</v>
      </c>
      <c r="G242" s="295" t="s">
        <v>181</v>
      </c>
      <c r="H242" s="296">
        <v>3.98</v>
      </c>
      <c r="I242" s="297"/>
      <c r="J242" s="298">
        <f>ROUND(I242*H242,2)</f>
        <v>0</v>
      </c>
      <c r="K242" s="294" t="s">
        <v>371</v>
      </c>
      <c r="L242" s="299"/>
      <c r="M242" s="300" t="s">
        <v>1</v>
      </c>
      <c r="N242" s="301" t="s">
        <v>44</v>
      </c>
      <c r="O242" s="91"/>
      <c r="P242" s="252">
        <f>O242*H242</f>
        <v>0</v>
      </c>
      <c r="Q242" s="252">
        <v>0.0401</v>
      </c>
      <c r="R242" s="252">
        <f>Q242*H242</f>
        <v>0.159598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199</v>
      </c>
      <c r="AT242" s="254" t="s">
        <v>260</v>
      </c>
      <c r="AU242" s="254" t="s">
        <v>88</v>
      </c>
      <c r="AY242" s="17" t="s">
        <v>156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86</v>
      </c>
      <c r="BK242" s="255">
        <f>ROUND(I242*H242,2)</f>
        <v>0</v>
      </c>
      <c r="BL242" s="17" t="s">
        <v>163</v>
      </c>
      <c r="BM242" s="254" t="s">
        <v>382</v>
      </c>
    </row>
    <row r="243" spans="1:65" s="2" customFormat="1" ht="48" customHeight="1">
      <c r="A243" s="38"/>
      <c r="B243" s="39"/>
      <c r="C243" s="243" t="s">
        <v>383</v>
      </c>
      <c r="D243" s="243" t="s">
        <v>158</v>
      </c>
      <c r="E243" s="244" t="s">
        <v>384</v>
      </c>
      <c r="F243" s="245" t="s">
        <v>385</v>
      </c>
      <c r="G243" s="246" t="s">
        <v>285</v>
      </c>
      <c r="H243" s="247">
        <v>1</v>
      </c>
      <c r="I243" s="248"/>
      <c r="J243" s="249">
        <f>ROUND(I243*H243,2)</f>
        <v>0</v>
      </c>
      <c r="K243" s="245" t="s">
        <v>371</v>
      </c>
      <c r="L243" s="44"/>
      <c r="M243" s="250" t="s">
        <v>1</v>
      </c>
      <c r="N243" s="251" t="s">
        <v>44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163</v>
      </c>
      <c r="AT243" s="254" t="s">
        <v>158</v>
      </c>
      <c r="AU243" s="254" t="s">
        <v>88</v>
      </c>
      <c r="AY243" s="17" t="s">
        <v>156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86</v>
      </c>
      <c r="BK243" s="255">
        <f>ROUND(I243*H243,2)</f>
        <v>0</v>
      </c>
      <c r="BL243" s="17" t="s">
        <v>163</v>
      </c>
      <c r="BM243" s="254" t="s">
        <v>386</v>
      </c>
    </row>
    <row r="244" spans="1:51" s="13" customFormat="1" ht="12">
      <c r="A244" s="13"/>
      <c r="B244" s="256"/>
      <c r="C244" s="257"/>
      <c r="D244" s="258" t="s">
        <v>165</v>
      </c>
      <c r="E244" s="259" t="s">
        <v>1</v>
      </c>
      <c r="F244" s="260" t="s">
        <v>387</v>
      </c>
      <c r="G244" s="257"/>
      <c r="H244" s="261">
        <v>1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165</v>
      </c>
      <c r="AU244" s="267" t="s">
        <v>88</v>
      </c>
      <c r="AV244" s="13" t="s">
        <v>88</v>
      </c>
      <c r="AW244" s="13" t="s">
        <v>34</v>
      </c>
      <c r="AX244" s="13" t="s">
        <v>86</v>
      </c>
      <c r="AY244" s="267" t="s">
        <v>156</v>
      </c>
    </row>
    <row r="245" spans="1:65" s="2" customFormat="1" ht="16.5" customHeight="1">
      <c r="A245" s="38"/>
      <c r="B245" s="39"/>
      <c r="C245" s="292" t="s">
        <v>388</v>
      </c>
      <c r="D245" s="292" t="s">
        <v>260</v>
      </c>
      <c r="E245" s="293" t="s">
        <v>389</v>
      </c>
      <c r="F245" s="294" t="s">
        <v>390</v>
      </c>
      <c r="G245" s="295" t="s">
        <v>285</v>
      </c>
      <c r="H245" s="296">
        <v>1</v>
      </c>
      <c r="I245" s="297"/>
      <c r="J245" s="298">
        <f>ROUND(I245*H245,2)</f>
        <v>0</v>
      </c>
      <c r="K245" s="294" t="s">
        <v>1</v>
      </c>
      <c r="L245" s="299"/>
      <c r="M245" s="300" t="s">
        <v>1</v>
      </c>
      <c r="N245" s="301" t="s">
        <v>44</v>
      </c>
      <c r="O245" s="91"/>
      <c r="P245" s="252">
        <f>O245*H245</f>
        <v>0</v>
      </c>
      <c r="Q245" s="252">
        <v>0.009</v>
      </c>
      <c r="R245" s="252">
        <f>Q245*H245</f>
        <v>0.009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199</v>
      </c>
      <c r="AT245" s="254" t="s">
        <v>260</v>
      </c>
      <c r="AU245" s="254" t="s">
        <v>88</v>
      </c>
      <c r="AY245" s="17" t="s">
        <v>156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86</v>
      </c>
      <c r="BK245" s="255">
        <f>ROUND(I245*H245,2)</f>
        <v>0</v>
      </c>
      <c r="BL245" s="17" t="s">
        <v>163</v>
      </c>
      <c r="BM245" s="254" t="s">
        <v>391</v>
      </c>
    </row>
    <row r="246" spans="1:65" s="2" customFormat="1" ht="24" customHeight="1">
      <c r="A246" s="38"/>
      <c r="B246" s="39"/>
      <c r="C246" s="243" t="s">
        <v>392</v>
      </c>
      <c r="D246" s="243" t="s">
        <v>158</v>
      </c>
      <c r="E246" s="244" t="s">
        <v>393</v>
      </c>
      <c r="F246" s="245" t="s">
        <v>394</v>
      </c>
      <c r="G246" s="246" t="s">
        <v>395</v>
      </c>
      <c r="H246" s="247">
        <v>1</v>
      </c>
      <c r="I246" s="248"/>
      <c r="J246" s="249">
        <f>ROUND(I246*H246,2)</f>
        <v>0</v>
      </c>
      <c r="K246" s="245" t="s">
        <v>371</v>
      </c>
      <c r="L246" s="44"/>
      <c r="M246" s="250" t="s">
        <v>1</v>
      </c>
      <c r="N246" s="251" t="s">
        <v>44</v>
      </c>
      <c r="O246" s="91"/>
      <c r="P246" s="252">
        <f>O246*H246</f>
        <v>0</v>
      </c>
      <c r="Q246" s="252">
        <v>0.00018</v>
      </c>
      <c r="R246" s="252">
        <f>Q246*H246</f>
        <v>0.00018</v>
      </c>
      <c r="S246" s="252">
        <v>0</v>
      </c>
      <c r="T246" s="25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163</v>
      </c>
      <c r="AT246" s="254" t="s">
        <v>158</v>
      </c>
      <c r="AU246" s="254" t="s">
        <v>88</v>
      </c>
      <c r="AY246" s="17" t="s">
        <v>156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86</v>
      </c>
      <c r="BK246" s="255">
        <f>ROUND(I246*H246,2)</f>
        <v>0</v>
      </c>
      <c r="BL246" s="17" t="s">
        <v>163</v>
      </c>
      <c r="BM246" s="254" t="s">
        <v>396</v>
      </c>
    </row>
    <row r="247" spans="1:51" s="14" customFormat="1" ht="12">
      <c r="A247" s="14"/>
      <c r="B247" s="271"/>
      <c r="C247" s="272"/>
      <c r="D247" s="258" t="s">
        <v>165</v>
      </c>
      <c r="E247" s="273" t="s">
        <v>1</v>
      </c>
      <c r="F247" s="274" t="s">
        <v>397</v>
      </c>
      <c r="G247" s="272"/>
      <c r="H247" s="273" t="s">
        <v>1</v>
      </c>
      <c r="I247" s="275"/>
      <c r="J247" s="272"/>
      <c r="K247" s="272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165</v>
      </c>
      <c r="AU247" s="280" t="s">
        <v>88</v>
      </c>
      <c r="AV247" s="14" t="s">
        <v>86</v>
      </c>
      <c r="AW247" s="14" t="s">
        <v>34</v>
      </c>
      <c r="AX247" s="14" t="s">
        <v>79</v>
      </c>
      <c r="AY247" s="280" t="s">
        <v>156</v>
      </c>
    </row>
    <row r="248" spans="1:51" s="13" customFormat="1" ht="12">
      <c r="A248" s="13"/>
      <c r="B248" s="256"/>
      <c r="C248" s="257"/>
      <c r="D248" s="258" t="s">
        <v>165</v>
      </c>
      <c r="E248" s="259" t="s">
        <v>1</v>
      </c>
      <c r="F248" s="260" t="s">
        <v>86</v>
      </c>
      <c r="G248" s="257"/>
      <c r="H248" s="261">
        <v>1</v>
      </c>
      <c r="I248" s="262"/>
      <c r="J248" s="257"/>
      <c r="K248" s="257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165</v>
      </c>
      <c r="AU248" s="267" t="s">
        <v>88</v>
      </c>
      <c r="AV248" s="13" t="s">
        <v>88</v>
      </c>
      <c r="AW248" s="13" t="s">
        <v>34</v>
      </c>
      <c r="AX248" s="13" t="s">
        <v>86</v>
      </c>
      <c r="AY248" s="267" t="s">
        <v>156</v>
      </c>
    </row>
    <row r="249" spans="1:65" s="2" customFormat="1" ht="24" customHeight="1">
      <c r="A249" s="38"/>
      <c r="B249" s="39"/>
      <c r="C249" s="243" t="s">
        <v>398</v>
      </c>
      <c r="D249" s="243" t="s">
        <v>158</v>
      </c>
      <c r="E249" s="244" t="s">
        <v>399</v>
      </c>
      <c r="F249" s="245" t="s">
        <v>400</v>
      </c>
      <c r="G249" s="246" t="s">
        <v>395</v>
      </c>
      <c r="H249" s="247">
        <v>5</v>
      </c>
      <c r="I249" s="248"/>
      <c r="J249" s="249">
        <f>ROUND(I249*H249,2)</f>
        <v>0</v>
      </c>
      <c r="K249" s="245" t="s">
        <v>162</v>
      </c>
      <c r="L249" s="44"/>
      <c r="M249" s="250" t="s">
        <v>1</v>
      </c>
      <c r="N249" s="251" t="s">
        <v>44</v>
      </c>
      <c r="O249" s="91"/>
      <c r="P249" s="252">
        <f>O249*H249</f>
        <v>0</v>
      </c>
      <c r="Q249" s="252">
        <v>0.00031</v>
      </c>
      <c r="R249" s="252">
        <f>Q249*H249</f>
        <v>0.00155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163</v>
      </c>
      <c r="AT249" s="254" t="s">
        <v>158</v>
      </c>
      <c r="AU249" s="254" t="s">
        <v>88</v>
      </c>
      <c r="AY249" s="17" t="s">
        <v>156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86</v>
      </c>
      <c r="BK249" s="255">
        <f>ROUND(I249*H249,2)</f>
        <v>0</v>
      </c>
      <c r="BL249" s="17" t="s">
        <v>163</v>
      </c>
      <c r="BM249" s="254" t="s">
        <v>401</v>
      </c>
    </row>
    <row r="250" spans="1:51" s="14" customFormat="1" ht="12">
      <c r="A250" s="14"/>
      <c r="B250" s="271"/>
      <c r="C250" s="272"/>
      <c r="D250" s="258" t="s">
        <v>165</v>
      </c>
      <c r="E250" s="273" t="s">
        <v>1</v>
      </c>
      <c r="F250" s="274" t="s">
        <v>397</v>
      </c>
      <c r="G250" s="272"/>
      <c r="H250" s="273" t="s">
        <v>1</v>
      </c>
      <c r="I250" s="275"/>
      <c r="J250" s="272"/>
      <c r="K250" s="272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165</v>
      </c>
      <c r="AU250" s="280" t="s">
        <v>88</v>
      </c>
      <c r="AV250" s="14" t="s">
        <v>86</v>
      </c>
      <c r="AW250" s="14" t="s">
        <v>34</v>
      </c>
      <c r="AX250" s="14" t="s">
        <v>79</v>
      </c>
      <c r="AY250" s="280" t="s">
        <v>156</v>
      </c>
    </row>
    <row r="251" spans="1:51" s="13" customFormat="1" ht="12">
      <c r="A251" s="13"/>
      <c r="B251" s="256"/>
      <c r="C251" s="257"/>
      <c r="D251" s="258" t="s">
        <v>165</v>
      </c>
      <c r="E251" s="259" t="s">
        <v>1</v>
      </c>
      <c r="F251" s="260" t="s">
        <v>185</v>
      </c>
      <c r="G251" s="257"/>
      <c r="H251" s="261">
        <v>5</v>
      </c>
      <c r="I251" s="262"/>
      <c r="J251" s="257"/>
      <c r="K251" s="257"/>
      <c r="L251" s="263"/>
      <c r="M251" s="264"/>
      <c r="N251" s="265"/>
      <c r="O251" s="265"/>
      <c r="P251" s="265"/>
      <c r="Q251" s="265"/>
      <c r="R251" s="265"/>
      <c r="S251" s="265"/>
      <c r="T251" s="26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7" t="s">
        <v>165</v>
      </c>
      <c r="AU251" s="267" t="s">
        <v>88</v>
      </c>
      <c r="AV251" s="13" t="s">
        <v>88</v>
      </c>
      <c r="AW251" s="13" t="s">
        <v>34</v>
      </c>
      <c r="AX251" s="13" t="s">
        <v>86</v>
      </c>
      <c r="AY251" s="267" t="s">
        <v>156</v>
      </c>
    </row>
    <row r="252" spans="1:65" s="2" customFormat="1" ht="24" customHeight="1">
      <c r="A252" s="38"/>
      <c r="B252" s="39"/>
      <c r="C252" s="243" t="s">
        <v>402</v>
      </c>
      <c r="D252" s="243" t="s">
        <v>158</v>
      </c>
      <c r="E252" s="244" t="s">
        <v>403</v>
      </c>
      <c r="F252" s="245" t="s">
        <v>404</v>
      </c>
      <c r="G252" s="246" t="s">
        <v>285</v>
      </c>
      <c r="H252" s="247">
        <v>12</v>
      </c>
      <c r="I252" s="248"/>
      <c r="J252" s="249">
        <f>ROUND(I252*H252,2)</f>
        <v>0</v>
      </c>
      <c r="K252" s="245" t="s">
        <v>162</v>
      </c>
      <c r="L252" s="44"/>
      <c r="M252" s="250" t="s">
        <v>1</v>
      </c>
      <c r="N252" s="251" t="s">
        <v>44</v>
      </c>
      <c r="O252" s="91"/>
      <c r="P252" s="252">
        <f>O252*H252</f>
        <v>0</v>
      </c>
      <c r="Q252" s="252">
        <v>0.00918</v>
      </c>
      <c r="R252" s="252">
        <f>Q252*H252</f>
        <v>0.11016000000000001</v>
      </c>
      <c r="S252" s="252">
        <v>0</v>
      </c>
      <c r="T252" s="25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4" t="s">
        <v>163</v>
      </c>
      <c r="AT252" s="254" t="s">
        <v>158</v>
      </c>
      <c r="AU252" s="254" t="s">
        <v>88</v>
      </c>
      <c r="AY252" s="17" t="s">
        <v>156</v>
      </c>
      <c r="BE252" s="255">
        <f>IF(N252="základní",J252,0)</f>
        <v>0</v>
      </c>
      <c r="BF252" s="255">
        <f>IF(N252="snížená",J252,0)</f>
        <v>0</v>
      </c>
      <c r="BG252" s="255">
        <f>IF(N252="zákl. přenesená",J252,0)</f>
        <v>0</v>
      </c>
      <c r="BH252" s="255">
        <f>IF(N252="sníž. přenesená",J252,0)</f>
        <v>0</v>
      </c>
      <c r="BI252" s="255">
        <f>IF(N252="nulová",J252,0)</f>
        <v>0</v>
      </c>
      <c r="BJ252" s="17" t="s">
        <v>86</v>
      </c>
      <c r="BK252" s="255">
        <f>ROUND(I252*H252,2)</f>
        <v>0</v>
      </c>
      <c r="BL252" s="17" t="s">
        <v>163</v>
      </c>
      <c r="BM252" s="254" t="s">
        <v>405</v>
      </c>
    </row>
    <row r="253" spans="1:51" s="13" customFormat="1" ht="12">
      <c r="A253" s="13"/>
      <c r="B253" s="256"/>
      <c r="C253" s="257"/>
      <c r="D253" s="258" t="s">
        <v>165</v>
      </c>
      <c r="E253" s="259" t="s">
        <v>1</v>
      </c>
      <c r="F253" s="260" t="s">
        <v>406</v>
      </c>
      <c r="G253" s="257"/>
      <c r="H253" s="261">
        <v>12</v>
      </c>
      <c r="I253" s="262"/>
      <c r="J253" s="257"/>
      <c r="K253" s="257"/>
      <c r="L253" s="263"/>
      <c r="M253" s="264"/>
      <c r="N253" s="265"/>
      <c r="O253" s="265"/>
      <c r="P253" s="265"/>
      <c r="Q253" s="265"/>
      <c r="R253" s="265"/>
      <c r="S253" s="265"/>
      <c r="T253" s="26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7" t="s">
        <v>165</v>
      </c>
      <c r="AU253" s="267" t="s">
        <v>88</v>
      </c>
      <c r="AV253" s="13" t="s">
        <v>88</v>
      </c>
      <c r="AW253" s="13" t="s">
        <v>34</v>
      </c>
      <c r="AX253" s="13" t="s">
        <v>86</v>
      </c>
      <c r="AY253" s="267" t="s">
        <v>156</v>
      </c>
    </row>
    <row r="254" spans="1:65" s="2" customFormat="1" ht="24" customHeight="1">
      <c r="A254" s="38"/>
      <c r="B254" s="39"/>
      <c r="C254" s="292" t="s">
        <v>407</v>
      </c>
      <c r="D254" s="292" t="s">
        <v>260</v>
      </c>
      <c r="E254" s="293" t="s">
        <v>408</v>
      </c>
      <c r="F254" s="294" t="s">
        <v>409</v>
      </c>
      <c r="G254" s="295" t="s">
        <v>285</v>
      </c>
      <c r="H254" s="296">
        <v>6</v>
      </c>
      <c r="I254" s="297"/>
      <c r="J254" s="298">
        <f>ROUND(I254*H254,2)</f>
        <v>0</v>
      </c>
      <c r="K254" s="294" t="s">
        <v>162</v>
      </c>
      <c r="L254" s="299"/>
      <c r="M254" s="300" t="s">
        <v>1</v>
      </c>
      <c r="N254" s="301" t="s">
        <v>44</v>
      </c>
      <c r="O254" s="91"/>
      <c r="P254" s="252">
        <f>O254*H254</f>
        <v>0</v>
      </c>
      <c r="Q254" s="252">
        <v>0.254</v>
      </c>
      <c r="R254" s="252">
        <f>Q254*H254</f>
        <v>1.524</v>
      </c>
      <c r="S254" s="252">
        <v>0</v>
      </c>
      <c r="T254" s="25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4" t="s">
        <v>199</v>
      </c>
      <c r="AT254" s="254" t="s">
        <v>260</v>
      </c>
      <c r="AU254" s="254" t="s">
        <v>88</v>
      </c>
      <c r="AY254" s="17" t="s">
        <v>156</v>
      </c>
      <c r="BE254" s="255">
        <f>IF(N254="základní",J254,0)</f>
        <v>0</v>
      </c>
      <c r="BF254" s="255">
        <f>IF(N254="snížená",J254,0)</f>
        <v>0</v>
      </c>
      <c r="BG254" s="255">
        <f>IF(N254="zákl. přenesená",J254,0)</f>
        <v>0</v>
      </c>
      <c r="BH254" s="255">
        <f>IF(N254="sníž. přenesená",J254,0)</f>
        <v>0</v>
      </c>
      <c r="BI254" s="255">
        <f>IF(N254="nulová",J254,0)</f>
        <v>0</v>
      </c>
      <c r="BJ254" s="17" t="s">
        <v>86</v>
      </c>
      <c r="BK254" s="255">
        <f>ROUND(I254*H254,2)</f>
        <v>0</v>
      </c>
      <c r="BL254" s="17" t="s">
        <v>163</v>
      </c>
      <c r="BM254" s="254" t="s">
        <v>410</v>
      </c>
    </row>
    <row r="255" spans="1:65" s="2" customFormat="1" ht="24" customHeight="1">
      <c r="A255" s="38"/>
      <c r="B255" s="39"/>
      <c r="C255" s="292" t="s">
        <v>411</v>
      </c>
      <c r="D255" s="292" t="s">
        <v>260</v>
      </c>
      <c r="E255" s="293" t="s">
        <v>412</v>
      </c>
      <c r="F255" s="294" t="s">
        <v>413</v>
      </c>
      <c r="G255" s="295" t="s">
        <v>285</v>
      </c>
      <c r="H255" s="296">
        <v>5</v>
      </c>
      <c r="I255" s="297"/>
      <c r="J255" s="298">
        <f>ROUND(I255*H255,2)</f>
        <v>0</v>
      </c>
      <c r="K255" s="294" t="s">
        <v>162</v>
      </c>
      <c r="L255" s="299"/>
      <c r="M255" s="300" t="s">
        <v>1</v>
      </c>
      <c r="N255" s="301" t="s">
        <v>44</v>
      </c>
      <c r="O255" s="91"/>
      <c r="P255" s="252">
        <f>O255*H255</f>
        <v>0</v>
      </c>
      <c r="Q255" s="252">
        <v>0.506</v>
      </c>
      <c r="R255" s="252">
        <f>Q255*H255</f>
        <v>2.5300000000000002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199</v>
      </c>
      <c r="AT255" s="254" t="s">
        <v>260</v>
      </c>
      <c r="AU255" s="254" t="s">
        <v>88</v>
      </c>
      <c r="AY255" s="17" t="s">
        <v>156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86</v>
      </c>
      <c r="BK255" s="255">
        <f>ROUND(I255*H255,2)</f>
        <v>0</v>
      </c>
      <c r="BL255" s="17" t="s">
        <v>163</v>
      </c>
      <c r="BM255" s="254" t="s">
        <v>414</v>
      </c>
    </row>
    <row r="256" spans="1:65" s="2" customFormat="1" ht="24" customHeight="1">
      <c r="A256" s="38"/>
      <c r="B256" s="39"/>
      <c r="C256" s="292" t="s">
        <v>415</v>
      </c>
      <c r="D256" s="292" t="s">
        <v>260</v>
      </c>
      <c r="E256" s="293" t="s">
        <v>416</v>
      </c>
      <c r="F256" s="294" t="s">
        <v>417</v>
      </c>
      <c r="G256" s="295" t="s">
        <v>285</v>
      </c>
      <c r="H256" s="296">
        <v>1</v>
      </c>
      <c r="I256" s="297"/>
      <c r="J256" s="298">
        <f>ROUND(I256*H256,2)</f>
        <v>0</v>
      </c>
      <c r="K256" s="294" t="s">
        <v>162</v>
      </c>
      <c r="L256" s="299"/>
      <c r="M256" s="300" t="s">
        <v>1</v>
      </c>
      <c r="N256" s="301" t="s">
        <v>44</v>
      </c>
      <c r="O256" s="91"/>
      <c r="P256" s="252">
        <f>O256*H256</f>
        <v>0</v>
      </c>
      <c r="Q256" s="252">
        <v>1.013</v>
      </c>
      <c r="R256" s="252">
        <f>Q256*H256</f>
        <v>1.013</v>
      </c>
      <c r="S256" s="252">
        <v>0</v>
      </c>
      <c r="T256" s="25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199</v>
      </c>
      <c r="AT256" s="254" t="s">
        <v>260</v>
      </c>
      <c r="AU256" s="254" t="s">
        <v>88</v>
      </c>
      <c r="AY256" s="17" t="s">
        <v>156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86</v>
      </c>
      <c r="BK256" s="255">
        <f>ROUND(I256*H256,2)</f>
        <v>0</v>
      </c>
      <c r="BL256" s="17" t="s">
        <v>163</v>
      </c>
      <c r="BM256" s="254" t="s">
        <v>418</v>
      </c>
    </row>
    <row r="257" spans="1:65" s="2" customFormat="1" ht="24" customHeight="1">
      <c r="A257" s="38"/>
      <c r="B257" s="39"/>
      <c r="C257" s="243" t="s">
        <v>419</v>
      </c>
      <c r="D257" s="243" t="s">
        <v>158</v>
      </c>
      <c r="E257" s="244" t="s">
        <v>420</v>
      </c>
      <c r="F257" s="245" t="s">
        <v>421</v>
      </c>
      <c r="G257" s="246" t="s">
        <v>285</v>
      </c>
      <c r="H257" s="247">
        <v>6</v>
      </c>
      <c r="I257" s="248"/>
      <c r="J257" s="249">
        <f>ROUND(I257*H257,2)</f>
        <v>0</v>
      </c>
      <c r="K257" s="245" t="s">
        <v>162</v>
      </c>
      <c r="L257" s="44"/>
      <c r="M257" s="250" t="s">
        <v>1</v>
      </c>
      <c r="N257" s="251" t="s">
        <v>44</v>
      </c>
      <c r="O257" s="91"/>
      <c r="P257" s="252">
        <f>O257*H257</f>
        <v>0</v>
      </c>
      <c r="Q257" s="252">
        <v>0.01147</v>
      </c>
      <c r="R257" s="252">
        <f>Q257*H257</f>
        <v>0.06881999999999999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163</v>
      </c>
      <c r="AT257" s="254" t="s">
        <v>158</v>
      </c>
      <c r="AU257" s="254" t="s">
        <v>88</v>
      </c>
      <c r="AY257" s="17" t="s">
        <v>156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86</v>
      </c>
      <c r="BK257" s="255">
        <f>ROUND(I257*H257,2)</f>
        <v>0</v>
      </c>
      <c r="BL257" s="17" t="s">
        <v>163</v>
      </c>
      <c r="BM257" s="254" t="s">
        <v>422</v>
      </c>
    </row>
    <row r="258" spans="1:51" s="13" customFormat="1" ht="12">
      <c r="A258" s="13"/>
      <c r="B258" s="256"/>
      <c r="C258" s="257"/>
      <c r="D258" s="258" t="s">
        <v>165</v>
      </c>
      <c r="E258" s="259" t="s">
        <v>1</v>
      </c>
      <c r="F258" s="260" t="s">
        <v>189</v>
      </c>
      <c r="G258" s="257"/>
      <c r="H258" s="261">
        <v>6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165</v>
      </c>
      <c r="AU258" s="267" t="s">
        <v>88</v>
      </c>
      <c r="AV258" s="13" t="s">
        <v>88</v>
      </c>
      <c r="AW258" s="13" t="s">
        <v>34</v>
      </c>
      <c r="AX258" s="13" t="s">
        <v>86</v>
      </c>
      <c r="AY258" s="267" t="s">
        <v>156</v>
      </c>
    </row>
    <row r="259" spans="1:65" s="2" customFormat="1" ht="24" customHeight="1">
      <c r="A259" s="38"/>
      <c r="B259" s="39"/>
      <c r="C259" s="292" t="s">
        <v>423</v>
      </c>
      <c r="D259" s="292" t="s">
        <v>260</v>
      </c>
      <c r="E259" s="293" t="s">
        <v>424</v>
      </c>
      <c r="F259" s="294" t="s">
        <v>425</v>
      </c>
      <c r="G259" s="295" t="s">
        <v>285</v>
      </c>
      <c r="H259" s="296">
        <v>6</v>
      </c>
      <c r="I259" s="297"/>
      <c r="J259" s="298">
        <f>ROUND(I259*H259,2)</f>
        <v>0</v>
      </c>
      <c r="K259" s="294" t="s">
        <v>162</v>
      </c>
      <c r="L259" s="299"/>
      <c r="M259" s="300" t="s">
        <v>1</v>
      </c>
      <c r="N259" s="301" t="s">
        <v>44</v>
      </c>
      <c r="O259" s="91"/>
      <c r="P259" s="252">
        <f>O259*H259</f>
        <v>0</v>
      </c>
      <c r="Q259" s="252">
        <v>0.585</v>
      </c>
      <c r="R259" s="252">
        <f>Q259*H259</f>
        <v>3.51</v>
      </c>
      <c r="S259" s="252">
        <v>0</v>
      </c>
      <c r="T259" s="25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4" t="s">
        <v>199</v>
      </c>
      <c r="AT259" s="254" t="s">
        <v>260</v>
      </c>
      <c r="AU259" s="254" t="s">
        <v>88</v>
      </c>
      <c r="AY259" s="17" t="s">
        <v>156</v>
      </c>
      <c r="BE259" s="255">
        <f>IF(N259="základní",J259,0)</f>
        <v>0</v>
      </c>
      <c r="BF259" s="255">
        <f>IF(N259="snížená",J259,0)</f>
        <v>0</v>
      </c>
      <c r="BG259" s="255">
        <f>IF(N259="zákl. přenesená",J259,0)</f>
        <v>0</v>
      </c>
      <c r="BH259" s="255">
        <f>IF(N259="sníž. přenesená",J259,0)</f>
        <v>0</v>
      </c>
      <c r="BI259" s="255">
        <f>IF(N259="nulová",J259,0)</f>
        <v>0</v>
      </c>
      <c r="BJ259" s="17" t="s">
        <v>86</v>
      </c>
      <c r="BK259" s="255">
        <f>ROUND(I259*H259,2)</f>
        <v>0</v>
      </c>
      <c r="BL259" s="17" t="s">
        <v>163</v>
      </c>
      <c r="BM259" s="254" t="s">
        <v>426</v>
      </c>
    </row>
    <row r="260" spans="1:65" s="2" customFormat="1" ht="24" customHeight="1">
      <c r="A260" s="38"/>
      <c r="B260" s="39"/>
      <c r="C260" s="243" t="s">
        <v>427</v>
      </c>
      <c r="D260" s="243" t="s">
        <v>158</v>
      </c>
      <c r="E260" s="244" t="s">
        <v>428</v>
      </c>
      <c r="F260" s="245" t="s">
        <v>429</v>
      </c>
      <c r="G260" s="246" t="s">
        <v>285</v>
      </c>
      <c r="H260" s="247">
        <v>6</v>
      </c>
      <c r="I260" s="248"/>
      <c r="J260" s="249">
        <f>ROUND(I260*H260,2)</f>
        <v>0</v>
      </c>
      <c r="K260" s="245" t="s">
        <v>162</v>
      </c>
      <c r="L260" s="44"/>
      <c r="M260" s="250" t="s">
        <v>1</v>
      </c>
      <c r="N260" s="251" t="s">
        <v>44</v>
      </c>
      <c r="O260" s="91"/>
      <c r="P260" s="252">
        <f>O260*H260</f>
        <v>0</v>
      </c>
      <c r="Q260" s="252">
        <v>0.02753</v>
      </c>
      <c r="R260" s="252">
        <f>Q260*H260</f>
        <v>0.16518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163</v>
      </c>
      <c r="AT260" s="254" t="s">
        <v>158</v>
      </c>
      <c r="AU260" s="254" t="s">
        <v>88</v>
      </c>
      <c r="AY260" s="17" t="s">
        <v>156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86</v>
      </c>
      <c r="BK260" s="255">
        <f>ROUND(I260*H260,2)</f>
        <v>0</v>
      </c>
      <c r="BL260" s="17" t="s">
        <v>163</v>
      </c>
      <c r="BM260" s="254" t="s">
        <v>430</v>
      </c>
    </row>
    <row r="261" spans="1:51" s="13" customFormat="1" ht="12">
      <c r="A261" s="13"/>
      <c r="B261" s="256"/>
      <c r="C261" s="257"/>
      <c r="D261" s="258" t="s">
        <v>165</v>
      </c>
      <c r="E261" s="259" t="s">
        <v>1</v>
      </c>
      <c r="F261" s="260" t="s">
        <v>431</v>
      </c>
      <c r="G261" s="257"/>
      <c r="H261" s="261">
        <v>6</v>
      </c>
      <c r="I261" s="262"/>
      <c r="J261" s="257"/>
      <c r="K261" s="257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165</v>
      </c>
      <c r="AU261" s="267" t="s">
        <v>88</v>
      </c>
      <c r="AV261" s="13" t="s">
        <v>88</v>
      </c>
      <c r="AW261" s="13" t="s">
        <v>34</v>
      </c>
      <c r="AX261" s="13" t="s">
        <v>86</v>
      </c>
      <c r="AY261" s="267" t="s">
        <v>156</v>
      </c>
    </row>
    <row r="262" spans="1:65" s="2" customFormat="1" ht="16.5" customHeight="1">
      <c r="A262" s="38"/>
      <c r="B262" s="39"/>
      <c r="C262" s="292" t="s">
        <v>432</v>
      </c>
      <c r="D262" s="292" t="s">
        <v>260</v>
      </c>
      <c r="E262" s="293" t="s">
        <v>433</v>
      </c>
      <c r="F262" s="294" t="s">
        <v>434</v>
      </c>
      <c r="G262" s="295" t="s">
        <v>285</v>
      </c>
      <c r="H262" s="296">
        <v>3</v>
      </c>
      <c r="I262" s="297"/>
      <c r="J262" s="298">
        <f>ROUND(I262*H262,2)</f>
        <v>0</v>
      </c>
      <c r="K262" s="294" t="s">
        <v>162</v>
      </c>
      <c r="L262" s="299"/>
      <c r="M262" s="300" t="s">
        <v>1</v>
      </c>
      <c r="N262" s="301" t="s">
        <v>44</v>
      </c>
      <c r="O262" s="91"/>
      <c r="P262" s="252">
        <f>O262*H262</f>
        <v>0</v>
      </c>
      <c r="Q262" s="252">
        <v>1.6</v>
      </c>
      <c r="R262" s="252">
        <f>Q262*H262</f>
        <v>4.800000000000001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199</v>
      </c>
      <c r="AT262" s="254" t="s">
        <v>260</v>
      </c>
      <c r="AU262" s="254" t="s">
        <v>88</v>
      </c>
      <c r="AY262" s="17" t="s">
        <v>156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86</v>
      </c>
      <c r="BK262" s="255">
        <f>ROUND(I262*H262,2)</f>
        <v>0</v>
      </c>
      <c r="BL262" s="17" t="s">
        <v>163</v>
      </c>
      <c r="BM262" s="254" t="s">
        <v>435</v>
      </c>
    </row>
    <row r="263" spans="1:65" s="2" customFormat="1" ht="16.5" customHeight="1">
      <c r="A263" s="38"/>
      <c r="B263" s="39"/>
      <c r="C263" s="292" t="s">
        <v>436</v>
      </c>
      <c r="D263" s="292" t="s">
        <v>260</v>
      </c>
      <c r="E263" s="293" t="s">
        <v>437</v>
      </c>
      <c r="F263" s="294" t="s">
        <v>438</v>
      </c>
      <c r="G263" s="295" t="s">
        <v>285</v>
      </c>
      <c r="H263" s="296">
        <v>1</v>
      </c>
      <c r="I263" s="297"/>
      <c r="J263" s="298">
        <f>ROUND(I263*H263,2)</f>
        <v>0</v>
      </c>
      <c r="K263" s="294" t="s">
        <v>162</v>
      </c>
      <c r="L263" s="299"/>
      <c r="M263" s="300" t="s">
        <v>1</v>
      </c>
      <c r="N263" s="301" t="s">
        <v>44</v>
      </c>
      <c r="O263" s="91"/>
      <c r="P263" s="252">
        <f>O263*H263</f>
        <v>0</v>
      </c>
      <c r="Q263" s="252">
        <v>1.87</v>
      </c>
      <c r="R263" s="252">
        <f>Q263*H263</f>
        <v>1.87</v>
      </c>
      <c r="S263" s="252">
        <v>0</v>
      </c>
      <c r="T263" s="25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4" t="s">
        <v>199</v>
      </c>
      <c r="AT263" s="254" t="s">
        <v>260</v>
      </c>
      <c r="AU263" s="254" t="s">
        <v>88</v>
      </c>
      <c r="AY263" s="17" t="s">
        <v>156</v>
      </c>
      <c r="BE263" s="255">
        <f>IF(N263="základní",J263,0)</f>
        <v>0</v>
      </c>
      <c r="BF263" s="255">
        <f>IF(N263="snížená",J263,0)</f>
        <v>0</v>
      </c>
      <c r="BG263" s="255">
        <f>IF(N263="zákl. přenesená",J263,0)</f>
        <v>0</v>
      </c>
      <c r="BH263" s="255">
        <f>IF(N263="sníž. přenesená",J263,0)</f>
        <v>0</v>
      </c>
      <c r="BI263" s="255">
        <f>IF(N263="nulová",J263,0)</f>
        <v>0</v>
      </c>
      <c r="BJ263" s="17" t="s">
        <v>86</v>
      </c>
      <c r="BK263" s="255">
        <f>ROUND(I263*H263,2)</f>
        <v>0</v>
      </c>
      <c r="BL263" s="17" t="s">
        <v>163</v>
      </c>
      <c r="BM263" s="254" t="s">
        <v>439</v>
      </c>
    </row>
    <row r="264" spans="1:65" s="2" customFormat="1" ht="24" customHeight="1">
      <c r="A264" s="38"/>
      <c r="B264" s="39"/>
      <c r="C264" s="292" t="s">
        <v>440</v>
      </c>
      <c r="D264" s="292" t="s">
        <v>260</v>
      </c>
      <c r="E264" s="293" t="s">
        <v>441</v>
      </c>
      <c r="F264" s="294" t="s">
        <v>442</v>
      </c>
      <c r="G264" s="295" t="s">
        <v>285</v>
      </c>
      <c r="H264" s="296">
        <v>2</v>
      </c>
      <c r="I264" s="297"/>
      <c r="J264" s="298">
        <f>ROUND(I264*H264,2)</f>
        <v>0</v>
      </c>
      <c r="K264" s="294" t="s">
        <v>162</v>
      </c>
      <c r="L264" s="299"/>
      <c r="M264" s="300" t="s">
        <v>1</v>
      </c>
      <c r="N264" s="301" t="s">
        <v>44</v>
      </c>
      <c r="O264" s="91"/>
      <c r="P264" s="252">
        <f>O264*H264</f>
        <v>0</v>
      </c>
      <c r="Q264" s="252">
        <v>2.1</v>
      </c>
      <c r="R264" s="252">
        <f>Q264*H264</f>
        <v>4.2</v>
      </c>
      <c r="S264" s="252">
        <v>0</v>
      </c>
      <c r="T264" s="25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4" t="s">
        <v>199</v>
      </c>
      <c r="AT264" s="254" t="s">
        <v>260</v>
      </c>
      <c r="AU264" s="254" t="s">
        <v>88</v>
      </c>
      <c r="AY264" s="17" t="s">
        <v>156</v>
      </c>
      <c r="BE264" s="255">
        <f>IF(N264="základní",J264,0)</f>
        <v>0</v>
      </c>
      <c r="BF264" s="255">
        <f>IF(N264="snížená",J264,0)</f>
        <v>0</v>
      </c>
      <c r="BG264" s="255">
        <f>IF(N264="zákl. přenesená",J264,0)</f>
        <v>0</v>
      </c>
      <c r="BH264" s="255">
        <f>IF(N264="sníž. přenesená",J264,0)</f>
        <v>0</v>
      </c>
      <c r="BI264" s="255">
        <f>IF(N264="nulová",J264,0)</f>
        <v>0</v>
      </c>
      <c r="BJ264" s="17" t="s">
        <v>86</v>
      </c>
      <c r="BK264" s="255">
        <f>ROUND(I264*H264,2)</f>
        <v>0</v>
      </c>
      <c r="BL264" s="17" t="s">
        <v>163</v>
      </c>
      <c r="BM264" s="254" t="s">
        <v>443</v>
      </c>
    </row>
    <row r="265" spans="1:65" s="2" customFormat="1" ht="24" customHeight="1">
      <c r="A265" s="38"/>
      <c r="B265" s="39"/>
      <c r="C265" s="292" t="s">
        <v>444</v>
      </c>
      <c r="D265" s="292" t="s">
        <v>260</v>
      </c>
      <c r="E265" s="293" t="s">
        <v>445</v>
      </c>
      <c r="F265" s="294" t="s">
        <v>446</v>
      </c>
      <c r="G265" s="295" t="s">
        <v>285</v>
      </c>
      <c r="H265" s="296">
        <v>15</v>
      </c>
      <c r="I265" s="297"/>
      <c r="J265" s="298">
        <f>ROUND(I265*H265,2)</f>
        <v>0</v>
      </c>
      <c r="K265" s="294" t="s">
        <v>162</v>
      </c>
      <c r="L265" s="299"/>
      <c r="M265" s="300" t="s">
        <v>1</v>
      </c>
      <c r="N265" s="301" t="s">
        <v>44</v>
      </c>
      <c r="O265" s="91"/>
      <c r="P265" s="252">
        <f>O265*H265</f>
        <v>0</v>
      </c>
      <c r="Q265" s="252">
        <v>0.002</v>
      </c>
      <c r="R265" s="252">
        <f>Q265*H265</f>
        <v>0.03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199</v>
      </c>
      <c r="AT265" s="254" t="s">
        <v>260</v>
      </c>
      <c r="AU265" s="254" t="s">
        <v>88</v>
      </c>
      <c r="AY265" s="17" t="s">
        <v>156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86</v>
      </c>
      <c r="BK265" s="255">
        <f>ROUND(I265*H265,2)</f>
        <v>0</v>
      </c>
      <c r="BL265" s="17" t="s">
        <v>163</v>
      </c>
      <c r="BM265" s="254" t="s">
        <v>447</v>
      </c>
    </row>
    <row r="266" spans="1:65" s="2" customFormat="1" ht="24" customHeight="1">
      <c r="A266" s="38"/>
      <c r="B266" s="39"/>
      <c r="C266" s="243" t="s">
        <v>448</v>
      </c>
      <c r="D266" s="243" t="s">
        <v>158</v>
      </c>
      <c r="E266" s="244" t="s">
        <v>449</v>
      </c>
      <c r="F266" s="245" t="s">
        <v>450</v>
      </c>
      <c r="G266" s="246" t="s">
        <v>285</v>
      </c>
      <c r="H266" s="247">
        <v>6</v>
      </c>
      <c r="I266" s="248"/>
      <c r="J266" s="249">
        <f>ROUND(I266*H266,2)</f>
        <v>0</v>
      </c>
      <c r="K266" s="245" t="s">
        <v>162</v>
      </c>
      <c r="L266" s="44"/>
      <c r="M266" s="250" t="s">
        <v>1</v>
      </c>
      <c r="N266" s="251" t="s">
        <v>44</v>
      </c>
      <c r="O266" s="91"/>
      <c r="P266" s="252">
        <f>O266*H266</f>
        <v>0</v>
      </c>
      <c r="Q266" s="252">
        <v>0.21734</v>
      </c>
      <c r="R266" s="252">
        <f>Q266*H266</f>
        <v>1.30404</v>
      </c>
      <c r="S266" s="252">
        <v>0</v>
      </c>
      <c r="T266" s="25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4" t="s">
        <v>163</v>
      </c>
      <c r="AT266" s="254" t="s">
        <v>158</v>
      </c>
      <c r="AU266" s="254" t="s">
        <v>88</v>
      </c>
      <c r="AY266" s="17" t="s">
        <v>156</v>
      </c>
      <c r="BE266" s="255">
        <f>IF(N266="základní",J266,0)</f>
        <v>0</v>
      </c>
      <c r="BF266" s="255">
        <f>IF(N266="snížená",J266,0)</f>
        <v>0</v>
      </c>
      <c r="BG266" s="255">
        <f>IF(N266="zákl. přenesená",J266,0)</f>
        <v>0</v>
      </c>
      <c r="BH266" s="255">
        <f>IF(N266="sníž. přenesená",J266,0)</f>
        <v>0</v>
      </c>
      <c r="BI266" s="255">
        <f>IF(N266="nulová",J266,0)</f>
        <v>0</v>
      </c>
      <c r="BJ266" s="17" t="s">
        <v>86</v>
      </c>
      <c r="BK266" s="255">
        <f>ROUND(I266*H266,2)</f>
        <v>0</v>
      </c>
      <c r="BL266" s="17" t="s">
        <v>163</v>
      </c>
      <c r="BM266" s="254" t="s">
        <v>451</v>
      </c>
    </row>
    <row r="267" spans="1:51" s="13" customFormat="1" ht="12">
      <c r="A267" s="13"/>
      <c r="B267" s="256"/>
      <c r="C267" s="257"/>
      <c r="D267" s="258" t="s">
        <v>165</v>
      </c>
      <c r="E267" s="259" t="s">
        <v>1</v>
      </c>
      <c r="F267" s="260" t="s">
        <v>189</v>
      </c>
      <c r="G267" s="257"/>
      <c r="H267" s="261">
        <v>6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165</v>
      </c>
      <c r="AU267" s="267" t="s">
        <v>88</v>
      </c>
      <c r="AV267" s="13" t="s">
        <v>88</v>
      </c>
      <c r="AW267" s="13" t="s">
        <v>34</v>
      </c>
      <c r="AX267" s="13" t="s">
        <v>86</v>
      </c>
      <c r="AY267" s="267" t="s">
        <v>156</v>
      </c>
    </row>
    <row r="268" spans="1:65" s="2" customFormat="1" ht="16.5" customHeight="1">
      <c r="A268" s="38"/>
      <c r="B268" s="39"/>
      <c r="C268" s="292" t="s">
        <v>452</v>
      </c>
      <c r="D268" s="292" t="s">
        <v>260</v>
      </c>
      <c r="E268" s="293" t="s">
        <v>453</v>
      </c>
      <c r="F268" s="294" t="s">
        <v>454</v>
      </c>
      <c r="G268" s="295" t="s">
        <v>285</v>
      </c>
      <c r="H268" s="296">
        <v>6</v>
      </c>
      <c r="I268" s="297"/>
      <c r="J268" s="298">
        <f>ROUND(I268*H268,2)</f>
        <v>0</v>
      </c>
      <c r="K268" s="294" t="s">
        <v>162</v>
      </c>
      <c r="L268" s="299"/>
      <c r="M268" s="300" t="s">
        <v>1</v>
      </c>
      <c r="N268" s="301" t="s">
        <v>44</v>
      </c>
      <c r="O268" s="91"/>
      <c r="P268" s="252">
        <f>O268*H268</f>
        <v>0</v>
      </c>
      <c r="Q268" s="252">
        <v>0.079</v>
      </c>
      <c r="R268" s="252">
        <f>Q268*H268</f>
        <v>0.474</v>
      </c>
      <c r="S268" s="252">
        <v>0</v>
      </c>
      <c r="T268" s="25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4" t="s">
        <v>199</v>
      </c>
      <c r="AT268" s="254" t="s">
        <v>260</v>
      </c>
      <c r="AU268" s="254" t="s">
        <v>88</v>
      </c>
      <c r="AY268" s="17" t="s">
        <v>156</v>
      </c>
      <c r="BE268" s="255">
        <f>IF(N268="základní",J268,0)</f>
        <v>0</v>
      </c>
      <c r="BF268" s="255">
        <f>IF(N268="snížená",J268,0)</f>
        <v>0</v>
      </c>
      <c r="BG268" s="255">
        <f>IF(N268="zákl. přenesená",J268,0)</f>
        <v>0</v>
      </c>
      <c r="BH268" s="255">
        <f>IF(N268="sníž. přenesená",J268,0)</f>
        <v>0</v>
      </c>
      <c r="BI268" s="255">
        <f>IF(N268="nulová",J268,0)</f>
        <v>0</v>
      </c>
      <c r="BJ268" s="17" t="s">
        <v>86</v>
      </c>
      <c r="BK268" s="255">
        <f>ROUND(I268*H268,2)</f>
        <v>0</v>
      </c>
      <c r="BL268" s="17" t="s">
        <v>163</v>
      </c>
      <c r="BM268" s="254" t="s">
        <v>455</v>
      </c>
    </row>
    <row r="269" spans="1:63" s="12" customFormat="1" ht="22.8" customHeight="1">
      <c r="A269" s="12"/>
      <c r="B269" s="227"/>
      <c r="C269" s="228"/>
      <c r="D269" s="229" t="s">
        <v>78</v>
      </c>
      <c r="E269" s="241" t="s">
        <v>456</v>
      </c>
      <c r="F269" s="241" t="s">
        <v>457</v>
      </c>
      <c r="G269" s="228"/>
      <c r="H269" s="228"/>
      <c r="I269" s="231"/>
      <c r="J269" s="242">
        <f>BK269</f>
        <v>0</v>
      </c>
      <c r="K269" s="228"/>
      <c r="L269" s="233"/>
      <c r="M269" s="234"/>
      <c r="N269" s="235"/>
      <c r="O269" s="235"/>
      <c r="P269" s="236">
        <f>SUM(P270:P275)</f>
        <v>0</v>
      </c>
      <c r="Q269" s="235"/>
      <c r="R269" s="236">
        <f>SUM(R270:R275)</f>
        <v>0</v>
      </c>
      <c r="S269" s="235"/>
      <c r="T269" s="237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8" t="s">
        <v>86</v>
      </c>
      <c r="AT269" s="239" t="s">
        <v>78</v>
      </c>
      <c r="AU269" s="239" t="s">
        <v>86</v>
      </c>
      <c r="AY269" s="238" t="s">
        <v>156</v>
      </c>
      <c r="BK269" s="240">
        <f>SUM(BK270:BK275)</f>
        <v>0</v>
      </c>
    </row>
    <row r="270" spans="1:65" s="2" customFormat="1" ht="36" customHeight="1">
      <c r="A270" s="38"/>
      <c r="B270" s="39"/>
      <c r="C270" s="243" t="s">
        <v>458</v>
      </c>
      <c r="D270" s="243" t="s">
        <v>158</v>
      </c>
      <c r="E270" s="244" t="s">
        <v>459</v>
      </c>
      <c r="F270" s="245" t="s">
        <v>460</v>
      </c>
      <c r="G270" s="246" t="s">
        <v>247</v>
      </c>
      <c r="H270" s="247">
        <v>2.552</v>
      </c>
      <c r="I270" s="248"/>
      <c r="J270" s="249">
        <f>ROUND(I270*H270,2)</f>
        <v>0</v>
      </c>
      <c r="K270" s="245" t="s">
        <v>162</v>
      </c>
      <c r="L270" s="44"/>
      <c r="M270" s="250" t="s">
        <v>1</v>
      </c>
      <c r="N270" s="251" t="s">
        <v>44</v>
      </c>
      <c r="O270" s="91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163</v>
      </c>
      <c r="AT270" s="254" t="s">
        <v>158</v>
      </c>
      <c r="AU270" s="254" t="s">
        <v>88</v>
      </c>
      <c r="AY270" s="17" t="s">
        <v>156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86</v>
      </c>
      <c r="BK270" s="255">
        <f>ROUND(I270*H270,2)</f>
        <v>0</v>
      </c>
      <c r="BL270" s="17" t="s">
        <v>163</v>
      </c>
      <c r="BM270" s="254" t="s">
        <v>461</v>
      </c>
    </row>
    <row r="271" spans="1:51" s="13" customFormat="1" ht="12">
      <c r="A271" s="13"/>
      <c r="B271" s="256"/>
      <c r="C271" s="257"/>
      <c r="D271" s="258" t="s">
        <v>165</v>
      </c>
      <c r="E271" s="259" t="s">
        <v>1</v>
      </c>
      <c r="F271" s="260" t="s">
        <v>462</v>
      </c>
      <c r="G271" s="257"/>
      <c r="H271" s="261">
        <v>2.552</v>
      </c>
      <c r="I271" s="262"/>
      <c r="J271" s="257"/>
      <c r="K271" s="257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165</v>
      </c>
      <c r="AU271" s="267" t="s">
        <v>88</v>
      </c>
      <c r="AV271" s="13" t="s">
        <v>88</v>
      </c>
      <c r="AW271" s="13" t="s">
        <v>34</v>
      </c>
      <c r="AX271" s="13" t="s">
        <v>86</v>
      </c>
      <c r="AY271" s="267" t="s">
        <v>156</v>
      </c>
    </row>
    <row r="272" spans="1:65" s="2" customFormat="1" ht="36" customHeight="1">
      <c r="A272" s="38"/>
      <c r="B272" s="39"/>
      <c r="C272" s="243" t="s">
        <v>463</v>
      </c>
      <c r="D272" s="243" t="s">
        <v>158</v>
      </c>
      <c r="E272" s="244" t="s">
        <v>464</v>
      </c>
      <c r="F272" s="245" t="s">
        <v>465</v>
      </c>
      <c r="G272" s="246" t="s">
        <v>247</v>
      </c>
      <c r="H272" s="247">
        <v>10.208</v>
      </c>
      <c r="I272" s="248"/>
      <c r="J272" s="249">
        <f>ROUND(I272*H272,2)</f>
        <v>0</v>
      </c>
      <c r="K272" s="245" t="s">
        <v>162</v>
      </c>
      <c r="L272" s="44"/>
      <c r="M272" s="250" t="s">
        <v>1</v>
      </c>
      <c r="N272" s="251" t="s">
        <v>44</v>
      </c>
      <c r="O272" s="91"/>
      <c r="P272" s="252">
        <f>O272*H272</f>
        <v>0</v>
      </c>
      <c r="Q272" s="252">
        <v>0</v>
      </c>
      <c r="R272" s="252">
        <f>Q272*H272</f>
        <v>0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163</v>
      </c>
      <c r="AT272" s="254" t="s">
        <v>158</v>
      </c>
      <c r="AU272" s="254" t="s">
        <v>88</v>
      </c>
      <c r="AY272" s="17" t="s">
        <v>156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86</v>
      </c>
      <c r="BK272" s="255">
        <f>ROUND(I272*H272,2)</f>
        <v>0</v>
      </c>
      <c r="BL272" s="17" t="s">
        <v>163</v>
      </c>
      <c r="BM272" s="254" t="s">
        <v>466</v>
      </c>
    </row>
    <row r="273" spans="1:51" s="14" customFormat="1" ht="12">
      <c r="A273" s="14"/>
      <c r="B273" s="271"/>
      <c r="C273" s="272"/>
      <c r="D273" s="258" t="s">
        <v>165</v>
      </c>
      <c r="E273" s="273" t="s">
        <v>1</v>
      </c>
      <c r="F273" s="274" t="s">
        <v>467</v>
      </c>
      <c r="G273" s="272"/>
      <c r="H273" s="273" t="s">
        <v>1</v>
      </c>
      <c r="I273" s="275"/>
      <c r="J273" s="272"/>
      <c r="K273" s="272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165</v>
      </c>
      <c r="AU273" s="280" t="s">
        <v>88</v>
      </c>
      <c r="AV273" s="14" t="s">
        <v>86</v>
      </c>
      <c r="AW273" s="14" t="s">
        <v>34</v>
      </c>
      <c r="AX273" s="14" t="s">
        <v>79</v>
      </c>
      <c r="AY273" s="280" t="s">
        <v>156</v>
      </c>
    </row>
    <row r="274" spans="1:51" s="13" customFormat="1" ht="12">
      <c r="A274" s="13"/>
      <c r="B274" s="256"/>
      <c r="C274" s="257"/>
      <c r="D274" s="258" t="s">
        <v>165</v>
      </c>
      <c r="E274" s="259" t="s">
        <v>1</v>
      </c>
      <c r="F274" s="260" t="s">
        <v>468</v>
      </c>
      <c r="G274" s="257"/>
      <c r="H274" s="261">
        <v>10.208</v>
      </c>
      <c r="I274" s="262"/>
      <c r="J274" s="257"/>
      <c r="K274" s="257"/>
      <c r="L274" s="263"/>
      <c r="M274" s="264"/>
      <c r="N274" s="265"/>
      <c r="O274" s="265"/>
      <c r="P274" s="265"/>
      <c r="Q274" s="265"/>
      <c r="R274" s="265"/>
      <c r="S274" s="265"/>
      <c r="T274" s="26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165</v>
      </c>
      <c r="AU274" s="267" t="s">
        <v>88</v>
      </c>
      <c r="AV274" s="13" t="s">
        <v>88</v>
      </c>
      <c r="AW274" s="13" t="s">
        <v>34</v>
      </c>
      <c r="AX274" s="13" t="s">
        <v>86</v>
      </c>
      <c r="AY274" s="267" t="s">
        <v>156</v>
      </c>
    </row>
    <row r="275" spans="1:65" s="2" customFormat="1" ht="24" customHeight="1">
      <c r="A275" s="38"/>
      <c r="B275" s="39"/>
      <c r="C275" s="243" t="s">
        <v>469</v>
      </c>
      <c r="D275" s="243" t="s">
        <v>158</v>
      </c>
      <c r="E275" s="244" t="s">
        <v>470</v>
      </c>
      <c r="F275" s="245" t="s">
        <v>471</v>
      </c>
      <c r="G275" s="246" t="s">
        <v>247</v>
      </c>
      <c r="H275" s="247">
        <v>2.552</v>
      </c>
      <c r="I275" s="248"/>
      <c r="J275" s="249">
        <f>ROUND(I275*H275,2)</f>
        <v>0</v>
      </c>
      <c r="K275" s="245" t="s">
        <v>162</v>
      </c>
      <c r="L275" s="44"/>
      <c r="M275" s="250" t="s">
        <v>1</v>
      </c>
      <c r="N275" s="251" t="s">
        <v>44</v>
      </c>
      <c r="O275" s="91"/>
      <c r="P275" s="252">
        <f>O275*H275</f>
        <v>0</v>
      </c>
      <c r="Q275" s="252">
        <v>0</v>
      </c>
      <c r="R275" s="252">
        <f>Q275*H275</f>
        <v>0</v>
      </c>
      <c r="S275" s="252">
        <v>0</v>
      </c>
      <c r="T275" s="25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4" t="s">
        <v>163</v>
      </c>
      <c r="AT275" s="254" t="s">
        <v>158</v>
      </c>
      <c r="AU275" s="254" t="s">
        <v>88</v>
      </c>
      <c r="AY275" s="17" t="s">
        <v>156</v>
      </c>
      <c r="BE275" s="255">
        <f>IF(N275="základní",J275,0)</f>
        <v>0</v>
      </c>
      <c r="BF275" s="255">
        <f>IF(N275="snížená",J275,0)</f>
        <v>0</v>
      </c>
      <c r="BG275" s="255">
        <f>IF(N275="zákl. přenesená",J275,0)</f>
        <v>0</v>
      </c>
      <c r="BH275" s="255">
        <f>IF(N275="sníž. přenesená",J275,0)</f>
        <v>0</v>
      </c>
      <c r="BI275" s="255">
        <f>IF(N275="nulová",J275,0)</f>
        <v>0</v>
      </c>
      <c r="BJ275" s="17" t="s">
        <v>86</v>
      </c>
      <c r="BK275" s="255">
        <f>ROUND(I275*H275,2)</f>
        <v>0</v>
      </c>
      <c r="BL275" s="17" t="s">
        <v>163</v>
      </c>
      <c r="BM275" s="254" t="s">
        <v>472</v>
      </c>
    </row>
    <row r="276" spans="1:63" s="12" customFormat="1" ht="22.8" customHeight="1">
      <c r="A276" s="12"/>
      <c r="B276" s="227"/>
      <c r="C276" s="228"/>
      <c r="D276" s="229" t="s">
        <v>78</v>
      </c>
      <c r="E276" s="241" t="s">
        <v>473</v>
      </c>
      <c r="F276" s="241" t="s">
        <v>474</v>
      </c>
      <c r="G276" s="228"/>
      <c r="H276" s="228"/>
      <c r="I276" s="231"/>
      <c r="J276" s="242">
        <f>BK276</f>
        <v>0</v>
      </c>
      <c r="K276" s="228"/>
      <c r="L276" s="233"/>
      <c r="M276" s="234"/>
      <c r="N276" s="235"/>
      <c r="O276" s="235"/>
      <c r="P276" s="236">
        <f>P277</f>
        <v>0</v>
      </c>
      <c r="Q276" s="235"/>
      <c r="R276" s="236">
        <f>R277</f>
        <v>0</v>
      </c>
      <c r="S276" s="235"/>
      <c r="T276" s="237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38" t="s">
        <v>86</v>
      </c>
      <c r="AT276" s="239" t="s">
        <v>78</v>
      </c>
      <c r="AU276" s="239" t="s">
        <v>86</v>
      </c>
      <c r="AY276" s="238" t="s">
        <v>156</v>
      </c>
      <c r="BK276" s="240">
        <f>BK277</f>
        <v>0</v>
      </c>
    </row>
    <row r="277" spans="1:65" s="2" customFormat="1" ht="36" customHeight="1">
      <c r="A277" s="38"/>
      <c r="B277" s="39"/>
      <c r="C277" s="243" t="s">
        <v>475</v>
      </c>
      <c r="D277" s="243" t="s">
        <v>158</v>
      </c>
      <c r="E277" s="244" t="s">
        <v>476</v>
      </c>
      <c r="F277" s="245" t="s">
        <v>477</v>
      </c>
      <c r="G277" s="246" t="s">
        <v>247</v>
      </c>
      <c r="H277" s="247">
        <v>588.508</v>
      </c>
      <c r="I277" s="248"/>
      <c r="J277" s="249">
        <f>ROUND(I277*H277,2)</f>
        <v>0</v>
      </c>
      <c r="K277" s="245" t="s">
        <v>162</v>
      </c>
      <c r="L277" s="44"/>
      <c r="M277" s="302" t="s">
        <v>1</v>
      </c>
      <c r="N277" s="303" t="s">
        <v>44</v>
      </c>
      <c r="O277" s="304"/>
      <c r="P277" s="305">
        <f>O277*H277</f>
        <v>0</v>
      </c>
      <c r="Q277" s="305">
        <v>0</v>
      </c>
      <c r="R277" s="305">
        <f>Q277*H277</f>
        <v>0</v>
      </c>
      <c r="S277" s="305">
        <v>0</v>
      </c>
      <c r="T277" s="30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163</v>
      </c>
      <c r="AT277" s="254" t="s">
        <v>158</v>
      </c>
      <c r="AU277" s="254" t="s">
        <v>88</v>
      </c>
      <c r="AY277" s="17" t="s">
        <v>156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86</v>
      </c>
      <c r="BK277" s="255">
        <f>ROUND(I277*H277,2)</f>
        <v>0</v>
      </c>
      <c r="BL277" s="17" t="s">
        <v>163</v>
      </c>
      <c r="BM277" s="254" t="s">
        <v>478</v>
      </c>
    </row>
    <row r="278" spans="1:31" s="2" customFormat="1" ht="6.95" customHeight="1">
      <c r="A278" s="38"/>
      <c r="B278" s="66"/>
      <c r="C278" s="67"/>
      <c r="D278" s="67"/>
      <c r="E278" s="67"/>
      <c r="F278" s="67"/>
      <c r="G278" s="67"/>
      <c r="H278" s="67"/>
      <c r="I278" s="192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password="CC35" sheet="1" objects="1" scenarios="1" formatColumns="0" formatRows="0" autoFilter="0"/>
  <autoFilter ref="C125:K2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127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479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ROUND((SUM(BE126:BE244)),2)</f>
        <v>0</v>
      </c>
      <c r="G35" s="38"/>
      <c r="H35" s="38"/>
      <c r="I35" s="171">
        <v>0.21</v>
      </c>
      <c r="J35" s="170">
        <f>ROUND(((SUM(BE126:BE244))*I35),2)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ROUND((SUM(BF126:BF244)),2)</f>
        <v>0</v>
      </c>
      <c r="G36" s="38"/>
      <c r="H36" s="38"/>
      <c r="I36" s="171">
        <v>0.15</v>
      </c>
      <c r="J36" s="170">
        <f>ROUND(((SUM(BF126:BF244))*I36),2)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ROUND((SUM(BG126:BG244)),2)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ROUND((SUM(BH126:BH244)),2)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ROUND((SUM(BI126:BI244)),2)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127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01.2. - Stoka C-1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136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137</v>
      </c>
      <c r="E101" s="211"/>
      <c r="F101" s="211"/>
      <c r="G101" s="211"/>
      <c r="H101" s="211"/>
      <c r="I101" s="212"/>
      <c r="J101" s="213">
        <f>J194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138</v>
      </c>
      <c r="E102" s="211"/>
      <c r="F102" s="211"/>
      <c r="G102" s="211"/>
      <c r="H102" s="211"/>
      <c r="I102" s="212"/>
      <c r="J102" s="213">
        <f>J209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139</v>
      </c>
      <c r="E103" s="211"/>
      <c r="F103" s="211"/>
      <c r="G103" s="211"/>
      <c r="H103" s="211"/>
      <c r="I103" s="212"/>
      <c r="J103" s="213">
        <f>J236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140</v>
      </c>
      <c r="E104" s="211"/>
      <c r="F104" s="211"/>
      <c r="G104" s="211"/>
      <c r="H104" s="211"/>
      <c r="I104" s="212"/>
      <c r="J104" s="213">
        <f>J243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141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Výstavba kanalizace Kosmonosy západ - ulice Debřská - Stejskal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127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01.2. - Stoka C-1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Kosmonosy</v>
      </c>
      <c r="G120" s="40"/>
      <c r="H120" s="40"/>
      <c r="I120" s="156" t="s">
        <v>22</v>
      </c>
      <c r="J120" s="79" t="str">
        <f>IF(J14="","",J14)</f>
        <v>25. 4. 2019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Město Kosmonosy, Debřská 223, 293 06 Kosmonosy</v>
      </c>
      <c r="G122" s="40"/>
      <c r="H122" s="40"/>
      <c r="I122" s="156" t="s">
        <v>30</v>
      </c>
      <c r="J122" s="36" t="str">
        <f>E23</f>
        <v>ŠINDLAR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35</v>
      </c>
      <c r="J123" s="36" t="str">
        <f>E26</f>
        <v>Roman Bárta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142</v>
      </c>
      <c r="D125" s="218" t="s">
        <v>64</v>
      </c>
      <c r="E125" s="218" t="s">
        <v>60</v>
      </c>
      <c r="F125" s="218" t="s">
        <v>61</v>
      </c>
      <c r="G125" s="218" t="s">
        <v>143</v>
      </c>
      <c r="H125" s="218" t="s">
        <v>144</v>
      </c>
      <c r="I125" s="219" t="s">
        <v>145</v>
      </c>
      <c r="J125" s="218" t="s">
        <v>132</v>
      </c>
      <c r="K125" s="220" t="s">
        <v>146</v>
      </c>
      <c r="L125" s="221"/>
      <c r="M125" s="100" t="s">
        <v>1</v>
      </c>
      <c r="N125" s="101" t="s">
        <v>43</v>
      </c>
      <c r="O125" s="101" t="s">
        <v>147</v>
      </c>
      <c r="P125" s="101" t="s">
        <v>148</v>
      </c>
      <c r="Q125" s="101" t="s">
        <v>149</v>
      </c>
      <c r="R125" s="101" t="s">
        <v>150</v>
      </c>
      <c r="S125" s="101" t="s">
        <v>151</v>
      </c>
      <c r="T125" s="102" t="s">
        <v>152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153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103.610859</v>
      </c>
      <c r="S126" s="104"/>
      <c r="T126" s="225">
        <f>T127</f>
        <v>19.9056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134</v>
      </c>
      <c r="BK126" s="226">
        <f>BK127</f>
        <v>0</v>
      </c>
    </row>
    <row r="127" spans="1:63" s="12" customFormat="1" ht="25.9" customHeight="1">
      <c r="A127" s="12"/>
      <c r="B127" s="227"/>
      <c r="C127" s="228"/>
      <c r="D127" s="229" t="s">
        <v>78</v>
      </c>
      <c r="E127" s="230" t="s">
        <v>154</v>
      </c>
      <c r="F127" s="230" t="s">
        <v>155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P128+P194+P209+P236+P243</f>
        <v>0</v>
      </c>
      <c r="Q127" s="235"/>
      <c r="R127" s="236">
        <f>R128+R194+R209+R236+R243</f>
        <v>103.610859</v>
      </c>
      <c r="S127" s="235"/>
      <c r="T127" s="237">
        <f>T128+T194+T209+T236+T243</f>
        <v>19.9056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78</v>
      </c>
      <c r="AU127" s="239" t="s">
        <v>79</v>
      </c>
      <c r="AY127" s="238" t="s">
        <v>156</v>
      </c>
      <c r="BK127" s="240">
        <f>BK128+BK194+BK209+BK236+BK243</f>
        <v>0</v>
      </c>
    </row>
    <row r="128" spans="1:63" s="12" customFormat="1" ht="22.8" customHeight="1">
      <c r="A128" s="12"/>
      <c r="B128" s="227"/>
      <c r="C128" s="228"/>
      <c r="D128" s="229" t="s">
        <v>78</v>
      </c>
      <c r="E128" s="241" t="s">
        <v>86</v>
      </c>
      <c r="F128" s="241" t="s">
        <v>157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SUM(P129:P193)</f>
        <v>0</v>
      </c>
      <c r="Q128" s="235"/>
      <c r="R128" s="236">
        <f>SUM(R129:R193)</f>
        <v>98.294216</v>
      </c>
      <c r="S128" s="235"/>
      <c r="T128" s="237">
        <f>SUM(T129:T193)</f>
        <v>19.9056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78</v>
      </c>
      <c r="AU128" s="239" t="s">
        <v>86</v>
      </c>
      <c r="AY128" s="238" t="s">
        <v>156</v>
      </c>
      <c r="BK128" s="240">
        <f>SUM(BK129:BK193)</f>
        <v>0</v>
      </c>
    </row>
    <row r="129" spans="1:65" s="2" customFormat="1" ht="60" customHeight="1">
      <c r="A129" s="38"/>
      <c r="B129" s="39"/>
      <c r="C129" s="243" t="s">
        <v>86</v>
      </c>
      <c r="D129" s="243" t="s">
        <v>158</v>
      </c>
      <c r="E129" s="244" t="s">
        <v>171</v>
      </c>
      <c r="F129" s="245" t="s">
        <v>172</v>
      </c>
      <c r="G129" s="246" t="s">
        <v>161</v>
      </c>
      <c r="H129" s="247">
        <v>34.32</v>
      </c>
      <c r="I129" s="248"/>
      <c r="J129" s="249">
        <f>ROUND(I129*H129,2)</f>
        <v>0</v>
      </c>
      <c r="K129" s="245" t="s">
        <v>162</v>
      </c>
      <c r="L129" s="44"/>
      <c r="M129" s="250" t="s">
        <v>1</v>
      </c>
      <c r="N129" s="251" t="s">
        <v>44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0.58</v>
      </c>
      <c r="T129" s="253">
        <f>S129*H129</f>
        <v>19.9056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163</v>
      </c>
      <c r="AT129" s="254" t="s">
        <v>158</v>
      </c>
      <c r="AU129" s="254" t="s">
        <v>88</v>
      </c>
      <c r="AY129" s="17" t="s">
        <v>156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86</v>
      </c>
      <c r="BK129" s="255">
        <f>ROUND(I129*H129,2)</f>
        <v>0</v>
      </c>
      <c r="BL129" s="17" t="s">
        <v>163</v>
      </c>
      <c r="BM129" s="254" t="s">
        <v>480</v>
      </c>
    </row>
    <row r="130" spans="1:47" s="2" customFormat="1" ht="12">
      <c r="A130" s="38"/>
      <c r="B130" s="39"/>
      <c r="C130" s="40"/>
      <c r="D130" s="258" t="s">
        <v>174</v>
      </c>
      <c r="E130" s="40"/>
      <c r="F130" s="268" t="s">
        <v>175</v>
      </c>
      <c r="G130" s="40"/>
      <c r="H130" s="40"/>
      <c r="I130" s="154"/>
      <c r="J130" s="40"/>
      <c r="K130" s="40"/>
      <c r="L130" s="44"/>
      <c r="M130" s="269"/>
      <c r="N130" s="270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174</v>
      </c>
      <c r="AU130" s="17" t="s">
        <v>88</v>
      </c>
    </row>
    <row r="131" spans="1:51" s="14" customFormat="1" ht="12">
      <c r="A131" s="14"/>
      <c r="B131" s="271"/>
      <c r="C131" s="272"/>
      <c r="D131" s="258" t="s">
        <v>165</v>
      </c>
      <c r="E131" s="273" t="s">
        <v>1</v>
      </c>
      <c r="F131" s="274" t="s">
        <v>176</v>
      </c>
      <c r="G131" s="272"/>
      <c r="H131" s="273" t="s">
        <v>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0" t="s">
        <v>165</v>
      </c>
      <c r="AU131" s="280" t="s">
        <v>88</v>
      </c>
      <c r="AV131" s="14" t="s">
        <v>86</v>
      </c>
      <c r="AW131" s="14" t="s">
        <v>34</v>
      </c>
      <c r="AX131" s="14" t="s">
        <v>79</v>
      </c>
      <c r="AY131" s="280" t="s">
        <v>156</v>
      </c>
    </row>
    <row r="132" spans="1:51" s="14" customFormat="1" ht="12">
      <c r="A132" s="14"/>
      <c r="B132" s="271"/>
      <c r="C132" s="272"/>
      <c r="D132" s="258" t="s">
        <v>165</v>
      </c>
      <c r="E132" s="273" t="s">
        <v>1</v>
      </c>
      <c r="F132" s="274" t="s">
        <v>177</v>
      </c>
      <c r="G132" s="272"/>
      <c r="H132" s="273" t="s">
        <v>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0" t="s">
        <v>165</v>
      </c>
      <c r="AU132" s="280" t="s">
        <v>88</v>
      </c>
      <c r="AV132" s="14" t="s">
        <v>86</v>
      </c>
      <c r="AW132" s="14" t="s">
        <v>34</v>
      </c>
      <c r="AX132" s="14" t="s">
        <v>79</v>
      </c>
      <c r="AY132" s="280" t="s">
        <v>156</v>
      </c>
    </row>
    <row r="133" spans="1:51" s="13" customFormat="1" ht="12">
      <c r="A133" s="13"/>
      <c r="B133" s="256"/>
      <c r="C133" s="257"/>
      <c r="D133" s="258" t="s">
        <v>165</v>
      </c>
      <c r="E133" s="259" t="s">
        <v>1</v>
      </c>
      <c r="F133" s="260" t="s">
        <v>481</v>
      </c>
      <c r="G133" s="257"/>
      <c r="H133" s="261">
        <v>34.32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165</v>
      </c>
      <c r="AU133" s="267" t="s">
        <v>88</v>
      </c>
      <c r="AV133" s="13" t="s">
        <v>88</v>
      </c>
      <c r="AW133" s="13" t="s">
        <v>34</v>
      </c>
      <c r="AX133" s="13" t="s">
        <v>86</v>
      </c>
      <c r="AY133" s="267" t="s">
        <v>156</v>
      </c>
    </row>
    <row r="134" spans="1:65" s="2" customFormat="1" ht="84" customHeight="1">
      <c r="A134" s="38"/>
      <c r="B134" s="39"/>
      <c r="C134" s="243" t="s">
        <v>88</v>
      </c>
      <c r="D134" s="243" t="s">
        <v>158</v>
      </c>
      <c r="E134" s="244" t="s">
        <v>179</v>
      </c>
      <c r="F134" s="245" t="s">
        <v>180</v>
      </c>
      <c r="G134" s="246" t="s">
        <v>181</v>
      </c>
      <c r="H134" s="247">
        <v>1.1</v>
      </c>
      <c r="I134" s="248"/>
      <c r="J134" s="249">
        <f>ROUND(I134*H134,2)</f>
        <v>0</v>
      </c>
      <c r="K134" s="245" t="s">
        <v>162</v>
      </c>
      <c r="L134" s="44"/>
      <c r="M134" s="250" t="s">
        <v>1</v>
      </c>
      <c r="N134" s="251" t="s">
        <v>44</v>
      </c>
      <c r="O134" s="91"/>
      <c r="P134" s="252">
        <f>O134*H134</f>
        <v>0</v>
      </c>
      <c r="Q134" s="252">
        <v>0.00868</v>
      </c>
      <c r="R134" s="252">
        <f>Q134*H134</f>
        <v>0.009548000000000001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163</v>
      </c>
      <c r="AT134" s="254" t="s">
        <v>158</v>
      </c>
      <c r="AU134" s="254" t="s">
        <v>88</v>
      </c>
      <c r="AY134" s="17" t="s">
        <v>156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163</v>
      </c>
      <c r="BM134" s="254" t="s">
        <v>482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483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3" customFormat="1" ht="12">
      <c r="A136" s="13"/>
      <c r="B136" s="256"/>
      <c r="C136" s="257"/>
      <c r="D136" s="258" t="s">
        <v>165</v>
      </c>
      <c r="E136" s="259" t="s">
        <v>1</v>
      </c>
      <c r="F136" s="260" t="s">
        <v>184</v>
      </c>
      <c r="G136" s="257"/>
      <c r="H136" s="261">
        <v>1.1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165</v>
      </c>
      <c r="AU136" s="267" t="s">
        <v>88</v>
      </c>
      <c r="AV136" s="13" t="s">
        <v>88</v>
      </c>
      <c r="AW136" s="13" t="s">
        <v>34</v>
      </c>
      <c r="AX136" s="13" t="s">
        <v>86</v>
      </c>
      <c r="AY136" s="267" t="s">
        <v>156</v>
      </c>
    </row>
    <row r="137" spans="1:65" s="2" customFormat="1" ht="84" customHeight="1">
      <c r="A137" s="38"/>
      <c r="B137" s="39"/>
      <c r="C137" s="243" t="s">
        <v>170</v>
      </c>
      <c r="D137" s="243" t="s">
        <v>158</v>
      </c>
      <c r="E137" s="244" t="s">
        <v>190</v>
      </c>
      <c r="F137" s="245" t="s">
        <v>191</v>
      </c>
      <c r="G137" s="246" t="s">
        <v>181</v>
      </c>
      <c r="H137" s="247">
        <v>1.1</v>
      </c>
      <c r="I137" s="248"/>
      <c r="J137" s="249">
        <f>ROUND(I137*H137,2)</f>
        <v>0</v>
      </c>
      <c r="K137" s="245" t="s">
        <v>162</v>
      </c>
      <c r="L137" s="44"/>
      <c r="M137" s="250" t="s">
        <v>1</v>
      </c>
      <c r="N137" s="251" t="s">
        <v>44</v>
      </c>
      <c r="O137" s="91"/>
      <c r="P137" s="252">
        <f>O137*H137</f>
        <v>0</v>
      </c>
      <c r="Q137" s="252">
        <v>0.0369</v>
      </c>
      <c r="R137" s="252">
        <f>Q137*H137</f>
        <v>0.04059000000000001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163</v>
      </c>
      <c r="AT137" s="254" t="s">
        <v>158</v>
      </c>
      <c r="AU137" s="254" t="s">
        <v>88</v>
      </c>
      <c r="AY137" s="17" t="s">
        <v>156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163</v>
      </c>
      <c r="BM137" s="254" t="s">
        <v>484</v>
      </c>
    </row>
    <row r="138" spans="1:51" s="14" customFormat="1" ht="12">
      <c r="A138" s="14"/>
      <c r="B138" s="271"/>
      <c r="C138" s="272"/>
      <c r="D138" s="258" t="s">
        <v>165</v>
      </c>
      <c r="E138" s="273" t="s">
        <v>1</v>
      </c>
      <c r="F138" s="274" t="s">
        <v>483</v>
      </c>
      <c r="G138" s="272"/>
      <c r="H138" s="273" t="s">
        <v>1</v>
      </c>
      <c r="I138" s="275"/>
      <c r="J138" s="272"/>
      <c r="K138" s="272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165</v>
      </c>
      <c r="AU138" s="280" t="s">
        <v>88</v>
      </c>
      <c r="AV138" s="14" t="s">
        <v>86</v>
      </c>
      <c r="AW138" s="14" t="s">
        <v>34</v>
      </c>
      <c r="AX138" s="14" t="s">
        <v>79</v>
      </c>
      <c r="AY138" s="280" t="s">
        <v>156</v>
      </c>
    </row>
    <row r="139" spans="1:51" s="13" customFormat="1" ht="12">
      <c r="A139" s="13"/>
      <c r="B139" s="256"/>
      <c r="C139" s="257"/>
      <c r="D139" s="258" t="s">
        <v>165</v>
      </c>
      <c r="E139" s="259" t="s">
        <v>1</v>
      </c>
      <c r="F139" s="260" t="s">
        <v>184</v>
      </c>
      <c r="G139" s="257"/>
      <c r="H139" s="261">
        <v>1.1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165</v>
      </c>
      <c r="AU139" s="267" t="s">
        <v>88</v>
      </c>
      <c r="AV139" s="13" t="s">
        <v>88</v>
      </c>
      <c r="AW139" s="13" t="s">
        <v>34</v>
      </c>
      <c r="AX139" s="13" t="s">
        <v>86</v>
      </c>
      <c r="AY139" s="267" t="s">
        <v>156</v>
      </c>
    </row>
    <row r="140" spans="1:65" s="2" customFormat="1" ht="36" customHeight="1">
      <c r="A140" s="38"/>
      <c r="B140" s="39"/>
      <c r="C140" s="243" t="s">
        <v>163</v>
      </c>
      <c r="D140" s="243" t="s">
        <v>158</v>
      </c>
      <c r="E140" s="244" t="s">
        <v>194</v>
      </c>
      <c r="F140" s="245" t="s">
        <v>195</v>
      </c>
      <c r="G140" s="246" t="s">
        <v>196</v>
      </c>
      <c r="H140" s="247">
        <v>5.962</v>
      </c>
      <c r="I140" s="248"/>
      <c r="J140" s="249">
        <f>ROUND(I140*H140,2)</f>
        <v>0</v>
      </c>
      <c r="K140" s="245" t="s">
        <v>162</v>
      </c>
      <c r="L140" s="44"/>
      <c r="M140" s="250" t="s">
        <v>1</v>
      </c>
      <c r="N140" s="251" t="s">
        <v>44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163</v>
      </c>
      <c r="AT140" s="254" t="s">
        <v>158</v>
      </c>
      <c r="AU140" s="254" t="s">
        <v>88</v>
      </c>
      <c r="AY140" s="17" t="s">
        <v>156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163</v>
      </c>
      <c r="BM140" s="254" t="s">
        <v>485</v>
      </c>
    </row>
    <row r="141" spans="1:51" s="13" customFormat="1" ht="12">
      <c r="A141" s="13"/>
      <c r="B141" s="256"/>
      <c r="C141" s="257"/>
      <c r="D141" s="258" t="s">
        <v>165</v>
      </c>
      <c r="E141" s="259" t="s">
        <v>1</v>
      </c>
      <c r="F141" s="260" t="s">
        <v>486</v>
      </c>
      <c r="G141" s="257"/>
      <c r="H141" s="261">
        <v>5.962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165</v>
      </c>
      <c r="AU141" s="267" t="s">
        <v>88</v>
      </c>
      <c r="AV141" s="13" t="s">
        <v>88</v>
      </c>
      <c r="AW141" s="13" t="s">
        <v>34</v>
      </c>
      <c r="AX141" s="13" t="s">
        <v>86</v>
      </c>
      <c r="AY141" s="267" t="s">
        <v>156</v>
      </c>
    </row>
    <row r="142" spans="1:65" s="2" customFormat="1" ht="36" customHeight="1">
      <c r="A142" s="38"/>
      <c r="B142" s="39"/>
      <c r="C142" s="243" t="s">
        <v>185</v>
      </c>
      <c r="D142" s="243" t="s">
        <v>158</v>
      </c>
      <c r="E142" s="244" t="s">
        <v>200</v>
      </c>
      <c r="F142" s="245" t="s">
        <v>201</v>
      </c>
      <c r="G142" s="246" t="s">
        <v>196</v>
      </c>
      <c r="H142" s="247">
        <v>55.02</v>
      </c>
      <c r="I142" s="248"/>
      <c r="J142" s="249">
        <f>ROUND(I142*H142,2)</f>
        <v>0</v>
      </c>
      <c r="K142" s="245" t="s">
        <v>162</v>
      </c>
      <c r="L142" s="44"/>
      <c r="M142" s="250" t="s">
        <v>1</v>
      </c>
      <c r="N142" s="251" t="s">
        <v>44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163</v>
      </c>
      <c r="AT142" s="254" t="s">
        <v>158</v>
      </c>
      <c r="AU142" s="254" t="s">
        <v>88</v>
      </c>
      <c r="AY142" s="17" t="s">
        <v>156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86</v>
      </c>
      <c r="BK142" s="255">
        <f>ROUND(I142*H142,2)</f>
        <v>0</v>
      </c>
      <c r="BL142" s="17" t="s">
        <v>163</v>
      </c>
      <c r="BM142" s="254" t="s">
        <v>487</v>
      </c>
    </row>
    <row r="143" spans="1:51" s="14" customFormat="1" ht="12">
      <c r="A143" s="14"/>
      <c r="B143" s="271"/>
      <c r="C143" s="272"/>
      <c r="D143" s="258" t="s">
        <v>165</v>
      </c>
      <c r="E143" s="273" t="s">
        <v>1</v>
      </c>
      <c r="F143" s="274" t="s">
        <v>483</v>
      </c>
      <c r="G143" s="272"/>
      <c r="H143" s="273" t="s">
        <v>1</v>
      </c>
      <c r="I143" s="275"/>
      <c r="J143" s="272"/>
      <c r="K143" s="272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165</v>
      </c>
      <c r="AU143" s="280" t="s">
        <v>88</v>
      </c>
      <c r="AV143" s="14" t="s">
        <v>86</v>
      </c>
      <c r="AW143" s="14" t="s">
        <v>34</v>
      </c>
      <c r="AX143" s="14" t="s">
        <v>79</v>
      </c>
      <c r="AY143" s="280" t="s">
        <v>156</v>
      </c>
    </row>
    <row r="144" spans="1:51" s="14" customFormat="1" ht="12">
      <c r="A144" s="14"/>
      <c r="B144" s="271"/>
      <c r="C144" s="272"/>
      <c r="D144" s="258" t="s">
        <v>165</v>
      </c>
      <c r="E144" s="273" t="s">
        <v>1</v>
      </c>
      <c r="F144" s="274" t="s">
        <v>203</v>
      </c>
      <c r="G144" s="272"/>
      <c r="H144" s="273" t="s">
        <v>1</v>
      </c>
      <c r="I144" s="275"/>
      <c r="J144" s="272"/>
      <c r="K144" s="272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165</v>
      </c>
      <c r="AU144" s="280" t="s">
        <v>88</v>
      </c>
      <c r="AV144" s="14" t="s">
        <v>86</v>
      </c>
      <c r="AW144" s="14" t="s">
        <v>34</v>
      </c>
      <c r="AX144" s="14" t="s">
        <v>79</v>
      </c>
      <c r="AY144" s="280" t="s">
        <v>156</v>
      </c>
    </row>
    <row r="145" spans="1:51" s="14" customFormat="1" ht="12">
      <c r="A145" s="14"/>
      <c r="B145" s="271"/>
      <c r="C145" s="272"/>
      <c r="D145" s="258" t="s">
        <v>165</v>
      </c>
      <c r="E145" s="273" t="s">
        <v>1</v>
      </c>
      <c r="F145" s="274" t="s">
        <v>204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165</v>
      </c>
      <c r="AU145" s="280" t="s">
        <v>88</v>
      </c>
      <c r="AV145" s="14" t="s">
        <v>86</v>
      </c>
      <c r="AW145" s="14" t="s">
        <v>34</v>
      </c>
      <c r="AX145" s="14" t="s">
        <v>79</v>
      </c>
      <c r="AY145" s="280" t="s">
        <v>156</v>
      </c>
    </row>
    <row r="146" spans="1:51" s="13" customFormat="1" ht="12">
      <c r="A146" s="13"/>
      <c r="B146" s="256"/>
      <c r="C146" s="257"/>
      <c r="D146" s="258" t="s">
        <v>165</v>
      </c>
      <c r="E146" s="259" t="s">
        <v>1</v>
      </c>
      <c r="F146" s="260" t="s">
        <v>488</v>
      </c>
      <c r="G146" s="257"/>
      <c r="H146" s="261">
        <v>55.02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165</v>
      </c>
      <c r="AU146" s="267" t="s">
        <v>88</v>
      </c>
      <c r="AV146" s="13" t="s">
        <v>88</v>
      </c>
      <c r="AW146" s="13" t="s">
        <v>34</v>
      </c>
      <c r="AX146" s="13" t="s">
        <v>86</v>
      </c>
      <c r="AY146" s="267" t="s">
        <v>156</v>
      </c>
    </row>
    <row r="147" spans="1:65" s="2" customFormat="1" ht="48" customHeight="1">
      <c r="A147" s="38"/>
      <c r="B147" s="39"/>
      <c r="C147" s="243" t="s">
        <v>189</v>
      </c>
      <c r="D147" s="243" t="s">
        <v>158</v>
      </c>
      <c r="E147" s="244" t="s">
        <v>207</v>
      </c>
      <c r="F147" s="245" t="s">
        <v>208</v>
      </c>
      <c r="G147" s="246" t="s">
        <v>196</v>
      </c>
      <c r="H147" s="247">
        <v>16.506</v>
      </c>
      <c r="I147" s="248"/>
      <c r="J147" s="249">
        <f>ROUND(I147*H147,2)</f>
        <v>0</v>
      </c>
      <c r="K147" s="245" t="s">
        <v>162</v>
      </c>
      <c r="L147" s="44"/>
      <c r="M147" s="250" t="s">
        <v>1</v>
      </c>
      <c r="N147" s="251" t="s">
        <v>44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163</v>
      </c>
      <c r="AT147" s="254" t="s">
        <v>158</v>
      </c>
      <c r="AU147" s="254" t="s">
        <v>88</v>
      </c>
      <c r="AY147" s="17" t="s">
        <v>156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86</v>
      </c>
      <c r="BK147" s="255">
        <f>ROUND(I147*H147,2)</f>
        <v>0</v>
      </c>
      <c r="BL147" s="17" t="s">
        <v>163</v>
      </c>
      <c r="BM147" s="254" t="s">
        <v>489</v>
      </c>
    </row>
    <row r="148" spans="1:47" s="2" customFormat="1" ht="12">
      <c r="A148" s="38"/>
      <c r="B148" s="39"/>
      <c r="C148" s="40"/>
      <c r="D148" s="258" t="s">
        <v>174</v>
      </c>
      <c r="E148" s="40"/>
      <c r="F148" s="268" t="s">
        <v>210</v>
      </c>
      <c r="G148" s="40"/>
      <c r="H148" s="40"/>
      <c r="I148" s="154"/>
      <c r="J148" s="40"/>
      <c r="K148" s="40"/>
      <c r="L148" s="44"/>
      <c r="M148" s="269"/>
      <c r="N148" s="270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174</v>
      </c>
      <c r="AU148" s="17" t="s">
        <v>88</v>
      </c>
    </row>
    <row r="149" spans="1:51" s="13" customFormat="1" ht="12">
      <c r="A149" s="13"/>
      <c r="B149" s="256"/>
      <c r="C149" s="257"/>
      <c r="D149" s="258" t="s">
        <v>165</v>
      </c>
      <c r="E149" s="257"/>
      <c r="F149" s="260" t="s">
        <v>490</v>
      </c>
      <c r="G149" s="257"/>
      <c r="H149" s="261">
        <v>16.506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165</v>
      </c>
      <c r="AU149" s="267" t="s">
        <v>88</v>
      </c>
      <c r="AV149" s="13" t="s">
        <v>88</v>
      </c>
      <c r="AW149" s="13" t="s">
        <v>4</v>
      </c>
      <c r="AX149" s="13" t="s">
        <v>86</v>
      </c>
      <c r="AY149" s="267" t="s">
        <v>156</v>
      </c>
    </row>
    <row r="150" spans="1:65" s="2" customFormat="1" ht="36" customHeight="1">
      <c r="A150" s="38"/>
      <c r="B150" s="39"/>
      <c r="C150" s="243" t="s">
        <v>193</v>
      </c>
      <c r="D150" s="243" t="s">
        <v>158</v>
      </c>
      <c r="E150" s="244" t="s">
        <v>213</v>
      </c>
      <c r="F150" s="245" t="s">
        <v>214</v>
      </c>
      <c r="G150" s="246" t="s">
        <v>196</v>
      </c>
      <c r="H150" s="247">
        <v>36.68</v>
      </c>
      <c r="I150" s="248"/>
      <c r="J150" s="249">
        <f>ROUND(I150*H150,2)</f>
        <v>0</v>
      </c>
      <c r="K150" s="245" t="s">
        <v>162</v>
      </c>
      <c r="L150" s="44"/>
      <c r="M150" s="250" t="s">
        <v>1</v>
      </c>
      <c r="N150" s="251" t="s">
        <v>44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163</v>
      </c>
      <c r="AT150" s="254" t="s">
        <v>158</v>
      </c>
      <c r="AU150" s="254" t="s">
        <v>88</v>
      </c>
      <c r="AY150" s="17" t="s">
        <v>156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163</v>
      </c>
      <c r="BM150" s="254" t="s">
        <v>491</v>
      </c>
    </row>
    <row r="151" spans="1:51" s="14" customFormat="1" ht="12">
      <c r="A151" s="14"/>
      <c r="B151" s="271"/>
      <c r="C151" s="272"/>
      <c r="D151" s="258" t="s">
        <v>165</v>
      </c>
      <c r="E151" s="273" t="s">
        <v>1</v>
      </c>
      <c r="F151" s="274" t="s">
        <v>483</v>
      </c>
      <c r="G151" s="272"/>
      <c r="H151" s="273" t="s">
        <v>1</v>
      </c>
      <c r="I151" s="275"/>
      <c r="J151" s="272"/>
      <c r="K151" s="272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165</v>
      </c>
      <c r="AU151" s="280" t="s">
        <v>88</v>
      </c>
      <c r="AV151" s="14" t="s">
        <v>86</v>
      </c>
      <c r="AW151" s="14" t="s">
        <v>34</v>
      </c>
      <c r="AX151" s="14" t="s">
        <v>79</v>
      </c>
      <c r="AY151" s="280" t="s">
        <v>156</v>
      </c>
    </row>
    <row r="152" spans="1:51" s="14" customFormat="1" ht="12">
      <c r="A152" s="14"/>
      <c r="B152" s="271"/>
      <c r="C152" s="272"/>
      <c r="D152" s="258" t="s">
        <v>165</v>
      </c>
      <c r="E152" s="273" t="s">
        <v>1</v>
      </c>
      <c r="F152" s="274" t="s">
        <v>203</v>
      </c>
      <c r="G152" s="272"/>
      <c r="H152" s="273" t="s">
        <v>1</v>
      </c>
      <c r="I152" s="275"/>
      <c r="J152" s="272"/>
      <c r="K152" s="272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165</v>
      </c>
      <c r="AU152" s="280" t="s">
        <v>88</v>
      </c>
      <c r="AV152" s="14" t="s">
        <v>86</v>
      </c>
      <c r="AW152" s="14" t="s">
        <v>34</v>
      </c>
      <c r="AX152" s="14" t="s">
        <v>79</v>
      </c>
      <c r="AY152" s="280" t="s">
        <v>156</v>
      </c>
    </row>
    <row r="153" spans="1:51" s="14" customFormat="1" ht="12">
      <c r="A153" s="14"/>
      <c r="B153" s="271"/>
      <c r="C153" s="272"/>
      <c r="D153" s="258" t="s">
        <v>165</v>
      </c>
      <c r="E153" s="273" t="s">
        <v>1</v>
      </c>
      <c r="F153" s="274" t="s">
        <v>216</v>
      </c>
      <c r="G153" s="272"/>
      <c r="H153" s="273" t="s">
        <v>1</v>
      </c>
      <c r="I153" s="275"/>
      <c r="J153" s="272"/>
      <c r="K153" s="272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165</v>
      </c>
      <c r="AU153" s="280" t="s">
        <v>88</v>
      </c>
      <c r="AV153" s="14" t="s">
        <v>86</v>
      </c>
      <c r="AW153" s="14" t="s">
        <v>34</v>
      </c>
      <c r="AX153" s="14" t="s">
        <v>79</v>
      </c>
      <c r="AY153" s="280" t="s">
        <v>156</v>
      </c>
    </row>
    <row r="154" spans="1:51" s="13" customFormat="1" ht="12">
      <c r="A154" s="13"/>
      <c r="B154" s="256"/>
      <c r="C154" s="257"/>
      <c r="D154" s="258" t="s">
        <v>165</v>
      </c>
      <c r="E154" s="259" t="s">
        <v>1</v>
      </c>
      <c r="F154" s="260" t="s">
        <v>492</v>
      </c>
      <c r="G154" s="257"/>
      <c r="H154" s="261">
        <v>36.68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165</v>
      </c>
      <c r="AU154" s="267" t="s">
        <v>88</v>
      </c>
      <c r="AV154" s="13" t="s">
        <v>88</v>
      </c>
      <c r="AW154" s="13" t="s">
        <v>34</v>
      </c>
      <c r="AX154" s="13" t="s">
        <v>86</v>
      </c>
      <c r="AY154" s="267" t="s">
        <v>156</v>
      </c>
    </row>
    <row r="155" spans="1:65" s="2" customFormat="1" ht="48" customHeight="1">
      <c r="A155" s="38"/>
      <c r="B155" s="39"/>
      <c r="C155" s="243" t="s">
        <v>199</v>
      </c>
      <c r="D155" s="243" t="s">
        <v>158</v>
      </c>
      <c r="E155" s="244" t="s">
        <v>219</v>
      </c>
      <c r="F155" s="245" t="s">
        <v>220</v>
      </c>
      <c r="G155" s="246" t="s">
        <v>196</v>
      </c>
      <c r="H155" s="247">
        <v>11.004</v>
      </c>
      <c r="I155" s="248"/>
      <c r="J155" s="249">
        <f>ROUND(I155*H155,2)</f>
        <v>0</v>
      </c>
      <c r="K155" s="245" t="s">
        <v>162</v>
      </c>
      <c r="L155" s="44"/>
      <c r="M155" s="250" t="s">
        <v>1</v>
      </c>
      <c r="N155" s="251" t="s">
        <v>44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163</v>
      </c>
      <c r="AT155" s="254" t="s">
        <v>158</v>
      </c>
      <c r="AU155" s="254" t="s">
        <v>88</v>
      </c>
      <c r="AY155" s="17" t="s">
        <v>156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86</v>
      </c>
      <c r="BK155" s="255">
        <f>ROUND(I155*H155,2)</f>
        <v>0</v>
      </c>
      <c r="BL155" s="17" t="s">
        <v>163</v>
      </c>
      <c r="BM155" s="254" t="s">
        <v>493</v>
      </c>
    </row>
    <row r="156" spans="1:47" s="2" customFormat="1" ht="12">
      <c r="A156" s="38"/>
      <c r="B156" s="39"/>
      <c r="C156" s="40"/>
      <c r="D156" s="258" t="s">
        <v>174</v>
      </c>
      <c r="E156" s="40"/>
      <c r="F156" s="268" t="s">
        <v>210</v>
      </c>
      <c r="G156" s="40"/>
      <c r="H156" s="40"/>
      <c r="I156" s="154"/>
      <c r="J156" s="40"/>
      <c r="K156" s="40"/>
      <c r="L156" s="44"/>
      <c r="M156" s="269"/>
      <c r="N156" s="270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174</v>
      </c>
      <c r="AU156" s="17" t="s">
        <v>88</v>
      </c>
    </row>
    <row r="157" spans="1:51" s="13" customFormat="1" ht="12">
      <c r="A157" s="13"/>
      <c r="B157" s="256"/>
      <c r="C157" s="257"/>
      <c r="D157" s="258" t="s">
        <v>165</v>
      </c>
      <c r="E157" s="257"/>
      <c r="F157" s="260" t="s">
        <v>494</v>
      </c>
      <c r="G157" s="257"/>
      <c r="H157" s="261">
        <v>11.004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165</v>
      </c>
      <c r="AU157" s="267" t="s">
        <v>88</v>
      </c>
      <c r="AV157" s="13" t="s">
        <v>88</v>
      </c>
      <c r="AW157" s="13" t="s">
        <v>4</v>
      </c>
      <c r="AX157" s="13" t="s">
        <v>86</v>
      </c>
      <c r="AY157" s="267" t="s">
        <v>156</v>
      </c>
    </row>
    <row r="158" spans="1:65" s="2" customFormat="1" ht="36" customHeight="1">
      <c r="A158" s="38"/>
      <c r="B158" s="39"/>
      <c r="C158" s="243" t="s">
        <v>206</v>
      </c>
      <c r="D158" s="243" t="s">
        <v>158</v>
      </c>
      <c r="E158" s="244" t="s">
        <v>224</v>
      </c>
      <c r="F158" s="245" t="s">
        <v>225</v>
      </c>
      <c r="G158" s="246" t="s">
        <v>161</v>
      </c>
      <c r="H158" s="247">
        <v>169.1</v>
      </c>
      <c r="I158" s="248"/>
      <c r="J158" s="249">
        <f>ROUND(I158*H158,2)</f>
        <v>0</v>
      </c>
      <c r="K158" s="245" t="s">
        <v>162</v>
      </c>
      <c r="L158" s="44"/>
      <c r="M158" s="250" t="s">
        <v>1</v>
      </c>
      <c r="N158" s="251" t="s">
        <v>44</v>
      </c>
      <c r="O158" s="91"/>
      <c r="P158" s="252">
        <f>O158*H158</f>
        <v>0</v>
      </c>
      <c r="Q158" s="252">
        <v>0.00058</v>
      </c>
      <c r="R158" s="252">
        <f>Q158*H158</f>
        <v>0.098078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163</v>
      </c>
      <c r="AT158" s="254" t="s">
        <v>158</v>
      </c>
      <c r="AU158" s="254" t="s">
        <v>88</v>
      </c>
      <c r="AY158" s="17" t="s">
        <v>156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86</v>
      </c>
      <c r="BK158" s="255">
        <f>ROUND(I158*H158,2)</f>
        <v>0</v>
      </c>
      <c r="BL158" s="17" t="s">
        <v>163</v>
      </c>
      <c r="BM158" s="254" t="s">
        <v>495</v>
      </c>
    </row>
    <row r="159" spans="1:51" s="14" customFormat="1" ht="12">
      <c r="A159" s="14"/>
      <c r="B159" s="271"/>
      <c r="C159" s="272"/>
      <c r="D159" s="258" t="s">
        <v>165</v>
      </c>
      <c r="E159" s="273" t="s">
        <v>1</v>
      </c>
      <c r="F159" s="274" t="s">
        <v>483</v>
      </c>
      <c r="G159" s="272"/>
      <c r="H159" s="273" t="s">
        <v>1</v>
      </c>
      <c r="I159" s="275"/>
      <c r="J159" s="272"/>
      <c r="K159" s="272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165</v>
      </c>
      <c r="AU159" s="280" t="s">
        <v>88</v>
      </c>
      <c r="AV159" s="14" t="s">
        <v>86</v>
      </c>
      <c r="AW159" s="14" t="s">
        <v>34</v>
      </c>
      <c r="AX159" s="14" t="s">
        <v>79</v>
      </c>
      <c r="AY159" s="280" t="s">
        <v>156</v>
      </c>
    </row>
    <row r="160" spans="1:51" s="14" customFormat="1" ht="12">
      <c r="A160" s="14"/>
      <c r="B160" s="271"/>
      <c r="C160" s="272"/>
      <c r="D160" s="258" t="s">
        <v>165</v>
      </c>
      <c r="E160" s="273" t="s">
        <v>1</v>
      </c>
      <c r="F160" s="274" t="s">
        <v>203</v>
      </c>
      <c r="G160" s="272"/>
      <c r="H160" s="273" t="s">
        <v>1</v>
      </c>
      <c r="I160" s="275"/>
      <c r="J160" s="272"/>
      <c r="K160" s="272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165</v>
      </c>
      <c r="AU160" s="280" t="s">
        <v>88</v>
      </c>
      <c r="AV160" s="14" t="s">
        <v>86</v>
      </c>
      <c r="AW160" s="14" t="s">
        <v>34</v>
      </c>
      <c r="AX160" s="14" t="s">
        <v>79</v>
      </c>
      <c r="AY160" s="280" t="s">
        <v>156</v>
      </c>
    </row>
    <row r="161" spans="1:51" s="13" customFormat="1" ht="12">
      <c r="A161" s="13"/>
      <c r="B161" s="256"/>
      <c r="C161" s="257"/>
      <c r="D161" s="258" t="s">
        <v>165</v>
      </c>
      <c r="E161" s="259" t="s">
        <v>1</v>
      </c>
      <c r="F161" s="260" t="s">
        <v>496</v>
      </c>
      <c r="G161" s="257"/>
      <c r="H161" s="261">
        <v>169.1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165</v>
      </c>
      <c r="AU161" s="267" t="s">
        <v>88</v>
      </c>
      <c r="AV161" s="13" t="s">
        <v>88</v>
      </c>
      <c r="AW161" s="13" t="s">
        <v>34</v>
      </c>
      <c r="AX161" s="13" t="s">
        <v>86</v>
      </c>
      <c r="AY161" s="267" t="s">
        <v>156</v>
      </c>
    </row>
    <row r="162" spans="1:65" s="2" customFormat="1" ht="36" customHeight="1">
      <c r="A162" s="38"/>
      <c r="B162" s="39"/>
      <c r="C162" s="243" t="s">
        <v>212</v>
      </c>
      <c r="D162" s="243" t="s">
        <v>158</v>
      </c>
      <c r="E162" s="244" t="s">
        <v>229</v>
      </c>
      <c r="F162" s="245" t="s">
        <v>230</v>
      </c>
      <c r="G162" s="246" t="s">
        <v>161</v>
      </c>
      <c r="H162" s="247">
        <v>169.1</v>
      </c>
      <c r="I162" s="248"/>
      <c r="J162" s="249">
        <f>ROUND(I162*H162,2)</f>
        <v>0</v>
      </c>
      <c r="K162" s="245" t="s">
        <v>162</v>
      </c>
      <c r="L162" s="44"/>
      <c r="M162" s="250" t="s">
        <v>1</v>
      </c>
      <c r="N162" s="251" t="s">
        <v>44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163</v>
      </c>
      <c r="AT162" s="254" t="s">
        <v>158</v>
      </c>
      <c r="AU162" s="254" t="s">
        <v>88</v>
      </c>
      <c r="AY162" s="17" t="s">
        <v>156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86</v>
      </c>
      <c r="BK162" s="255">
        <f>ROUND(I162*H162,2)</f>
        <v>0</v>
      </c>
      <c r="BL162" s="17" t="s">
        <v>163</v>
      </c>
      <c r="BM162" s="254" t="s">
        <v>497</v>
      </c>
    </row>
    <row r="163" spans="1:65" s="2" customFormat="1" ht="48" customHeight="1">
      <c r="A163" s="38"/>
      <c r="B163" s="39"/>
      <c r="C163" s="243" t="s">
        <v>218</v>
      </c>
      <c r="D163" s="243" t="s">
        <v>158</v>
      </c>
      <c r="E163" s="244" t="s">
        <v>498</v>
      </c>
      <c r="F163" s="245" t="s">
        <v>499</v>
      </c>
      <c r="G163" s="246" t="s">
        <v>196</v>
      </c>
      <c r="H163" s="247">
        <v>50.435</v>
      </c>
      <c r="I163" s="248"/>
      <c r="J163" s="249">
        <f>ROUND(I163*H163,2)</f>
        <v>0</v>
      </c>
      <c r="K163" s="245" t="s">
        <v>162</v>
      </c>
      <c r="L163" s="44"/>
      <c r="M163" s="250" t="s">
        <v>1</v>
      </c>
      <c r="N163" s="251" t="s">
        <v>44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163</v>
      </c>
      <c r="AT163" s="254" t="s">
        <v>158</v>
      </c>
      <c r="AU163" s="254" t="s">
        <v>88</v>
      </c>
      <c r="AY163" s="17" t="s">
        <v>156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86</v>
      </c>
      <c r="BK163" s="255">
        <f>ROUND(I163*H163,2)</f>
        <v>0</v>
      </c>
      <c r="BL163" s="17" t="s">
        <v>163</v>
      </c>
      <c r="BM163" s="254" t="s">
        <v>500</v>
      </c>
    </row>
    <row r="164" spans="1:47" s="2" customFormat="1" ht="12">
      <c r="A164" s="38"/>
      <c r="B164" s="39"/>
      <c r="C164" s="40"/>
      <c r="D164" s="258" t="s">
        <v>174</v>
      </c>
      <c r="E164" s="40"/>
      <c r="F164" s="268" t="s">
        <v>501</v>
      </c>
      <c r="G164" s="40"/>
      <c r="H164" s="40"/>
      <c r="I164" s="154"/>
      <c r="J164" s="40"/>
      <c r="K164" s="40"/>
      <c r="L164" s="44"/>
      <c r="M164" s="269"/>
      <c r="N164" s="270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174</v>
      </c>
      <c r="AU164" s="17" t="s">
        <v>88</v>
      </c>
    </row>
    <row r="165" spans="1:51" s="14" customFormat="1" ht="12">
      <c r="A165" s="14"/>
      <c r="B165" s="271"/>
      <c r="C165" s="272"/>
      <c r="D165" s="258" t="s">
        <v>165</v>
      </c>
      <c r="E165" s="273" t="s">
        <v>1</v>
      </c>
      <c r="F165" s="274" t="s">
        <v>237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165</v>
      </c>
      <c r="AU165" s="280" t="s">
        <v>88</v>
      </c>
      <c r="AV165" s="14" t="s">
        <v>86</v>
      </c>
      <c r="AW165" s="14" t="s">
        <v>34</v>
      </c>
      <c r="AX165" s="14" t="s">
        <v>79</v>
      </c>
      <c r="AY165" s="280" t="s">
        <v>156</v>
      </c>
    </row>
    <row r="166" spans="1:51" s="13" customFormat="1" ht="12">
      <c r="A166" s="13"/>
      <c r="B166" s="256"/>
      <c r="C166" s="257"/>
      <c r="D166" s="258" t="s">
        <v>165</v>
      </c>
      <c r="E166" s="259" t="s">
        <v>1</v>
      </c>
      <c r="F166" s="260" t="s">
        <v>502</v>
      </c>
      <c r="G166" s="257"/>
      <c r="H166" s="261">
        <v>50.435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165</v>
      </c>
      <c r="AU166" s="267" t="s">
        <v>88</v>
      </c>
      <c r="AV166" s="13" t="s">
        <v>88</v>
      </c>
      <c r="AW166" s="13" t="s">
        <v>34</v>
      </c>
      <c r="AX166" s="13" t="s">
        <v>86</v>
      </c>
      <c r="AY166" s="267" t="s">
        <v>156</v>
      </c>
    </row>
    <row r="167" spans="1:65" s="2" customFormat="1" ht="48" customHeight="1">
      <c r="A167" s="38"/>
      <c r="B167" s="39"/>
      <c r="C167" s="243" t="s">
        <v>223</v>
      </c>
      <c r="D167" s="243" t="s">
        <v>158</v>
      </c>
      <c r="E167" s="244" t="s">
        <v>239</v>
      </c>
      <c r="F167" s="245" t="s">
        <v>240</v>
      </c>
      <c r="G167" s="246" t="s">
        <v>196</v>
      </c>
      <c r="H167" s="247">
        <v>59.89</v>
      </c>
      <c r="I167" s="248"/>
      <c r="J167" s="249">
        <f>ROUND(I167*H167,2)</f>
        <v>0</v>
      </c>
      <c r="K167" s="245" t="s">
        <v>162</v>
      </c>
      <c r="L167" s="44"/>
      <c r="M167" s="250" t="s">
        <v>1</v>
      </c>
      <c r="N167" s="251" t="s">
        <v>44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163</v>
      </c>
      <c r="AT167" s="254" t="s">
        <v>158</v>
      </c>
      <c r="AU167" s="254" t="s">
        <v>88</v>
      </c>
      <c r="AY167" s="17" t="s">
        <v>156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163</v>
      </c>
      <c r="BM167" s="254" t="s">
        <v>503</v>
      </c>
    </row>
    <row r="168" spans="1:51" s="14" customFormat="1" ht="12">
      <c r="A168" s="14"/>
      <c r="B168" s="271"/>
      <c r="C168" s="272"/>
      <c r="D168" s="258" t="s">
        <v>165</v>
      </c>
      <c r="E168" s="273" t="s">
        <v>1</v>
      </c>
      <c r="F168" s="274" t="s">
        <v>242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165</v>
      </c>
      <c r="AU168" s="280" t="s">
        <v>88</v>
      </c>
      <c r="AV168" s="14" t="s">
        <v>86</v>
      </c>
      <c r="AW168" s="14" t="s">
        <v>34</v>
      </c>
      <c r="AX168" s="14" t="s">
        <v>79</v>
      </c>
      <c r="AY168" s="280" t="s">
        <v>156</v>
      </c>
    </row>
    <row r="169" spans="1:51" s="14" customFormat="1" ht="12">
      <c r="A169" s="14"/>
      <c r="B169" s="271"/>
      <c r="C169" s="272"/>
      <c r="D169" s="258" t="s">
        <v>165</v>
      </c>
      <c r="E169" s="273" t="s">
        <v>1</v>
      </c>
      <c r="F169" s="274" t="s">
        <v>203</v>
      </c>
      <c r="G169" s="272"/>
      <c r="H169" s="273" t="s">
        <v>1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165</v>
      </c>
      <c r="AU169" s="280" t="s">
        <v>88</v>
      </c>
      <c r="AV169" s="14" t="s">
        <v>86</v>
      </c>
      <c r="AW169" s="14" t="s">
        <v>34</v>
      </c>
      <c r="AX169" s="14" t="s">
        <v>79</v>
      </c>
      <c r="AY169" s="280" t="s">
        <v>156</v>
      </c>
    </row>
    <row r="170" spans="1:51" s="13" customFormat="1" ht="12">
      <c r="A170" s="13"/>
      <c r="B170" s="256"/>
      <c r="C170" s="257"/>
      <c r="D170" s="258" t="s">
        <v>165</v>
      </c>
      <c r="E170" s="259" t="s">
        <v>1</v>
      </c>
      <c r="F170" s="260" t="s">
        <v>504</v>
      </c>
      <c r="G170" s="257"/>
      <c r="H170" s="261">
        <v>59.89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165</v>
      </c>
      <c r="AU170" s="267" t="s">
        <v>88</v>
      </c>
      <c r="AV170" s="13" t="s">
        <v>88</v>
      </c>
      <c r="AW170" s="13" t="s">
        <v>34</v>
      </c>
      <c r="AX170" s="13" t="s">
        <v>86</v>
      </c>
      <c r="AY170" s="267" t="s">
        <v>156</v>
      </c>
    </row>
    <row r="171" spans="1:65" s="2" customFormat="1" ht="24" customHeight="1">
      <c r="A171" s="38"/>
      <c r="B171" s="39"/>
      <c r="C171" s="243" t="s">
        <v>228</v>
      </c>
      <c r="D171" s="243" t="s">
        <v>158</v>
      </c>
      <c r="E171" s="244" t="s">
        <v>245</v>
      </c>
      <c r="F171" s="245" t="s">
        <v>246</v>
      </c>
      <c r="G171" s="246" t="s">
        <v>247</v>
      </c>
      <c r="H171" s="247">
        <v>113.791</v>
      </c>
      <c r="I171" s="248"/>
      <c r="J171" s="249">
        <f>ROUND(I171*H171,2)</f>
        <v>0</v>
      </c>
      <c r="K171" s="245" t="s">
        <v>162</v>
      </c>
      <c r="L171" s="44"/>
      <c r="M171" s="250" t="s">
        <v>1</v>
      </c>
      <c r="N171" s="251" t="s">
        <v>44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163</v>
      </c>
      <c r="AT171" s="254" t="s">
        <v>158</v>
      </c>
      <c r="AU171" s="254" t="s">
        <v>88</v>
      </c>
      <c r="AY171" s="17" t="s">
        <v>156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86</v>
      </c>
      <c r="BK171" s="255">
        <f>ROUND(I171*H171,2)</f>
        <v>0</v>
      </c>
      <c r="BL171" s="17" t="s">
        <v>163</v>
      </c>
      <c r="BM171" s="254" t="s">
        <v>505</v>
      </c>
    </row>
    <row r="172" spans="1:47" s="2" customFormat="1" ht="12">
      <c r="A172" s="38"/>
      <c r="B172" s="39"/>
      <c r="C172" s="40"/>
      <c r="D172" s="258" t="s">
        <v>174</v>
      </c>
      <c r="E172" s="40"/>
      <c r="F172" s="268" t="s">
        <v>249</v>
      </c>
      <c r="G172" s="40"/>
      <c r="H172" s="40"/>
      <c r="I172" s="154"/>
      <c r="J172" s="40"/>
      <c r="K172" s="40"/>
      <c r="L172" s="44"/>
      <c r="M172" s="269"/>
      <c r="N172" s="270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174</v>
      </c>
      <c r="AU172" s="17" t="s">
        <v>88</v>
      </c>
    </row>
    <row r="173" spans="1:51" s="13" customFormat="1" ht="12">
      <c r="A173" s="13"/>
      <c r="B173" s="256"/>
      <c r="C173" s="257"/>
      <c r="D173" s="258" t="s">
        <v>165</v>
      </c>
      <c r="E173" s="259" t="s">
        <v>1</v>
      </c>
      <c r="F173" s="260" t="s">
        <v>506</v>
      </c>
      <c r="G173" s="257"/>
      <c r="H173" s="261">
        <v>113.791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165</v>
      </c>
      <c r="AU173" s="267" t="s">
        <v>88</v>
      </c>
      <c r="AV173" s="13" t="s">
        <v>88</v>
      </c>
      <c r="AW173" s="13" t="s">
        <v>34</v>
      </c>
      <c r="AX173" s="13" t="s">
        <v>86</v>
      </c>
      <c r="AY173" s="267" t="s">
        <v>156</v>
      </c>
    </row>
    <row r="174" spans="1:65" s="2" customFormat="1" ht="36" customHeight="1">
      <c r="A174" s="38"/>
      <c r="B174" s="39"/>
      <c r="C174" s="243" t="s">
        <v>232</v>
      </c>
      <c r="D174" s="243" t="s">
        <v>158</v>
      </c>
      <c r="E174" s="244" t="s">
        <v>252</v>
      </c>
      <c r="F174" s="245" t="s">
        <v>253</v>
      </c>
      <c r="G174" s="246" t="s">
        <v>196</v>
      </c>
      <c r="H174" s="247">
        <v>63.62</v>
      </c>
      <c r="I174" s="248"/>
      <c r="J174" s="249">
        <f>ROUND(I174*H174,2)</f>
        <v>0</v>
      </c>
      <c r="K174" s="245" t="s">
        <v>162</v>
      </c>
      <c r="L174" s="44"/>
      <c r="M174" s="250" t="s">
        <v>1</v>
      </c>
      <c r="N174" s="251" t="s">
        <v>44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163</v>
      </c>
      <c r="AT174" s="254" t="s">
        <v>158</v>
      </c>
      <c r="AU174" s="254" t="s">
        <v>88</v>
      </c>
      <c r="AY174" s="17" t="s">
        <v>156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86</v>
      </c>
      <c r="BK174" s="255">
        <f>ROUND(I174*H174,2)</f>
        <v>0</v>
      </c>
      <c r="BL174" s="17" t="s">
        <v>163</v>
      </c>
      <c r="BM174" s="254" t="s">
        <v>507</v>
      </c>
    </row>
    <row r="175" spans="1:51" s="14" customFormat="1" ht="12">
      <c r="A175" s="14"/>
      <c r="B175" s="271"/>
      <c r="C175" s="272"/>
      <c r="D175" s="258" t="s">
        <v>165</v>
      </c>
      <c r="E175" s="273" t="s">
        <v>1</v>
      </c>
      <c r="F175" s="274" t="s">
        <v>483</v>
      </c>
      <c r="G175" s="272"/>
      <c r="H175" s="273" t="s">
        <v>1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165</v>
      </c>
      <c r="AU175" s="280" t="s">
        <v>88</v>
      </c>
      <c r="AV175" s="14" t="s">
        <v>86</v>
      </c>
      <c r="AW175" s="14" t="s">
        <v>34</v>
      </c>
      <c r="AX175" s="14" t="s">
        <v>79</v>
      </c>
      <c r="AY175" s="280" t="s">
        <v>156</v>
      </c>
    </row>
    <row r="176" spans="1:51" s="14" customFormat="1" ht="12">
      <c r="A176" s="14"/>
      <c r="B176" s="271"/>
      <c r="C176" s="272"/>
      <c r="D176" s="258" t="s">
        <v>165</v>
      </c>
      <c r="E176" s="273" t="s">
        <v>1</v>
      </c>
      <c r="F176" s="274" t="s">
        <v>203</v>
      </c>
      <c r="G176" s="272"/>
      <c r="H176" s="273" t="s">
        <v>1</v>
      </c>
      <c r="I176" s="275"/>
      <c r="J176" s="272"/>
      <c r="K176" s="272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165</v>
      </c>
      <c r="AU176" s="280" t="s">
        <v>88</v>
      </c>
      <c r="AV176" s="14" t="s">
        <v>86</v>
      </c>
      <c r="AW176" s="14" t="s">
        <v>34</v>
      </c>
      <c r="AX176" s="14" t="s">
        <v>79</v>
      </c>
      <c r="AY176" s="280" t="s">
        <v>156</v>
      </c>
    </row>
    <row r="177" spans="1:51" s="14" customFormat="1" ht="12">
      <c r="A177" s="14"/>
      <c r="B177" s="271"/>
      <c r="C177" s="272"/>
      <c r="D177" s="258" t="s">
        <v>165</v>
      </c>
      <c r="E177" s="273" t="s">
        <v>1</v>
      </c>
      <c r="F177" s="274" t="s">
        <v>255</v>
      </c>
      <c r="G177" s="272"/>
      <c r="H177" s="273" t="s">
        <v>1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165</v>
      </c>
      <c r="AU177" s="280" t="s">
        <v>88</v>
      </c>
      <c r="AV177" s="14" t="s">
        <v>86</v>
      </c>
      <c r="AW177" s="14" t="s">
        <v>34</v>
      </c>
      <c r="AX177" s="14" t="s">
        <v>79</v>
      </c>
      <c r="AY177" s="280" t="s">
        <v>156</v>
      </c>
    </row>
    <row r="178" spans="1:51" s="13" customFormat="1" ht="12">
      <c r="A178" s="13"/>
      <c r="B178" s="256"/>
      <c r="C178" s="257"/>
      <c r="D178" s="258" t="s">
        <v>165</v>
      </c>
      <c r="E178" s="259" t="s">
        <v>1</v>
      </c>
      <c r="F178" s="260" t="s">
        <v>508</v>
      </c>
      <c r="G178" s="257"/>
      <c r="H178" s="261">
        <v>31.81</v>
      </c>
      <c r="I178" s="262"/>
      <c r="J178" s="257"/>
      <c r="K178" s="257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165</v>
      </c>
      <c r="AU178" s="267" t="s">
        <v>88</v>
      </c>
      <c r="AV178" s="13" t="s">
        <v>88</v>
      </c>
      <c r="AW178" s="13" t="s">
        <v>34</v>
      </c>
      <c r="AX178" s="13" t="s">
        <v>79</v>
      </c>
      <c r="AY178" s="267" t="s">
        <v>156</v>
      </c>
    </row>
    <row r="179" spans="1:51" s="13" customFormat="1" ht="12">
      <c r="A179" s="13"/>
      <c r="B179" s="256"/>
      <c r="C179" s="257"/>
      <c r="D179" s="258" t="s">
        <v>165</v>
      </c>
      <c r="E179" s="259" t="s">
        <v>1</v>
      </c>
      <c r="F179" s="260" t="s">
        <v>509</v>
      </c>
      <c r="G179" s="257"/>
      <c r="H179" s="261">
        <v>31.81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165</v>
      </c>
      <c r="AU179" s="267" t="s">
        <v>88</v>
      </c>
      <c r="AV179" s="13" t="s">
        <v>88</v>
      </c>
      <c r="AW179" s="13" t="s">
        <v>34</v>
      </c>
      <c r="AX179" s="13" t="s">
        <v>79</v>
      </c>
      <c r="AY179" s="267" t="s">
        <v>156</v>
      </c>
    </row>
    <row r="180" spans="1:51" s="15" customFormat="1" ht="12">
      <c r="A180" s="15"/>
      <c r="B180" s="281"/>
      <c r="C180" s="282"/>
      <c r="D180" s="258" t="s">
        <v>165</v>
      </c>
      <c r="E180" s="283" t="s">
        <v>1</v>
      </c>
      <c r="F180" s="284" t="s">
        <v>258</v>
      </c>
      <c r="G180" s="282"/>
      <c r="H180" s="285">
        <v>63.62</v>
      </c>
      <c r="I180" s="286"/>
      <c r="J180" s="282"/>
      <c r="K180" s="282"/>
      <c r="L180" s="287"/>
      <c r="M180" s="288"/>
      <c r="N180" s="289"/>
      <c r="O180" s="289"/>
      <c r="P180" s="289"/>
      <c r="Q180" s="289"/>
      <c r="R180" s="289"/>
      <c r="S180" s="289"/>
      <c r="T180" s="29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1" t="s">
        <v>165</v>
      </c>
      <c r="AU180" s="291" t="s">
        <v>88</v>
      </c>
      <c r="AV180" s="15" t="s">
        <v>163</v>
      </c>
      <c r="AW180" s="15" t="s">
        <v>34</v>
      </c>
      <c r="AX180" s="15" t="s">
        <v>86</v>
      </c>
      <c r="AY180" s="291" t="s">
        <v>156</v>
      </c>
    </row>
    <row r="181" spans="1:65" s="2" customFormat="1" ht="16.5" customHeight="1">
      <c r="A181" s="38"/>
      <c r="B181" s="39"/>
      <c r="C181" s="292" t="s">
        <v>8</v>
      </c>
      <c r="D181" s="292" t="s">
        <v>260</v>
      </c>
      <c r="E181" s="293" t="s">
        <v>261</v>
      </c>
      <c r="F181" s="294" t="s">
        <v>262</v>
      </c>
      <c r="G181" s="295" t="s">
        <v>247</v>
      </c>
      <c r="H181" s="296">
        <v>63.62</v>
      </c>
      <c r="I181" s="297"/>
      <c r="J181" s="298">
        <f>ROUND(I181*H181,2)</f>
        <v>0</v>
      </c>
      <c r="K181" s="294" t="s">
        <v>162</v>
      </c>
      <c r="L181" s="299"/>
      <c r="M181" s="300" t="s">
        <v>1</v>
      </c>
      <c r="N181" s="301" t="s">
        <v>44</v>
      </c>
      <c r="O181" s="91"/>
      <c r="P181" s="252">
        <f>O181*H181</f>
        <v>0</v>
      </c>
      <c r="Q181" s="252">
        <v>1</v>
      </c>
      <c r="R181" s="252">
        <f>Q181*H181</f>
        <v>63.62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199</v>
      </c>
      <c r="AT181" s="254" t="s">
        <v>260</v>
      </c>
      <c r="AU181" s="254" t="s">
        <v>88</v>
      </c>
      <c r="AY181" s="17" t="s">
        <v>156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86</v>
      </c>
      <c r="BK181" s="255">
        <f>ROUND(I181*H181,2)</f>
        <v>0</v>
      </c>
      <c r="BL181" s="17" t="s">
        <v>163</v>
      </c>
      <c r="BM181" s="254" t="s">
        <v>510</v>
      </c>
    </row>
    <row r="182" spans="1:47" s="2" customFormat="1" ht="12">
      <c r="A182" s="38"/>
      <c r="B182" s="39"/>
      <c r="C182" s="40"/>
      <c r="D182" s="258" t="s">
        <v>174</v>
      </c>
      <c r="E182" s="40"/>
      <c r="F182" s="268" t="s">
        <v>264</v>
      </c>
      <c r="G182" s="40"/>
      <c r="H182" s="40"/>
      <c r="I182" s="154"/>
      <c r="J182" s="40"/>
      <c r="K182" s="40"/>
      <c r="L182" s="44"/>
      <c r="M182" s="269"/>
      <c r="N182" s="270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174</v>
      </c>
      <c r="AU182" s="17" t="s">
        <v>88</v>
      </c>
    </row>
    <row r="183" spans="1:51" s="13" customFormat="1" ht="12">
      <c r="A183" s="13"/>
      <c r="B183" s="256"/>
      <c r="C183" s="257"/>
      <c r="D183" s="258" t="s">
        <v>165</v>
      </c>
      <c r="E183" s="259" t="s">
        <v>1</v>
      </c>
      <c r="F183" s="260" t="s">
        <v>511</v>
      </c>
      <c r="G183" s="257"/>
      <c r="H183" s="261">
        <v>63.62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165</v>
      </c>
      <c r="AU183" s="267" t="s">
        <v>88</v>
      </c>
      <c r="AV183" s="13" t="s">
        <v>88</v>
      </c>
      <c r="AW183" s="13" t="s">
        <v>34</v>
      </c>
      <c r="AX183" s="13" t="s">
        <v>86</v>
      </c>
      <c r="AY183" s="267" t="s">
        <v>156</v>
      </c>
    </row>
    <row r="184" spans="1:65" s="2" customFormat="1" ht="60" customHeight="1">
      <c r="A184" s="38"/>
      <c r="B184" s="39"/>
      <c r="C184" s="243" t="s">
        <v>244</v>
      </c>
      <c r="D184" s="243" t="s">
        <v>158</v>
      </c>
      <c r="E184" s="244" t="s">
        <v>267</v>
      </c>
      <c r="F184" s="245" t="s">
        <v>268</v>
      </c>
      <c r="G184" s="246" t="s">
        <v>196</v>
      </c>
      <c r="H184" s="247">
        <v>17.263</v>
      </c>
      <c r="I184" s="248"/>
      <c r="J184" s="249">
        <f>ROUND(I184*H184,2)</f>
        <v>0</v>
      </c>
      <c r="K184" s="245" t="s">
        <v>162</v>
      </c>
      <c r="L184" s="44"/>
      <c r="M184" s="250" t="s">
        <v>1</v>
      </c>
      <c r="N184" s="251" t="s">
        <v>44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163</v>
      </c>
      <c r="AT184" s="254" t="s">
        <v>158</v>
      </c>
      <c r="AU184" s="254" t="s">
        <v>88</v>
      </c>
      <c r="AY184" s="17" t="s">
        <v>156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86</v>
      </c>
      <c r="BK184" s="255">
        <f>ROUND(I184*H184,2)</f>
        <v>0</v>
      </c>
      <c r="BL184" s="17" t="s">
        <v>163</v>
      </c>
      <c r="BM184" s="254" t="s">
        <v>512</v>
      </c>
    </row>
    <row r="185" spans="1:51" s="14" customFormat="1" ht="12">
      <c r="A185" s="14"/>
      <c r="B185" s="271"/>
      <c r="C185" s="272"/>
      <c r="D185" s="258" t="s">
        <v>165</v>
      </c>
      <c r="E185" s="273" t="s">
        <v>1</v>
      </c>
      <c r="F185" s="274" t="s">
        <v>183</v>
      </c>
      <c r="G185" s="272"/>
      <c r="H185" s="273" t="s">
        <v>1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165</v>
      </c>
      <c r="AU185" s="280" t="s">
        <v>88</v>
      </c>
      <c r="AV185" s="14" t="s">
        <v>86</v>
      </c>
      <c r="AW185" s="14" t="s">
        <v>34</v>
      </c>
      <c r="AX185" s="14" t="s">
        <v>79</v>
      </c>
      <c r="AY185" s="280" t="s">
        <v>156</v>
      </c>
    </row>
    <row r="186" spans="1:51" s="13" customFormat="1" ht="12">
      <c r="A186" s="13"/>
      <c r="B186" s="256"/>
      <c r="C186" s="257"/>
      <c r="D186" s="258" t="s">
        <v>165</v>
      </c>
      <c r="E186" s="259" t="s">
        <v>1</v>
      </c>
      <c r="F186" s="260" t="s">
        <v>513</v>
      </c>
      <c r="G186" s="257"/>
      <c r="H186" s="261">
        <v>18.58</v>
      </c>
      <c r="I186" s="262"/>
      <c r="J186" s="257"/>
      <c r="K186" s="257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165</v>
      </c>
      <c r="AU186" s="267" t="s">
        <v>88</v>
      </c>
      <c r="AV186" s="13" t="s">
        <v>88</v>
      </c>
      <c r="AW186" s="13" t="s">
        <v>34</v>
      </c>
      <c r="AX186" s="13" t="s">
        <v>79</v>
      </c>
      <c r="AY186" s="267" t="s">
        <v>156</v>
      </c>
    </row>
    <row r="187" spans="1:51" s="13" customFormat="1" ht="12">
      <c r="A187" s="13"/>
      <c r="B187" s="256"/>
      <c r="C187" s="257"/>
      <c r="D187" s="258" t="s">
        <v>165</v>
      </c>
      <c r="E187" s="259" t="s">
        <v>1</v>
      </c>
      <c r="F187" s="260" t="s">
        <v>514</v>
      </c>
      <c r="G187" s="257"/>
      <c r="H187" s="261">
        <v>-1.317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165</v>
      </c>
      <c r="AU187" s="267" t="s">
        <v>88</v>
      </c>
      <c r="AV187" s="13" t="s">
        <v>88</v>
      </c>
      <c r="AW187" s="13" t="s">
        <v>34</v>
      </c>
      <c r="AX187" s="13" t="s">
        <v>79</v>
      </c>
      <c r="AY187" s="267" t="s">
        <v>156</v>
      </c>
    </row>
    <row r="188" spans="1:51" s="15" customFormat="1" ht="12">
      <c r="A188" s="15"/>
      <c r="B188" s="281"/>
      <c r="C188" s="282"/>
      <c r="D188" s="258" t="s">
        <v>165</v>
      </c>
      <c r="E188" s="283" t="s">
        <v>1</v>
      </c>
      <c r="F188" s="284" t="s">
        <v>258</v>
      </c>
      <c r="G188" s="282"/>
      <c r="H188" s="285">
        <v>17.263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1" t="s">
        <v>165</v>
      </c>
      <c r="AU188" s="291" t="s">
        <v>88</v>
      </c>
      <c r="AV188" s="15" t="s">
        <v>163</v>
      </c>
      <c r="AW188" s="15" t="s">
        <v>34</v>
      </c>
      <c r="AX188" s="15" t="s">
        <v>86</v>
      </c>
      <c r="AY188" s="291" t="s">
        <v>156</v>
      </c>
    </row>
    <row r="189" spans="1:65" s="2" customFormat="1" ht="16.5" customHeight="1">
      <c r="A189" s="38"/>
      <c r="B189" s="39"/>
      <c r="C189" s="292" t="s">
        <v>251</v>
      </c>
      <c r="D189" s="292" t="s">
        <v>260</v>
      </c>
      <c r="E189" s="293" t="s">
        <v>273</v>
      </c>
      <c r="F189" s="294" t="s">
        <v>274</v>
      </c>
      <c r="G189" s="295" t="s">
        <v>247</v>
      </c>
      <c r="H189" s="296">
        <v>34.526</v>
      </c>
      <c r="I189" s="297"/>
      <c r="J189" s="298">
        <f>ROUND(I189*H189,2)</f>
        <v>0</v>
      </c>
      <c r="K189" s="294" t="s">
        <v>162</v>
      </c>
      <c r="L189" s="299"/>
      <c r="M189" s="300" t="s">
        <v>1</v>
      </c>
      <c r="N189" s="301" t="s">
        <v>44</v>
      </c>
      <c r="O189" s="91"/>
      <c r="P189" s="252">
        <f>O189*H189</f>
        <v>0</v>
      </c>
      <c r="Q189" s="252">
        <v>1</v>
      </c>
      <c r="R189" s="252">
        <f>Q189*H189</f>
        <v>34.526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199</v>
      </c>
      <c r="AT189" s="254" t="s">
        <v>260</v>
      </c>
      <c r="AU189" s="254" t="s">
        <v>88</v>
      </c>
      <c r="AY189" s="17" t="s">
        <v>156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86</v>
      </c>
      <c r="BK189" s="255">
        <f>ROUND(I189*H189,2)</f>
        <v>0</v>
      </c>
      <c r="BL189" s="17" t="s">
        <v>163</v>
      </c>
      <c r="BM189" s="254" t="s">
        <v>515</v>
      </c>
    </row>
    <row r="190" spans="1:47" s="2" customFormat="1" ht="12">
      <c r="A190" s="38"/>
      <c r="B190" s="39"/>
      <c r="C190" s="40"/>
      <c r="D190" s="258" t="s">
        <v>174</v>
      </c>
      <c r="E190" s="40"/>
      <c r="F190" s="268" t="s">
        <v>264</v>
      </c>
      <c r="G190" s="40"/>
      <c r="H190" s="40"/>
      <c r="I190" s="154"/>
      <c r="J190" s="40"/>
      <c r="K190" s="40"/>
      <c r="L190" s="44"/>
      <c r="M190" s="269"/>
      <c r="N190" s="270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174</v>
      </c>
      <c r="AU190" s="17" t="s">
        <v>88</v>
      </c>
    </row>
    <row r="191" spans="1:51" s="13" customFormat="1" ht="12">
      <c r="A191" s="13"/>
      <c r="B191" s="256"/>
      <c r="C191" s="257"/>
      <c r="D191" s="258" t="s">
        <v>165</v>
      </c>
      <c r="E191" s="257"/>
      <c r="F191" s="260" t="s">
        <v>516</v>
      </c>
      <c r="G191" s="257"/>
      <c r="H191" s="261">
        <v>34.526</v>
      </c>
      <c r="I191" s="262"/>
      <c r="J191" s="257"/>
      <c r="K191" s="257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165</v>
      </c>
      <c r="AU191" s="267" t="s">
        <v>88</v>
      </c>
      <c r="AV191" s="13" t="s">
        <v>88</v>
      </c>
      <c r="AW191" s="13" t="s">
        <v>4</v>
      </c>
      <c r="AX191" s="13" t="s">
        <v>86</v>
      </c>
      <c r="AY191" s="267" t="s">
        <v>156</v>
      </c>
    </row>
    <row r="192" spans="1:65" s="2" customFormat="1" ht="48" customHeight="1">
      <c r="A192" s="38"/>
      <c r="B192" s="39"/>
      <c r="C192" s="243" t="s">
        <v>259</v>
      </c>
      <c r="D192" s="243" t="s">
        <v>158</v>
      </c>
      <c r="E192" s="244" t="s">
        <v>277</v>
      </c>
      <c r="F192" s="245" t="s">
        <v>278</v>
      </c>
      <c r="G192" s="246" t="s">
        <v>161</v>
      </c>
      <c r="H192" s="247">
        <v>93.6</v>
      </c>
      <c r="I192" s="248"/>
      <c r="J192" s="249">
        <f>ROUND(I192*H192,2)</f>
        <v>0</v>
      </c>
      <c r="K192" s="245" t="s">
        <v>162</v>
      </c>
      <c r="L192" s="44"/>
      <c r="M192" s="250" t="s">
        <v>1</v>
      </c>
      <c r="N192" s="251" t="s">
        <v>44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163</v>
      </c>
      <c r="AT192" s="254" t="s">
        <v>158</v>
      </c>
      <c r="AU192" s="254" t="s">
        <v>88</v>
      </c>
      <c r="AY192" s="17" t="s">
        <v>156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86</v>
      </c>
      <c r="BK192" s="255">
        <f>ROUND(I192*H192,2)</f>
        <v>0</v>
      </c>
      <c r="BL192" s="17" t="s">
        <v>163</v>
      </c>
      <c r="BM192" s="254" t="s">
        <v>517</v>
      </c>
    </row>
    <row r="193" spans="1:51" s="13" customFormat="1" ht="12">
      <c r="A193" s="13"/>
      <c r="B193" s="256"/>
      <c r="C193" s="257"/>
      <c r="D193" s="258" t="s">
        <v>165</v>
      </c>
      <c r="E193" s="259" t="s">
        <v>1</v>
      </c>
      <c r="F193" s="260" t="s">
        <v>518</v>
      </c>
      <c r="G193" s="257"/>
      <c r="H193" s="261">
        <v>93.6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165</v>
      </c>
      <c r="AU193" s="267" t="s">
        <v>88</v>
      </c>
      <c r="AV193" s="13" t="s">
        <v>88</v>
      </c>
      <c r="AW193" s="13" t="s">
        <v>34</v>
      </c>
      <c r="AX193" s="13" t="s">
        <v>86</v>
      </c>
      <c r="AY193" s="267" t="s">
        <v>156</v>
      </c>
    </row>
    <row r="194" spans="1:63" s="12" customFormat="1" ht="22.8" customHeight="1">
      <c r="A194" s="12"/>
      <c r="B194" s="227"/>
      <c r="C194" s="228"/>
      <c r="D194" s="229" t="s">
        <v>78</v>
      </c>
      <c r="E194" s="241" t="s">
        <v>163</v>
      </c>
      <c r="F194" s="241" t="s">
        <v>281</v>
      </c>
      <c r="G194" s="228"/>
      <c r="H194" s="228"/>
      <c r="I194" s="231"/>
      <c r="J194" s="242">
        <f>BK194</f>
        <v>0</v>
      </c>
      <c r="K194" s="228"/>
      <c r="L194" s="233"/>
      <c r="M194" s="234"/>
      <c r="N194" s="235"/>
      <c r="O194" s="235"/>
      <c r="P194" s="236">
        <f>SUM(P195:P208)</f>
        <v>0</v>
      </c>
      <c r="Q194" s="235"/>
      <c r="R194" s="236">
        <f>SUM(R195:R208)</f>
        <v>0.1492</v>
      </c>
      <c r="S194" s="235"/>
      <c r="T194" s="237">
        <f>SUM(T195:T208)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86</v>
      </c>
      <c r="AT194" s="239" t="s">
        <v>78</v>
      </c>
      <c r="AU194" s="239" t="s">
        <v>86</v>
      </c>
      <c r="AY194" s="238" t="s">
        <v>156</v>
      </c>
      <c r="BK194" s="240">
        <f>SUM(BK195:BK208)</f>
        <v>0</v>
      </c>
    </row>
    <row r="195" spans="1:65" s="2" customFormat="1" ht="24" customHeight="1">
      <c r="A195" s="38"/>
      <c r="B195" s="39"/>
      <c r="C195" s="243" t="s">
        <v>266</v>
      </c>
      <c r="D195" s="243" t="s">
        <v>158</v>
      </c>
      <c r="E195" s="244" t="s">
        <v>283</v>
      </c>
      <c r="F195" s="245" t="s">
        <v>284</v>
      </c>
      <c r="G195" s="246" t="s">
        <v>285</v>
      </c>
      <c r="H195" s="247">
        <v>2</v>
      </c>
      <c r="I195" s="248"/>
      <c r="J195" s="249">
        <f>ROUND(I195*H195,2)</f>
        <v>0</v>
      </c>
      <c r="K195" s="245" t="s">
        <v>162</v>
      </c>
      <c r="L195" s="44"/>
      <c r="M195" s="250" t="s">
        <v>1</v>
      </c>
      <c r="N195" s="251" t="s">
        <v>44</v>
      </c>
      <c r="O195" s="91"/>
      <c r="P195" s="252">
        <f>O195*H195</f>
        <v>0</v>
      </c>
      <c r="Q195" s="252">
        <v>0.0066</v>
      </c>
      <c r="R195" s="252">
        <f>Q195*H195</f>
        <v>0.0132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163</v>
      </c>
      <c r="AT195" s="254" t="s">
        <v>158</v>
      </c>
      <c r="AU195" s="254" t="s">
        <v>88</v>
      </c>
      <c r="AY195" s="17" t="s">
        <v>156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86</v>
      </c>
      <c r="BK195" s="255">
        <f>ROUND(I195*H195,2)</f>
        <v>0</v>
      </c>
      <c r="BL195" s="17" t="s">
        <v>163</v>
      </c>
      <c r="BM195" s="254" t="s">
        <v>519</v>
      </c>
    </row>
    <row r="196" spans="1:51" s="13" customFormat="1" ht="12">
      <c r="A196" s="13"/>
      <c r="B196" s="256"/>
      <c r="C196" s="257"/>
      <c r="D196" s="258" t="s">
        <v>165</v>
      </c>
      <c r="E196" s="259" t="s">
        <v>1</v>
      </c>
      <c r="F196" s="260" t="s">
        <v>88</v>
      </c>
      <c r="G196" s="257"/>
      <c r="H196" s="261">
        <v>2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165</v>
      </c>
      <c r="AU196" s="267" t="s">
        <v>88</v>
      </c>
      <c r="AV196" s="13" t="s">
        <v>88</v>
      </c>
      <c r="AW196" s="13" t="s">
        <v>34</v>
      </c>
      <c r="AX196" s="13" t="s">
        <v>86</v>
      </c>
      <c r="AY196" s="267" t="s">
        <v>156</v>
      </c>
    </row>
    <row r="197" spans="1:65" s="2" customFormat="1" ht="24" customHeight="1">
      <c r="A197" s="38"/>
      <c r="B197" s="39"/>
      <c r="C197" s="292" t="s">
        <v>272</v>
      </c>
      <c r="D197" s="292" t="s">
        <v>260</v>
      </c>
      <c r="E197" s="293" t="s">
        <v>297</v>
      </c>
      <c r="F197" s="294" t="s">
        <v>298</v>
      </c>
      <c r="G197" s="295" t="s">
        <v>285</v>
      </c>
      <c r="H197" s="296">
        <v>2</v>
      </c>
      <c r="I197" s="297"/>
      <c r="J197" s="298">
        <f>ROUND(I197*H197,2)</f>
        <v>0</v>
      </c>
      <c r="K197" s="294" t="s">
        <v>162</v>
      </c>
      <c r="L197" s="299"/>
      <c r="M197" s="300" t="s">
        <v>1</v>
      </c>
      <c r="N197" s="301" t="s">
        <v>44</v>
      </c>
      <c r="O197" s="91"/>
      <c r="P197" s="252">
        <f>O197*H197</f>
        <v>0</v>
      </c>
      <c r="Q197" s="252">
        <v>0.068</v>
      </c>
      <c r="R197" s="252">
        <f>Q197*H197</f>
        <v>0.136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199</v>
      </c>
      <c r="AT197" s="254" t="s">
        <v>260</v>
      </c>
      <c r="AU197" s="254" t="s">
        <v>88</v>
      </c>
      <c r="AY197" s="17" t="s">
        <v>156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86</v>
      </c>
      <c r="BK197" s="255">
        <f>ROUND(I197*H197,2)</f>
        <v>0</v>
      </c>
      <c r="BL197" s="17" t="s">
        <v>163</v>
      </c>
      <c r="BM197" s="254" t="s">
        <v>520</v>
      </c>
    </row>
    <row r="198" spans="1:65" s="2" customFormat="1" ht="36" customHeight="1">
      <c r="A198" s="38"/>
      <c r="B198" s="39"/>
      <c r="C198" s="243" t="s">
        <v>7</v>
      </c>
      <c r="D198" s="243" t="s">
        <v>158</v>
      </c>
      <c r="E198" s="244" t="s">
        <v>309</v>
      </c>
      <c r="F198" s="245" t="s">
        <v>310</v>
      </c>
      <c r="G198" s="246" t="s">
        <v>196</v>
      </c>
      <c r="H198" s="247">
        <v>3.486</v>
      </c>
      <c r="I198" s="248"/>
      <c r="J198" s="249">
        <f>ROUND(I198*H198,2)</f>
        <v>0</v>
      </c>
      <c r="K198" s="245" t="s">
        <v>162</v>
      </c>
      <c r="L198" s="44"/>
      <c r="M198" s="250" t="s">
        <v>1</v>
      </c>
      <c r="N198" s="251" t="s">
        <v>44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163</v>
      </c>
      <c r="AT198" s="254" t="s">
        <v>158</v>
      </c>
      <c r="AU198" s="254" t="s">
        <v>88</v>
      </c>
      <c r="AY198" s="17" t="s">
        <v>156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86</v>
      </c>
      <c r="BK198" s="255">
        <f>ROUND(I198*H198,2)</f>
        <v>0</v>
      </c>
      <c r="BL198" s="17" t="s">
        <v>163</v>
      </c>
      <c r="BM198" s="254" t="s">
        <v>521</v>
      </c>
    </row>
    <row r="199" spans="1:51" s="14" customFormat="1" ht="12">
      <c r="A199" s="14"/>
      <c r="B199" s="271"/>
      <c r="C199" s="272"/>
      <c r="D199" s="258" t="s">
        <v>165</v>
      </c>
      <c r="E199" s="273" t="s">
        <v>1</v>
      </c>
      <c r="F199" s="274" t="s">
        <v>183</v>
      </c>
      <c r="G199" s="272"/>
      <c r="H199" s="273" t="s">
        <v>1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165</v>
      </c>
      <c r="AU199" s="280" t="s">
        <v>88</v>
      </c>
      <c r="AV199" s="14" t="s">
        <v>86</v>
      </c>
      <c r="AW199" s="14" t="s">
        <v>34</v>
      </c>
      <c r="AX199" s="14" t="s">
        <v>79</v>
      </c>
      <c r="AY199" s="280" t="s">
        <v>156</v>
      </c>
    </row>
    <row r="200" spans="1:51" s="14" customFormat="1" ht="12">
      <c r="A200" s="14"/>
      <c r="B200" s="271"/>
      <c r="C200" s="272"/>
      <c r="D200" s="258" t="s">
        <v>165</v>
      </c>
      <c r="E200" s="273" t="s">
        <v>1</v>
      </c>
      <c r="F200" s="274" t="s">
        <v>203</v>
      </c>
      <c r="G200" s="272"/>
      <c r="H200" s="273" t="s">
        <v>1</v>
      </c>
      <c r="I200" s="275"/>
      <c r="J200" s="272"/>
      <c r="K200" s="272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165</v>
      </c>
      <c r="AU200" s="280" t="s">
        <v>88</v>
      </c>
      <c r="AV200" s="14" t="s">
        <v>86</v>
      </c>
      <c r="AW200" s="14" t="s">
        <v>34</v>
      </c>
      <c r="AX200" s="14" t="s">
        <v>79</v>
      </c>
      <c r="AY200" s="280" t="s">
        <v>156</v>
      </c>
    </row>
    <row r="201" spans="1:51" s="13" customFormat="1" ht="12">
      <c r="A201" s="13"/>
      <c r="B201" s="256"/>
      <c r="C201" s="257"/>
      <c r="D201" s="258" t="s">
        <v>165</v>
      </c>
      <c r="E201" s="259" t="s">
        <v>1</v>
      </c>
      <c r="F201" s="260" t="s">
        <v>522</v>
      </c>
      <c r="G201" s="257"/>
      <c r="H201" s="261">
        <v>3.36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165</v>
      </c>
      <c r="AU201" s="267" t="s">
        <v>88</v>
      </c>
      <c r="AV201" s="13" t="s">
        <v>88</v>
      </c>
      <c r="AW201" s="13" t="s">
        <v>34</v>
      </c>
      <c r="AX201" s="13" t="s">
        <v>79</v>
      </c>
      <c r="AY201" s="267" t="s">
        <v>156</v>
      </c>
    </row>
    <row r="202" spans="1:51" s="13" customFormat="1" ht="12">
      <c r="A202" s="13"/>
      <c r="B202" s="256"/>
      <c r="C202" s="257"/>
      <c r="D202" s="258" t="s">
        <v>165</v>
      </c>
      <c r="E202" s="259" t="s">
        <v>1</v>
      </c>
      <c r="F202" s="260" t="s">
        <v>523</v>
      </c>
      <c r="G202" s="257"/>
      <c r="H202" s="261">
        <v>0.126</v>
      </c>
      <c r="I202" s="262"/>
      <c r="J202" s="257"/>
      <c r="K202" s="257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165</v>
      </c>
      <c r="AU202" s="267" t="s">
        <v>88</v>
      </c>
      <c r="AV202" s="13" t="s">
        <v>88</v>
      </c>
      <c r="AW202" s="13" t="s">
        <v>34</v>
      </c>
      <c r="AX202" s="13" t="s">
        <v>79</v>
      </c>
      <c r="AY202" s="267" t="s">
        <v>156</v>
      </c>
    </row>
    <row r="203" spans="1:51" s="15" customFormat="1" ht="12">
      <c r="A203" s="15"/>
      <c r="B203" s="281"/>
      <c r="C203" s="282"/>
      <c r="D203" s="258" t="s">
        <v>165</v>
      </c>
      <c r="E203" s="283" t="s">
        <v>1</v>
      </c>
      <c r="F203" s="284" t="s">
        <v>258</v>
      </c>
      <c r="G203" s="282"/>
      <c r="H203" s="285">
        <v>3.486</v>
      </c>
      <c r="I203" s="286"/>
      <c r="J203" s="282"/>
      <c r="K203" s="282"/>
      <c r="L203" s="287"/>
      <c r="M203" s="288"/>
      <c r="N203" s="289"/>
      <c r="O203" s="289"/>
      <c r="P203" s="289"/>
      <c r="Q203" s="289"/>
      <c r="R203" s="289"/>
      <c r="S203" s="289"/>
      <c r="T203" s="29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1" t="s">
        <v>165</v>
      </c>
      <c r="AU203" s="291" t="s">
        <v>88</v>
      </c>
      <c r="AV203" s="15" t="s">
        <v>163</v>
      </c>
      <c r="AW203" s="15" t="s">
        <v>34</v>
      </c>
      <c r="AX203" s="15" t="s">
        <v>86</v>
      </c>
      <c r="AY203" s="291" t="s">
        <v>156</v>
      </c>
    </row>
    <row r="204" spans="1:65" s="2" customFormat="1" ht="36" customHeight="1">
      <c r="A204" s="38"/>
      <c r="B204" s="39"/>
      <c r="C204" s="243" t="s">
        <v>282</v>
      </c>
      <c r="D204" s="243" t="s">
        <v>158</v>
      </c>
      <c r="E204" s="244" t="s">
        <v>315</v>
      </c>
      <c r="F204" s="245" t="s">
        <v>316</v>
      </c>
      <c r="G204" s="246" t="s">
        <v>196</v>
      </c>
      <c r="H204" s="247">
        <v>1.317</v>
      </c>
      <c r="I204" s="248"/>
      <c r="J204" s="249">
        <f>ROUND(I204*H204,2)</f>
        <v>0</v>
      </c>
      <c r="K204" s="245" t="s">
        <v>162</v>
      </c>
      <c r="L204" s="44"/>
      <c r="M204" s="250" t="s">
        <v>1</v>
      </c>
      <c r="N204" s="251" t="s">
        <v>44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163</v>
      </c>
      <c r="AT204" s="254" t="s">
        <v>158</v>
      </c>
      <c r="AU204" s="254" t="s">
        <v>88</v>
      </c>
      <c r="AY204" s="17" t="s">
        <v>156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86</v>
      </c>
      <c r="BK204" s="255">
        <f>ROUND(I204*H204,2)</f>
        <v>0</v>
      </c>
      <c r="BL204" s="17" t="s">
        <v>163</v>
      </c>
      <c r="BM204" s="254" t="s">
        <v>524</v>
      </c>
    </row>
    <row r="205" spans="1:51" s="14" customFormat="1" ht="12">
      <c r="A205" s="14"/>
      <c r="B205" s="271"/>
      <c r="C205" s="272"/>
      <c r="D205" s="258" t="s">
        <v>165</v>
      </c>
      <c r="E205" s="273" t="s">
        <v>1</v>
      </c>
      <c r="F205" s="274" t="s">
        <v>183</v>
      </c>
      <c r="G205" s="272"/>
      <c r="H205" s="273" t="s">
        <v>1</v>
      </c>
      <c r="I205" s="275"/>
      <c r="J205" s="272"/>
      <c r="K205" s="272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165</v>
      </c>
      <c r="AU205" s="280" t="s">
        <v>88</v>
      </c>
      <c r="AV205" s="14" t="s">
        <v>86</v>
      </c>
      <c r="AW205" s="14" t="s">
        <v>34</v>
      </c>
      <c r="AX205" s="14" t="s">
        <v>79</v>
      </c>
      <c r="AY205" s="280" t="s">
        <v>156</v>
      </c>
    </row>
    <row r="206" spans="1:51" s="13" customFormat="1" ht="12">
      <c r="A206" s="13"/>
      <c r="B206" s="256"/>
      <c r="C206" s="257"/>
      <c r="D206" s="258" t="s">
        <v>165</v>
      </c>
      <c r="E206" s="259" t="s">
        <v>1</v>
      </c>
      <c r="F206" s="260" t="s">
        <v>525</v>
      </c>
      <c r="G206" s="257"/>
      <c r="H206" s="261">
        <v>1.745</v>
      </c>
      <c r="I206" s="262"/>
      <c r="J206" s="257"/>
      <c r="K206" s="257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165</v>
      </c>
      <c r="AU206" s="267" t="s">
        <v>88</v>
      </c>
      <c r="AV206" s="13" t="s">
        <v>88</v>
      </c>
      <c r="AW206" s="13" t="s">
        <v>34</v>
      </c>
      <c r="AX206" s="13" t="s">
        <v>79</v>
      </c>
      <c r="AY206" s="267" t="s">
        <v>156</v>
      </c>
    </row>
    <row r="207" spans="1:51" s="13" customFormat="1" ht="12">
      <c r="A207" s="13"/>
      <c r="B207" s="256"/>
      <c r="C207" s="257"/>
      <c r="D207" s="258" t="s">
        <v>165</v>
      </c>
      <c r="E207" s="259" t="s">
        <v>1</v>
      </c>
      <c r="F207" s="260" t="s">
        <v>526</v>
      </c>
      <c r="G207" s="257"/>
      <c r="H207" s="261">
        <v>-0.428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165</v>
      </c>
      <c r="AU207" s="267" t="s">
        <v>88</v>
      </c>
      <c r="AV207" s="13" t="s">
        <v>88</v>
      </c>
      <c r="AW207" s="13" t="s">
        <v>34</v>
      </c>
      <c r="AX207" s="13" t="s">
        <v>79</v>
      </c>
      <c r="AY207" s="267" t="s">
        <v>156</v>
      </c>
    </row>
    <row r="208" spans="1:51" s="15" customFormat="1" ht="12">
      <c r="A208" s="15"/>
      <c r="B208" s="281"/>
      <c r="C208" s="282"/>
      <c r="D208" s="258" t="s">
        <v>165</v>
      </c>
      <c r="E208" s="283" t="s">
        <v>1</v>
      </c>
      <c r="F208" s="284" t="s">
        <v>258</v>
      </c>
      <c r="G208" s="282"/>
      <c r="H208" s="285">
        <v>1.317</v>
      </c>
      <c r="I208" s="286"/>
      <c r="J208" s="282"/>
      <c r="K208" s="282"/>
      <c r="L208" s="287"/>
      <c r="M208" s="288"/>
      <c r="N208" s="289"/>
      <c r="O208" s="289"/>
      <c r="P208" s="289"/>
      <c r="Q208" s="289"/>
      <c r="R208" s="289"/>
      <c r="S208" s="289"/>
      <c r="T208" s="29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1" t="s">
        <v>165</v>
      </c>
      <c r="AU208" s="291" t="s">
        <v>88</v>
      </c>
      <c r="AV208" s="15" t="s">
        <v>163</v>
      </c>
      <c r="AW208" s="15" t="s">
        <v>34</v>
      </c>
      <c r="AX208" s="15" t="s">
        <v>86</v>
      </c>
      <c r="AY208" s="291" t="s">
        <v>156</v>
      </c>
    </row>
    <row r="209" spans="1:63" s="12" customFormat="1" ht="22.8" customHeight="1">
      <c r="A209" s="12"/>
      <c r="B209" s="227"/>
      <c r="C209" s="228"/>
      <c r="D209" s="229" t="s">
        <v>78</v>
      </c>
      <c r="E209" s="241" t="s">
        <v>199</v>
      </c>
      <c r="F209" s="241" t="s">
        <v>320</v>
      </c>
      <c r="G209" s="228"/>
      <c r="H209" s="228"/>
      <c r="I209" s="231"/>
      <c r="J209" s="242">
        <f>BK209</f>
        <v>0</v>
      </c>
      <c r="K209" s="228"/>
      <c r="L209" s="233"/>
      <c r="M209" s="234"/>
      <c r="N209" s="235"/>
      <c r="O209" s="235"/>
      <c r="P209" s="236">
        <f>SUM(P210:P235)</f>
        <v>0</v>
      </c>
      <c r="Q209" s="235"/>
      <c r="R209" s="236">
        <f>SUM(R210:R235)</f>
        <v>5.167443</v>
      </c>
      <c r="S209" s="235"/>
      <c r="T209" s="237">
        <f>SUM(T210:T235)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8" t="s">
        <v>86</v>
      </c>
      <c r="AT209" s="239" t="s">
        <v>78</v>
      </c>
      <c r="AU209" s="239" t="s">
        <v>86</v>
      </c>
      <c r="AY209" s="238" t="s">
        <v>156</v>
      </c>
      <c r="BK209" s="240">
        <f>SUM(BK210:BK235)</f>
        <v>0</v>
      </c>
    </row>
    <row r="210" spans="1:65" s="2" customFormat="1" ht="36" customHeight="1">
      <c r="A210" s="38"/>
      <c r="B210" s="39"/>
      <c r="C210" s="243" t="s">
        <v>288</v>
      </c>
      <c r="D210" s="243" t="s">
        <v>158</v>
      </c>
      <c r="E210" s="244" t="s">
        <v>322</v>
      </c>
      <c r="F210" s="245" t="s">
        <v>323</v>
      </c>
      <c r="G210" s="246" t="s">
        <v>181</v>
      </c>
      <c r="H210" s="247">
        <v>30.2</v>
      </c>
      <c r="I210" s="248"/>
      <c r="J210" s="249">
        <f>ROUND(I210*H210,2)</f>
        <v>0</v>
      </c>
      <c r="K210" s="245" t="s">
        <v>162</v>
      </c>
      <c r="L210" s="44"/>
      <c r="M210" s="250" t="s">
        <v>1</v>
      </c>
      <c r="N210" s="251" t="s">
        <v>44</v>
      </c>
      <c r="O210" s="91"/>
      <c r="P210" s="252">
        <f>O210*H210</f>
        <v>0</v>
      </c>
      <c r="Q210" s="252">
        <v>5E-05</v>
      </c>
      <c r="R210" s="252">
        <f>Q210*H210</f>
        <v>0.00151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163</v>
      </c>
      <c r="AT210" s="254" t="s">
        <v>158</v>
      </c>
      <c r="AU210" s="254" t="s">
        <v>88</v>
      </c>
      <c r="AY210" s="17" t="s">
        <v>156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86</v>
      </c>
      <c r="BK210" s="255">
        <f>ROUND(I210*H210,2)</f>
        <v>0</v>
      </c>
      <c r="BL210" s="17" t="s">
        <v>163</v>
      </c>
      <c r="BM210" s="254" t="s">
        <v>527</v>
      </c>
    </row>
    <row r="211" spans="1:51" s="14" customFormat="1" ht="12">
      <c r="A211" s="14"/>
      <c r="B211" s="271"/>
      <c r="C211" s="272"/>
      <c r="D211" s="258" t="s">
        <v>165</v>
      </c>
      <c r="E211" s="273" t="s">
        <v>1</v>
      </c>
      <c r="F211" s="274" t="s">
        <v>183</v>
      </c>
      <c r="G211" s="272"/>
      <c r="H211" s="273" t="s">
        <v>1</v>
      </c>
      <c r="I211" s="275"/>
      <c r="J211" s="272"/>
      <c r="K211" s="272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165</v>
      </c>
      <c r="AU211" s="280" t="s">
        <v>88</v>
      </c>
      <c r="AV211" s="14" t="s">
        <v>86</v>
      </c>
      <c r="AW211" s="14" t="s">
        <v>34</v>
      </c>
      <c r="AX211" s="14" t="s">
        <v>79</v>
      </c>
      <c r="AY211" s="280" t="s">
        <v>156</v>
      </c>
    </row>
    <row r="212" spans="1:51" s="13" customFormat="1" ht="12">
      <c r="A212" s="13"/>
      <c r="B212" s="256"/>
      <c r="C212" s="257"/>
      <c r="D212" s="258" t="s">
        <v>165</v>
      </c>
      <c r="E212" s="259" t="s">
        <v>1</v>
      </c>
      <c r="F212" s="260" t="s">
        <v>528</v>
      </c>
      <c r="G212" s="257"/>
      <c r="H212" s="261">
        <v>30.2</v>
      </c>
      <c r="I212" s="262"/>
      <c r="J212" s="257"/>
      <c r="K212" s="257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165</v>
      </c>
      <c r="AU212" s="267" t="s">
        <v>88</v>
      </c>
      <c r="AV212" s="13" t="s">
        <v>88</v>
      </c>
      <c r="AW212" s="13" t="s">
        <v>34</v>
      </c>
      <c r="AX212" s="13" t="s">
        <v>86</v>
      </c>
      <c r="AY212" s="267" t="s">
        <v>156</v>
      </c>
    </row>
    <row r="213" spans="1:65" s="2" customFormat="1" ht="24" customHeight="1">
      <c r="A213" s="38"/>
      <c r="B213" s="39"/>
      <c r="C213" s="292" t="s">
        <v>292</v>
      </c>
      <c r="D213" s="292" t="s">
        <v>260</v>
      </c>
      <c r="E213" s="293" t="s">
        <v>327</v>
      </c>
      <c r="F213" s="294" t="s">
        <v>328</v>
      </c>
      <c r="G213" s="295" t="s">
        <v>181</v>
      </c>
      <c r="H213" s="296">
        <v>29.131</v>
      </c>
      <c r="I213" s="297"/>
      <c r="J213" s="298">
        <f>ROUND(I213*H213,2)</f>
        <v>0</v>
      </c>
      <c r="K213" s="294" t="s">
        <v>162</v>
      </c>
      <c r="L213" s="299"/>
      <c r="M213" s="300" t="s">
        <v>1</v>
      </c>
      <c r="N213" s="301" t="s">
        <v>44</v>
      </c>
      <c r="O213" s="91"/>
      <c r="P213" s="252">
        <f>O213*H213</f>
        <v>0</v>
      </c>
      <c r="Q213" s="252">
        <v>0.053</v>
      </c>
      <c r="R213" s="252">
        <f>Q213*H213</f>
        <v>1.543943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199</v>
      </c>
      <c r="AT213" s="254" t="s">
        <v>260</v>
      </c>
      <c r="AU213" s="254" t="s">
        <v>88</v>
      </c>
      <c r="AY213" s="17" t="s">
        <v>156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86</v>
      </c>
      <c r="BK213" s="255">
        <f>ROUND(I213*H213,2)</f>
        <v>0</v>
      </c>
      <c r="BL213" s="17" t="s">
        <v>163</v>
      </c>
      <c r="BM213" s="254" t="s">
        <v>529</v>
      </c>
    </row>
    <row r="214" spans="1:47" s="2" customFormat="1" ht="12">
      <c r="A214" s="38"/>
      <c r="B214" s="39"/>
      <c r="C214" s="40"/>
      <c r="D214" s="258" t="s">
        <v>174</v>
      </c>
      <c r="E214" s="40"/>
      <c r="F214" s="268" t="s">
        <v>330</v>
      </c>
      <c r="G214" s="40"/>
      <c r="H214" s="40"/>
      <c r="I214" s="154"/>
      <c r="J214" s="40"/>
      <c r="K214" s="40"/>
      <c r="L214" s="44"/>
      <c r="M214" s="269"/>
      <c r="N214" s="270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174</v>
      </c>
      <c r="AU214" s="17" t="s">
        <v>88</v>
      </c>
    </row>
    <row r="215" spans="1:51" s="13" customFormat="1" ht="12">
      <c r="A215" s="13"/>
      <c r="B215" s="256"/>
      <c r="C215" s="257"/>
      <c r="D215" s="258" t="s">
        <v>165</v>
      </c>
      <c r="E215" s="259" t="s">
        <v>1</v>
      </c>
      <c r="F215" s="260" t="s">
        <v>530</v>
      </c>
      <c r="G215" s="257"/>
      <c r="H215" s="261">
        <v>29.131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165</v>
      </c>
      <c r="AU215" s="267" t="s">
        <v>88</v>
      </c>
      <c r="AV215" s="13" t="s">
        <v>88</v>
      </c>
      <c r="AW215" s="13" t="s">
        <v>34</v>
      </c>
      <c r="AX215" s="13" t="s">
        <v>86</v>
      </c>
      <c r="AY215" s="267" t="s">
        <v>156</v>
      </c>
    </row>
    <row r="216" spans="1:65" s="2" customFormat="1" ht="36" customHeight="1">
      <c r="A216" s="38"/>
      <c r="B216" s="39"/>
      <c r="C216" s="243" t="s">
        <v>296</v>
      </c>
      <c r="D216" s="243" t="s">
        <v>158</v>
      </c>
      <c r="E216" s="244" t="s">
        <v>343</v>
      </c>
      <c r="F216" s="245" t="s">
        <v>344</v>
      </c>
      <c r="G216" s="246" t="s">
        <v>285</v>
      </c>
      <c r="H216" s="247">
        <v>2</v>
      </c>
      <c r="I216" s="248"/>
      <c r="J216" s="249">
        <f>ROUND(I216*H216,2)</f>
        <v>0</v>
      </c>
      <c r="K216" s="245" t="s">
        <v>162</v>
      </c>
      <c r="L216" s="44"/>
      <c r="M216" s="250" t="s">
        <v>1</v>
      </c>
      <c r="N216" s="251" t="s">
        <v>44</v>
      </c>
      <c r="O216" s="91"/>
      <c r="P216" s="252">
        <f>O216*H216</f>
        <v>0</v>
      </c>
      <c r="Q216" s="252">
        <v>8E-05</v>
      </c>
      <c r="R216" s="252">
        <f>Q216*H216</f>
        <v>0.00016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163</v>
      </c>
      <c r="AT216" s="254" t="s">
        <v>158</v>
      </c>
      <c r="AU216" s="254" t="s">
        <v>88</v>
      </c>
      <c r="AY216" s="17" t="s">
        <v>156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86</v>
      </c>
      <c r="BK216" s="255">
        <f>ROUND(I216*H216,2)</f>
        <v>0</v>
      </c>
      <c r="BL216" s="17" t="s">
        <v>163</v>
      </c>
      <c r="BM216" s="254" t="s">
        <v>531</v>
      </c>
    </row>
    <row r="217" spans="1:51" s="13" customFormat="1" ht="12">
      <c r="A217" s="13"/>
      <c r="B217" s="256"/>
      <c r="C217" s="257"/>
      <c r="D217" s="258" t="s">
        <v>165</v>
      </c>
      <c r="E217" s="259" t="s">
        <v>1</v>
      </c>
      <c r="F217" s="260" t="s">
        <v>532</v>
      </c>
      <c r="G217" s="257"/>
      <c r="H217" s="261">
        <v>2</v>
      </c>
      <c r="I217" s="262"/>
      <c r="J217" s="257"/>
      <c r="K217" s="257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165</v>
      </c>
      <c r="AU217" s="267" t="s">
        <v>88</v>
      </c>
      <c r="AV217" s="13" t="s">
        <v>88</v>
      </c>
      <c r="AW217" s="13" t="s">
        <v>34</v>
      </c>
      <c r="AX217" s="13" t="s">
        <v>86</v>
      </c>
      <c r="AY217" s="267" t="s">
        <v>156</v>
      </c>
    </row>
    <row r="218" spans="1:65" s="2" customFormat="1" ht="24" customHeight="1">
      <c r="A218" s="38"/>
      <c r="B218" s="39"/>
      <c r="C218" s="292" t="s">
        <v>300</v>
      </c>
      <c r="D218" s="292" t="s">
        <v>260</v>
      </c>
      <c r="E218" s="293" t="s">
        <v>348</v>
      </c>
      <c r="F218" s="294" t="s">
        <v>349</v>
      </c>
      <c r="G218" s="295" t="s">
        <v>285</v>
      </c>
      <c r="H218" s="296">
        <v>1</v>
      </c>
      <c r="I218" s="297"/>
      <c r="J218" s="298">
        <f>ROUND(I218*H218,2)</f>
        <v>0</v>
      </c>
      <c r="K218" s="294" t="s">
        <v>162</v>
      </c>
      <c r="L218" s="299"/>
      <c r="M218" s="300" t="s">
        <v>1</v>
      </c>
      <c r="N218" s="301" t="s">
        <v>44</v>
      </c>
      <c r="O218" s="91"/>
      <c r="P218" s="252">
        <f>O218*H218</f>
        <v>0</v>
      </c>
      <c r="Q218" s="252">
        <v>0.041</v>
      </c>
      <c r="R218" s="252">
        <f>Q218*H218</f>
        <v>0.041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199</v>
      </c>
      <c r="AT218" s="254" t="s">
        <v>260</v>
      </c>
      <c r="AU218" s="254" t="s">
        <v>88</v>
      </c>
      <c r="AY218" s="17" t="s">
        <v>156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86</v>
      </c>
      <c r="BK218" s="255">
        <f>ROUND(I218*H218,2)</f>
        <v>0</v>
      </c>
      <c r="BL218" s="17" t="s">
        <v>163</v>
      </c>
      <c r="BM218" s="254" t="s">
        <v>533</v>
      </c>
    </row>
    <row r="219" spans="1:65" s="2" customFormat="1" ht="24" customHeight="1">
      <c r="A219" s="38"/>
      <c r="B219" s="39"/>
      <c r="C219" s="292" t="s">
        <v>304</v>
      </c>
      <c r="D219" s="292" t="s">
        <v>260</v>
      </c>
      <c r="E219" s="293" t="s">
        <v>352</v>
      </c>
      <c r="F219" s="294" t="s">
        <v>353</v>
      </c>
      <c r="G219" s="295" t="s">
        <v>285</v>
      </c>
      <c r="H219" s="296">
        <v>1</v>
      </c>
      <c r="I219" s="297"/>
      <c r="J219" s="298">
        <f>ROUND(I219*H219,2)</f>
        <v>0</v>
      </c>
      <c r="K219" s="294" t="s">
        <v>162</v>
      </c>
      <c r="L219" s="299"/>
      <c r="M219" s="300" t="s">
        <v>1</v>
      </c>
      <c r="N219" s="301" t="s">
        <v>44</v>
      </c>
      <c r="O219" s="91"/>
      <c r="P219" s="252">
        <f>O219*H219</f>
        <v>0</v>
      </c>
      <c r="Q219" s="252">
        <v>0.034</v>
      </c>
      <c r="R219" s="252">
        <f>Q219*H219</f>
        <v>0.034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199</v>
      </c>
      <c r="AT219" s="254" t="s">
        <v>260</v>
      </c>
      <c r="AU219" s="254" t="s">
        <v>88</v>
      </c>
      <c r="AY219" s="17" t="s">
        <v>156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86</v>
      </c>
      <c r="BK219" s="255">
        <f>ROUND(I219*H219,2)</f>
        <v>0</v>
      </c>
      <c r="BL219" s="17" t="s">
        <v>163</v>
      </c>
      <c r="BM219" s="254" t="s">
        <v>534</v>
      </c>
    </row>
    <row r="220" spans="1:65" s="2" customFormat="1" ht="24" customHeight="1">
      <c r="A220" s="38"/>
      <c r="B220" s="39"/>
      <c r="C220" s="243" t="s">
        <v>308</v>
      </c>
      <c r="D220" s="243" t="s">
        <v>158</v>
      </c>
      <c r="E220" s="244" t="s">
        <v>399</v>
      </c>
      <c r="F220" s="245" t="s">
        <v>400</v>
      </c>
      <c r="G220" s="246" t="s">
        <v>395</v>
      </c>
      <c r="H220" s="247">
        <v>1</v>
      </c>
      <c r="I220" s="248"/>
      <c r="J220" s="249">
        <f>ROUND(I220*H220,2)</f>
        <v>0</v>
      </c>
      <c r="K220" s="245" t="s">
        <v>162</v>
      </c>
      <c r="L220" s="44"/>
      <c r="M220" s="250" t="s">
        <v>1</v>
      </c>
      <c r="N220" s="251" t="s">
        <v>44</v>
      </c>
      <c r="O220" s="91"/>
      <c r="P220" s="252">
        <f>O220*H220</f>
        <v>0</v>
      </c>
      <c r="Q220" s="252">
        <v>0.00031</v>
      </c>
      <c r="R220" s="252">
        <f>Q220*H220</f>
        <v>0.00031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163</v>
      </c>
      <c r="AT220" s="254" t="s">
        <v>158</v>
      </c>
      <c r="AU220" s="254" t="s">
        <v>88</v>
      </c>
      <c r="AY220" s="17" t="s">
        <v>156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86</v>
      </c>
      <c r="BK220" s="255">
        <f>ROUND(I220*H220,2)</f>
        <v>0</v>
      </c>
      <c r="BL220" s="17" t="s">
        <v>163</v>
      </c>
      <c r="BM220" s="254" t="s">
        <v>535</v>
      </c>
    </row>
    <row r="221" spans="1:51" s="14" customFormat="1" ht="12">
      <c r="A221" s="14"/>
      <c r="B221" s="271"/>
      <c r="C221" s="272"/>
      <c r="D221" s="258" t="s">
        <v>165</v>
      </c>
      <c r="E221" s="273" t="s">
        <v>1</v>
      </c>
      <c r="F221" s="274" t="s">
        <v>536</v>
      </c>
      <c r="G221" s="272"/>
      <c r="H221" s="273" t="s">
        <v>1</v>
      </c>
      <c r="I221" s="275"/>
      <c r="J221" s="272"/>
      <c r="K221" s="272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165</v>
      </c>
      <c r="AU221" s="280" t="s">
        <v>88</v>
      </c>
      <c r="AV221" s="14" t="s">
        <v>86</v>
      </c>
      <c r="AW221" s="14" t="s">
        <v>34</v>
      </c>
      <c r="AX221" s="14" t="s">
        <v>79</v>
      </c>
      <c r="AY221" s="280" t="s">
        <v>156</v>
      </c>
    </row>
    <row r="222" spans="1:51" s="13" customFormat="1" ht="12">
      <c r="A222" s="13"/>
      <c r="B222" s="256"/>
      <c r="C222" s="257"/>
      <c r="D222" s="258" t="s">
        <v>165</v>
      </c>
      <c r="E222" s="259" t="s">
        <v>1</v>
      </c>
      <c r="F222" s="260" t="s">
        <v>86</v>
      </c>
      <c r="G222" s="257"/>
      <c r="H222" s="261">
        <v>1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165</v>
      </c>
      <c r="AU222" s="267" t="s">
        <v>88</v>
      </c>
      <c r="AV222" s="13" t="s">
        <v>88</v>
      </c>
      <c r="AW222" s="13" t="s">
        <v>34</v>
      </c>
      <c r="AX222" s="13" t="s">
        <v>86</v>
      </c>
      <c r="AY222" s="267" t="s">
        <v>156</v>
      </c>
    </row>
    <row r="223" spans="1:65" s="2" customFormat="1" ht="24" customHeight="1">
      <c r="A223" s="38"/>
      <c r="B223" s="39"/>
      <c r="C223" s="243" t="s">
        <v>314</v>
      </c>
      <c r="D223" s="243" t="s">
        <v>158</v>
      </c>
      <c r="E223" s="244" t="s">
        <v>403</v>
      </c>
      <c r="F223" s="245" t="s">
        <v>404</v>
      </c>
      <c r="G223" s="246" t="s">
        <v>285</v>
      </c>
      <c r="H223" s="247">
        <v>1</v>
      </c>
      <c r="I223" s="248"/>
      <c r="J223" s="249">
        <f>ROUND(I223*H223,2)</f>
        <v>0</v>
      </c>
      <c r="K223" s="245" t="s">
        <v>162</v>
      </c>
      <c r="L223" s="44"/>
      <c r="M223" s="250" t="s">
        <v>1</v>
      </c>
      <c r="N223" s="251" t="s">
        <v>44</v>
      </c>
      <c r="O223" s="91"/>
      <c r="P223" s="252">
        <f>O223*H223</f>
        <v>0</v>
      </c>
      <c r="Q223" s="252">
        <v>0.00918</v>
      </c>
      <c r="R223" s="252">
        <f>Q223*H223</f>
        <v>0.00918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163</v>
      </c>
      <c r="AT223" s="254" t="s">
        <v>158</v>
      </c>
      <c r="AU223" s="254" t="s">
        <v>88</v>
      </c>
      <c r="AY223" s="17" t="s">
        <v>156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86</v>
      </c>
      <c r="BK223" s="255">
        <f>ROUND(I223*H223,2)</f>
        <v>0</v>
      </c>
      <c r="BL223" s="17" t="s">
        <v>163</v>
      </c>
      <c r="BM223" s="254" t="s">
        <v>537</v>
      </c>
    </row>
    <row r="224" spans="1:51" s="13" customFormat="1" ht="12">
      <c r="A224" s="13"/>
      <c r="B224" s="256"/>
      <c r="C224" s="257"/>
      <c r="D224" s="258" t="s">
        <v>165</v>
      </c>
      <c r="E224" s="259" t="s">
        <v>1</v>
      </c>
      <c r="F224" s="260" t="s">
        <v>86</v>
      </c>
      <c r="G224" s="257"/>
      <c r="H224" s="261">
        <v>1</v>
      </c>
      <c r="I224" s="262"/>
      <c r="J224" s="257"/>
      <c r="K224" s="257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165</v>
      </c>
      <c r="AU224" s="267" t="s">
        <v>88</v>
      </c>
      <c r="AV224" s="13" t="s">
        <v>88</v>
      </c>
      <c r="AW224" s="13" t="s">
        <v>34</v>
      </c>
      <c r="AX224" s="13" t="s">
        <v>86</v>
      </c>
      <c r="AY224" s="267" t="s">
        <v>156</v>
      </c>
    </row>
    <row r="225" spans="1:65" s="2" customFormat="1" ht="24" customHeight="1">
      <c r="A225" s="38"/>
      <c r="B225" s="39"/>
      <c r="C225" s="292" t="s">
        <v>321</v>
      </c>
      <c r="D225" s="292" t="s">
        <v>260</v>
      </c>
      <c r="E225" s="293" t="s">
        <v>416</v>
      </c>
      <c r="F225" s="294" t="s">
        <v>417</v>
      </c>
      <c r="G225" s="295" t="s">
        <v>285</v>
      </c>
      <c r="H225" s="296">
        <v>1</v>
      </c>
      <c r="I225" s="297"/>
      <c r="J225" s="298">
        <f>ROUND(I225*H225,2)</f>
        <v>0</v>
      </c>
      <c r="K225" s="294" t="s">
        <v>162</v>
      </c>
      <c r="L225" s="299"/>
      <c r="M225" s="300" t="s">
        <v>1</v>
      </c>
      <c r="N225" s="301" t="s">
        <v>44</v>
      </c>
      <c r="O225" s="91"/>
      <c r="P225" s="252">
        <f>O225*H225</f>
        <v>0</v>
      </c>
      <c r="Q225" s="252">
        <v>1.013</v>
      </c>
      <c r="R225" s="252">
        <f>Q225*H225</f>
        <v>1.013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199</v>
      </c>
      <c r="AT225" s="254" t="s">
        <v>260</v>
      </c>
      <c r="AU225" s="254" t="s">
        <v>88</v>
      </c>
      <c r="AY225" s="17" t="s">
        <v>156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86</v>
      </c>
      <c r="BK225" s="255">
        <f>ROUND(I225*H225,2)</f>
        <v>0</v>
      </c>
      <c r="BL225" s="17" t="s">
        <v>163</v>
      </c>
      <c r="BM225" s="254" t="s">
        <v>538</v>
      </c>
    </row>
    <row r="226" spans="1:65" s="2" customFormat="1" ht="24" customHeight="1">
      <c r="A226" s="38"/>
      <c r="B226" s="39"/>
      <c r="C226" s="243" t="s">
        <v>326</v>
      </c>
      <c r="D226" s="243" t="s">
        <v>158</v>
      </c>
      <c r="E226" s="244" t="s">
        <v>420</v>
      </c>
      <c r="F226" s="245" t="s">
        <v>421</v>
      </c>
      <c r="G226" s="246" t="s">
        <v>285</v>
      </c>
      <c r="H226" s="247">
        <v>1</v>
      </c>
      <c r="I226" s="248"/>
      <c r="J226" s="249">
        <f>ROUND(I226*H226,2)</f>
        <v>0</v>
      </c>
      <c r="K226" s="245" t="s">
        <v>162</v>
      </c>
      <c r="L226" s="44"/>
      <c r="M226" s="250" t="s">
        <v>1</v>
      </c>
      <c r="N226" s="251" t="s">
        <v>44</v>
      </c>
      <c r="O226" s="91"/>
      <c r="P226" s="252">
        <f>O226*H226</f>
        <v>0</v>
      </c>
      <c r="Q226" s="252">
        <v>0.01147</v>
      </c>
      <c r="R226" s="252">
        <f>Q226*H226</f>
        <v>0.01147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163</v>
      </c>
      <c r="AT226" s="254" t="s">
        <v>158</v>
      </c>
      <c r="AU226" s="254" t="s">
        <v>88</v>
      </c>
      <c r="AY226" s="17" t="s">
        <v>156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86</v>
      </c>
      <c r="BK226" s="255">
        <f>ROUND(I226*H226,2)</f>
        <v>0</v>
      </c>
      <c r="BL226" s="17" t="s">
        <v>163</v>
      </c>
      <c r="BM226" s="254" t="s">
        <v>539</v>
      </c>
    </row>
    <row r="227" spans="1:51" s="13" customFormat="1" ht="12">
      <c r="A227" s="13"/>
      <c r="B227" s="256"/>
      <c r="C227" s="257"/>
      <c r="D227" s="258" t="s">
        <v>165</v>
      </c>
      <c r="E227" s="259" t="s">
        <v>1</v>
      </c>
      <c r="F227" s="260" t="s">
        <v>86</v>
      </c>
      <c r="G227" s="257"/>
      <c r="H227" s="261">
        <v>1</v>
      </c>
      <c r="I227" s="262"/>
      <c r="J227" s="257"/>
      <c r="K227" s="257"/>
      <c r="L227" s="263"/>
      <c r="M227" s="264"/>
      <c r="N227" s="265"/>
      <c r="O227" s="265"/>
      <c r="P227" s="265"/>
      <c r="Q227" s="265"/>
      <c r="R227" s="265"/>
      <c r="S227" s="265"/>
      <c r="T227" s="26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7" t="s">
        <v>165</v>
      </c>
      <c r="AU227" s="267" t="s">
        <v>88</v>
      </c>
      <c r="AV227" s="13" t="s">
        <v>88</v>
      </c>
      <c r="AW227" s="13" t="s">
        <v>34</v>
      </c>
      <c r="AX227" s="13" t="s">
        <v>86</v>
      </c>
      <c r="AY227" s="267" t="s">
        <v>156</v>
      </c>
    </row>
    <row r="228" spans="1:65" s="2" customFormat="1" ht="24" customHeight="1">
      <c r="A228" s="38"/>
      <c r="B228" s="39"/>
      <c r="C228" s="292" t="s">
        <v>332</v>
      </c>
      <c r="D228" s="292" t="s">
        <v>260</v>
      </c>
      <c r="E228" s="293" t="s">
        <v>424</v>
      </c>
      <c r="F228" s="294" t="s">
        <v>425</v>
      </c>
      <c r="G228" s="295" t="s">
        <v>285</v>
      </c>
      <c r="H228" s="296">
        <v>1</v>
      </c>
      <c r="I228" s="297"/>
      <c r="J228" s="298">
        <f>ROUND(I228*H228,2)</f>
        <v>0</v>
      </c>
      <c r="K228" s="294" t="s">
        <v>162</v>
      </c>
      <c r="L228" s="299"/>
      <c r="M228" s="300" t="s">
        <v>1</v>
      </c>
      <c r="N228" s="301" t="s">
        <v>44</v>
      </c>
      <c r="O228" s="91"/>
      <c r="P228" s="252">
        <f>O228*H228</f>
        <v>0</v>
      </c>
      <c r="Q228" s="252">
        <v>0.585</v>
      </c>
      <c r="R228" s="252">
        <f>Q228*H228</f>
        <v>0.585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199</v>
      </c>
      <c r="AT228" s="254" t="s">
        <v>260</v>
      </c>
      <c r="AU228" s="254" t="s">
        <v>88</v>
      </c>
      <c r="AY228" s="17" t="s">
        <v>156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86</v>
      </c>
      <c r="BK228" s="255">
        <f>ROUND(I228*H228,2)</f>
        <v>0</v>
      </c>
      <c r="BL228" s="17" t="s">
        <v>163</v>
      </c>
      <c r="BM228" s="254" t="s">
        <v>540</v>
      </c>
    </row>
    <row r="229" spans="1:65" s="2" customFormat="1" ht="24" customHeight="1">
      <c r="A229" s="38"/>
      <c r="B229" s="39"/>
      <c r="C229" s="243" t="s">
        <v>337</v>
      </c>
      <c r="D229" s="243" t="s">
        <v>158</v>
      </c>
      <c r="E229" s="244" t="s">
        <v>428</v>
      </c>
      <c r="F229" s="245" t="s">
        <v>429</v>
      </c>
      <c r="G229" s="246" t="s">
        <v>285</v>
      </c>
      <c r="H229" s="247">
        <v>1</v>
      </c>
      <c r="I229" s="248"/>
      <c r="J229" s="249">
        <f>ROUND(I229*H229,2)</f>
        <v>0</v>
      </c>
      <c r="K229" s="245" t="s">
        <v>162</v>
      </c>
      <c r="L229" s="44"/>
      <c r="M229" s="250" t="s">
        <v>1</v>
      </c>
      <c r="N229" s="251" t="s">
        <v>44</v>
      </c>
      <c r="O229" s="91"/>
      <c r="P229" s="252">
        <f>O229*H229</f>
        <v>0</v>
      </c>
      <c r="Q229" s="252">
        <v>0.02753</v>
      </c>
      <c r="R229" s="252">
        <f>Q229*H229</f>
        <v>0.02753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163</v>
      </c>
      <c r="AT229" s="254" t="s">
        <v>158</v>
      </c>
      <c r="AU229" s="254" t="s">
        <v>88</v>
      </c>
      <c r="AY229" s="17" t="s">
        <v>156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86</v>
      </c>
      <c r="BK229" s="255">
        <f>ROUND(I229*H229,2)</f>
        <v>0</v>
      </c>
      <c r="BL229" s="17" t="s">
        <v>163</v>
      </c>
      <c r="BM229" s="254" t="s">
        <v>541</v>
      </c>
    </row>
    <row r="230" spans="1:51" s="13" customFormat="1" ht="12">
      <c r="A230" s="13"/>
      <c r="B230" s="256"/>
      <c r="C230" s="257"/>
      <c r="D230" s="258" t="s">
        <v>165</v>
      </c>
      <c r="E230" s="259" t="s">
        <v>1</v>
      </c>
      <c r="F230" s="260" t="s">
        <v>86</v>
      </c>
      <c r="G230" s="257"/>
      <c r="H230" s="261">
        <v>1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165</v>
      </c>
      <c r="AU230" s="267" t="s">
        <v>88</v>
      </c>
      <c r="AV230" s="13" t="s">
        <v>88</v>
      </c>
      <c r="AW230" s="13" t="s">
        <v>34</v>
      </c>
      <c r="AX230" s="13" t="s">
        <v>86</v>
      </c>
      <c r="AY230" s="267" t="s">
        <v>156</v>
      </c>
    </row>
    <row r="231" spans="1:65" s="2" customFormat="1" ht="16.5" customHeight="1">
      <c r="A231" s="38"/>
      <c r="B231" s="39"/>
      <c r="C231" s="292" t="s">
        <v>342</v>
      </c>
      <c r="D231" s="292" t="s">
        <v>260</v>
      </c>
      <c r="E231" s="293" t="s">
        <v>433</v>
      </c>
      <c r="F231" s="294" t="s">
        <v>434</v>
      </c>
      <c r="G231" s="295" t="s">
        <v>285</v>
      </c>
      <c r="H231" s="296">
        <v>1</v>
      </c>
      <c r="I231" s="297"/>
      <c r="J231" s="298">
        <f>ROUND(I231*H231,2)</f>
        <v>0</v>
      </c>
      <c r="K231" s="294" t="s">
        <v>162</v>
      </c>
      <c r="L231" s="299"/>
      <c r="M231" s="300" t="s">
        <v>1</v>
      </c>
      <c r="N231" s="301" t="s">
        <v>44</v>
      </c>
      <c r="O231" s="91"/>
      <c r="P231" s="252">
        <f>O231*H231</f>
        <v>0</v>
      </c>
      <c r="Q231" s="252">
        <v>1.6</v>
      </c>
      <c r="R231" s="252">
        <f>Q231*H231</f>
        <v>1.6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199</v>
      </c>
      <c r="AT231" s="254" t="s">
        <v>260</v>
      </c>
      <c r="AU231" s="254" t="s">
        <v>88</v>
      </c>
      <c r="AY231" s="17" t="s">
        <v>156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86</v>
      </c>
      <c r="BK231" s="255">
        <f>ROUND(I231*H231,2)</f>
        <v>0</v>
      </c>
      <c r="BL231" s="17" t="s">
        <v>163</v>
      </c>
      <c r="BM231" s="254" t="s">
        <v>542</v>
      </c>
    </row>
    <row r="232" spans="1:65" s="2" customFormat="1" ht="24" customHeight="1">
      <c r="A232" s="38"/>
      <c r="B232" s="39"/>
      <c r="C232" s="292" t="s">
        <v>347</v>
      </c>
      <c r="D232" s="292" t="s">
        <v>260</v>
      </c>
      <c r="E232" s="293" t="s">
        <v>445</v>
      </c>
      <c r="F232" s="294" t="s">
        <v>446</v>
      </c>
      <c r="G232" s="295" t="s">
        <v>285</v>
      </c>
      <c r="H232" s="296">
        <v>2</v>
      </c>
      <c r="I232" s="297"/>
      <c r="J232" s="298">
        <f>ROUND(I232*H232,2)</f>
        <v>0</v>
      </c>
      <c r="K232" s="294" t="s">
        <v>162</v>
      </c>
      <c r="L232" s="299"/>
      <c r="M232" s="300" t="s">
        <v>1</v>
      </c>
      <c r="N232" s="301" t="s">
        <v>44</v>
      </c>
      <c r="O232" s="91"/>
      <c r="P232" s="252">
        <f>O232*H232</f>
        <v>0</v>
      </c>
      <c r="Q232" s="252">
        <v>0.002</v>
      </c>
      <c r="R232" s="252">
        <f>Q232*H232</f>
        <v>0.004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199</v>
      </c>
      <c r="AT232" s="254" t="s">
        <v>260</v>
      </c>
      <c r="AU232" s="254" t="s">
        <v>88</v>
      </c>
      <c r="AY232" s="17" t="s">
        <v>156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86</v>
      </c>
      <c r="BK232" s="255">
        <f>ROUND(I232*H232,2)</f>
        <v>0</v>
      </c>
      <c r="BL232" s="17" t="s">
        <v>163</v>
      </c>
      <c r="BM232" s="254" t="s">
        <v>543</v>
      </c>
    </row>
    <row r="233" spans="1:65" s="2" customFormat="1" ht="24" customHeight="1">
      <c r="A233" s="38"/>
      <c r="B233" s="39"/>
      <c r="C233" s="243" t="s">
        <v>351</v>
      </c>
      <c r="D233" s="243" t="s">
        <v>158</v>
      </c>
      <c r="E233" s="244" t="s">
        <v>449</v>
      </c>
      <c r="F233" s="245" t="s">
        <v>450</v>
      </c>
      <c r="G233" s="246" t="s">
        <v>285</v>
      </c>
      <c r="H233" s="247">
        <v>1</v>
      </c>
      <c r="I233" s="248"/>
      <c r="J233" s="249">
        <f>ROUND(I233*H233,2)</f>
        <v>0</v>
      </c>
      <c r="K233" s="245" t="s">
        <v>162</v>
      </c>
      <c r="L233" s="44"/>
      <c r="M233" s="250" t="s">
        <v>1</v>
      </c>
      <c r="N233" s="251" t="s">
        <v>44</v>
      </c>
      <c r="O233" s="91"/>
      <c r="P233" s="252">
        <f>O233*H233</f>
        <v>0</v>
      </c>
      <c r="Q233" s="252">
        <v>0.21734</v>
      </c>
      <c r="R233" s="252">
        <f>Q233*H233</f>
        <v>0.21734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163</v>
      </c>
      <c r="AT233" s="254" t="s">
        <v>158</v>
      </c>
      <c r="AU233" s="254" t="s">
        <v>88</v>
      </c>
      <c r="AY233" s="17" t="s">
        <v>156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86</v>
      </c>
      <c r="BK233" s="255">
        <f>ROUND(I233*H233,2)</f>
        <v>0</v>
      </c>
      <c r="BL233" s="17" t="s">
        <v>163</v>
      </c>
      <c r="BM233" s="254" t="s">
        <v>544</v>
      </c>
    </row>
    <row r="234" spans="1:51" s="13" customFormat="1" ht="12">
      <c r="A234" s="13"/>
      <c r="B234" s="256"/>
      <c r="C234" s="257"/>
      <c r="D234" s="258" t="s">
        <v>165</v>
      </c>
      <c r="E234" s="259" t="s">
        <v>1</v>
      </c>
      <c r="F234" s="260" t="s">
        <v>86</v>
      </c>
      <c r="G234" s="257"/>
      <c r="H234" s="261">
        <v>1</v>
      </c>
      <c r="I234" s="262"/>
      <c r="J234" s="257"/>
      <c r="K234" s="257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165</v>
      </c>
      <c r="AU234" s="267" t="s">
        <v>88</v>
      </c>
      <c r="AV234" s="13" t="s">
        <v>88</v>
      </c>
      <c r="AW234" s="13" t="s">
        <v>34</v>
      </c>
      <c r="AX234" s="13" t="s">
        <v>86</v>
      </c>
      <c r="AY234" s="267" t="s">
        <v>156</v>
      </c>
    </row>
    <row r="235" spans="1:65" s="2" customFormat="1" ht="16.5" customHeight="1">
      <c r="A235" s="38"/>
      <c r="B235" s="39"/>
      <c r="C235" s="292" t="s">
        <v>355</v>
      </c>
      <c r="D235" s="292" t="s">
        <v>260</v>
      </c>
      <c r="E235" s="293" t="s">
        <v>453</v>
      </c>
      <c r="F235" s="294" t="s">
        <v>454</v>
      </c>
      <c r="G235" s="295" t="s">
        <v>285</v>
      </c>
      <c r="H235" s="296">
        <v>1</v>
      </c>
      <c r="I235" s="297"/>
      <c r="J235" s="298">
        <f>ROUND(I235*H235,2)</f>
        <v>0</v>
      </c>
      <c r="K235" s="294" t="s">
        <v>162</v>
      </c>
      <c r="L235" s="299"/>
      <c r="M235" s="300" t="s">
        <v>1</v>
      </c>
      <c r="N235" s="301" t="s">
        <v>44</v>
      </c>
      <c r="O235" s="91"/>
      <c r="P235" s="252">
        <f>O235*H235</f>
        <v>0</v>
      </c>
      <c r="Q235" s="252">
        <v>0.079</v>
      </c>
      <c r="R235" s="252">
        <f>Q235*H235</f>
        <v>0.079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199</v>
      </c>
      <c r="AT235" s="254" t="s">
        <v>260</v>
      </c>
      <c r="AU235" s="254" t="s">
        <v>88</v>
      </c>
      <c r="AY235" s="17" t="s">
        <v>156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86</v>
      </c>
      <c r="BK235" s="255">
        <f>ROUND(I235*H235,2)</f>
        <v>0</v>
      </c>
      <c r="BL235" s="17" t="s">
        <v>163</v>
      </c>
      <c r="BM235" s="254" t="s">
        <v>545</v>
      </c>
    </row>
    <row r="236" spans="1:63" s="12" customFormat="1" ht="22.8" customHeight="1">
      <c r="A236" s="12"/>
      <c r="B236" s="227"/>
      <c r="C236" s="228"/>
      <c r="D236" s="229" t="s">
        <v>78</v>
      </c>
      <c r="E236" s="241" t="s">
        <v>456</v>
      </c>
      <c r="F236" s="241" t="s">
        <v>457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SUM(P237:P242)</f>
        <v>0</v>
      </c>
      <c r="Q236" s="235"/>
      <c r="R236" s="236">
        <f>SUM(R237:R242)</f>
        <v>0</v>
      </c>
      <c r="S236" s="235"/>
      <c r="T236" s="237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86</v>
      </c>
      <c r="AT236" s="239" t="s">
        <v>78</v>
      </c>
      <c r="AU236" s="239" t="s">
        <v>86</v>
      </c>
      <c r="AY236" s="238" t="s">
        <v>156</v>
      </c>
      <c r="BK236" s="240">
        <f>SUM(BK237:BK242)</f>
        <v>0</v>
      </c>
    </row>
    <row r="237" spans="1:65" s="2" customFormat="1" ht="36" customHeight="1">
      <c r="A237" s="38"/>
      <c r="B237" s="39"/>
      <c r="C237" s="243" t="s">
        <v>360</v>
      </c>
      <c r="D237" s="243" t="s">
        <v>158</v>
      </c>
      <c r="E237" s="244" t="s">
        <v>459</v>
      </c>
      <c r="F237" s="245" t="s">
        <v>460</v>
      </c>
      <c r="G237" s="246" t="s">
        <v>247</v>
      </c>
      <c r="H237" s="247">
        <v>19.906</v>
      </c>
      <c r="I237" s="248"/>
      <c r="J237" s="249">
        <f>ROUND(I237*H237,2)</f>
        <v>0</v>
      </c>
      <c r="K237" s="245" t="s">
        <v>162</v>
      </c>
      <c r="L237" s="44"/>
      <c r="M237" s="250" t="s">
        <v>1</v>
      </c>
      <c r="N237" s="251" t="s">
        <v>44</v>
      </c>
      <c r="O237" s="91"/>
      <c r="P237" s="252">
        <f>O237*H237</f>
        <v>0</v>
      </c>
      <c r="Q237" s="252">
        <v>0</v>
      </c>
      <c r="R237" s="252">
        <f>Q237*H237</f>
        <v>0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163</v>
      </c>
      <c r="AT237" s="254" t="s">
        <v>158</v>
      </c>
      <c r="AU237" s="254" t="s">
        <v>88</v>
      </c>
      <c r="AY237" s="17" t="s">
        <v>156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86</v>
      </c>
      <c r="BK237" s="255">
        <f>ROUND(I237*H237,2)</f>
        <v>0</v>
      </c>
      <c r="BL237" s="17" t="s">
        <v>163</v>
      </c>
      <c r="BM237" s="254" t="s">
        <v>546</v>
      </c>
    </row>
    <row r="238" spans="1:51" s="13" customFormat="1" ht="12">
      <c r="A238" s="13"/>
      <c r="B238" s="256"/>
      <c r="C238" s="257"/>
      <c r="D238" s="258" t="s">
        <v>165</v>
      </c>
      <c r="E238" s="259" t="s">
        <v>1</v>
      </c>
      <c r="F238" s="260" t="s">
        <v>547</v>
      </c>
      <c r="G238" s="257"/>
      <c r="H238" s="261">
        <v>19.906</v>
      </c>
      <c r="I238" s="262"/>
      <c r="J238" s="257"/>
      <c r="K238" s="257"/>
      <c r="L238" s="263"/>
      <c r="M238" s="264"/>
      <c r="N238" s="265"/>
      <c r="O238" s="265"/>
      <c r="P238" s="265"/>
      <c r="Q238" s="265"/>
      <c r="R238" s="265"/>
      <c r="S238" s="265"/>
      <c r="T238" s="26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7" t="s">
        <v>165</v>
      </c>
      <c r="AU238" s="267" t="s">
        <v>88</v>
      </c>
      <c r="AV238" s="13" t="s">
        <v>88</v>
      </c>
      <c r="AW238" s="13" t="s">
        <v>34</v>
      </c>
      <c r="AX238" s="13" t="s">
        <v>86</v>
      </c>
      <c r="AY238" s="267" t="s">
        <v>156</v>
      </c>
    </row>
    <row r="239" spans="1:65" s="2" customFormat="1" ht="36" customHeight="1">
      <c r="A239" s="38"/>
      <c r="B239" s="39"/>
      <c r="C239" s="243" t="s">
        <v>364</v>
      </c>
      <c r="D239" s="243" t="s">
        <v>158</v>
      </c>
      <c r="E239" s="244" t="s">
        <v>464</v>
      </c>
      <c r="F239" s="245" t="s">
        <v>465</v>
      </c>
      <c r="G239" s="246" t="s">
        <v>247</v>
      </c>
      <c r="H239" s="247">
        <v>79.624</v>
      </c>
      <c r="I239" s="248"/>
      <c r="J239" s="249">
        <f>ROUND(I239*H239,2)</f>
        <v>0</v>
      </c>
      <c r="K239" s="245" t="s">
        <v>162</v>
      </c>
      <c r="L239" s="44"/>
      <c r="M239" s="250" t="s">
        <v>1</v>
      </c>
      <c r="N239" s="251" t="s">
        <v>44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163</v>
      </c>
      <c r="AT239" s="254" t="s">
        <v>158</v>
      </c>
      <c r="AU239" s="254" t="s">
        <v>88</v>
      </c>
      <c r="AY239" s="17" t="s">
        <v>156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86</v>
      </c>
      <c r="BK239" s="255">
        <f>ROUND(I239*H239,2)</f>
        <v>0</v>
      </c>
      <c r="BL239" s="17" t="s">
        <v>163</v>
      </c>
      <c r="BM239" s="254" t="s">
        <v>548</v>
      </c>
    </row>
    <row r="240" spans="1:51" s="14" customFormat="1" ht="12">
      <c r="A240" s="14"/>
      <c r="B240" s="271"/>
      <c r="C240" s="272"/>
      <c r="D240" s="258" t="s">
        <v>165</v>
      </c>
      <c r="E240" s="273" t="s">
        <v>1</v>
      </c>
      <c r="F240" s="274" t="s">
        <v>467</v>
      </c>
      <c r="G240" s="272"/>
      <c r="H240" s="273" t="s">
        <v>1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165</v>
      </c>
      <c r="AU240" s="280" t="s">
        <v>88</v>
      </c>
      <c r="AV240" s="14" t="s">
        <v>86</v>
      </c>
      <c r="AW240" s="14" t="s">
        <v>34</v>
      </c>
      <c r="AX240" s="14" t="s">
        <v>79</v>
      </c>
      <c r="AY240" s="280" t="s">
        <v>156</v>
      </c>
    </row>
    <row r="241" spans="1:51" s="13" customFormat="1" ht="12">
      <c r="A241" s="13"/>
      <c r="B241" s="256"/>
      <c r="C241" s="257"/>
      <c r="D241" s="258" t="s">
        <v>165</v>
      </c>
      <c r="E241" s="259" t="s">
        <v>1</v>
      </c>
      <c r="F241" s="260" t="s">
        <v>549</v>
      </c>
      <c r="G241" s="257"/>
      <c r="H241" s="261">
        <v>79.624</v>
      </c>
      <c r="I241" s="262"/>
      <c r="J241" s="257"/>
      <c r="K241" s="257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165</v>
      </c>
      <c r="AU241" s="267" t="s">
        <v>88</v>
      </c>
      <c r="AV241" s="13" t="s">
        <v>88</v>
      </c>
      <c r="AW241" s="13" t="s">
        <v>34</v>
      </c>
      <c r="AX241" s="13" t="s">
        <v>86</v>
      </c>
      <c r="AY241" s="267" t="s">
        <v>156</v>
      </c>
    </row>
    <row r="242" spans="1:65" s="2" customFormat="1" ht="24" customHeight="1">
      <c r="A242" s="38"/>
      <c r="B242" s="39"/>
      <c r="C242" s="243" t="s">
        <v>368</v>
      </c>
      <c r="D242" s="243" t="s">
        <v>158</v>
      </c>
      <c r="E242" s="244" t="s">
        <v>470</v>
      </c>
      <c r="F242" s="245" t="s">
        <v>471</v>
      </c>
      <c r="G242" s="246" t="s">
        <v>247</v>
      </c>
      <c r="H242" s="247">
        <v>19.906</v>
      </c>
      <c r="I242" s="248"/>
      <c r="J242" s="249">
        <f>ROUND(I242*H242,2)</f>
        <v>0</v>
      </c>
      <c r="K242" s="245" t="s">
        <v>162</v>
      </c>
      <c r="L242" s="44"/>
      <c r="M242" s="250" t="s">
        <v>1</v>
      </c>
      <c r="N242" s="251" t="s">
        <v>44</v>
      </c>
      <c r="O242" s="91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163</v>
      </c>
      <c r="AT242" s="254" t="s">
        <v>158</v>
      </c>
      <c r="AU242" s="254" t="s">
        <v>88</v>
      </c>
      <c r="AY242" s="17" t="s">
        <v>156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86</v>
      </c>
      <c r="BK242" s="255">
        <f>ROUND(I242*H242,2)</f>
        <v>0</v>
      </c>
      <c r="BL242" s="17" t="s">
        <v>163</v>
      </c>
      <c r="BM242" s="254" t="s">
        <v>550</v>
      </c>
    </row>
    <row r="243" spans="1:63" s="12" customFormat="1" ht="22.8" customHeight="1">
      <c r="A243" s="12"/>
      <c r="B243" s="227"/>
      <c r="C243" s="228"/>
      <c r="D243" s="229" t="s">
        <v>78</v>
      </c>
      <c r="E243" s="241" t="s">
        <v>473</v>
      </c>
      <c r="F243" s="241" t="s">
        <v>474</v>
      </c>
      <c r="G243" s="228"/>
      <c r="H243" s="228"/>
      <c r="I243" s="231"/>
      <c r="J243" s="242">
        <f>BK243</f>
        <v>0</v>
      </c>
      <c r="K243" s="228"/>
      <c r="L243" s="233"/>
      <c r="M243" s="234"/>
      <c r="N243" s="235"/>
      <c r="O243" s="235"/>
      <c r="P243" s="236">
        <f>P244</f>
        <v>0</v>
      </c>
      <c r="Q243" s="235"/>
      <c r="R243" s="236">
        <f>R244</f>
        <v>0</v>
      </c>
      <c r="S243" s="235"/>
      <c r="T243" s="237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8" t="s">
        <v>86</v>
      </c>
      <c r="AT243" s="239" t="s">
        <v>78</v>
      </c>
      <c r="AU243" s="239" t="s">
        <v>86</v>
      </c>
      <c r="AY243" s="238" t="s">
        <v>156</v>
      </c>
      <c r="BK243" s="240">
        <f>BK244</f>
        <v>0</v>
      </c>
    </row>
    <row r="244" spans="1:65" s="2" customFormat="1" ht="36" customHeight="1">
      <c r="A244" s="38"/>
      <c r="B244" s="39"/>
      <c r="C244" s="243" t="s">
        <v>373</v>
      </c>
      <c r="D244" s="243" t="s">
        <v>158</v>
      </c>
      <c r="E244" s="244" t="s">
        <v>476</v>
      </c>
      <c r="F244" s="245" t="s">
        <v>477</v>
      </c>
      <c r="G244" s="246" t="s">
        <v>247</v>
      </c>
      <c r="H244" s="247">
        <v>103.611</v>
      </c>
      <c r="I244" s="248"/>
      <c r="J244" s="249">
        <f>ROUND(I244*H244,2)</f>
        <v>0</v>
      </c>
      <c r="K244" s="245" t="s">
        <v>162</v>
      </c>
      <c r="L244" s="44"/>
      <c r="M244" s="302" t="s">
        <v>1</v>
      </c>
      <c r="N244" s="303" t="s">
        <v>44</v>
      </c>
      <c r="O244" s="304"/>
      <c r="P244" s="305">
        <f>O244*H244</f>
        <v>0</v>
      </c>
      <c r="Q244" s="305">
        <v>0</v>
      </c>
      <c r="R244" s="305">
        <f>Q244*H244</f>
        <v>0</v>
      </c>
      <c r="S244" s="305">
        <v>0</v>
      </c>
      <c r="T244" s="30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163</v>
      </c>
      <c r="AT244" s="254" t="s">
        <v>158</v>
      </c>
      <c r="AU244" s="254" t="s">
        <v>88</v>
      </c>
      <c r="AY244" s="17" t="s">
        <v>156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86</v>
      </c>
      <c r="BK244" s="255">
        <f>ROUND(I244*H244,2)</f>
        <v>0</v>
      </c>
      <c r="BL244" s="17" t="s">
        <v>163</v>
      </c>
      <c r="BM244" s="254" t="s">
        <v>551</v>
      </c>
    </row>
    <row r="245" spans="1:31" s="2" customFormat="1" ht="6.95" customHeight="1">
      <c r="A245" s="38"/>
      <c r="B245" s="66"/>
      <c r="C245" s="67"/>
      <c r="D245" s="67"/>
      <c r="E245" s="67"/>
      <c r="F245" s="67"/>
      <c r="G245" s="67"/>
      <c r="H245" s="67"/>
      <c r="I245" s="192"/>
      <c r="J245" s="67"/>
      <c r="K245" s="67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125:K2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553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ROUND(J130,2)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ROUND((SUM(BE130:BE284)),2)</f>
        <v>0</v>
      </c>
      <c r="G35" s="38"/>
      <c r="H35" s="38"/>
      <c r="I35" s="171">
        <v>0.21</v>
      </c>
      <c r="J35" s="170">
        <f>ROUND(((SUM(BE130:BE284))*I35),2)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ROUND((SUM(BF130:BF284)),2)</f>
        <v>0</v>
      </c>
      <c r="G36" s="38"/>
      <c r="H36" s="38"/>
      <c r="I36" s="171">
        <v>0.15</v>
      </c>
      <c r="J36" s="170">
        <f>ROUND(((SUM(BF130:BF284))*I36),2)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ROUND((SUM(BG130:BG284)),2)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ROUND((SUM(BH130:BH284)),2)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ROUND((SUM(BI130:BI284)),2)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02.1 - Stavební část ČSOV 3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136</v>
      </c>
      <c r="E100" s="211"/>
      <c r="F100" s="211"/>
      <c r="G100" s="211"/>
      <c r="H100" s="211"/>
      <c r="I100" s="212"/>
      <c r="J100" s="213">
        <f>J132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554</v>
      </c>
      <c r="E101" s="211"/>
      <c r="F101" s="211"/>
      <c r="G101" s="211"/>
      <c r="H101" s="211"/>
      <c r="I101" s="212"/>
      <c r="J101" s="213">
        <f>J197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137</v>
      </c>
      <c r="E102" s="211"/>
      <c r="F102" s="211"/>
      <c r="G102" s="211"/>
      <c r="H102" s="211"/>
      <c r="I102" s="212"/>
      <c r="J102" s="213">
        <f>J216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555</v>
      </c>
      <c r="E103" s="211"/>
      <c r="F103" s="211"/>
      <c r="G103" s="211"/>
      <c r="H103" s="211"/>
      <c r="I103" s="212"/>
      <c r="J103" s="213">
        <f>J223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139</v>
      </c>
      <c r="E104" s="211"/>
      <c r="F104" s="211"/>
      <c r="G104" s="211"/>
      <c r="H104" s="211"/>
      <c r="I104" s="212"/>
      <c r="J104" s="213">
        <f>J242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140</v>
      </c>
      <c r="E105" s="211"/>
      <c r="F105" s="211"/>
      <c r="G105" s="211"/>
      <c r="H105" s="211"/>
      <c r="I105" s="212"/>
      <c r="J105" s="213">
        <f>J258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02"/>
      <c r="C106" s="203"/>
      <c r="D106" s="204" t="s">
        <v>556</v>
      </c>
      <c r="E106" s="205"/>
      <c r="F106" s="205"/>
      <c r="G106" s="205"/>
      <c r="H106" s="205"/>
      <c r="I106" s="206"/>
      <c r="J106" s="207">
        <f>J260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9"/>
      <c r="C107" s="133"/>
      <c r="D107" s="210" t="s">
        <v>557</v>
      </c>
      <c r="E107" s="211"/>
      <c r="F107" s="211"/>
      <c r="G107" s="211"/>
      <c r="H107" s="211"/>
      <c r="I107" s="212"/>
      <c r="J107" s="213">
        <f>J261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3"/>
      <c r="D108" s="210" t="s">
        <v>558</v>
      </c>
      <c r="E108" s="211"/>
      <c r="F108" s="211"/>
      <c r="G108" s="211"/>
      <c r="H108" s="211"/>
      <c r="I108" s="212"/>
      <c r="J108" s="213">
        <f>J278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96" t="str">
        <f>E7</f>
        <v>Výstavba kanalizace Kosmonosy západ - ulice Debřská - Stejskal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126</v>
      </c>
      <c r="D119" s="22"/>
      <c r="E119" s="22"/>
      <c r="F119" s="22"/>
      <c r="G119" s="22"/>
      <c r="H119" s="22"/>
      <c r="I119" s="146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196" t="s">
        <v>552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128</v>
      </c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E11</f>
        <v>SO 02.1 - Stavební část ČSOV 3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F14</f>
        <v>Kosmonosy</v>
      </c>
      <c r="G124" s="40"/>
      <c r="H124" s="40"/>
      <c r="I124" s="156" t="s">
        <v>22</v>
      </c>
      <c r="J124" s="79" t="str">
        <f>IF(J14="","",J14)</f>
        <v>25. 4. 2019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E17</f>
        <v>Město Kosmonosy, Debřská 223, 293 06 Kosmonosy</v>
      </c>
      <c r="G126" s="40"/>
      <c r="H126" s="40"/>
      <c r="I126" s="156" t="s">
        <v>30</v>
      </c>
      <c r="J126" s="36" t="str">
        <f>E23</f>
        <v>ŠINDLAR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IF(E20="","",E20)</f>
        <v>Vyplň údaj</v>
      </c>
      <c r="G127" s="40"/>
      <c r="H127" s="40"/>
      <c r="I127" s="156" t="s">
        <v>35</v>
      </c>
      <c r="J127" s="36" t="str">
        <f>E26</f>
        <v>Roman Bárta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5"/>
      <c r="B129" s="216"/>
      <c r="C129" s="217" t="s">
        <v>142</v>
      </c>
      <c r="D129" s="218" t="s">
        <v>64</v>
      </c>
      <c r="E129" s="218" t="s">
        <v>60</v>
      </c>
      <c r="F129" s="218" t="s">
        <v>61</v>
      </c>
      <c r="G129" s="218" t="s">
        <v>143</v>
      </c>
      <c r="H129" s="218" t="s">
        <v>144</v>
      </c>
      <c r="I129" s="219" t="s">
        <v>145</v>
      </c>
      <c r="J129" s="218" t="s">
        <v>132</v>
      </c>
      <c r="K129" s="220" t="s">
        <v>146</v>
      </c>
      <c r="L129" s="221"/>
      <c r="M129" s="100" t="s">
        <v>1</v>
      </c>
      <c r="N129" s="101" t="s">
        <v>43</v>
      </c>
      <c r="O129" s="101" t="s">
        <v>147</v>
      </c>
      <c r="P129" s="101" t="s">
        <v>148</v>
      </c>
      <c r="Q129" s="101" t="s">
        <v>149</v>
      </c>
      <c r="R129" s="101" t="s">
        <v>150</v>
      </c>
      <c r="S129" s="101" t="s">
        <v>151</v>
      </c>
      <c r="T129" s="102" t="s">
        <v>152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</row>
    <row r="130" spans="1:63" s="2" customFormat="1" ht="22.8" customHeight="1">
      <c r="A130" s="38"/>
      <c r="B130" s="39"/>
      <c r="C130" s="107" t="s">
        <v>153</v>
      </c>
      <c r="D130" s="40"/>
      <c r="E130" s="40"/>
      <c r="F130" s="40"/>
      <c r="G130" s="40"/>
      <c r="H130" s="40"/>
      <c r="I130" s="154"/>
      <c r="J130" s="222">
        <f>BK130</f>
        <v>0</v>
      </c>
      <c r="K130" s="40"/>
      <c r="L130" s="44"/>
      <c r="M130" s="103"/>
      <c r="N130" s="223"/>
      <c r="O130" s="104"/>
      <c r="P130" s="224">
        <f>P131+P260</f>
        <v>0</v>
      </c>
      <c r="Q130" s="104"/>
      <c r="R130" s="224">
        <f>R131+R260</f>
        <v>74.46868749</v>
      </c>
      <c r="S130" s="104"/>
      <c r="T130" s="225">
        <f>T131+T260</f>
        <v>6.928279999999999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78</v>
      </c>
      <c r="AU130" s="17" t="s">
        <v>134</v>
      </c>
      <c r="BK130" s="226">
        <f>BK131+BK260</f>
        <v>0</v>
      </c>
    </row>
    <row r="131" spans="1:63" s="12" customFormat="1" ht="25.9" customHeight="1">
      <c r="A131" s="12"/>
      <c r="B131" s="227"/>
      <c r="C131" s="228"/>
      <c r="D131" s="229" t="s">
        <v>78</v>
      </c>
      <c r="E131" s="230" t="s">
        <v>154</v>
      </c>
      <c r="F131" s="230" t="s">
        <v>155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P132+P197+P216+P223+P242+P258</f>
        <v>0</v>
      </c>
      <c r="Q131" s="235"/>
      <c r="R131" s="236">
        <f>R132+R197+R216+R223+R242+R258</f>
        <v>74.41010723</v>
      </c>
      <c r="S131" s="235"/>
      <c r="T131" s="237">
        <f>T132+T197+T216+T223+T242+T258</f>
        <v>6.928279999999999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86</v>
      </c>
      <c r="AT131" s="239" t="s">
        <v>78</v>
      </c>
      <c r="AU131" s="239" t="s">
        <v>79</v>
      </c>
      <c r="AY131" s="238" t="s">
        <v>156</v>
      </c>
      <c r="BK131" s="240">
        <f>BK132+BK197+BK216+BK223+BK242+BK258</f>
        <v>0</v>
      </c>
    </row>
    <row r="132" spans="1:63" s="12" customFormat="1" ht="22.8" customHeight="1">
      <c r="A132" s="12"/>
      <c r="B132" s="227"/>
      <c r="C132" s="228"/>
      <c r="D132" s="229" t="s">
        <v>78</v>
      </c>
      <c r="E132" s="241" t="s">
        <v>86</v>
      </c>
      <c r="F132" s="241" t="s">
        <v>157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SUM(P133:P196)</f>
        <v>0</v>
      </c>
      <c r="Q132" s="235"/>
      <c r="R132" s="236">
        <f>SUM(R133:R196)</f>
        <v>63.80563049</v>
      </c>
      <c r="S132" s="235"/>
      <c r="T132" s="237">
        <f>SUM(T133:T196)</f>
        <v>6.863719999999999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86</v>
      </c>
      <c r="AT132" s="239" t="s">
        <v>78</v>
      </c>
      <c r="AU132" s="239" t="s">
        <v>86</v>
      </c>
      <c r="AY132" s="238" t="s">
        <v>156</v>
      </c>
      <c r="BK132" s="240">
        <f>SUM(BK133:BK196)</f>
        <v>0</v>
      </c>
    </row>
    <row r="133" spans="1:65" s="2" customFormat="1" ht="60" customHeight="1">
      <c r="A133" s="38"/>
      <c r="B133" s="39"/>
      <c r="C133" s="243" t="s">
        <v>86</v>
      </c>
      <c r="D133" s="243" t="s">
        <v>158</v>
      </c>
      <c r="E133" s="244" t="s">
        <v>171</v>
      </c>
      <c r="F133" s="245" t="s">
        <v>172</v>
      </c>
      <c r="G133" s="246" t="s">
        <v>161</v>
      </c>
      <c r="H133" s="247">
        <v>11.834</v>
      </c>
      <c r="I133" s="248"/>
      <c r="J133" s="249">
        <f>ROUND(I133*H133,2)</f>
        <v>0</v>
      </c>
      <c r="K133" s="245" t="s">
        <v>162</v>
      </c>
      <c r="L133" s="44"/>
      <c r="M133" s="250" t="s">
        <v>1</v>
      </c>
      <c r="N133" s="251" t="s">
        <v>44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0.58</v>
      </c>
      <c r="T133" s="253">
        <f>S133*H133</f>
        <v>6.863719999999999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163</v>
      </c>
      <c r="AT133" s="254" t="s">
        <v>158</v>
      </c>
      <c r="AU133" s="254" t="s">
        <v>88</v>
      </c>
      <c r="AY133" s="17" t="s">
        <v>156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86</v>
      </c>
      <c r="BK133" s="255">
        <f>ROUND(I133*H133,2)</f>
        <v>0</v>
      </c>
      <c r="BL133" s="17" t="s">
        <v>163</v>
      </c>
      <c r="BM133" s="254" t="s">
        <v>559</v>
      </c>
    </row>
    <row r="134" spans="1:47" s="2" customFormat="1" ht="12">
      <c r="A134" s="38"/>
      <c r="B134" s="39"/>
      <c r="C134" s="40"/>
      <c r="D134" s="258" t="s">
        <v>174</v>
      </c>
      <c r="E134" s="40"/>
      <c r="F134" s="268" t="s">
        <v>175</v>
      </c>
      <c r="G134" s="40"/>
      <c r="H134" s="40"/>
      <c r="I134" s="154"/>
      <c r="J134" s="40"/>
      <c r="K134" s="40"/>
      <c r="L134" s="44"/>
      <c r="M134" s="269"/>
      <c r="N134" s="270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174</v>
      </c>
      <c r="AU134" s="17" t="s">
        <v>88</v>
      </c>
    </row>
    <row r="135" spans="1:51" s="13" customFormat="1" ht="12">
      <c r="A135" s="13"/>
      <c r="B135" s="256"/>
      <c r="C135" s="257"/>
      <c r="D135" s="258" t="s">
        <v>165</v>
      </c>
      <c r="E135" s="259" t="s">
        <v>1</v>
      </c>
      <c r="F135" s="260" t="s">
        <v>560</v>
      </c>
      <c r="G135" s="257"/>
      <c r="H135" s="261">
        <v>11.834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165</v>
      </c>
      <c r="AU135" s="267" t="s">
        <v>88</v>
      </c>
      <c r="AV135" s="13" t="s">
        <v>88</v>
      </c>
      <c r="AW135" s="13" t="s">
        <v>34</v>
      </c>
      <c r="AX135" s="13" t="s">
        <v>86</v>
      </c>
      <c r="AY135" s="267" t="s">
        <v>156</v>
      </c>
    </row>
    <row r="136" spans="1:65" s="2" customFormat="1" ht="36" customHeight="1">
      <c r="A136" s="38"/>
      <c r="B136" s="39"/>
      <c r="C136" s="243" t="s">
        <v>88</v>
      </c>
      <c r="D136" s="243" t="s">
        <v>158</v>
      </c>
      <c r="E136" s="244" t="s">
        <v>561</v>
      </c>
      <c r="F136" s="245" t="s">
        <v>562</v>
      </c>
      <c r="G136" s="246" t="s">
        <v>196</v>
      </c>
      <c r="H136" s="247">
        <v>24.969</v>
      </c>
      <c r="I136" s="248"/>
      <c r="J136" s="249">
        <f>ROUND(I136*H136,2)</f>
        <v>0</v>
      </c>
      <c r="K136" s="245" t="s">
        <v>162</v>
      </c>
      <c r="L136" s="44"/>
      <c r="M136" s="250" t="s">
        <v>1</v>
      </c>
      <c r="N136" s="251" t="s">
        <v>44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163</v>
      </c>
      <c r="AT136" s="254" t="s">
        <v>158</v>
      </c>
      <c r="AU136" s="254" t="s">
        <v>88</v>
      </c>
      <c r="AY136" s="17" t="s">
        <v>156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86</v>
      </c>
      <c r="BK136" s="255">
        <f>ROUND(I136*H136,2)</f>
        <v>0</v>
      </c>
      <c r="BL136" s="17" t="s">
        <v>163</v>
      </c>
      <c r="BM136" s="254" t="s">
        <v>563</v>
      </c>
    </row>
    <row r="137" spans="1:51" s="14" customFormat="1" ht="12">
      <c r="A137" s="14"/>
      <c r="B137" s="271"/>
      <c r="C137" s="272"/>
      <c r="D137" s="258" t="s">
        <v>165</v>
      </c>
      <c r="E137" s="273" t="s">
        <v>1</v>
      </c>
      <c r="F137" s="274" t="s">
        <v>564</v>
      </c>
      <c r="G137" s="272"/>
      <c r="H137" s="273" t="s">
        <v>1</v>
      </c>
      <c r="I137" s="275"/>
      <c r="J137" s="272"/>
      <c r="K137" s="272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165</v>
      </c>
      <c r="AU137" s="280" t="s">
        <v>88</v>
      </c>
      <c r="AV137" s="14" t="s">
        <v>86</v>
      </c>
      <c r="AW137" s="14" t="s">
        <v>34</v>
      </c>
      <c r="AX137" s="14" t="s">
        <v>79</v>
      </c>
      <c r="AY137" s="280" t="s">
        <v>156</v>
      </c>
    </row>
    <row r="138" spans="1:51" s="14" customFormat="1" ht="12">
      <c r="A138" s="14"/>
      <c r="B138" s="271"/>
      <c r="C138" s="272"/>
      <c r="D138" s="258" t="s">
        <v>165</v>
      </c>
      <c r="E138" s="273" t="s">
        <v>1</v>
      </c>
      <c r="F138" s="274" t="s">
        <v>565</v>
      </c>
      <c r="G138" s="272"/>
      <c r="H138" s="273" t="s">
        <v>1</v>
      </c>
      <c r="I138" s="275"/>
      <c r="J138" s="272"/>
      <c r="K138" s="272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165</v>
      </c>
      <c r="AU138" s="280" t="s">
        <v>88</v>
      </c>
      <c r="AV138" s="14" t="s">
        <v>86</v>
      </c>
      <c r="AW138" s="14" t="s">
        <v>34</v>
      </c>
      <c r="AX138" s="14" t="s">
        <v>79</v>
      </c>
      <c r="AY138" s="280" t="s">
        <v>156</v>
      </c>
    </row>
    <row r="139" spans="1:51" s="13" customFormat="1" ht="12">
      <c r="A139" s="13"/>
      <c r="B139" s="256"/>
      <c r="C139" s="257"/>
      <c r="D139" s="258" t="s">
        <v>165</v>
      </c>
      <c r="E139" s="259" t="s">
        <v>1</v>
      </c>
      <c r="F139" s="260" t="s">
        <v>566</v>
      </c>
      <c r="G139" s="257"/>
      <c r="H139" s="261">
        <v>24.969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165</v>
      </c>
      <c r="AU139" s="267" t="s">
        <v>88</v>
      </c>
      <c r="AV139" s="13" t="s">
        <v>88</v>
      </c>
      <c r="AW139" s="13" t="s">
        <v>34</v>
      </c>
      <c r="AX139" s="13" t="s">
        <v>86</v>
      </c>
      <c r="AY139" s="267" t="s">
        <v>156</v>
      </c>
    </row>
    <row r="140" spans="1:65" s="2" customFormat="1" ht="36" customHeight="1">
      <c r="A140" s="38"/>
      <c r="B140" s="39"/>
      <c r="C140" s="243" t="s">
        <v>170</v>
      </c>
      <c r="D140" s="243" t="s">
        <v>158</v>
      </c>
      <c r="E140" s="244" t="s">
        <v>567</v>
      </c>
      <c r="F140" s="245" t="s">
        <v>568</v>
      </c>
      <c r="G140" s="246" t="s">
        <v>196</v>
      </c>
      <c r="H140" s="247">
        <v>7.491</v>
      </c>
      <c r="I140" s="248"/>
      <c r="J140" s="249">
        <f>ROUND(I140*H140,2)</f>
        <v>0</v>
      </c>
      <c r="K140" s="245" t="s">
        <v>162</v>
      </c>
      <c r="L140" s="44"/>
      <c r="M140" s="250" t="s">
        <v>1</v>
      </c>
      <c r="N140" s="251" t="s">
        <v>44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163</v>
      </c>
      <c r="AT140" s="254" t="s">
        <v>158</v>
      </c>
      <c r="AU140" s="254" t="s">
        <v>88</v>
      </c>
      <c r="AY140" s="17" t="s">
        <v>156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163</v>
      </c>
      <c r="BM140" s="254" t="s">
        <v>569</v>
      </c>
    </row>
    <row r="141" spans="1:47" s="2" customFormat="1" ht="12">
      <c r="A141" s="38"/>
      <c r="B141" s="39"/>
      <c r="C141" s="40"/>
      <c r="D141" s="258" t="s">
        <v>174</v>
      </c>
      <c r="E141" s="40"/>
      <c r="F141" s="268" t="s">
        <v>210</v>
      </c>
      <c r="G141" s="40"/>
      <c r="H141" s="40"/>
      <c r="I141" s="154"/>
      <c r="J141" s="40"/>
      <c r="K141" s="40"/>
      <c r="L141" s="44"/>
      <c r="M141" s="269"/>
      <c r="N141" s="270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174</v>
      </c>
      <c r="AU141" s="17" t="s">
        <v>88</v>
      </c>
    </row>
    <row r="142" spans="1:51" s="13" customFormat="1" ht="12">
      <c r="A142" s="13"/>
      <c r="B142" s="256"/>
      <c r="C142" s="257"/>
      <c r="D142" s="258" t="s">
        <v>165</v>
      </c>
      <c r="E142" s="257"/>
      <c r="F142" s="260" t="s">
        <v>570</v>
      </c>
      <c r="G142" s="257"/>
      <c r="H142" s="261">
        <v>7.491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165</v>
      </c>
      <c r="AU142" s="267" t="s">
        <v>88</v>
      </c>
      <c r="AV142" s="13" t="s">
        <v>88</v>
      </c>
      <c r="AW142" s="13" t="s">
        <v>4</v>
      </c>
      <c r="AX142" s="13" t="s">
        <v>86</v>
      </c>
      <c r="AY142" s="267" t="s">
        <v>156</v>
      </c>
    </row>
    <row r="143" spans="1:65" s="2" customFormat="1" ht="36" customHeight="1">
      <c r="A143" s="38"/>
      <c r="B143" s="39"/>
      <c r="C143" s="243" t="s">
        <v>163</v>
      </c>
      <c r="D143" s="243" t="s">
        <v>158</v>
      </c>
      <c r="E143" s="244" t="s">
        <v>571</v>
      </c>
      <c r="F143" s="245" t="s">
        <v>572</v>
      </c>
      <c r="G143" s="246" t="s">
        <v>196</v>
      </c>
      <c r="H143" s="247">
        <v>14.981</v>
      </c>
      <c r="I143" s="248"/>
      <c r="J143" s="249">
        <f>ROUND(I143*H143,2)</f>
        <v>0</v>
      </c>
      <c r="K143" s="245" t="s">
        <v>162</v>
      </c>
      <c r="L143" s="44"/>
      <c r="M143" s="250" t="s">
        <v>1</v>
      </c>
      <c r="N143" s="251" t="s">
        <v>44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163</v>
      </c>
      <c r="AT143" s="254" t="s">
        <v>158</v>
      </c>
      <c r="AU143" s="254" t="s">
        <v>88</v>
      </c>
      <c r="AY143" s="17" t="s">
        <v>156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86</v>
      </c>
      <c r="BK143" s="255">
        <f>ROUND(I143*H143,2)</f>
        <v>0</v>
      </c>
      <c r="BL143" s="17" t="s">
        <v>163</v>
      </c>
      <c r="BM143" s="254" t="s">
        <v>573</v>
      </c>
    </row>
    <row r="144" spans="1:51" s="14" customFormat="1" ht="12">
      <c r="A144" s="14"/>
      <c r="B144" s="271"/>
      <c r="C144" s="272"/>
      <c r="D144" s="258" t="s">
        <v>165</v>
      </c>
      <c r="E144" s="273" t="s">
        <v>1</v>
      </c>
      <c r="F144" s="274" t="s">
        <v>564</v>
      </c>
      <c r="G144" s="272"/>
      <c r="H144" s="273" t="s">
        <v>1</v>
      </c>
      <c r="I144" s="275"/>
      <c r="J144" s="272"/>
      <c r="K144" s="272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165</v>
      </c>
      <c r="AU144" s="280" t="s">
        <v>88</v>
      </c>
      <c r="AV144" s="14" t="s">
        <v>86</v>
      </c>
      <c r="AW144" s="14" t="s">
        <v>34</v>
      </c>
      <c r="AX144" s="14" t="s">
        <v>79</v>
      </c>
      <c r="AY144" s="280" t="s">
        <v>156</v>
      </c>
    </row>
    <row r="145" spans="1:51" s="14" customFormat="1" ht="12">
      <c r="A145" s="14"/>
      <c r="B145" s="271"/>
      <c r="C145" s="272"/>
      <c r="D145" s="258" t="s">
        <v>165</v>
      </c>
      <c r="E145" s="273" t="s">
        <v>1</v>
      </c>
      <c r="F145" s="274" t="s">
        <v>574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165</v>
      </c>
      <c r="AU145" s="280" t="s">
        <v>88</v>
      </c>
      <c r="AV145" s="14" t="s">
        <v>86</v>
      </c>
      <c r="AW145" s="14" t="s">
        <v>34</v>
      </c>
      <c r="AX145" s="14" t="s">
        <v>79</v>
      </c>
      <c r="AY145" s="280" t="s">
        <v>156</v>
      </c>
    </row>
    <row r="146" spans="1:51" s="13" customFormat="1" ht="12">
      <c r="A146" s="13"/>
      <c r="B146" s="256"/>
      <c r="C146" s="257"/>
      <c r="D146" s="258" t="s">
        <v>165</v>
      </c>
      <c r="E146" s="259" t="s">
        <v>1</v>
      </c>
      <c r="F146" s="260" t="s">
        <v>575</v>
      </c>
      <c r="G146" s="257"/>
      <c r="H146" s="261">
        <v>14.981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165</v>
      </c>
      <c r="AU146" s="267" t="s">
        <v>88</v>
      </c>
      <c r="AV146" s="13" t="s">
        <v>88</v>
      </c>
      <c r="AW146" s="13" t="s">
        <v>34</v>
      </c>
      <c r="AX146" s="13" t="s">
        <v>86</v>
      </c>
      <c r="AY146" s="267" t="s">
        <v>156</v>
      </c>
    </row>
    <row r="147" spans="1:65" s="2" customFormat="1" ht="36" customHeight="1">
      <c r="A147" s="38"/>
      <c r="B147" s="39"/>
      <c r="C147" s="243" t="s">
        <v>185</v>
      </c>
      <c r="D147" s="243" t="s">
        <v>158</v>
      </c>
      <c r="E147" s="244" t="s">
        <v>576</v>
      </c>
      <c r="F147" s="245" t="s">
        <v>577</v>
      </c>
      <c r="G147" s="246" t="s">
        <v>196</v>
      </c>
      <c r="H147" s="247">
        <v>4.494</v>
      </c>
      <c r="I147" s="248"/>
      <c r="J147" s="249">
        <f>ROUND(I147*H147,2)</f>
        <v>0</v>
      </c>
      <c r="K147" s="245" t="s">
        <v>162</v>
      </c>
      <c r="L147" s="44"/>
      <c r="M147" s="250" t="s">
        <v>1</v>
      </c>
      <c r="N147" s="251" t="s">
        <v>44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163</v>
      </c>
      <c r="AT147" s="254" t="s">
        <v>158</v>
      </c>
      <c r="AU147" s="254" t="s">
        <v>88</v>
      </c>
      <c r="AY147" s="17" t="s">
        <v>156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86</v>
      </c>
      <c r="BK147" s="255">
        <f>ROUND(I147*H147,2)</f>
        <v>0</v>
      </c>
      <c r="BL147" s="17" t="s">
        <v>163</v>
      </c>
      <c r="BM147" s="254" t="s">
        <v>578</v>
      </c>
    </row>
    <row r="148" spans="1:47" s="2" customFormat="1" ht="12">
      <c r="A148" s="38"/>
      <c r="B148" s="39"/>
      <c r="C148" s="40"/>
      <c r="D148" s="258" t="s">
        <v>174</v>
      </c>
      <c r="E148" s="40"/>
      <c r="F148" s="268" t="s">
        <v>210</v>
      </c>
      <c r="G148" s="40"/>
      <c r="H148" s="40"/>
      <c r="I148" s="154"/>
      <c r="J148" s="40"/>
      <c r="K148" s="40"/>
      <c r="L148" s="44"/>
      <c r="M148" s="269"/>
      <c r="N148" s="270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174</v>
      </c>
      <c r="AU148" s="17" t="s">
        <v>88</v>
      </c>
    </row>
    <row r="149" spans="1:51" s="13" customFormat="1" ht="12">
      <c r="A149" s="13"/>
      <c r="B149" s="256"/>
      <c r="C149" s="257"/>
      <c r="D149" s="258" t="s">
        <v>165</v>
      </c>
      <c r="E149" s="257"/>
      <c r="F149" s="260" t="s">
        <v>579</v>
      </c>
      <c r="G149" s="257"/>
      <c r="H149" s="261">
        <v>4.494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165</v>
      </c>
      <c r="AU149" s="267" t="s">
        <v>88</v>
      </c>
      <c r="AV149" s="13" t="s">
        <v>88</v>
      </c>
      <c r="AW149" s="13" t="s">
        <v>4</v>
      </c>
      <c r="AX149" s="13" t="s">
        <v>86</v>
      </c>
      <c r="AY149" s="267" t="s">
        <v>156</v>
      </c>
    </row>
    <row r="150" spans="1:65" s="2" customFormat="1" ht="36" customHeight="1">
      <c r="A150" s="38"/>
      <c r="B150" s="39"/>
      <c r="C150" s="243" t="s">
        <v>189</v>
      </c>
      <c r="D150" s="243" t="s">
        <v>158</v>
      </c>
      <c r="E150" s="244" t="s">
        <v>580</v>
      </c>
      <c r="F150" s="245" t="s">
        <v>581</v>
      </c>
      <c r="G150" s="246" t="s">
        <v>196</v>
      </c>
      <c r="H150" s="247">
        <v>9.988</v>
      </c>
      <c r="I150" s="248"/>
      <c r="J150" s="249">
        <f>ROUND(I150*H150,2)</f>
        <v>0</v>
      </c>
      <c r="K150" s="245" t="s">
        <v>162</v>
      </c>
      <c r="L150" s="44"/>
      <c r="M150" s="250" t="s">
        <v>1</v>
      </c>
      <c r="N150" s="251" t="s">
        <v>44</v>
      </c>
      <c r="O150" s="91"/>
      <c r="P150" s="252">
        <f>O150*H150</f>
        <v>0</v>
      </c>
      <c r="Q150" s="252">
        <v>0.00355</v>
      </c>
      <c r="R150" s="252">
        <f>Q150*H150</f>
        <v>0.0354574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163</v>
      </c>
      <c r="AT150" s="254" t="s">
        <v>158</v>
      </c>
      <c r="AU150" s="254" t="s">
        <v>88</v>
      </c>
      <c r="AY150" s="17" t="s">
        <v>156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163</v>
      </c>
      <c r="BM150" s="254" t="s">
        <v>582</v>
      </c>
    </row>
    <row r="151" spans="1:51" s="14" customFormat="1" ht="12">
      <c r="A151" s="14"/>
      <c r="B151" s="271"/>
      <c r="C151" s="272"/>
      <c r="D151" s="258" t="s">
        <v>165</v>
      </c>
      <c r="E151" s="273" t="s">
        <v>1</v>
      </c>
      <c r="F151" s="274" t="s">
        <v>564</v>
      </c>
      <c r="G151" s="272"/>
      <c r="H151" s="273" t="s">
        <v>1</v>
      </c>
      <c r="I151" s="275"/>
      <c r="J151" s="272"/>
      <c r="K151" s="272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165</v>
      </c>
      <c r="AU151" s="280" t="s">
        <v>88</v>
      </c>
      <c r="AV151" s="14" t="s">
        <v>86</v>
      </c>
      <c r="AW151" s="14" t="s">
        <v>34</v>
      </c>
      <c r="AX151" s="14" t="s">
        <v>79</v>
      </c>
      <c r="AY151" s="280" t="s">
        <v>156</v>
      </c>
    </row>
    <row r="152" spans="1:51" s="14" customFormat="1" ht="12">
      <c r="A152" s="14"/>
      <c r="B152" s="271"/>
      <c r="C152" s="272"/>
      <c r="D152" s="258" t="s">
        <v>165</v>
      </c>
      <c r="E152" s="273" t="s">
        <v>1</v>
      </c>
      <c r="F152" s="274" t="s">
        <v>583</v>
      </c>
      <c r="G152" s="272"/>
      <c r="H152" s="273" t="s">
        <v>1</v>
      </c>
      <c r="I152" s="275"/>
      <c r="J152" s="272"/>
      <c r="K152" s="272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165</v>
      </c>
      <c r="AU152" s="280" t="s">
        <v>88</v>
      </c>
      <c r="AV152" s="14" t="s">
        <v>86</v>
      </c>
      <c r="AW152" s="14" t="s">
        <v>34</v>
      </c>
      <c r="AX152" s="14" t="s">
        <v>79</v>
      </c>
      <c r="AY152" s="280" t="s">
        <v>156</v>
      </c>
    </row>
    <row r="153" spans="1:51" s="13" customFormat="1" ht="12">
      <c r="A153" s="13"/>
      <c r="B153" s="256"/>
      <c r="C153" s="257"/>
      <c r="D153" s="258" t="s">
        <v>165</v>
      </c>
      <c r="E153" s="259" t="s">
        <v>1</v>
      </c>
      <c r="F153" s="260" t="s">
        <v>584</v>
      </c>
      <c r="G153" s="257"/>
      <c r="H153" s="261">
        <v>9.988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165</v>
      </c>
      <c r="AU153" s="267" t="s">
        <v>88</v>
      </c>
      <c r="AV153" s="13" t="s">
        <v>88</v>
      </c>
      <c r="AW153" s="13" t="s">
        <v>34</v>
      </c>
      <c r="AX153" s="13" t="s">
        <v>86</v>
      </c>
      <c r="AY153" s="267" t="s">
        <v>156</v>
      </c>
    </row>
    <row r="154" spans="1:65" s="2" customFormat="1" ht="24" customHeight="1">
      <c r="A154" s="38"/>
      <c r="B154" s="39"/>
      <c r="C154" s="243" t="s">
        <v>193</v>
      </c>
      <c r="D154" s="243" t="s">
        <v>158</v>
      </c>
      <c r="E154" s="244" t="s">
        <v>585</v>
      </c>
      <c r="F154" s="245" t="s">
        <v>586</v>
      </c>
      <c r="G154" s="246" t="s">
        <v>161</v>
      </c>
      <c r="H154" s="247">
        <v>60.819</v>
      </c>
      <c r="I154" s="248"/>
      <c r="J154" s="249">
        <f>ROUND(I154*H154,2)</f>
        <v>0</v>
      </c>
      <c r="K154" s="245" t="s">
        <v>162</v>
      </c>
      <c r="L154" s="44"/>
      <c r="M154" s="250" t="s">
        <v>1</v>
      </c>
      <c r="N154" s="251" t="s">
        <v>44</v>
      </c>
      <c r="O154" s="91"/>
      <c r="P154" s="252">
        <f>O154*H154</f>
        <v>0</v>
      </c>
      <c r="Q154" s="252">
        <v>0.0007</v>
      </c>
      <c r="R154" s="252">
        <f>Q154*H154</f>
        <v>0.0425733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163</v>
      </c>
      <c r="AT154" s="254" t="s">
        <v>158</v>
      </c>
      <c r="AU154" s="254" t="s">
        <v>88</v>
      </c>
      <c r="AY154" s="17" t="s">
        <v>156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86</v>
      </c>
      <c r="BK154" s="255">
        <f>ROUND(I154*H154,2)</f>
        <v>0</v>
      </c>
      <c r="BL154" s="17" t="s">
        <v>163</v>
      </c>
      <c r="BM154" s="254" t="s">
        <v>587</v>
      </c>
    </row>
    <row r="155" spans="1:51" s="14" customFormat="1" ht="12">
      <c r="A155" s="14"/>
      <c r="B155" s="271"/>
      <c r="C155" s="272"/>
      <c r="D155" s="258" t="s">
        <v>165</v>
      </c>
      <c r="E155" s="273" t="s">
        <v>1</v>
      </c>
      <c r="F155" s="274" t="s">
        <v>564</v>
      </c>
      <c r="G155" s="272"/>
      <c r="H155" s="273" t="s">
        <v>1</v>
      </c>
      <c r="I155" s="275"/>
      <c r="J155" s="272"/>
      <c r="K155" s="272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165</v>
      </c>
      <c r="AU155" s="280" t="s">
        <v>88</v>
      </c>
      <c r="AV155" s="14" t="s">
        <v>86</v>
      </c>
      <c r="AW155" s="14" t="s">
        <v>34</v>
      </c>
      <c r="AX155" s="14" t="s">
        <v>79</v>
      </c>
      <c r="AY155" s="280" t="s">
        <v>156</v>
      </c>
    </row>
    <row r="156" spans="1:51" s="13" customFormat="1" ht="12">
      <c r="A156" s="13"/>
      <c r="B156" s="256"/>
      <c r="C156" s="257"/>
      <c r="D156" s="258" t="s">
        <v>165</v>
      </c>
      <c r="E156" s="259" t="s">
        <v>1</v>
      </c>
      <c r="F156" s="260" t="s">
        <v>588</v>
      </c>
      <c r="G156" s="257"/>
      <c r="H156" s="261">
        <v>60.819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165</v>
      </c>
      <c r="AU156" s="267" t="s">
        <v>88</v>
      </c>
      <c r="AV156" s="13" t="s">
        <v>88</v>
      </c>
      <c r="AW156" s="13" t="s">
        <v>34</v>
      </c>
      <c r="AX156" s="13" t="s">
        <v>86</v>
      </c>
      <c r="AY156" s="267" t="s">
        <v>156</v>
      </c>
    </row>
    <row r="157" spans="1:65" s="2" customFormat="1" ht="36" customHeight="1">
      <c r="A157" s="38"/>
      <c r="B157" s="39"/>
      <c r="C157" s="243" t="s">
        <v>199</v>
      </c>
      <c r="D157" s="243" t="s">
        <v>158</v>
      </c>
      <c r="E157" s="244" t="s">
        <v>589</v>
      </c>
      <c r="F157" s="245" t="s">
        <v>590</v>
      </c>
      <c r="G157" s="246" t="s">
        <v>161</v>
      </c>
      <c r="H157" s="247">
        <v>60.819</v>
      </c>
      <c r="I157" s="248"/>
      <c r="J157" s="249">
        <f>ROUND(I157*H157,2)</f>
        <v>0</v>
      </c>
      <c r="K157" s="245" t="s">
        <v>162</v>
      </c>
      <c r="L157" s="44"/>
      <c r="M157" s="250" t="s">
        <v>1</v>
      </c>
      <c r="N157" s="251" t="s">
        <v>44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163</v>
      </c>
      <c r="AT157" s="254" t="s">
        <v>158</v>
      </c>
      <c r="AU157" s="254" t="s">
        <v>88</v>
      </c>
      <c r="AY157" s="17" t="s">
        <v>156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86</v>
      </c>
      <c r="BK157" s="255">
        <f>ROUND(I157*H157,2)</f>
        <v>0</v>
      </c>
      <c r="BL157" s="17" t="s">
        <v>163</v>
      </c>
      <c r="BM157" s="254" t="s">
        <v>591</v>
      </c>
    </row>
    <row r="158" spans="1:51" s="14" customFormat="1" ht="12">
      <c r="A158" s="14"/>
      <c r="B158" s="271"/>
      <c r="C158" s="272"/>
      <c r="D158" s="258" t="s">
        <v>165</v>
      </c>
      <c r="E158" s="273" t="s">
        <v>1</v>
      </c>
      <c r="F158" s="274" t="s">
        <v>592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165</v>
      </c>
      <c r="AU158" s="280" t="s">
        <v>88</v>
      </c>
      <c r="AV158" s="14" t="s">
        <v>86</v>
      </c>
      <c r="AW158" s="14" t="s">
        <v>34</v>
      </c>
      <c r="AX158" s="14" t="s">
        <v>79</v>
      </c>
      <c r="AY158" s="280" t="s">
        <v>156</v>
      </c>
    </row>
    <row r="159" spans="1:51" s="13" customFormat="1" ht="12">
      <c r="A159" s="13"/>
      <c r="B159" s="256"/>
      <c r="C159" s="257"/>
      <c r="D159" s="258" t="s">
        <v>165</v>
      </c>
      <c r="E159" s="259" t="s">
        <v>1</v>
      </c>
      <c r="F159" s="260" t="s">
        <v>593</v>
      </c>
      <c r="G159" s="257"/>
      <c r="H159" s="261">
        <v>60.819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165</v>
      </c>
      <c r="AU159" s="267" t="s">
        <v>88</v>
      </c>
      <c r="AV159" s="13" t="s">
        <v>88</v>
      </c>
      <c r="AW159" s="13" t="s">
        <v>34</v>
      </c>
      <c r="AX159" s="13" t="s">
        <v>86</v>
      </c>
      <c r="AY159" s="267" t="s">
        <v>156</v>
      </c>
    </row>
    <row r="160" spans="1:65" s="2" customFormat="1" ht="36" customHeight="1">
      <c r="A160" s="38"/>
      <c r="B160" s="39"/>
      <c r="C160" s="243" t="s">
        <v>206</v>
      </c>
      <c r="D160" s="243" t="s">
        <v>158</v>
      </c>
      <c r="E160" s="244" t="s">
        <v>594</v>
      </c>
      <c r="F160" s="245" t="s">
        <v>595</v>
      </c>
      <c r="G160" s="246" t="s">
        <v>247</v>
      </c>
      <c r="H160" s="247">
        <v>1.171</v>
      </c>
      <c r="I160" s="248"/>
      <c r="J160" s="249">
        <f>ROUND(I160*H160,2)</f>
        <v>0</v>
      </c>
      <c r="K160" s="245" t="s">
        <v>162</v>
      </c>
      <c r="L160" s="44"/>
      <c r="M160" s="250" t="s">
        <v>1</v>
      </c>
      <c r="N160" s="251" t="s">
        <v>44</v>
      </c>
      <c r="O160" s="91"/>
      <c r="P160" s="252">
        <f>O160*H160</f>
        <v>0</v>
      </c>
      <c r="Q160" s="252">
        <v>0.00577</v>
      </c>
      <c r="R160" s="252">
        <f>Q160*H160</f>
        <v>0.00675667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163</v>
      </c>
      <c r="AT160" s="254" t="s">
        <v>158</v>
      </c>
      <c r="AU160" s="254" t="s">
        <v>88</v>
      </c>
      <c r="AY160" s="17" t="s">
        <v>156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86</v>
      </c>
      <c r="BK160" s="255">
        <f>ROUND(I160*H160,2)</f>
        <v>0</v>
      </c>
      <c r="BL160" s="17" t="s">
        <v>163</v>
      </c>
      <c r="BM160" s="254" t="s">
        <v>596</v>
      </c>
    </row>
    <row r="161" spans="1:51" s="14" customFormat="1" ht="12">
      <c r="A161" s="14"/>
      <c r="B161" s="271"/>
      <c r="C161" s="272"/>
      <c r="D161" s="258" t="s">
        <v>165</v>
      </c>
      <c r="E161" s="273" t="s">
        <v>1</v>
      </c>
      <c r="F161" s="274" t="s">
        <v>564</v>
      </c>
      <c r="G161" s="272"/>
      <c r="H161" s="273" t="s">
        <v>1</v>
      </c>
      <c r="I161" s="275"/>
      <c r="J161" s="272"/>
      <c r="K161" s="272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165</v>
      </c>
      <c r="AU161" s="280" t="s">
        <v>88</v>
      </c>
      <c r="AV161" s="14" t="s">
        <v>86</v>
      </c>
      <c r="AW161" s="14" t="s">
        <v>34</v>
      </c>
      <c r="AX161" s="14" t="s">
        <v>79</v>
      </c>
      <c r="AY161" s="280" t="s">
        <v>156</v>
      </c>
    </row>
    <row r="162" spans="1:51" s="13" customFormat="1" ht="12">
      <c r="A162" s="13"/>
      <c r="B162" s="256"/>
      <c r="C162" s="257"/>
      <c r="D162" s="258" t="s">
        <v>165</v>
      </c>
      <c r="E162" s="259" t="s">
        <v>1</v>
      </c>
      <c r="F162" s="260" t="s">
        <v>597</v>
      </c>
      <c r="G162" s="257"/>
      <c r="H162" s="261">
        <v>0.996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165</v>
      </c>
      <c r="AU162" s="267" t="s">
        <v>88</v>
      </c>
      <c r="AV162" s="13" t="s">
        <v>88</v>
      </c>
      <c r="AW162" s="13" t="s">
        <v>34</v>
      </c>
      <c r="AX162" s="13" t="s">
        <v>79</v>
      </c>
      <c r="AY162" s="267" t="s">
        <v>156</v>
      </c>
    </row>
    <row r="163" spans="1:51" s="13" customFormat="1" ht="12">
      <c r="A163" s="13"/>
      <c r="B163" s="256"/>
      <c r="C163" s="257"/>
      <c r="D163" s="258" t="s">
        <v>165</v>
      </c>
      <c r="E163" s="259" t="s">
        <v>1</v>
      </c>
      <c r="F163" s="260" t="s">
        <v>598</v>
      </c>
      <c r="G163" s="257"/>
      <c r="H163" s="261">
        <v>0.175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165</v>
      </c>
      <c r="AU163" s="267" t="s">
        <v>88</v>
      </c>
      <c r="AV163" s="13" t="s">
        <v>88</v>
      </c>
      <c r="AW163" s="13" t="s">
        <v>34</v>
      </c>
      <c r="AX163" s="13" t="s">
        <v>79</v>
      </c>
      <c r="AY163" s="267" t="s">
        <v>156</v>
      </c>
    </row>
    <row r="164" spans="1:51" s="15" customFormat="1" ht="12">
      <c r="A164" s="15"/>
      <c r="B164" s="281"/>
      <c r="C164" s="282"/>
      <c r="D164" s="258" t="s">
        <v>165</v>
      </c>
      <c r="E164" s="283" t="s">
        <v>1</v>
      </c>
      <c r="F164" s="284" t="s">
        <v>258</v>
      </c>
      <c r="G164" s="282"/>
      <c r="H164" s="285">
        <v>1.171</v>
      </c>
      <c r="I164" s="286"/>
      <c r="J164" s="282"/>
      <c r="K164" s="282"/>
      <c r="L164" s="287"/>
      <c r="M164" s="288"/>
      <c r="N164" s="289"/>
      <c r="O164" s="289"/>
      <c r="P164" s="289"/>
      <c r="Q164" s="289"/>
      <c r="R164" s="289"/>
      <c r="S164" s="289"/>
      <c r="T164" s="29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1" t="s">
        <v>165</v>
      </c>
      <c r="AU164" s="291" t="s">
        <v>88</v>
      </c>
      <c r="AV164" s="15" t="s">
        <v>163</v>
      </c>
      <c r="AW164" s="15" t="s">
        <v>34</v>
      </c>
      <c r="AX164" s="15" t="s">
        <v>86</v>
      </c>
      <c r="AY164" s="291" t="s">
        <v>156</v>
      </c>
    </row>
    <row r="165" spans="1:65" s="2" customFormat="1" ht="16.5" customHeight="1">
      <c r="A165" s="38"/>
      <c r="B165" s="39"/>
      <c r="C165" s="292" t="s">
        <v>212</v>
      </c>
      <c r="D165" s="292" t="s">
        <v>260</v>
      </c>
      <c r="E165" s="293" t="s">
        <v>599</v>
      </c>
      <c r="F165" s="294" t="s">
        <v>600</v>
      </c>
      <c r="G165" s="295" t="s">
        <v>247</v>
      </c>
      <c r="H165" s="296">
        <v>0.088</v>
      </c>
      <c r="I165" s="297"/>
      <c r="J165" s="298">
        <f>ROUND(I165*H165,2)</f>
        <v>0</v>
      </c>
      <c r="K165" s="294" t="s">
        <v>162</v>
      </c>
      <c r="L165" s="299"/>
      <c r="M165" s="300" t="s">
        <v>1</v>
      </c>
      <c r="N165" s="301" t="s">
        <v>44</v>
      </c>
      <c r="O165" s="91"/>
      <c r="P165" s="252">
        <f>O165*H165</f>
        <v>0</v>
      </c>
      <c r="Q165" s="252">
        <v>1</v>
      </c>
      <c r="R165" s="252">
        <f>Q165*H165</f>
        <v>0.088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199</v>
      </c>
      <c r="AT165" s="254" t="s">
        <v>260</v>
      </c>
      <c r="AU165" s="254" t="s">
        <v>88</v>
      </c>
      <c r="AY165" s="17" t="s">
        <v>156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86</v>
      </c>
      <c r="BK165" s="255">
        <f>ROUND(I165*H165,2)</f>
        <v>0</v>
      </c>
      <c r="BL165" s="17" t="s">
        <v>163</v>
      </c>
      <c r="BM165" s="254" t="s">
        <v>601</v>
      </c>
    </row>
    <row r="166" spans="1:47" s="2" customFormat="1" ht="12">
      <c r="A166" s="38"/>
      <c r="B166" s="39"/>
      <c r="C166" s="40"/>
      <c r="D166" s="258" t="s">
        <v>174</v>
      </c>
      <c r="E166" s="40"/>
      <c r="F166" s="268" t="s">
        <v>602</v>
      </c>
      <c r="G166" s="40"/>
      <c r="H166" s="40"/>
      <c r="I166" s="154"/>
      <c r="J166" s="40"/>
      <c r="K166" s="40"/>
      <c r="L166" s="44"/>
      <c r="M166" s="269"/>
      <c r="N166" s="270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174</v>
      </c>
      <c r="AU166" s="17" t="s">
        <v>88</v>
      </c>
    </row>
    <row r="167" spans="1:51" s="14" customFormat="1" ht="12">
      <c r="A167" s="14"/>
      <c r="B167" s="271"/>
      <c r="C167" s="272"/>
      <c r="D167" s="258" t="s">
        <v>165</v>
      </c>
      <c r="E167" s="273" t="s">
        <v>1</v>
      </c>
      <c r="F167" s="274" t="s">
        <v>564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165</v>
      </c>
      <c r="AU167" s="280" t="s">
        <v>88</v>
      </c>
      <c r="AV167" s="14" t="s">
        <v>86</v>
      </c>
      <c r="AW167" s="14" t="s">
        <v>34</v>
      </c>
      <c r="AX167" s="14" t="s">
        <v>79</v>
      </c>
      <c r="AY167" s="280" t="s">
        <v>156</v>
      </c>
    </row>
    <row r="168" spans="1:51" s="14" customFormat="1" ht="12">
      <c r="A168" s="14"/>
      <c r="B168" s="271"/>
      <c r="C168" s="272"/>
      <c r="D168" s="258" t="s">
        <v>165</v>
      </c>
      <c r="E168" s="273" t="s">
        <v>1</v>
      </c>
      <c r="F168" s="274" t="s">
        <v>603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165</v>
      </c>
      <c r="AU168" s="280" t="s">
        <v>88</v>
      </c>
      <c r="AV168" s="14" t="s">
        <v>86</v>
      </c>
      <c r="AW168" s="14" t="s">
        <v>34</v>
      </c>
      <c r="AX168" s="14" t="s">
        <v>79</v>
      </c>
      <c r="AY168" s="280" t="s">
        <v>156</v>
      </c>
    </row>
    <row r="169" spans="1:51" s="13" customFormat="1" ht="12">
      <c r="A169" s="13"/>
      <c r="B169" s="256"/>
      <c r="C169" s="257"/>
      <c r="D169" s="258" t="s">
        <v>165</v>
      </c>
      <c r="E169" s="259" t="s">
        <v>1</v>
      </c>
      <c r="F169" s="260" t="s">
        <v>604</v>
      </c>
      <c r="G169" s="257"/>
      <c r="H169" s="261">
        <v>0.088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165</v>
      </c>
      <c r="AU169" s="267" t="s">
        <v>88</v>
      </c>
      <c r="AV169" s="13" t="s">
        <v>88</v>
      </c>
      <c r="AW169" s="13" t="s">
        <v>34</v>
      </c>
      <c r="AX169" s="13" t="s">
        <v>86</v>
      </c>
      <c r="AY169" s="267" t="s">
        <v>156</v>
      </c>
    </row>
    <row r="170" spans="1:65" s="2" customFormat="1" ht="16.5" customHeight="1">
      <c r="A170" s="38"/>
      <c r="B170" s="39"/>
      <c r="C170" s="292" t="s">
        <v>218</v>
      </c>
      <c r="D170" s="292" t="s">
        <v>260</v>
      </c>
      <c r="E170" s="293" t="s">
        <v>605</v>
      </c>
      <c r="F170" s="294" t="s">
        <v>606</v>
      </c>
      <c r="G170" s="295" t="s">
        <v>247</v>
      </c>
      <c r="H170" s="296">
        <v>0.498</v>
      </c>
      <c r="I170" s="297"/>
      <c r="J170" s="298">
        <f>ROUND(I170*H170,2)</f>
        <v>0</v>
      </c>
      <c r="K170" s="294" t="s">
        <v>162</v>
      </c>
      <c r="L170" s="299"/>
      <c r="M170" s="300" t="s">
        <v>1</v>
      </c>
      <c r="N170" s="301" t="s">
        <v>44</v>
      </c>
      <c r="O170" s="91"/>
      <c r="P170" s="252">
        <f>O170*H170</f>
        <v>0</v>
      </c>
      <c r="Q170" s="252">
        <v>1</v>
      </c>
      <c r="R170" s="252">
        <f>Q170*H170</f>
        <v>0.498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199</v>
      </c>
      <c r="AT170" s="254" t="s">
        <v>260</v>
      </c>
      <c r="AU170" s="254" t="s">
        <v>88</v>
      </c>
      <c r="AY170" s="17" t="s">
        <v>156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86</v>
      </c>
      <c r="BK170" s="255">
        <f>ROUND(I170*H170,2)</f>
        <v>0</v>
      </c>
      <c r="BL170" s="17" t="s">
        <v>163</v>
      </c>
      <c r="BM170" s="254" t="s">
        <v>607</v>
      </c>
    </row>
    <row r="171" spans="1:47" s="2" customFormat="1" ht="12">
      <c r="A171" s="38"/>
      <c r="B171" s="39"/>
      <c r="C171" s="40"/>
      <c r="D171" s="258" t="s">
        <v>174</v>
      </c>
      <c r="E171" s="40"/>
      <c r="F171" s="268" t="s">
        <v>608</v>
      </c>
      <c r="G171" s="40"/>
      <c r="H171" s="40"/>
      <c r="I171" s="154"/>
      <c r="J171" s="40"/>
      <c r="K171" s="40"/>
      <c r="L171" s="44"/>
      <c r="M171" s="269"/>
      <c r="N171" s="270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174</v>
      </c>
      <c r="AU171" s="17" t="s">
        <v>88</v>
      </c>
    </row>
    <row r="172" spans="1:51" s="14" customFormat="1" ht="12">
      <c r="A172" s="14"/>
      <c r="B172" s="271"/>
      <c r="C172" s="272"/>
      <c r="D172" s="258" t="s">
        <v>165</v>
      </c>
      <c r="E172" s="273" t="s">
        <v>1</v>
      </c>
      <c r="F172" s="274" t="s">
        <v>564</v>
      </c>
      <c r="G172" s="272"/>
      <c r="H172" s="273" t="s">
        <v>1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165</v>
      </c>
      <c r="AU172" s="280" t="s">
        <v>88</v>
      </c>
      <c r="AV172" s="14" t="s">
        <v>86</v>
      </c>
      <c r="AW172" s="14" t="s">
        <v>34</v>
      </c>
      <c r="AX172" s="14" t="s">
        <v>79</v>
      </c>
      <c r="AY172" s="280" t="s">
        <v>156</v>
      </c>
    </row>
    <row r="173" spans="1:51" s="14" customFormat="1" ht="12">
      <c r="A173" s="14"/>
      <c r="B173" s="271"/>
      <c r="C173" s="272"/>
      <c r="D173" s="258" t="s">
        <v>165</v>
      </c>
      <c r="E173" s="273" t="s">
        <v>1</v>
      </c>
      <c r="F173" s="274" t="s">
        <v>603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0" t="s">
        <v>165</v>
      </c>
      <c r="AU173" s="280" t="s">
        <v>88</v>
      </c>
      <c r="AV173" s="14" t="s">
        <v>86</v>
      </c>
      <c r="AW173" s="14" t="s">
        <v>34</v>
      </c>
      <c r="AX173" s="14" t="s">
        <v>79</v>
      </c>
      <c r="AY173" s="280" t="s">
        <v>156</v>
      </c>
    </row>
    <row r="174" spans="1:51" s="13" customFormat="1" ht="12">
      <c r="A174" s="13"/>
      <c r="B174" s="256"/>
      <c r="C174" s="257"/>
      <c r="D174" s="258" t="s">
        <v>165</v>
      </c>
      <c r="E174" s="259" t="s">
        <v>1</v>
      </c>
      <c r="F174" s="260" t="s">
        <v>609</v>
      </c>
      <c r="G174" s="257"/>
      <c r="H174" s="261">
        <v>0.498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165</v>
      </c>
      <c r="AU174" s="267" t="s">
        <v>88</v>
      </c>
      <c r="AV174" s="13" t="s">
        <v>88</v>
      </c>
      <c r="AW174" s="13" t="s">
        <v>34</v>
      </c>
      <c r="AX174" s="13" t="s">
        <v>86</v>
      </c>
      <c r="AY174" s="267" t="s">
        <v>156</v>
      </c>
    </row>
    <row r="175" spans="1:65" s="2" customFormat="1" ht="36" customHeight="1">
      <c r="A175" s="38"/>
      <c r="B175" s="39"/>
      <c r="C175" s="243" t="s">
        <v>223</v>
      </c>
      <c r="D175" s="243" t="s">
        <v>158</v>
      </c>
      <c r="E175" s="244" t="s">
        <v>610</v>
      </c>
      <c r="F175" s="245" t="s">
        <v>611</v>
      </c>
      <c r="G175" s="246" t="s">
        <v>247</v>
      </c>
      <c r="H175" s="247">
        <v>1.171</v>
      </c>
      <c r="I175" s="248"/>
      <c r="J175" s="249">
        <f>ROUND(I175*H175,2)</f>
        <v>0</v>
      </c>
      <c r="K175" s="245" t="s">
        <v>162</v>
      </c>
      <c r="L175" s="44"/>
      <c r="M175" s="250" t="s">
        <v>1</v>
      </c>
      <c r="N175" s="251" t="s">
        <v>44</v>
      </c>
      <c r="O175" s="91"/>
      <c r="P175" s="252">
        <f>O175*H175</f>
        <v>0</v>
      </c>
      <c r="Q175" s="252">
        <v>0.00072</v>
      </c>
      <c r="R175" s="252">
        <f>Q175*H175</f>
        <v>0.00084312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163</v>
      </c>
      <c r="AT175" s="254" t="s">
        <v>158</v>
      </c>
      <c r="AU175" s="254" t="s">
        <v>88</v>
      </c>
      <c r="AY175" s="17" t="s">
        <v>156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86</v>
      </c>
      <c r="BK175" s="255">
        <f>ROUND(I175*H175,2)</f>
        <v>0</v>
      </c>
      <c r="BL175" s="17" t="s">
        <v>163</v>
      </c>
      <c r="BM175" s="254" t="s">
        <v>612</v>
      </c>
    </row>
    <row r="176" spans="1:51" s="14" customFormat="1" ht="12">
      <c r="A176" s="14"/>
      <c r="B176" s="271"/>
      <c r="C176" s="272"/>
      <c r="D176" s="258" t="s">
        <v>165</v>
      </c>
      <c r="E176" s="273" t="s">
        <v>1</v>
      </c>
      <c r="F176" s="274" t="s">
        <v>613</v>
      </c>
      <c r="G176" s="272"/>
      <c r="H176" s="273" t="s">
        <v>1</v>
      </c>
      <c r="I176" s="275"/>
      <c r="J176" s="272"/>
      <c r="K176" s="272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165</v>
      </c>
      <c r="AU176" s="280" t="s">
        <v>88</v>
      </c>
      <c r="AV176" s="14" t="s">
        <v>86</v>
      </c>
      <c r="AW176" s="14" t="s">
        <v>34</v>
      </c>
      <c r="AX176" s="14" t="s">
        <v>79</v>
      </c>
      <c r="AY176" s="280" t="s">
        <v>156</v>
      </c>
    </row>
    <row r="177" spans="1:51" s="13" customFormat="1" ht="12">
      <c r="A177" s="13"/>
      <c r="B177" s="256"/>
      <c r="C177" s="257"/>
      <c r="D177" s="258" t="s">
        <v>165</v>
      </c>
      <c r="E177" s="259" t="s">
        <v>1</v>
      </c>
      <c r="F177" s="260" t="s">
        <v>614</v>
      </c>
      <c r="G177" s="257"/>
      <c r="H177" s="261">
        <v>1.171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165</v>
      </c>
      <c r="AU177" s="267" t="s">
        <v>88</v>
      </c>
      <c r="AV177" s="13" t="s">
        <v>88</v>
      </c>
      <c r="AW177" s="13" t="s">
        <v>34</v>
      </c>
      <c r="AX177" s="13" t="s">
        <v>86</v>
      </c>
      <c r="AY177" s="267" t="s">
        <v>156</v>
      </c>
    </row>
    <row r="178" spans="1:65" s="2" customFormat="1" ht="48" customHeight="1">
      <c r="A178" s="38"/>
      <c r="B178" s="39"/>
      <c r="C178" s="243" t="s">
        <v>228</v>
      </c>
      <c r="D178" s="243" t="s">
        <v>158</v>
      </c>
      <c r="E178" s="244" t="s">
        <v>239</v>
      </c>
      <c r="F178" s="245" t="s">
        <v>240</v>
      </c>
      <c r="G178" s="246" t="s">
        <v>196</v>
      </c>
      <c r="H178" s="247">
        <v>39.95</v>
      </c>
      <c r="I178" s="248"/>
      <c r="J178" s="249">
        <f>ROUND(I178*H178,2)</f>
        <v>0</v>
      </c>
      <c r="K178" s="245" t="s">
        <v>162</v>
      </c>
      <c r="L178" s="44"/>
      <c r="M178" s="250" t="s">
        <v>1</v>
      </c>
      <c r="N178" s="251" t="s">
        <v>44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163</v>
      </c>
      <c r="AT178" s="254" t="s">
        <v>158</v>
      </c>
      <c r="AU178" s="254" t="s">
        <v>88</v>
      </c>
      <c r="AY178" s="17" t="s">
        <v>156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86</v>
      </c>
      <c r="BK178" s="255">
        <f>ROUND(I178*H178,2)</f>
        <v>0</v>
      </c>
      <c r="BL178" s="17" t="s">
        <v>163</v>
      </c>
      <c r="BM178" s="254" t="s">
        <v>615</v>
      </c>
    </row>
    <row r="179" spans="1:51" s="14" customFormat="1" ht="12">
      <c r="A179" s="14"/>
      <c r="B179" s="271"/>
      <c r="C179" s="272"/>
      <c r="D179" s="258" t="s">
        <v>165</v>
      </c>
      <c r="E179" s="273" t="s">
        <v>1</v>
      </c>
      <c r="F179" s="274" t="s">
        <v>242</v>
      </c>
      <c r="G179" s="272"/>
      <c r="H179" s="273" t="s">
        <v>1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165</v>
      </c>
      <c r="AU179" s="280" t="s">
        <v>88</v>
      </c>
      <c r="AV179" s="14" t="s">
        <v>86</v>
      </c>
      <c r="AW179" s="14" t="s">
        <v>34</v>
      </c>
      <c r="AX179" s="14" t="s">
        <v>79</v>
      </c>
      <c r="AY179" s="280" t="s">
        <v>156</v>
      </c>
    </row>
    <row r="180" spans="1:51" s="14" customFormat="1" ht="12">
      <c r="A180" s="14"/>
      <c r="B180" s="271"/>
      <c r="C180" s="272"/>
      <c r="D180" s="258" t="s">
        <v>165</v>
      </c>
      <c r="E180" s="273" t="s">
        <v>1</v>
      </c>
      <c r="F180" s="274" t="s">
        <v>616</v>
      </c>
      <c r="G180" s="272"/>
      <c r="H180" s="273" t="s">
        <v>1</v>
      </c>
      <c r="I180" s="275"/>
      <c r="J180" s="272"/>
      <c r="K180" s="272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165</v>
      </c>
      <c r="AU180" s="280" t="s">
        <v>88</v>
      </c>
      <c r="AV180" s="14" t="s">
        <v>86</v>
      </c>
      <c r="AW180" s="14" t="s">
        <v>34</v>
      </c>
      <c r="AX180" s="14" t="s">
        <v>79</v>
      </c>
      <c r="AY180" s="280" t="s">
        <v>156</v>
      </c>
    </row>
    <row r="181" spans="1:51" s="13" customFormat="1" ht="12">
      <c r="A181" s="13"/>
      <c r="B181" s="256"/>
      <c r="C181" s="257"/>
      <c r="D181" s="258" t="s">
        <v>165</v>
      </c>
      <c r="E181" s="259" t="s">
        <v>1</v>
      </c>
      <c r="F181" s="260" t="s">
        <v>617</v>
      </c>
      <c r="G181" s="257"/>
      <c r="H181" s="261">
        <v>39.95</v>
      </c>
      <c r="I181" s="262"/>
      <c r="J181" s="257"/>
      <c r="K181" s="257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165</v>
      </c>
      <c r="AU181" s="267" t="s">
        <v>88</v>
      </c>
      <c r="AV181" s="13" t="s">
        <v>88</v>
      </c>
      <c r="AW181" s="13" t="s">
        <v>34</v>
      </c>
      <c r="AX181" s="13" t="s">
        <v>86</v>
      </c>
      <c r="AY181" s="267" t="s">
        <v>156</v>
      </c>
    </row>
    <row r="182" spans="1:65" s="2" customFormat="1" ht="48" customHeight="1">
      <c r="A182" s="38"/>
      <c r="B182" s="39"/>
      <c r="C182" s="243" t="s">
        <v>232</v>
      </c>
      <c r="D182" s="243" t="s">
        <v>158</v>
      </c>
      <c r="E182" s="244" t="s">
        <v>618</v>
      </c>
      <c r="F182" s="245" t="s">
        <v>619</v>
      </c>
      <c r="G182" s="246" t="s">
        <v>196</v>
      </c>
      <c r="H182" s="247">
        <v>9.988</v>
      </c>
      <c r="I182" s="248"/>
      <c r="J182" s="249">
        <f>ROUND(I182*H182,2)</f>
        <v>0</v>
      </c>
      <c r="K182" s="245" t="s">
        <v>162</v>
      </c>
      <c r="L182" s="44"/>
      <c r="M182" s="250" t="s">
        <v>1</v>
      </c>
      <c r="N182" s="251" t="s">
        <v>44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163</v>
      </c>
      <c r="AT182" s="254" t="s">
        <v>158</v>
      </c>
      <c r="AU182" s="254" t="s">
        <v>88</v>
      </c>
      <c r="AY182" s="17" t="s">
        <v>156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86</v>
      </c>
      <c r="BK182" s="255">
        <f>ROUND(I182*H182,2)</f>
        <v>0</v>
      </c>
      <c r="BL182" s="17" t="s">
        <v>163</v>
      </c>
      <c r="BM182" s="254" t="s">
        <v>620</v>
      </c>
    </row>
    <row r="183" spans="1:51" s="14" customFormat="1" ht="12">
      <c r="A183" s="14"/>
      <c r="B183" s="271"/>
      <c r="C183" s="272"/>
      <c r="D183" s="258" t="s">
        <v>165</v>
      </c>
      <c r="E183" s="273" t="s">
        <v>1</v>
      </c>
      <c r="F183" s="274" t="s">
        <v>242</v>
      </c>
      <c r="G183" s="272"/>
      <c r="H183" s="273" t="s">
        <v>1</v>
      </c>
      <c r="I183" s="275"/>
      <c r="J183" s="272"/>
      <c r="K183" s="272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165</v>
      </c>
      <c r="AU183" s="280" t="s">
        <v>88</v>
      </c>
      <c r="AV183" s="14" t="s">
        <v>86</v>
      </c>
      <c r="AW183" s="14" t="s">
        <v>34</v>
      </c>
      <c r="AX183" s="14" t="s">
        <v>79</v>
      </c>
      <c r="AY183" s="280" t="s">
        <v>156</v>
      </c>
    </row>
    <row r="184" spans="1:51" s="13" customFormat="1" ht="12">
      <c r="A184" s="13"/>
      <c r="B184" s="256"/>
      <c r="C184" s="257"/>
      <c r="D184" s="258" t="s">
        <v>165</v>
      </c>
      <c r="E184" s="259" t="s">
        <v>1</v>
      </c>
      <c r="F184" s="260" t="s">
        <v>621</v>
      </c>
      <c r="G184" s="257"/>
      <c r="H184" s="261">
        <v>9.988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165</v>
      </c>
      <c r="AU184" s="267" t="s">
        <v>88</v>
      </c>
      <c r="AV184" s="13" t="s">
        <v>88</v>
      </c>
      <c r="AW184" s="13" t="s">
        <v>34</v>
      </c>
      <c r="AX184" s="13" t="s">
        <v>86</v>
      </c>
      <c r="AY184" s="267" t="s">
        <v>156</v>
      </c>
    </row>
    <row r="185" spans="1:65" s="2" customFormat="1" ht="24" customHeight="1">
      <c r="A185" s="38"/>
      <c r="B185" s="39"/>
      <c r="C185" s="243" t="s">
        <v>8</v>
      </c>
      <c r="D185" s="243" t="s">
        <v>158</v>
      </c>
      <c r="E185" s="244" t="s">
        <v>245</v>
      </c>
      <c r="F185" s="245" t="s">
        <v>246</v>
      </c>
      <c r="G185" s="246" t="s">
        <v>247</v>
      </c>
      <c r="H185" s="247">
        <v>94.882</v>
      </c>
      <c r="I185" s="248"/>
      <c r="J185" s="249">
        <f>ROUND(I185*H185,2)</f>
        <v>0</v>
      </c>
      <c r="K185" s="245" t="s">
        <v>162</v>
      </c>
      <c r="L185" s="44"/>
      <c r="M185" s="250" t="s">
        <v>1</v>
      </c>
      <c r="N185" s="251" t="s">
        <v>44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163</v>
      </c>
      <c r="AT185" s="254" t="s">
        <v>158</v>
      </c>
      <c r="AU185" s="254" t="s">
        <v>88</v>
      </c>
      <c r="AY185" s="17" t="s">
        <v>156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86</v>
      </c>
      <c r="BK185" s="255">
        <f>ROUND(I185*H185,2)</f>
        <v>0</v>
      </c>
      <c r="BL185" s="17" t="s">
        <v>163</v>
      </c>
      <c r="BM185" s="254" t="s">
        <v>622</v>
      </c>
    </row>
    <row r="186" spans="1:47" s="2" customFormat="1" ht="12">
      <c r="A186" s="38"/>
      <c r="B186" s="39"/>
      <c r="C186" s="40"/>
      <c r="D186" s="258" t="s">
        <v>174</v>
      </c>
      <c r="E186" s="40"/>
      <c r="F186" s="268" t="s">
        <v>249</v>
      </c>
      <c r="G186" s="40"/>
      <c r="H186" s="40"/>
      <c r="I186" s="154"/>
      <c r="J186" s="40"/>
      <c r="K186" s="40"/>
      <c r="L186" s="44"/>
      <c r="M186" s="269"/>
      <c r="N186" s="270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174</v>
      </c>
      <c r="AU186" s="17" t="s">
        <v>88</v>
      </c>
    </row>
    <row r="187" spans="1:51" s="13" customFormat="1" ht="12">
      <c r="A187" s="13"/>
      <c r="B187" s="256"/>
      <c r="C187" s="257"/>
      <c r="D187" s="258" t="s">
        <v>165</v>
      </c>
      <c r="E187" s="259" t="s">
        <v>1</v>
      </c>
      <c r="F187" s="260" t="s">
        <v>623</v>
      </c>
      <c r="G187" s="257"/>
      <c r="H187" s="261">
        <v>94.882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165</v>
      </c>
      <c r="AU187" s="267" t="s">
        <v>88</v>
      </c>
      <c r="AV187" s="13" t="s">
        <v>88</v>
      </c>
      <c r="AW187" s="13" t="s">
        <v>34</v>
      </c>
      <c r="AX187" s="13" t="s">
        <v>86</v>
      </c>
      <c r="AY187" s="267" t="s">
        <v>156</v>
      </c>
    </row>
    <row r="188" spans="1:65" s="2" customFormat="1" ht="36" customHeight="1">
      <c r="A188" s="38"/>
      <c r="B188" s="39"/>
      <c r="C188" s="243" t="s">
        <v>244</v>
      </c>
      <c r="D188" s="243" t="s">
        <v>158</v>
      </c>
      <c r="E188" s="244" t="s">
        <v>252</v>
      </c>
      <c r="F188" s="245" t="s">
        <v>253</v>
      </c>
      <c r="G188" s="246" t="s">
        <v>196</v>
      </c>
      <c r="H188" s="247">
        <v>31.567</v>
      </c>
      <c r="I188" s="248"/>
      <c r="J188" s="249">
        <f>ROUND(I188*H188,2)</f>
        <v>0</v>
      </c>
      <c r="K188" s="245" t="s">
        <v>162</v>
      </c>
      <c r="L188" s="44"/>
      <c r="M188" s="250" t="s">
        <v>1</v>
      </c>
      <c r="N188" s="251" t="s">
        <v>44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163</v>
      </c>
      <c r="AT188" s="254" t="s">
        <v>158</v>
      </c>
      <c r="AU188" s="254" t="s">
        <v>88</v>
      </c>
      <c r="AY188" s="17" t="s">
        <v>156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86</v>
      </c>
      <c r="BK188" s="255">
        <f>ROUND(I188*H188,2)</f>
        <v>0</v>
      </c>
      <c r="BL188" s="17" t="s">
        <v>163</v>
      </c>
      <c r="BM188" s="254" t="s">
        <v>624</v>
      </c>
    </row>
    <row r="189" spans="1:51" s="14" customFormat="1" ht="12">
      <c r="A189" s="14"/>
      <c r="B189" s="271"/>
      <c r="C189" s="272"/>
      <c r="D189" s="258" t="s">
        <v>165</v>
      </c>
      <c r="E189" s="273" t="s">
        <v>1</v>
      </c>
      <c r="F189" s="274" t="s">
        <v>564</v>
      </c>
      <c r="G189" s="272"/>
      <c r="H189" s="273" t="s">
        <v>1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165</v>
      </c>
      <c r="AU189" s="280" t="s">
        <v>88</v>
      </c>
      <c r="AV189" s="14" t="s">
        <v>86</v>
      </c>
      <c r="AW189" s="14" t="s">
        <v>34</v>
      </c>
      <c r="AX189" s="14" t="s">
        <v>79</v>
      </c>
      <c r="AY189" s="280" t="s">
        <v>156</v>
      </c>
    </row>
    <row r="190" spans="1:51" s="13" customFormat="1" ht="12">
      <c r="A190" s="13"/>
      <c r="B190" s="256"/>
      <c r="C190" s="257"/>
      <c r="D190" s="258" t="s">
        <v>165</v>
      </c>
      <c r="E190" s="259" t="s">
        <v>1</v>
      </c>
      <c r="F190" s="260" t="s">
        <v>625</v>
      </c>
      <c r="G190" s="257"/>
      <c r="H190" s="261">
        <v>49.83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165</v>
      </c>
      <c r="AU190" s="267" t="s">
        <v>88</v>
      </c>
      <c r="AV190" s="13" t="s">
        <v>88</v>
      </c>
      <c r="AW190" s="13" t="s">
        <v>34</v>
      </c>
      <c r="AX190" s="13" t="s">
        <v>79</v>
      </c>
      <c r="AY190" s="267" t="s">
        <v>156</v>
      </c>
    </row>
    <row r="191" spans="1:51" s="13" customFormat="1" ht="12">
      <c r="A191" s="13"/>
      <c r="B191" s="256"/>
      <c r="C191" s="257"/>
      <c r="D191" s="258" t="s">
        <v>165</v>
      </c>
      <c r="E191" s="259" t="s">
        <v>1</v>
      </c>
      <c r="F191" s="260" t="s">
        <v>626</v>
      </c>
      <c r="G191" s="257"/>
      <c r="H191" s="261">
        <v>-0.76</v>
      </c>
      <c r="I191" s="262"/>
      <c r="J191" s="257"/>
      <c r="K191" s="257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165</v>
      </c>
      <c r="AU191" s="267" t="s">
        <v>88</v>
      </c>
      <c r="AV191" s="13" t="s">
        <v>88</v>
      </c>
      <c r="AW191" s="13" t="s">
        <v>34</v>
      </c>
      <c r="AX191" s="13" t="s">
        <v>79</v>
      </c>
      <c r="AY191" s="267" t="s">
        <v>156</v>
      </c>
    </row>
    <row r="192" spans="1:51" s="13" customFormat="1" ht="12">
      <c r="A192" s="13"/>
      <c r="B192" s="256"/>
      <c r="C192" s="257"/>
      <c r="D192" s="258" t="s">
        <v>165</v>
      </c>
      <c r="E192" s="259" t="s">
        <v>1</v>
      </c>
      <c r="F192" s="260" t="s">
        <v>627</v>
      </c>
      <c r="G192" s="257"/>
      <c r="H192" s="261">
        <v>-17.503</v>
      </c>
      <c r="I192" s="262"/>
      <c r="J192" s="257"/>
      <c r="K192" s="257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165</v>
      </c>
      <c r="AU192" s="267" t="s">
        <v>88</v>
      </c>
      <c r="AV192" s="13" t="s">
        <v>88</v>
      </c>
      <c r="AW192" s="13" t="s">
        <v>34</v>
      </c>
      <c r="AX192" s="13" t="s">
        <v>79</v>
      </c>
      <c r="AY192" s="267" t="s">
        <v>156</v>
      </c>
    </row>
    <row r="193" spans="1:51" s="15" customFormat="1" ht="12">
      <c r="A193" s="15"/>
      <c r="B193" s="281"/>
      <c r="C193" s="282"/>
      <c r="D193" s="258" t="s">
        <v>165</v>
      </c>
      <c r="E193" s="283" t="s">
        <v>1</v>
      </c>
      <c r="F193" s="284" t="s">
        <v>258</v>
      </c>
      <c r="G193" s="282"/>
      <c r="H193" s="285">
        <v>31.567</v>
      </c>
      <c r="I193" s="286"/>
      <c r="J193" s="282"/>
      <c r="K193" s="282"/>
      <c r="L193" s="287"/>
      <c r="M193" s="288"/>
      <c r="N193" s="289"/>
      <c r="O193" s="289"/>
      <c r="P193" s="289"/>
      <c r="Q193" s="289"/>
      <c r="R193" s="289"/>
      <c r="S193" s="289"/>
      <c r="T193" s="29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1" t="s">
        <v>165</v>
      </c>
      <c r="AU193" s="291" t="s">
        <v>88</v>
      </c>
      <c r="AV193" s="15" t="s">
        <v>163</v>
      </c>
      <c r="AW193" s="15" t="s">
        <v>34</v>
      </c>
      <c r="AX193" s="15" t="s">
        <v>86</v>
      </c>
      <c r="AY193" s="291" t="s">
        <v>156</v>
      </c>
    </row>
    <row r="194" spans="1:65" s="2" customFormat="1" ht="16.5" customHeight="1">
      <c r="A194" s="38"/>
      <c r="B194" s="39"/>
      <c r="C194" s="292" t="s">
        <v>251</v>
      </c>
      <c r="D194" s="292" t="s">
        <v>260</v>
      </c>
      <c r="E194" s="293" t="s">
        <v>261</v>
      </c>
      <c r="F194" s="294" t="s">
        <v>262</v>
      </c>
      <c r="G194" s="295" t="s">
        <v>247</v>
      </c>
      <c r="H194" s="296">
        <v>63.134</v>
      </c>
      <c r="I194" s="297"/>
      <c r="J194" s="298">
        <f>ROUND(I194*H194,2)</f>
        <v>0</v>
      </c>
      <c r="K194" s="294" t="s">
        <v>162</v>
      </c>
      <c r="L194" s="299"/>
      <c r="M194" s="300" t="s">
        <v>1</v>
      </c>
      <c r="N194" s="301" t="s">
        <v>44</v>
      </c>
      <c r="O194" s="91"/>
      <c r="P194" s="252">
        <f>O194*H194</f>
        <v>0</v>
      </c>
      <c r="Q194" s="252">
        <v>1</v>
      </c>
      <c r="R194" s="252">
        <f>Q194*H194</f>
        <v>63.134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199</v>
      </c>
      <c r="AT194" s="254" t="s">
        <v>260</v>
      </c>
      <c r="AU194" s="254" t="s">
        <v>88</v>
      </c>
      <c r="AY194" s="17" t="s">
        <v>156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86</v>
      </c>
      <c r="BK194" s="255">
        <f>ROUND(I194*H194,2)</f>
        <v>0</v>
      </c>
      <c r="BL194" s="17" t="s">
        <v>163</v>
      </c>
      <c r="BM194" s="254" t="s">
        <v>628</v>
      </c>
    </row>
    <row r="195" spans="1:47" s="2" customFormat="1" ht="12">
      <c r="A195" s="38"/>
      <c r="B195" s="39"/>
      <c r="C195" s="40"/>
      <c r="D195" s="258" t="s">
        <v>174</v>
      </c>
      <c r="E195" s="40"/>
      <c r="F195" s="268" t="s">
        <v>264</v>
      </c>
      <c r="G195" s="40"/>
      <c r="H195" s="40"/>
      <c r="I195" s="154"/>
      <c r="J195" s="40"/>
      <c r="K195" s="40"/>
      <c r="L195" s="44"/>
      <c r="M195" s="269"/>
      <c r="N195" s="270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174</v>
      </c>
      <c r="AU195" s="17" t="s">
        <v>88</v>
      </c>
    </row>
    <row r="196" spans="1:51" s="13" customFormat="1" ht="12">
      <c r="A196" s="13"/>
      <c r="B196" s="256"/>
      <c r="C196" s="257"/>
      <c r="D196" s="258" t="s">
        <v>165</v>
      </c>
      <c r="E196" s="259" t="s">
        <v>1</v>
      </c>
      <c r="F196" s="260" t="s">
        <v>629</v>
      </c>
      <c r="G196" s="257"/>
      <c r="H196" s="261">
        <v>63.134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165</v>
      </c>
      <c r="AU196" s="267" t="s">
        <v>88</v>
      </c>
      <c r="AV196" s="13" t="s">
        <v>88</v>
      </c>
      <c r="AW196" s="13" t="s">
        <v>34</v>
      </c>
      <c r="AX196" s="13" t="s">
        <v>86</v>
      </c>
      <c r="AY196" s="267" t="s">
        <v>156</v>
      </c>
    </row>
    <row r="197" spans="1:63" s="12" customFormat="1" ht="22.8" customHeight="1">
      <c r="A197" s="12"/>
      <c r="B197" s="227"/>
      <c r="C197" s="228"/>
      <c r="D197" s="229" t="s">
        <v>78</v>
      </c>
      <c r="E197" s="241" t="s">
        <v>170</v>
      </c>
      <c r="F197" s="241" t="s">
        <v>630</v>
      </c>
      <c r="G197" s="228"/>
      <c r="H197" s="228"/>
      <c r="I197" s="231"/>
      <c r="J197" s="242">
        <f>BK197</f>
        <v>0</v>
      </c>
      <c r="K197" s="228"/>
      <c r="L197" s="233"/>
      <c r="M197" s="234"/>
      <c r="N197" s="235"/>
      <c r="O197" s="235"/>
      <c r="P197" s="236">
        <f>SUM(P198:P215)</f>
        <v>0</v>
      </c>
      <c r="Q197" s="235"/>
      <c r="R197" s="236">
        <f>SUM(R198:R215)</f>
        <v>10.46655</v>
      </c>
      <c r="S197" s="235"/>
      <c r="T197" s="237">
        <f>SUM(T198:T215)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8" t="s">
        <v>86</v>
      </c>
      <c r="AT197" s="239" t="s">
        <v>78</v>
      </c>
      <c r="AU197" s="239" t="s">
        <v>86</v>
      </c>
      <c r="AY197" s="238" t="s">
        <v>156</v>
      </c>
      <c r="BK197" s="240">
        <f>SUM(BK198:BK215)</f>
        <v>0</v>
      </c>
    </row>
    <row r="198" spans="1:65" s="2" customFormat="1" ht="24" customHeight="1">
      <c r="A198" s="38"/>
      <c r="B198" s="39"/>
      <c r="C198" s="243" t="s">
        <v>259</v>
      </c>
      <c r="D198" s="243" t="s">
        <v>158</v>
      </c>
      <c r="E198" s="244" t="s">
        <v>631</v>
      </c>
      <c r="F198" s="245" t="s">
        <v>632</v>
      </c>
      <c r="G198" s="246" t="s">
        <v>196</v>
      </c>
      <c r="H198" s="247">
        <v>1</v>
      </c>
      <c r="I198" s="248"/>
      <c r="J198" s="249">
        <f>ROUND(I198*H198,2)</f>
        <v>0</v>
      </c>
      <c r="K198" s="245" t="s">
        <v>162</v>
      </c>
      <c r="L198" s="44"/>
      <c r="M198" s="250" t="s">
        <v>1</v>
      </c>
      <c r="N198" s="251" t="s">
        <v>44</v>
      </c>
      <c r="O198" s="91"/>
      <c r="P198" s="252">
        <f>O198*H198</f>
        <v>0</v>
      </c>
      <c r="Q198" s="252">
        <v>0.07955</v>
      </c>
      <c r="R198" s="252">
        <f>Q198*H198</f>
        <v>0.07955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163</v>
      </c>
      <c r="AT198" s="254" t="s">
        <v>158</v>
      </c>
      <c r="AU198" s="254" t="s">
        <v>88</v>
      </c>
      <c r="AY198" s="17" t="s">
        <v>156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86</v>
      </c>
      <c r="BK198" s="255">
        <f>ROUND(I198*H198,2)</f>
        <v>0</v>
      </c>
      <c r="BL198" s="17" t="s">
        <v>163</v>
      </c>
      <c r="BM198" s="254" t="s">
        <v>633</v>
      </c>
    </row>
    <row r="199" spans="1:51" s="14" customFormat="1" ht="12">
      <c r="A199" s="14"/>
      <c r="B199" s="271"/>
      <c r="C199" s="272"/>
      <c r="D199" s="258" t="s">
        <v>165</v>
      </c>
      <c r="E199" s="273" t="s">
        <v>1</v>
      </c>
      <c r="F199" s="274" t="s">
        <v>564</v>
      </c>
      <c r="G199" s="272"/>
      <c r="H199" s="273" t="s">
        <v>1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165</v>
      </c>
      <c r="AU199" s="280" t="s">
        <v>88</v>
      </c>
      <c r="AV199" s="14" t="s">
        <v>86</v>
      </c>
      <c r="AW199" s="14" t="s">
        <v>34</v>
      </c>
      <c r="AX199" s="14" t="s">
        <v>79</v>
      </c>
      <c r="AY199" s="280" t="s">
        <v>156</v>
      </c>
    </row>
    <row r="200" spans="1:51" s="13" customFormat="1" ht="12">
      <c r="A200" s="13"/>
      <c r="B200" s="256"/>
      <c r="C200" s="257"/>
      <c r="D200" s="258" t="s">
        <v>165</v>
      </c>
      <c r="E200" s="259" t="s">
        <v>1</v>
      </c>
      <c r="F200" s="260" t="s">
        <v>86</v>
      </c>
      <c r="G200" s="257"/>
      <c r="H200" s="261">
        <v>1</v>
      </c>
      <c r="I200" s="262"/>
      <c r="J200" s="257"/>
      <c r="K200" s="257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165</v>
      </c>
      <c r="AU200" s="267" t="s">
        <v>88</v>
      </c>
      <c r="AV200" s="13" t="s">
        <v>88</v>
      </c>
      <c r="AW200" s="13" t="s">
        <v>34</v>
      </c>
      <c r="AX200" s="13" t="s">
        <v>86</v>
      </c>
      <c r="AY200" s="267" t="s">
        <v>156</v>
      </c>
    </row>
    <row r="201" spans="1:65" s="2" customFormat="1" ht="16.5" customHeight="1">
      <c r="A201" s="38"/>
      <c r="B201" s="39"/>
      <c r="C201" s="292" t="s">
        <v>266</v>
      </c>
      <c r="D201" s="292" t="s">
        <v>260</v>
      </c>
      <c r="E201" s="293" t="s">
        <v>634</v>
      </c>
      <c r="F201" s="294" t="s">
        <v>635</v>
      </c>
      <c r="G201" s="295" t="s">
        <v>636</v>
      </c>
      <c r="H201" s="296">
        <v>1</v>
      </c>
      <c r="I201" s="297"/>
      <c r="J201" s="298">
        <f>ROUND(I201*H201,2)</f>
        <v>0</v>
      </c>
      <c r="K201" s="294" t="s">
        <v>1</v>
      </c>
      <c r="L201" s="299"/>
      <c r="M201" s="300" t="s">
        <v>1</v>
      </c>
      <c r="N201" s="301" t="s">
        <v>44</v>
      </c>
      <c r="O201" s="91"/>
      <c r="P201" s="252">
        <f>O201*H201</f>
        <v>0</v>
      </c>
      <c r="Q201" s="252">
        <v>1.41</v>
      </c>
      <c r="R201" s="252">
        <f>Q201*H201</f>
        <v>1.41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199</v>
      </c>
      <c r="AT201" s="254" t="s">
        <v>260</v>
      </c>
      <c r="AU201" s="254" t="s">
        <v>88</v>
      </c>
      <c r="AY201" s="17" t="s">
        <v>156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86</v>
      </c>
      <c r="BK201" s="255">
        <f>ROUND(I201*H201,2)</f>
        <v>0</v>
      </c>
      <c r="BL201" s="17" t="s">
        <v>163</v>
      </c>
      <c r="BM201" s="254" t="s">
        <v>637</v>
      </c>
    </row>
    <row r="202" spans="1:51" s="14" customFormat="1" ht="12">
      <c r="A202" s="14"/>
      <c r="B202" s="271"/>
      <c r="C202" s="272"/>
      <c r="D202" s="258" t="s">
        <v>165</v>
      </c>
      <c r="E202" s="273" t="s">
        <v>1</v>
      </c>
      <c r="F202" s="274" t="s">
        <v>564</v>
      </c>
      <c r="G202" s="272"/>
      <c r="H202" s="273" t="s">
        <v>1</v>
      </c>
      <c r="I202" s="275"/>
      <c r="J202" s="272"/>
      <c r="K202" s="272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165</v>
      </c>
      <c r="AU202" s="280" t="s">
        <v>88</v>
      </c>
      <c r="AV202" s="14" t="s">
        <v>86</v>
      </c>
      <c r="AW202" s="14" t="s">
        <v>34</v>
      </c>
      <c r="AX202" s="14" t="s">
        <v>79</v>
      </c>
      <c r="AY202" s="280" t="s">
        <v>156</v>
      </c>
    </row>
    <row r="203" spans="1:51" s="14" customFormat="1" ht="12">
      <c r="A203" s="14"/>
      <c r="B203" s="271"/>
      <c r="C203" s="272"/>
      <c r="D203" s="258" t="s">
        <v>165</v>
      </c>
      <c r="E203" s="273" t="s">
        <v>1</v>
      </c>
      <c r="F203" s="274" t="s">
        <v>638</v>
      </c>
      <c r="G203" s="272"/>
      <c r="H203" s="273" t="s">
        <v>1</v>
      </c>
      <c r="I203" s="275"/>
      <c r="J203" s="272"/>
      <c r="K203" s="272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165</v>
      </c>
      <c r="AU203" s="280" t="s">
        <v>88</v>
      </c>
      <c r="AV203" s="14" t="s">
        <v>86</v>
      </c>
      <c r="AW203" s="14" t="s">
        <v>34</v>
      </c>
      <c r="AX203" s="14" t="s">
        <v>79</v>
      </c>
      <c r="AY203" s="280" t="s">
        <v>156</v>
      </c>
    </row>
    <row r="204" spans="1:51" s="14" customFormat="1" ht="12">
      <c r="A204" s="14"/>
      <c r="B204" s="271"/>
      <c r="C204" s="272"/>
      <c r="D204" s="258" t="s">
        <v>165</v>
      </c>
      <c r="E204" s="273" t="s">
        <v>1</v>
      </c>
      <c r="F204" s="274" t="s">
        <v>639</v>
      </c>
      <c r="G204" s="272"/>
      <c r="H204" s="273" t="s">
        <v>1</v>
      </c>
      <c r="I204" s="275"/>
      <c r="J204" s="272"/>
      <c r="K204" s="272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165</v>
      </c>
      <c r="AU204" s="280" t="s">
        <v>88</v>
      </c>
      <c r="AV204" s="14" t="s">
        <v>86</v>
      </c>
      <c r="AW204" s="14" t="s">
        <v>34</v>
      </c>
      <c r="AX204" s="14" t="s">
        <v>79</v>
      </c>
      <c r="AY204" s="280" t="s">
        <v>156</v>
      </c>
    </row>
    <row r="205" spans="1:51" s="14" customFormat="1" ht="12">
      <c r="A205" s="14"/>
      <c r="B205" s="271"/>
      <c r="C205" s="272"/>
      <c r="D205" s="258" t="s">
        <v>165</v>
      </c>
      <c r="E205" s="273" t="s">
        <v>1</v>
      </c>
      <c r="F205" s="274" t="s">
        <v>640</v>
      </c>
      <c r="G205" s="272"/>
      <c r="H205" s="273" t="s">
        <v>1</v>
      </c>
      <c r="I205" s="275"/>
      <c r="J205" s="272"/>
      <c r="K205" s="272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165</v>
      </c>
      <c r="AU205" s="280" t="s">
        <v>88</v>
      </c>
      <c r="AV205" s="14" t="s">
        <v>86</v>
      </c>
      <c r="AW205" s="14" t="s">
        <v>34</v>
      </c>
      <c r="AX205" s="14" t="s">
        <v>79</v>
      </c>
      <c r="AY205" s="280" t="s">
        <v>156</v>
      </c>
    </row>
    <row r="206" spans="1:51" s="14" customFormat="1" ht="12">
      <c r="A206" s="14"/>
      <c r="B206" s="271"/>
      <c r="C206" s="272"/>
      <c r="D206" s="258" t="s">
        <v>165</v>
      </c>
      <c r="E206" s="273" t="s">
        <v>1</v>
      </c>
      <c r="F206" s="274" t="s">
        <v>641</v>
      </c>
      <c r="G206" s="272"/>
      <c r="H206" s="273" t="s">
        <v>1</v>
      </c>
      <c r="I206" s="275"/>
      <c r="J206" s="272"/>
      <c r="K206" s="272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165</v>
      </c>
      <c r="AU206" s="280" t="s">
        <v>88</v>
      </c>
      <c r="AV206" s="14" t="s">
        <v>86</v>
      </c>
      <c r="AW206" s="14" t="s">
        <v>34</v>
      </c>
      <c r="AX206" s="14" t="s">
        <v>79</v>
      </c>
      <c r="AY206" s="280" t="s">
        <v>156</v>
      </c>
    </row>
    <row r="207" spans="1:51" s="13" customFormat="1" ht="12">
      <c r="A207" s="13"/>
      <c r="B207" s="256"/>
      <c r="C207" s="257"/>
      <c r="D207" s="258" t="s">
        <v>165</v>
      </c>
      <c r="E207" s="259" t="s">
        <v>1</v>
      </c>
      <c r="F207" s="260" t="s">
        <v>86</v>
      </c>
      <c r="G207" s="257"/>
      <c r="H207" s="261">
        <v>1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165</v>
      </c>
      <c r="AU207" s="267" t="s">
        <v>88</v>
      </c>
      <c r="AV207" s="13" t="s">
        <v>88</v>
      </c>
      <c r="AW207" s="13" t="s">
        <v>34</v>
      </c>
      <c r="AX207" s="13" t="s">
        <v>86</v>
      </c>
      <c r="AY207" s="267" t="s">
        <v>156</v>
      </c>
    </row>
    <row r="208" spans="1:65" s="2" customFormat="1" ht="24" customHeight="1">
      <c r="A208" s="38"/>
      <c r="B208" s="39"/>
      <c r="C208" s="243" t="s">
        <v>272</v>
      </c>
      <c r="D208" s="243" t="s">
        <v>158</v>
      </c>
      <c r="E208" s="244" t="s">
        <v>642</v>
      </c>
      <c r="F208" s="245" t="s">
        <v>643</v>
      </c>
      <c r="G208" s="246" t="s">
        <v>196</v>
      </c>
      <c r="H208" s="247">
        <v>1</v>
      </c>
      <c r="I208" s="248"/>
      <c r="J208" s="249">
        <f>ROUND(I208*H208,2)</f>
        <v>0</v>
      </c>
      <c r="K208" s="245" t="s">
        <v>162</v>
      </c>
      <c r="L208" s="44"/>
      <c r="M208" s="250" t="s">
        <v>1</v>
      </c>
      <c r="N208" s="251" t="s">
        <v>44</v>
      </c>
      <c r="O208" s="91"/>
      <c r="P208" s="252">
        <f>O208*H208</f>
        <v>0</v>
      </c>
      <c r="Q208" s="252">
        <v>0.057</v>
      </c>
      <c r="R208" s="252">
        <f>Q208*H208</f>
        <v>0.057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163</v>
      </c>
      <c r="AT208" s="254" t="s">
        <v>158</v>
      </c>
      <c r="AU208" s="254" t="s">
        <v>88</v>
      </c>
      <c r="AY208" s="17" t="s">
        <v>156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86</v>
      </c>
      <c r="BK208" s="255">
        <f>ROUND(I208*H208,2)</f>
        <v>0</v>
      </c>
      <c r="BL208" s="17" t="s">
        <v>163</v>
      </c>
      <c r="BM208" s="254" t="s">
        <v>644</v>
      </c>
    </row>
    <row r="209" spans="1:51" s="14" customFormat="1" ht="12">
      <c r="A209" s="14"/>
      <c r="B209" s="271"/>
      <c r="C209" s="272"/>
      <c r="D209" s="258" t="s">
        <v>165</v>
      </c>
      <c r="E209" s="273" t="s">
        <v>1</v>
      </c>
      <c r="F209" s="274" t="s">
        <v>564</v>
      </c>
      <c r="G209" s="272"/>
      <c r="H209" s="273" t="s">
        <v>1</v>
      </c>
      <c r="I209" s="275"/>
      <c r="J209" s="272"/>
      <c r="K209" s="272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165</v>
      </c>
      <c r="AU209" s="280" t="s">
        <v>88</v>
      </c>
      <c r="AV209" s="14" t="s">
        <v>86</v>
      </c>
      <c r="AW209" s="14" t="s">
        <v>34</v>
      </c>
      <c r="AX209" s="14" t="s">
        <v>79</v>
      </c>
      <c r="AY209" s="280" t="s">
        <v>156</v>
      </c>
    </row>
    <row r="210" spans="1:51" s="13" customFormat="1" ht="12">
      <c r="A210" s="13"/>
      <c r="B210" s="256"/>
      <c r="C210" s="257"/>
      <c r="D210" s="258" t="s">
        <v>165</v>
      </c>
      <c r="E210" s="259" t="s">
        <v>1</v>
      </c>
      <c r="F210" s="260" t="s">
        <v>86</v>
      </c>
      <c r="G210" s="257"/>
      <c r="H210" s="261">
        <v>1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165</v>
      </c>
      <c r="AU210" s="267" t="s">
        <v>88</v>
      </c>
      <c r="AV210" s="13" t="s">
        <v>88</v>
      </c>
      <c r="AW210" s="13" t="s">
        <v>34</v>
      </c>
      <c r="AX210" s="13" t="s">
        <v>86</v>
      </c>
      <c r="AY210" s="267" t="s">
        <v>156</v>
      </c>
    </row>
    <row r="211" spans="1:65" s="2" customFormat="1" ht="16.5" customHeight="1">
      <c r="A211" s="38"/>
      <c r="B211" s="39"/>
      <c r="C211" s="292" t="s">
        <v>7</v>
      </c>
      <c r="D211" s="292" t="s">
        <v>260</v>
      </c>
      <c r="E211" s="293" t="s">
        <v>645</v>
      </c>
      <c r="F211" s="294" t="s">
        <v>646</v>
      </c>
      <c r="G211" s="295" t="s">
        <v>636</v>
      </c>
      <c r="H211" s="296">
        <v>1</v>
      </c>
      <c r="I211" s="297"/>
      <c r="J211" s="298">
        <f>ROUND(I211*H211,2)</f>
        <v>0</v>
      </c>
      <c r="K211" s="294" t="s">
        <v>1</v>
      </c>
      <c r="L211" s="299"/>
      <c r="M211" s="300" t="s">
        <v>1</v>
      </c>
      <c r="N211" s="301" t="s">
        <v>44</v>
      </c>
      <c r="O211" s="91"/>
      <c r="P211" s="252">
        <f>O211*H211</f>
        <v>0</v>
      </c>
      <c r="Q211" s="252">
        <v>8.92</v>
      </c>
      <c r="R211" s="252">
        <f>Q211*H211</f>
        <v>8.92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199</v>
      </c>
      <c r="AT211" s="254" t="s">
        <v>260</v>
      </c>
      <c r="AU211" s="254" t="s">
        <v>88</v>
      </c>
      <c r="AY211" s="17" t="s">
        <v>156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86</v>
      </c>
      <c r="BK211" s="255">
        <f>ROUND(I211*H211,2)</f>
        <v>0</v>
      </c>
      <c r="BL211" s="17" t="s">
        <v>163</v>
      </c>
      <c r="BM211" s="254" t="s">
        <v>647</v>
      </c>
    </row>
    <row r="212" spans="1:51" s="14" customFormat="1" ht="12">
      <c r="A212" s="14"/>
      <c r="B212" s="271"/>
      <c r="C212" s="272"/>
      <c r="D212" s="258" t="s">
        <v>165</v>
      </c>
      <c r="E212" s="273" t="s">
        <v>1</v>
      </c>
      <c r="F212" s="274" t="s">
        <v>564</v>
      </c>
      <c r="G212" s="272"/>
      <c r="H212" s="273" t="s">
        <v>1</v>
      </c>
      <c r="I212" s="275"/>
      <c r="J212" s="272"/>
      <c r="K212" s="272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165</v>
      </c>
      <c r="AU212" s="280" t="s">
        <v>88</v>
      </c>
      <c r="AV212" s="14" t="s">
        <v>86</v>
      </c>
      <c r="AW212" s="14" t="s">
        <v>34</v>
      </c>
      <c r="AX212" s="14" t="s">
        <v>79</v>
      </c>
      <c r="AY212" s="280" t="s">
        <v>156</v>
      </c>
    </row>
    <row r="213" spans="1:51" s="14" customFormat="1" ht="12">
      <c r="A213" s="14"/>
      <c r="B213" s="271"/>
      <c r="C213" s="272"/>
      <c r="D213" s="258" t="s">
        <v>165</v>
      </c>
      <c r="E213" s="273" t="s">
        <v>1</v>
      </c>
      <c r="F213" s="274" t="s">
        <v>648</v>
      </c>
      <c r="G213" s="272"/>
      <c r="H213" s="273" t="s">
        <v>1</v>
      </c>
      <c r="I213" s="275"/>
      <c r="J213" s="272"/>
      <c r="K213" s="272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165</v>
      </c>
      <c r="AU213" s="280" t="s">
        <v>88</v>
      </c>
      <c r="AV213" s="14" t="s">
        <v>86</v>
      </c>
      <c r="AW213" s="14" t="s">
        <v>34</v>
      </c>
      <c r="AX213" s="14" t="s">
        <v>79</v>
      </c>
      <c r="AY213" s="280" t="s">
        <v>156</v>
      </c>
    </row>
    <row r="214" spans="1:51" s="14" customFormat="1" ht="12">
      <c r="A214" s="14"/>
      <c r="B214" s="271"/>
      <c r="C214" s="272"/>
      <c r="D214" s="258" t="s">
        <v>165</v>
      </c>
      <c r="E214" s="273" t="s">
        <v>1</v>
      </c>
      <c r="F214" s="274" t="s">
        <v>649</v>
      </c>
      <c r="G214" s="272"/>
      <c r="H214" s="273" t="s">
        <v>1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165</v>
      </c>
      <c r="AU214" s="280" t="s">
        <v>88</v>
      </c>
      <c r="AV214" s="14" t="s">
        <v>86</v>
      </c>
      <c r="AW214" s="14" t="s">
        <v>34</v>
      </c>
      <c r="AX214" s="14" t="s">
        <v>79</v>
      </c>
      <c r="AY214" s="280" t="s">
        <v>156</v>
      </c>
    </row>
    <row r="215" spans="1:51" s="13" customFormat="1" ht="12">
      <c r="A215" s="13"/>
      <c r="B215" s="256"/>
      <c r="C215" s="257"/>
      <c r="D215" s="258" t="s">
        <v>165</v>
      </c>
      <c r="E215" s="259" t="s">
        <v>1</v>
      </c>
      <c r="F215" s="260" t="s">
        <v>86</v>
      </c>
      <c r="G215" s="257"/>
      <c r="H215" s="261">
        <v>1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165</v>
      </c>
      <c r="AU215" s="267" t="s">
        <v>88</v>
      </c>
      <c r="AV215" s="13" t="s">
        <v>88</v>
      </c>
      <c r="AW215" s="13" t="s">
        <v>34</v>
      </c>
      <c r="AX215" s="13" t="s">
        <v>86</v>
      </c>
      <c r="AY215" s="267" t="s">
        <v>156</v>
      </c>
    </row>
    <row r="216" spans="1:63" s="12" customFormat="1" ht="22.8" customHeight="1">
      <c r="A216" s="12"/>
      <c r="B216" s="227"/>
      <c r="C216" s="228"/>
      <c r="D216" s="229" t="s">
        <v>78</v>
      </c>
      <c r="E216" s="241" t="s">
        <v>163</v>
      </c>
      <c r="F216" s="241" t="s">
        <v>281</v>
      </c>
      <c r="G216" s="228"/>
      <c r="H216" s="228"/>
      <c r="I216" s="231"/>
      <c r="J216" s="242">
        <f>BK216</f>
        <v>0</v>
      </c>
      <c r="K216" s="228"/>
      <c r="L216" s="233"/>
      <c r="M216" s="234"/>
      <c r="N216" s="235"/>
      <c r="O216" s="235"/>
      <c r="P216" s="236">
        <f>SUM(P217:P222)</f>
        <v>0</v>
      </c>
      <c r="Q216" s="235"/>
      <c r="R216" s="236">
        <f>SUM(R217:R222)</f>
        <v>0.00756504</v>
      </c>
      <c r="S216" s="235"/>
      <c r="T216" s="237">
        <f>SUM(T217:T222)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8" t="s">
        <v>86</v>
      </c>
      <c r="AT216" s="239" t="s">
        <v>78</v>
      </c>
      <c r="AU216" s="239" t="s">
        <v>86</v>
      </c>
      <c r="AY216" s="238" t="s">
        <v>156</v>
      </c>
      <c r="BK216" s="240">
        <f>SUM(BK217:BK222)</f>
        <v>0</v>
      </c>
    </row>
    <row r="217" spans="1:65" s="2" customFormat="1" ht="36" customHeight="1">
      <c r="A217" s="38"/>
      <c r="B217" s="39"/>
      <c r="C217" s="243" t="s">
        <v>282</v>
      </c>
      <c r="D217" s="243" t="s">
        <v>158</v>
      </c>
      <c r="E217" s="244" t="s">
        <v>650</v>
      </c>
      <c r="F217" s="245" t="s">
        <v>651</v>
      </c>
      <c r="G217" s="246" t="s">
        <v>196</v>
      </c>
      <c r="H217" s="247">
        <v>0.76</v>
      </c>
      <c r="I217" s="248"/>
      <c r="J217" s="249">
        <f>ROUND(I217*H217,2)</f>
        <v>0</v>
      </c>
      <c r="K217" s="245" t="s">
        <v>162</v>
      </c>
      <c r="L217" s="44"/>
      <c r="M217" s="250" t="s">
        <v>1</v>
      </c>
      <c r="N217" s="251" t="s">
        <v>44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163</v>
      </c>
      <c r="AT217" s="254" t="s">
        <v>158</v>
      </c>
      <c r="AU217" s="254" t="s">
        <v>88</v>
      </c>
      <c r="AY217" s="17" t="s">
        <v>156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86</v>
      </c>
      <c r="BK217" s="255">
        <f>ROUND(I217*H217,2)</f>
        <v>0</v>
      </c>
      <c r="BL217" s="17" t="s">
        <v>163</v>
      </c>
      <c r="BM217" s="254" t="s">
        <v>652</v>
      </c>
    </row>
    <row r="218" spans="1:51" s="14" customFormat="1" ht="12">
      <c r="A218" s="14"/>
      <c r="B218" s="271"/>
      <c r="C218" s="272"/>
      <c r="D218" s="258" t="s">
        <v>165</v>
      </c>
      <c r="E218" s="273" t="s">
        <v>1</v>
      </c>
      <c r="F218" s="274" t="s">
        <v>564</v>
      </c>
      <c r="G218" s="272"/>
      <c r="H218" s="273" t="s">
        <v>1</v>
      </c>
      <c r="I218" s="275"/>
      <c r="J218" s="272"/>
      <c r="K218" s="272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165</v>
      </c>
      <c r="AU218" s="280" t="s">
        <v>88</v>
      </c>
      <c r="AV218" s="14" t="s">
        <v>86</v>
      </c>
      <c r="AW218" s="14" t="s">
        <v>34</v>
      </c>
      <c r="AX218" s="14" t="s">
        <v>79</v>
      </c>
      <c r="AY218" s="280" t="s">
        <v>156</v>
      </c>
    </row>
    <row r="219" spans="1:51" s="14" customFormat="1" ht="12">
      <c r="A219" s="14"/>
      <c r="B219" s="271"/>
      <c r="C219" s="272"/>
      <c r="D219" s="258" t="s">
        <v>165</v>
      </c>
      <c r="E219" s="273" t="s">
        <v>1</v>
      </c>
      <c r="F219" s="274" t="s">
        <v>653</v>
      </c>
      <c r="G219" s="272"/>
      <c r="H219" s="273" t="s">
        <v>1</v>
      </c>
      <c r="I219" s="275"/>
      <c r="J219" s="272"/>
      <c r="K219" s="272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165</v>
      </c>
      <c r="AU219" s="280" t="s">
        <v>88</v>
      </c>
      <c r="AV219" s="14" t="s">
        <v>86</v>
      </c>
      <c r="AW219" s="14" t="s">
        <v>34</v>
      </c>
      <c r="AX219" s="14" t="s">
        <v>79</v>
      </c>
      <c r="AY219" s="280" t="s">
        <v>156</v>
      </c>
    </row>
    <row r="220" spans="1:51" s="13" customFormat="1" ht="12">
      <c r="A220" s="13"/>
      <c r="B220" s="256"/>
      <c r="C220" s="257"/>
      <c r="D220" s="258" t="s">
        <v>165</v>
      </c>
      <c r="E220" s="259" t="s">
        <v>1</v>
      </c>
      <c r="F220" s="260" t="s">
        <v>654</v>
      </c>
      <c r="G220" s="257"/>
      <c r="H220" s="261">
        <v>0.76</v>
      </c>
      <c r="I220" s="262"/>
      <c r="J220" s="257"/>
      <c r="K220" s="257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165</v>
      </c>
      <c r="AU220" s="267" t="s">
        <v>88</v>
      </c>
      <c r="AV220" s="13" t="s">
        <v>88</v>
      </c>
      <c r="AW220" s="13" t="s">
        <v>34</v>
      </c>
      <c r="AX220" s="13" t="s">
        <v>86</v>
      </c>
      <c r="AY220" s="267" t="s">
        <v>156</v>
      </c>
    </row>
    <row r="221" spans="1:65" s="2" customFormat="1" ht="36" customHeight="1">
      <c r="A221" s="38"/>
      <c r="B221" s="39"/>
      <c r="C221" s="243" t="s">
        <v>288</v>
      </c>
      <c r="D221" s="243" t="s">
        <v>158</v>
      </c>
      <c r="E221" s="244" t="s">
        <v>655</v>
      </c>
      <c r="F221" s="245" t="s">
        <v>656</v>
      </c>
      <c r="G221" s="246" t="s">
        <v>161</v>
      </c>
      <c r="H221" s="247">
        <v>1.197</v>
      </c>
      <c r="I221" s="248"/>
      <c r="J221" s="249">
        <f>ROUND(I221*H221,2)</f>
        <v>0</v>
      </c>
      <c r="K221" s="245" t="s">
        <v>162</v>
      </c>
      <c r="L221" s="44"/>
      <c r="M221" s="250" t="s">
        <v>1</v>
      </c>
      <c r="N221" s="251" t="s">
        <v>44</v>
      </c>
      <c r="O221" s="91"/>
      <c r="P221" s="252">
        <f>O221*H221</f>
        <v>0</v>
      </c>
      <c r="Q221" s="252">
        <v>0.00632</v>
      </c>
      <c r="R221" s="252">
        <f>Q221*H221</f>
        <v>0.00756504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163</v>
      </c>
      <c r="AT221" s="254" t="s">
        <v>158</v>
      </c>
      <c r="AU221" s="254" t="s">
        <v>88</v>
      </c>
      <c r="AY221" s="17" t="s">
        <v>156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86</v>
      </c>
      <c r="BK221" s="255">
        <f>ROUND(I221*H221,2)</f>
        <v>0</v>
      </c>
      <c r="BL221" s="17" t="s">
        <v>163</v>
      </c>
      <c r="BM221" s="254" t="s">
        <v>657</v>
      </c>
    </row>
    <row r="222" spans="1:51" s="13" customFormat="1" ht="12">
      <c r="A222" s="13"/>
      <c r="B222" s="256"/>
      <c r="C222" s="257"/>
      <c r="D222" s="258" t="s">
        <v>165</v>
      </c>
      <c r="E222" s="259" t="s">
        <v>1</v>
      </c>
      <c r="F222" s="260" t="s">
        <v>658</v>
      </c>
      <c r="G222" s="257"/>
      <c r="H222" s="261">
        <v>1.197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165</v>
      </c>
      <c r="AU222" s="267" t="s">
        <v>88</v>
      </c>
      <c r="AV222" s="13" t="s">
        <v>88</v>
      </c>
      <c r="AW222" s="13" t="s">
        <v>34</v>
      </c>
      <c r="AX222" s="13" t="s">
        <v>86</v>
      </c>
      <c r="AY222" s="267" t="s">
        <v>156</v>
      </c>
    </row>
    <row r="223" spans="1:63" s="12" customFormat="1" ht="22.8" customHeight="1">
      <c r="A223" s="12"/>
      <c r="B223" s="227"/>
      <c r="C223" s="228"/>
      <c r="D223" s="229" t="s">
        <v>78</v>
      </c>
      <c r="E223" s="241" t="s">
        <v>206</v>
      </c>
      <c r="F223" s="241" t="s">
        <v>659</v>
      </c>
      <c r="G223" s="228"/>
      <c r="H223" s="228"/>
      <c r="I223" s="231"/>
      <c r="J223" s="242">
        <f>BK223</f>
        <v>0</v>
      </c>
      <c r="K223" s="228"/>
      <c r="L223" s="233"/>
      <c r="M223" s="234"/>
      <c r="N223" s="235"/>
      <c r="O223" s="235"/>
      <c r="P223" s="236">
        <f>SUM(P224:P241)</f>
        <v>0</v>
      </c>
      <c r="Q223" s="235"/>
      <c r="R223" s="236">
        <f>SUM(R224:R241)</f>
        <v>0.13036170000000002</v>
      </c>
      <c r="S223" s="235"/>
      <c r="T223" s="237">
        <f>SUM(T224:T241)</f>
        <v>0.06456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8" t="s">
        <v>86</v>
      </c>
      <c r="AT223" s="239" t="s">
        <v>78</v>
      </c>
      <c r="AU223" s="239" t="s">
        <v>86</v>
      </c>
      <c r="AY223" s="238" t="s">
        <v>156</v>
      </c>
      <c r="BK223" s="240">
        <f>SUM(BK224:BK241)</f>
        <v>0</v>
      </c>
    </row>
    <row r="224" spans="1:65" s="2" customFormat="1" ht="48" customHeight="1">
      <c r="A224" s="38"/>
      <c r="B224" s="39"/>
      <c r="C224" s="243" t="s">
        <v>292</v>
      </c>
      <c r="D224" s="243" t="s">
        <v>158</v>
      </c>
      <c r="E224" s="244" t="s">
        <v>660</v>
      </c>
      <c r="F224" s="245" t="s">
        <v>661</v>
      </c>
      <c r="G224" s="246" t="s">
        <v>196</v>
      </c>
      <c r="H224" s="247">
        <v>0.05</v>
      </c>
      <c r="I224" s="248"/>
      <c r="J224" s="249">
        <f>ROUND(I224*H224,2)</f>
        <v>0</v>
      </c>
      <c r="K224" s="245" t="s">
        <v>162</v>
      </c>
      <c r="L224" s="44"/>
      <c r="M224" s="250" t="s">
        <v>1</v>
      </c>
      <c r="N224" s="251" t="s">
        <v>44</v>
      </c>
      <c r="O224" s="91"/>
      <c r="P224" s="252">
        <f>O224*H224</f>
        <v>0</v>
      </c>
      <c r="Q224" s="252">
        <v>2.57913</v>
      </c>
      <c r="R224" s="252">
        <f>Q224*H224</f>
        <v>0.1289565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163</v>
      </c>
      <c r="AT224" s="254" t="s">
        <v>158</v>
      </c>
      <c r="AU224" s="254" t="s">
        <v>88</v>
      </c>
      <c r="AY224" s="17" t="s">
        <v>156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86</v>
      </c>
      <c r="BK224" s="255">
        <f>ROUND(I224*H224,2)</f>
        <v>0</v>
      </c>
      <c r="BL224" s="17" t="s">
        <v>163</v>
      </c>
      <c r="BM224" s="254" t="s">
        <v>662</v>
      </c>
    </row>
    <row r="225" spans="1:51" s="14" customFormat="1" ht="12">
      <c r="A225" s="14"/>
      <c r="B225" s="271"/>
      <c r="C225" s="272"/>
      <c r="D225" s="258" t="s">
        <v>165</v>
      </c>
      <c r="E225" s="273" t="s">
        <v>1</v>
      </c>
      <c r="F225" s="274" t="s">
        <v>663</v>
      </c>
      <c r="G225" s="272"/>
      <c r="H225" s="273" t="s">
        <v>1</v>
      </c>
      <c r="I225" s="275"/>
      <c r="J225" s="272"/>
      <c r="K225" s="272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165</v>
      </c>
      <c r="AU225" s="280" t="s">
        <v>88</v>
      </c>
      <c r="AV225" s="14" t="s">
        <v>86</v>
      </c>
      <c r="AW225" s="14" t="s">
        <v>34</v>
      </c>
      <c r="AX225" s="14" t="s">
        <v>79</v>
      </c>
      <c r="AY225" s="280" t="s">
        <v>156</v>
      </c>
    </row>
    <row r="226" spans="1:51" s="13" customFormat="1" ht="12">
      <c r="A226" s="13"/>
      <c r="B226" s="256"/>
      <c r="C226" s="257"/>
      <c r="D226" s="258" t="s">
        <v>165</v>
      </c>
      <c r="E226" s="259" t="s">
        <v>1</v>
      </c>
      <c r="F226" s="260" t="s">
        <v>664</v>
      </c>
      <c r="G226" s="257"/>
      <c r="H226" s="261">
        <v>0.05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165</v>
      </c>
      <c r="AU226" s="267" t="s">
        <v>88</v>
      </c>
      <c r="AV226" s="13" t="s">
        <v>88</v>
      </c>
      <c r="AW226" s="13" t="s">
        <v>34</v>
      </c>
      <c r="AX226" s="13" t="s">
        <v>86</v>
      </c>
      <c r="AY226" s="267" t="s">
        <v>156</v>
      </c>
    </row>
    <row r="227" spans="1:65" s="2" customFormat="1" ht="36" customHeight="1">
      <c r="A227" s="38"/>
      <c r="B227" s="39"/>
      <c r="C227" s="243" t="s">
        <v>296</v>
      </c>
      <c r="D227" s="243" t="s">
        <v>158</v>
      </c>
      <c r="E227" s="244" t="s">
        <v>665</v>
      </c>
      <c r="F227" s="245" t="s">
        <v>666</v>
      </c>
      <c r="G227" s="246" t="s">
        <v>181</v>
      </c>
      <c r="H227" s="247">
        <v>0.24</v>
      </c>
      <c r="I227" s="248"/>
      <c r="J227" s="249">
        <f>ROUND(I227*H227,2)</f>
        <v>0</v>
      </c>
      <c r="K227" s="245" t="s">
        <v>162</v>
      </c>
      <c r="L227" s="44"/>
      <c r="M227" s="250" t="s">
        <v>1</v>
      </c>
      <c r="N227" s="251" t="s">
        <v>44</v>
      </c>
      <c r="O227" s="91"/>
      <c r="P227" s="252">
        <f>O227*H227</f>
        <v>0</v>
      </c>
      <c r="Q227" s="252">
        <v>0.00122</v>
      </c>
      <c r="R227" s="252">
        <f>Q227*H227</f>
        <v>0.00029279999999999996</v>
      </c>
      <c r="S227" s="252">
        <v>0.07</v>
      </c>
      <c r="T227" s="253">
        <f>S227*H227</f>
        <v>0.016800000000000002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163</v>
      </c>
      <c r="AT227" s="254" t="s">
        <v>158</v>
      </c>
      <c r="AU227" s="254" t="s">
        <v>88</v>
      </c>
      <c r="AY227" s="17" t="s">
        <v>156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86</v>
      </c>
      <c r="BK227" s="255">
        <f>ROUND(I227*H227,2)</f>
        <v>0</v>
      </c>
      <c r="BL227" s="17" t="s">
        <v>163</v>
      </c>
      <c r="BM227" s="254" t="s">
        <v>667</v>
      </c>
    </row>
    <row r="228" spans="1:47" s="2" customFormat="1" ht="12">
      <c r="A228" s="38"/>
      <c r="B228" s="39"/>
      <c r="C228" s="40"/>
      <c r="D228" s="258" t="s">
        <v>174</v>
      </c>
      <c r="E228" s="40"/>
      <c r="F228" s="268" t="s">
        <v>668</v>
      </c>
      <c r="G228" s="40"/>
      <c r="H228" s="40"/>
      <c r="I228" s="154"/>
      <c r="J228" s="40"/>
      <c r="K228" s="40"/>
      <c r="L228" s="44"/>
      <c r="M228" s="269"/>
      <c r="N228" s="270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174</v>
      </c>
      <c r="AU228" s="17" t="s">
        <v>88</v>
      </c>
    </row>
    <row r="229" spans="1:51" s="14" customFormat="1" ht="12">
      <c r="A229" s="14"/>
      <c r="B229" s="271"/>
      <c r="C229" s="272"/>
      <c r="D229" s="258" t="s">
        <v>165</v>
      </c>
      <c r="E229" s="273" t="s">
        <v>1</v>
      </c>
      <c r="F229" s="274" t="s">
        <v>669</v>
      </c>
      <c r="G229" s="272"/>
      <c r="H229" s="273" t="s">
        <v>1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165</v>
      </c>
      <c r="AU229" s="280" t="s">
        <v>88</v>
      </c>
      <c r="AV229" s="14" t="s">
        <v>86</v>
      </c>
      <c r="AW229" s="14" t="s">
        <v>34</v>
      </c>
      <c r="AX229" s="14" t="s">
        <v>79</v>
      </c>
      <c r="AY229" s="280" t="s">
        <v>156</v>
      </c>
    </row>
    <row r="230" spans="1:51" s="14" customFormat="1" ht="12">
      <c r="A230" s="14"/>
      <c r="B230" s="271"/>
      <c r="C230" s="272"/>
      <c r="D230" s="258" t="s">
        <v>165</v>
      </c>
      <c r="E230" s="273" t="s">
        <v>1</v>
      </c>
      <c r="F230" s="274" t="s">
        <v>670</v>
      </c>
      <c r="G230" s="272"/>
      <c r="H230" s="273" t="s">
        <v>1</v>
      </c>
      <c r="I230" s="275"/>
      <c r="J230" s="272"/>
      <c r="K230" s="272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165</v>
      </c>
      <c r="AU230" s="280" t="s">
        <v>88</v>
      </c>
      <c r="AV230" s="14" t="s">
        <v>86</v>
      </c>
      <c r="AW230" s="14" t="s">
        <v>34</v>
      </c>
      <c r="AX230" s="14" t="s">
        <v>79</v>
      </c>
      <c r="AY230" s="280" t="s">
        <v>156</v>
      </c>
    </row>
    <row r="231" spans="1:51" s="13" customFormat="1" ht="12">
      <c r="A231" s="13"/>
      <c r="B231" s="256"/>
      <c r="C231" s="257"/>
      <c r="D231" s="258" t="s">
        <v>165</v>
      </c>
      <c r="E231" s="259" t="s">
        <v>1</v>
      </c>
      <c r="F231" s="260" t="s">
        <v>671</v>
      </c>
      <c r="G231" s="257"/>
      <c r="H231" s="261">
        <v>0.24</v>
      </c>
      <c r="I231" s="262"/>
      <c r="J231" s="257"/>
      <c r="K231" s="257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165</v>
      </c>
      <c r="AU231" s="267" t="s">
        <v>88</v>
      </c>
      <c r="AV231" s="13" t="s">
        <v>88</v>
      </c>
      <c r="AW231" s="13" t="s">
        <v>34</v>
      </c>
      <c r="AX231" s="13" t="s">
        <v>86</v>
      </c>
      <c r="AY231" s="267" t="s">
        <v>156</v>
      </c>
    </row>
    <row r="232" spans="1:65" s="2" customFormat="1" ht="36" customHeight="1">
      <c r="A232" s="38"/>
      <c r="B232" s="39"/>
      <c r="C232" s="243" t="s">
        <v>300</v>
      </c>
      <c r="D232" s="243" t="s">
        <v>158</v>
      </c>
      <c r="E232" s="244" t="s">
        <v>672</v>
      </c>
      <c r="F232" s="245" t="s">
        <v>673</v>
      </c>
      <c r="G232" s="246" t="s">
        <v>181</v>
      </c>
      <c r="H232" s="247">
        <v>0.24</v>
      </c>
      <c r="I232" s="248"/>
      <c r="J232" s="249">
        <f>ROUND(I232*H232,2)</f>
        <v>0</v>
      </c>
      <c r="K232" s="245" t="s">
        <v>162</v>
      </c>
      <c r="L232" s="44"/>
      <c r="M232" s="250" t="s">
        <v>1</v>
      </c>
      <c r="N232" s="251" t="s">
        <v>44</v>
      </c>
      <c r="O232" s="91"/>
      <c r="P232" s="252">
        <f>O232*H232</f>
        <v>0</v>
      </c>
      <c r="Q232" s="252">
        <v>0.00282</v>
      </c>
      <c r="R232" s="252">
        <f>Q232*H232</f>
        <v>0.0006768</v>
      </c>
      <c r="S232" s="252">
        <v>0.101</v>
      </c>
      <c r="T232" s="253">
        <f>S232*H232</f>
        <v>0.02424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163</v>
      </c>
      <c r="AT232" s="254" t="s">
        <v>158</v>
      </c>
      <c r="AU232" s="254" t="s">
        <v>88</v>
      </c>
      <c r="AY232" s="17" t="s">
        <v>156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86</v>
      </c>
      <c r="BK232" s="255">
        <f>ROUND(I232*H232,2)</f>
        <v>0</v>
      </c>
      <c r="BL232" s="17" t="s">
        <v>163</v>
      </c>
      <c r="BM232" s="254" t="s">
        <v>674</v>
      </c>
    </row>
    <row r="233" spans="1:47" s="2" customFormat="1" ht="12">
      <c r="A233" s="38"/>
      <c r="B233" s="39"/>
      <c r="C233" s="40"/>
      <c r="D233" s="258" t="s">
        <v>174</v>
      </c>
      <c r="E233" s="40"/>
      <c r="F233" s="268" t="s">
        <v>675</v>
      </c>
      <c r="G233" s="40"/>
      <c r="H233" s="40"/>
      <c r="I233" s="154"/>
      <c r="J233" s="40"/>
      <c r="K233" s="40"/>
      <c r="L233" s="44"/>
      <c r="M233" s="269"/>
      <c r="N233" s="270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174</v>
      </c>
      <c r="AU233" s="17" t="s">
        <v>88</v>
      </c>
    </row>
    <row r="234" spans="1:51" s="14" customFormat="1" ht="12">
      <c r="A234" s="14"/>
      <c r="B234" s="271"/>
      <c r="C234" s="272"/>
      <c r="D234" s="258" t="s">
        <v>165</v>
      </c>
      <c r="E234" s="273" t="s">
        <v>1</v>
      </c>
      <c r="F234" s="274" t="s">
        <v>669</v>
      </c>
      <c r="G234" s="272"/>
      <c r="H234" s="273" t="s">
        <v>1</v>
      </c>
      <c r="I234" s="275"/>
      <c r="J234" s="272"/>
      <c r="K234" s="272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165</v>
      </c>
      <c r="AU234" s="280" t="s">
        <v>88</v>
      </c>
      <c r="AV234" s="14" t="s">
        <v>86</v>
      </c>
      <c r="AW234" s="14" t="s">
        <v>34</v>
      </c>
      <c r="AX234" s="14" t="s">
        <v>79</v>
      </c>
      <c r="AY234" s="280" t="s">
        <v>156</v>
      </c>
    </row>
    <row r="235" spans="1:51" s="14" customFormat="1" ht="12">
      <c r="A235" s="14"/>
      <c r="B235" s="271"/>
      <c r="C235" s="272"/>
      <c r="D235" s="258" t="s">
        <v>165</v>
      </c>
      <c r="E235" s="273" t="s">
        <v>1</v>
      </c>
      <c r="F235" s="274" t="s">
        <v>670</v>
      </c>
      <c r="G235" s="272"/>
      <c r="H235" s="273" t="s">
        <v>1</v>
      </c>
      <c r="I235" s="275"/>
      <c r="J235" s="272"/>
      <c r="K235" s="272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165</v>
      </c>
      <c r="AU235" s="280" t="s">
        <v>88</v>
      </c>
      <c r="AV235" s="14" t="s">
        <v>86</v>
      </c>
      <c r="AW235" s="14" t="s">
        <v>34</v>
      </c>
      <c r="AX235" s="14" t="s">
        <v>79</v>
      </c>
      <c r="AY235" s="280" t="s">
        <v>156</v>
      </c>
    </row>
    <row r="236" spans="1:51" s="13" customFormat="1" ht="12">
      <c r="A236" s="13"/>
      <c r="B236" s="256"/>
      <c r="C236" s="257"/>
      <c r="D236" s="258" t="s">
        <v>165</v>
      </c>
      <c r="E236" s="259" t="s">
        <v>1</v>
      </c>
      <c r="F236" s="260" t="s">
        <v>671</v>
      </c>
      <c r="G236" s="257"/>
      <c r="H236" s="261">
        <v>0.24</v>
      </c>
      <c r="I236" s="262"/>
      <c r="J236" s="257"/>
      <c r="K236" s="257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165</v>
      </c>
      <c r="AU236" s="267" t="s">
        <v>88</v>
      </c>
      <c r="AV236" s="13" t="s">
        <v>88</v>
      </c>
      <c r="AW236" s="13" t="s">
        <v>34</v>
      </c>
      <c r="AX236" s="13" t="s">
        <v>86</v>
      </c>
      <c r="AY236" s="267" t="s">
        <v>156</v>
      </c>
    </row>
    <row r="237" spans="1:65" s="2" customFormat="1" ht="36" customHeight="1">
      <c r="A237" s="38"/>
      <c r="B237" s="39"/>
      <c r="C237" s="243" t="s">
        <v>304</v>
      </c>
      <c r="D237" s="243" t="s">
        <v>158</v>
      </c>
      <c r="E237" s="244" t="s">
        <v>676</v>
      </c>
      <c r="F237" s="245" t="s">
        <v>677</v>
      </c>
      <c r="G237" s="246" t="s">
        <v>181</v>
      </c>
      <c r="H237" s="247">
        <v>0.12</v>
      </c>
      <c r="I237" s="248"/>
      <c r="J237" s="249">
        <f>ROUND(I237*H237,2)</f>
        <v>0</v>
      </c>
      <c r="K237" s="245" t="s">
        <v>162</v>
      </c>
      <c r="L237" s="44"/>
      <c r="M237" s="250" t="s">
        <v>1</v>
      </c>
      <c r="N237" s="251" t="s">
        <v>44</v>
      </c>
      <c r="O237" s="91"/>
      <c r="P237" s="252">
        <f>O237*H237</f>
        <v>0</v>
      </c>
      <c r="Q237" s="252">
        <v>0.00363</v>
      </c>
      <c r="R237" s="252">
        <f>Q237*H237</f>
        <v>0.00043559999999999996</v>
      </c>
      <c r="S237" s="252">
        <v>0.196</v>
      </c>
      <c r="T237" s="253">
        <f>S237*H237</f>
        <v>0.02352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163</v>
      </c>
      <c r="AT237" s="254" t="s">
        <v>158</v>
      </c>
      <c r="AU237" s="254" t="s">
        <v>88</v>
      </c>
      <c r="AY237" s="17" t="s">
        <v>156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86</v>
      </c>
      <c r="BK237" s="255">
        <f>ROUND(I237*H237,2)</f>
        <v>0</v>
      </c>
      <c r="BL237" s="17" t="s">
        <v>163</v>
      </c>
      <c r="BM237" s="254" t="s">
        <v>678</v>
      </c>
    </row>
    <row r="238" spans="1:47" s="2" customFormat="1" ht="12">
      <c r="A238" s="38"/>
      <c r="B238" s="39"/>
      <c r="C238" s="40"/>
      <c r="D238" s="258" t="s">
        <v>174</v>
      </c>
      <c r="E238" s="40"/>
      <c r="F238" s="268" t="s">
        <v>679</v>
      </c>
      <c r="G238" s="40"/>
      <c r="H238" s="40"/>
      <c r="I238" s="154"/>
      <c r="J238" s="40"/>
      <c r="K238" s="40"/>
      <c r="L238" s="44"/>
      <c r="M238" s="269"/>
      <c r="N238" s="270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174</v>
      </c>
      <c r="AU238" s="17" t="s">
        <v>88</v>
      </c>
    </row>
    <row r="239" spans="1:51" s="14" customFormat="1" ht="12">
      <c r="A239" s="14"/>
      <c r="B239" s="271"/>
      <c r="C239" s="272"/>
      <c r="D239" s="258" t="s">
        <v>165</v>
      </c>
      <c r="E239" s="273" t="s">
        <v>1</v>
      </c>
      <c r="F239" s="274" t="s">
        <v>669</v>
      </c>
      <c r="G239" s="272"/>
      <c r="H239" s="273" t="s">
        <v>1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165</v>
      </c>
      <c r="AU239" s="280" t="s">
        <v>88</v>
      </c>
      <c r="AV239" s="14" t="s">
        <v>86</v>
      </c>
      <c r="AW239" s="14" t="s">
        <v>34</v>
      </c>
      <c r="AX239" s="14" t="s">
        <v>79</v>
      </c>
      <c r="AY239" s="280" t="s">
        <v>156</v>
      </c>
    </row>
    <row r="240" spans="1:51" s="14" customFormat="1" ht="12">
      <c r="A240" s="14"/>
      <c r="B240" s="271"/>
      <c r="C240" s="272"/>
      <c r="D240" s="258" t="s">
        <v>165</v>
      </c>
      <c r="E240" s="273" t="s">
        <v>1</v>
      </c>
      <c r="F240" s="274" t="s">
        <v>670</v>
      </c>
      <c r="G240" s="272"/>
      <c r="H240" s="273" t="s">
        <v>1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165</v>
      </c>
      <c r="AU240" s="280" t="s">
        <v>88</v>
      </c>
      <c r="AV240" s="14" t="s">
        <v>86</v>
      </c>
      <c r="AW240" s="14" t="s">
        <v>34</v>
      </c>
      <c r="AX240" s="14" t="s">
        <v>79</v>
      </c>
      <c r="AY240" s="280" t="s">
        <v>156</v>
      </c>
    </row>
    <row r="241" spans="1:51" s="13" customFormat="1" ht="12">
      <c r="A241" s="13"/>
      <c r="B241" s="256"/>
      <c r="C241" s="257"/>
      <c r="D241" s="258" t="s">
        <v>165</v>
      </c>
      <c r="E241" s="259" t="s">
        <v>1</v>
      </c>
      <c r="F241" s="260" t="s">
        <v>680</v>
      </c>
      <c r="G241" s="257"/>
      <c r="H241" s="261">
        <v>0.12</v>
      </c>
      <c r="I241" s="262"/>
      <c r="J241" s="257"/>
      <c r="K241" s="257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165</v>
      </c>
      <c r="AU241" s="267" t="s">
        <v>88</v>
      </c>
      <c r="AV241" s="13" t="s">
        <v>88</v>
      </c>
      <c r="AW241" s="13" t="s">
        <v>34</v>
      </c>
      <c r="AX241" s="13" t="s">
        <v>86</v>
      </c>
      <c r="AY241" s="267" t="s">
        <v>156</v>
      </c>
    </row>
    <row r="242" spans="1:63" s="12" customFormat="1" ht="22.8" customHeight="1">
      <c r="A242" s="12"/>
      <c r="B242" s="227"/>
      <c r="C242" s="228"/>
      <c r="D242" s="229" t="s">
        <v>78</v>
      </c>
      <c r="E242" s="241" t="s">
        <v>456</v>
      </c>
      <c r="F242" s="241" t="s">
        <v>457</v>
      </c>
      <c r="G242" s="228"/>
      <c r="H242" s="228"/>
      <c r="I242" s="231"/>
      <c r="J242" s="242">
        <f>BK242</f>
        <v>0</v>
      </c>
      <c r="K242" s="228"/>
      <c r="L242" s="233"/>
      <c r="M242" s="234"/>
      <c r="N242" s="235"/>
      <c r="O242" s="235"/>
      <c r="P242" s="236">
        <f>SUM(P243:P257)</f>
        <v>0</v>
      </c>
      <c r="Q242" s="235"/>
      <c r="R242" s="236">
        <f>SUM(R243:R257)</f>
        <v>0</v>
      </c>
      <c r="S242" s="235"/>
      <c r="T242" s="237">
        <f>SUM(T243:T257)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8" t="s">
        <v>86</v>
      </c>
      <c r="AT242" s="239" t="s">
        <v>78</v>
      </c>
      <c r="AU242" s="239" t="s">
        <v>86</v>
      </c>
      <c r="AY242" s="238" t="s">
        <v>156</v>
      </c>
      <c r="BK242" s="240">
        <f>SUM(BK243:BK257)</f>
        <v>0</v>
      </c>
    </row>
    <row r="243" spans="1:65" s="2" customFormat="1" ht="36" customHeight="1">
      <c r="A243" s="38"/>
      <c r="B243" s="39"/>
      <c r="C243" s="243" t="s">
        <v>308</v>
      </c>
      <c r="D243" s="243" t="s">
        <v>158</v>
      </c>
      <c r="E243" s="244" t="s">
        <v>459</v>
      </c>
      <c r="F243" s="245" t="s">
        <v>460</v>
      </c>
      <c r="G243" s="246" t="s">
        <v>247</v>
      </c>
      <c r="H243" s="247">
        <v>6.864</v>
      </c>
      <c r="I243" s="248"/>
      <c r="J243" s="249">
        <f>ROUND(I243*H243,2)</f>
        <v>0</v>
      </c>
      <c r="K243" s="245" t="s">
        <v>162</v>
      </c>
      <c r="L243" s="44"/>
      <c r="M243" s="250" t="s">
        <v>1</v>
      </c>
      <c r="N243" s="251" t="s">
        <v>44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163</v>
      </c>
      <c r="AT243" s="254" t="s">
        <v>158</v>
      </c>
      <c r="AU243" s="254" t="s">
        <v>88</v>
      </c>
      <c r="AY243" s="17" t="s">
        <v>156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86</v>
      </c>
      <c r="BK243" s="255">
        <f>ROUND(I243*H243,2)</f>
        <v>0</v>
      </c>
      <c r="BL243" s="17" t="s">
        <v>163</v>
      </c>
      <c r="BM243" s="254" t="s">
        <v>681</v>
      </c>
    </row>
    <row r="244" spans="1:51" s="13" customFormat="1" ht="12">
      <c r="A244" s="13"/>
      <c r="B244" s="256"/>
      <c r="C244" s="257"/>
      <c r="D244" s="258" t="s">
        <v>165</v>
      </c>
      <c r="E244" s="259" t="s">
        <v>1</v>
      </c>
      <c r="F244" s="260" t="s">
        <v>682</v>
      </c>
      <c r="G244" s="257"/>
      <c r="H244" s="261">
        <v>6.864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165</v>
      </c>
      <c r="AU244" s="267" t="s">
        <v>88</v>
      </c>
      <c r="AV244" s="13" t="s">
        <v>88</v>
      </c>
      <c r="AW244" s="13" t="s">
        <v>34</v>
      </c>
      <c r="AX244" s="13" t="s">
        <v>86</v>
      </c>
      <c r="AY244" s="267" t="s">
        <v>156</v>
      </c>
    </row>
    <row r="245" spans="1:65" s="2" customFormat="1" ht="36" customHeight="1">
      <c r="A245" s="38"/>
      <c r="B245" s="39"/>
      <c r="C245" s="243" t="s">
        <v>314</v>
      </c>
      <c r="D245" s="243" t="s">
        <v>158</v>
      </c>
      <c r="E245" s="244" t="s">
        <v>464</v>
      </c>
      <c r="F245" s="245" t="s">
        <v>465</v>
      </c>
      <c r="G245" s="246" t="s">
        <v>247</v>
      </c>
      <c r="H245" s="247">
        <v>27.456</v>
      </c>
      <c r="I245" s="248"/>
      <c r="J245" s="249">
        <f>ROUND(I245*H245,2)</f>
        <v>0</v>
      </c>
      <c r="K245" s="245" t="s">
        <v>162</v>
      </c>
      <c r="L245" s="44"/>
      <c r="M245" s="250" t="s">
        <v>1</v>
      </c>
      <c r="N245" s="251" t="s">
        <v>44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163</v>
      </c>
      <c r="AT245" s="254" t="s">
        <v>158</v>
      </c>
      <c r="AU245" s="254" t="s">
        <v>88</v>
      </c>
      <c r="AY245" s="17" t="s">
        <v>156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86</v>
      </c>
      <c r="BK245" s="255">
        <f>ROUND(I245*H245,2)</f>
        <v>0</v>
      </c>
      <c r="BL245" s="17" t="s">
        <v>163</v>
      </c>
      <c r="BM245" s="254" t="s">
        <v>683</v>
      </c>
    </row>
    <row r="246" spans="1:51" s="14" customFormat="1" ht="12">
      <c r="A246" s="14"/>
      <c r="B246" s="271"/>
      <c r="C246" s="272"/>
      <c r="D246" s="258" t="s">
        <v>165</v>
      </c>
      <c r="E246" s="273" t="s">
        <v>1</v>
      </c>
      <c r="F246" s="274" t="s">
        <v>467</v>
      </c>
      <c r="G246" s="272"/>
      <c r="H246" s="273" t="s">
        <v>1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165</v>
      </c>
      <c r="AU246" s="280" t="s">
        <v>88</v>
      </c>
      <c r="AV246" s="14" t="s">
        <v>86</v>
      </c>
      <c r="AW246" s="14" t="s">
        <v>34</v>
      </c>
      <c r="AX246" s="14" t="s">
        <v>79</v>
      </c>
      <c r="AY246" s="280" t="s">
        <v>156</v>
      </c>
    </row>
    <row r="247" spans="1:51" s="13" customFormat="1" ht="12">
      <c r="A247" s="13"/>
      <c r="B247" s="256"/>
      <c r="C247" s="257"/>
      <c r="D247" s="258" t="s">
        <v>165</v>
      </c>
      <c r="E247" s="259" t="s">
        <v>1</v>
      </c>
      <c r="F247" s="260" t="s">
        <v>684</v>
      </c>
      <c r="G247" s="257"/>
      <c r="H247" s="261">
        <v>27.456</v>
      </c>
      <c r="I247" s="262"/>
      <c r="J247" s="257"/>
      <c r="K247" s="257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165</v>
      </c>
      <c r="AU247" s="267" t="s">
        <v>88</v>
      </c>
      <c r="AV247" s="13" t="s">
        <v>88</v>
      </c>
      <c r="AW247" s="13" t="s">
        <v>34</v>
      </c>
      <c r="AX247" s="13" t="s">
        <v>86</v>
      </c>
      <c r="AY247" s="267" t="s">
        <v>156</v>
      </c>
    </row>
    <row r="248" spans="1:65" s="2" customFormat="1" ht="36" customHeight="1">
      <c r="A248" s="38"/>
      <c r="B248" s="39"/>
      <c r="C248" s="243" t="s">
        <v>321</v>
      </c>
      <c r="D248" s="243" t="s">
        <v>158</v>
      </c>
      <c r="E248" s="244" t="s">
        <v>685</v>
      </c>
      <c r="F248" s="245" t="s">
        <v>686</v>
      </c>
      <c r="G248" s="246" t="s">
        <v>247</v>
      </c>
      <c r="H248" s="247">
        <v>0.065</v>
      </c>
      <c r="I248" s="248"/>
      <c r="J248" s="249">
        <f>ROUND(I248*H248,2)</f>
        <v>0</v>
      </c>
      <c r="K248" s="245" t="s">
        <v>162</v>
      </c>
      <c r="L248" s="44"/>
      <c r="M248" s="250" t="s">
        <v>1</v>
      </c>
      <c r="N248" s="251" t="s">
        <v>44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163</v>
      </c>
      <c r="AT248" s="254" t="s">
        <v>158</v>
      </c>
      <c r="AU248" s="254" t="s">
        <v>88</v>
      </c>
      <c r="AY248" s="17" t="s">
        <v>156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86</v>
      </c>
      <c r="BK248" s="255">
        <f>ROUND(I248*H248,2)</f>
        <v>0</v>
      </c>
      <c r="BL248" s="17" t="s">
        <v>163</v>
      </c>
      <c r="BM248" s="254" t="s">
        <v>687</v>
      </c>
    </row>
    <row r="249" spans="1:51" s="13" customFormat="1" ht="12">
      <c r="A249" s="13"/>
      <c r="B249" s="256"/>
      <c r="C249" s="257"/>
      <c r="D249" s="258" t="s">
        <v>165</v>
      </c>
      <c r="E249" s="259" t="s">
        <v>1</v>
      </c>
      <c r="F249" s="260" t="s">
        <v>688</v>
      </c>
      <c r="G249" s="257"/>
      <c r="H249" s="261">
        <v>0.017</v>
      </c>
      <c r="I249" s="262"/>
      <c r="J249" s="257"/>
      <c r="K249" s="257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165</v>
      </c>
      <c r="AU249" s="267" t="s">
        <v>88</v>
      </c>
      <c r="AV249" s="13" t="s">
        <v>88</v>
      </c>
      <c r="AW249" s="13" t="s">
        <v>34</v>
      </c>
      <c r="AX249" s="13" t="s">
        <v>79</v>
      </c>
      <c r="AY249" s="267" t="s">
        <v>156</v>
      </c>
    </row>
    <row r="250" spans="1:51" s="13" customFormat="1" ht="12">
      <c r="A250" s="13"/>
      <c r="B250" s="256"/>
      <c r="C250" s="257"/>
      <c r="D250" s="258" t="s">
        <v>165</v>
      </c>
      <c r="E250" s="259" t="s">
        <v>1</v>
      </c>
      <c r="F250" s="260" t="s">
        <v>689</v>
      </c>
      <c r="G250" s="257"/>
      <c r="H250" s="261">
        <v>0.024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165</v>
      </c>
      <c r="AU250" s="267" t="s">
        <v>88</v>
      </c>
      <c r="AV250" s="13" t="s">
        <v>88</v>
      </c>
      <c r="AW250" s="13" t="s">
        <v>34</v>
      </c>
      <c r="AX250" s="13" t="s">
        <v>79</v>
      </c>
      <c r="AY250" s="267" t="s">
        <v>156</v>
      </c>
    </row>
    <row r="251" spans="1:51" s="13" customFormat="1" ht="12">
      <c r="A251" s="13"/>
      <c r="B251" s="256"/>
      <c r="C251" s="257"/>
      <c r="D251" s="258" t="s">
        <v>165</v>
      </c>
      <c r="E251" s="259" t="s">
        <v>1</v>
      </c>
      <c r="F251" s="260" t="s">
        <v>690</v>
      </c>
      <c r="G251" s="257"/>
      <c r="H251" s="261">
        <v>0.024</v>
      </c>
      <c r="I251" s="262"/>
      <c r="J251" s="257"/>
      <c r="K251" s="257"/>
      <c r="L251" s="263"/>
      <c r="M251" s="264"/>
      <c r="N251" s="265"/>
      <c r="O251" s="265"/>
      <c r="P251" s="265"/>
      <c r="Q251" s="265"/>
      <c r="R251" s="265"/>
      <c r="S251" s="265"/>
      <c r="T251" s="26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7" t="s">
        <v>165</v>
      </c>
      <c r="AU251" s="267" t="s">
        <v>88</v>
      </c>
      <c r="AV251" s="13" t="s">
        <v>88</v>
      </c>
      <c r="AW251" s="13" t="s">
        <v>34</v>
      </c>
      <c r="AX251" s="13" t="s">
        <v>79</v>
      </c>
      <c r="AY251" s="267" t="s">
        <v>156</v>
      </c>
    </row>
    <row r="252" spans="1:51" s="15" customFormat="1" ht="12">
      <c r="A252" s="15"/>
      <c r="B252" s="281"/>
      <c r="C252" s="282"/>
      <c r="D252" s="258" t="s">
        <v>165</v>
      </c>
      <c r="E252" s="283" t="s">
        <v>1</v>
      </c>
      <c r="F252" s="284" t="s">
        <v>258</v>
      </c>
      <c r="G252" s="282"/>
      <c r="H252" s="285">
        <v>0.065</v>
      </c>
      <c r="I252" s="286"/>
      <c r="J252" s="282"/>
      <c r="K252" s="282"/>
      <c r="L252" s="287"/>
      <c r="M252" s="288"/>
      <c r="N252" s="289"/>
      <c r="O252" s="289"/>
      <c r="P252" s="289"/>
      <c r="Q252" s="289"/>
      <c r="R252" s="289"/>
      <c r="S252" s="289"/>
      <c r="T252" s="29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1" t="s">
        <v>165</v>
      </c>
      <c r="AU252" s="291" t="s">
        <v>88</v>
      </c>
      <c r="AV252" s="15" t="s">
        <v>163</v>
      </c>
      <c r="AW252" s="15" t="s">
        <v>34</v>
      </c>
      <c r="AX252" s="15" t="s">
        <v>86</v>
      </c>
      <c r="AY252" s="291" t="s">
        <v>156</v>
      </c>
    </row>
    <row r="253" spans="1:65" s="2" customFormat="1" ht="36" customHeight="1">
      <c r="A253" s="38"/>
      <c r="B253" s="39"/>
      <c r="C253" s="243" t="s">
        <v>326</v>
      </c>
      <c r="D253" s="243" t="s">
        <v>158</v>
      </c>
      <c r="E253" s="244" t="s">
        <v>691</v>
      </c>
      <c r="F253" s="245" t="s">
        <v>465</v>
      </c>
      <c r="G253" s="246" t="s">
        <v>247</v>
      </c>
      <c r="H253" s="247">
        <v>0.26</v>
      </c>
      <c r="I253" s="248"/>
      <c r="J253" s="249">
        <f>ROUND(I253*H253,2)</f>
        <v>0</v>
      </c>
      <c r="K253" s="245" t="s">
        <v>162</v>
      </c>
      <c r="L253" s="44"/>
      <c r="M253" s="250" t="s">
        <v>1</v>
      </c>
      <c r="N253" s="251" t="s">
        <v>44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163</v>
      </c>
      <c r="AT253" s="254" t="s">
        <v>158</v>
      </c>
      <c r="AU253" s="254" t="s">
        <v>88</v>
      </c>
      <c r="AY253" s="17" t="s">
        <v>156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86</v>
      </c>
      <c r="BK253" s="255">
        <f>ROUND(I253*H253,2)</f>
        <v>0</v>
      </c>
      <c r="BL253" s="17" t="s">
        <v>163</v>
      </c>
      <c r="BM253" s="254" t="s">
        <v>692</v>
      </c>
    </row>
    <row r="254" spans="1:51" s="14" customFormat="1" ht="12">
      <c r="A254" s="14"/>
      <c r="B254" s="271"/>
      <c r="C254" s="272"/>
      <c r="D254" s="258" t="s">
        <v>165</v>
      </c>
      <c r="E254" s="273" t="s">
        <v>1</v>
      </c>
      <c r="F254" s="274" t="s">
        <v>467</v>
      </c>
      <c r="G254" s="272"/>
      <c r="H254" s="273" t="s">
        <v>1</v>
      </c>
      <c r="I254" s="275"/>
      <c r="J254" s="272"/>
      <c r="K254" s="272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165</v>
      </c>
      <c r="AU254" s="280" t="s">
        <v>88</v>
      </c>
      <c r="AV254" s="14" t="s">
        <v>86</v>
      </c>
      <c r="AW254" s="14" t="s">
        <v>34</v>
      </c>
      <c r="AX254" s="14" t="s">
        <v>79</v>
      </c>
      <c r="AY254" s="280" t="s">
        <v>156</v>
      </c>
    </row>
    <row r="255" spans="1:51" s="13" customFormat="1" ht="12">
      <c r="A255" s="13"/>
      <c r="B255" s="256"/>
      <c r="C255" s="257"/>
      <c r="D255" s="258" t="s">
        <v>165</v>
      </c>
      <c r="E255" s="259" t="s">
        <v>1</v>
      </c>
      <c r="F255" s="260" t="s">
        <v>693</v>
      </c>
      <c r="G255" s="257"/>
      <c r="H255" s="261">
        <v>0.26</v>
      </c>
      <c r="I255" s="262"/>
      <c r="J255" s="257"/>
      <c r="K255" s="257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165</v>
      </c>
      <c r="AU255" s="267" t="s">
        <v>88</v>
      </c>
      <c r="AV255" s="13" t="s">
        <v>88</v>
      </c>
      <c r="AW255" s="13" t="s">
        <v>34</v>
      </c>
      <c r="AX255" s="13" t="s">
        <v>86</v>
      </c>
      <c r="AY255" s="267" t="s">
        <v>156</v>
      </c>
    </row>
    <row r="256" spans="1:65" s="2" customFormat="1" ht="24" customHeight="1">
      <c r="A256" s="38"/>
      <c r="B256" s="39"/>
      <c r="C256" s="243" t="s">
        <v>332</v>
      </c>
      <c r="D256" s="243" t="s">
        <v>158</v>
      </c>
      <c r="E256" s="244" t="s">
        <v>694</v>
      </c>
      <c r="F256" s="245" t="s">
        <v>695</v>
      </c>
      <c r="G256" s="246" t="s">
        <v>247</v>
      </c>
      <c r="H256" s="247">
        <v>0.065</v>
      </c>
      <c r="I256" s="248"/>
      <c r="J256" s="249">
        <f>ROUND(I256*H256,2)</f>
        <v>0</v>
      </c>
      <c r="K256" s="245" t="s">
        <v>162</v>
      </c>
      <c r="L256" s="44"/>
      <c r="M256" s="250" t="s">
        <v>1</v>
      </c>
      <c r="N256" s="251" t="s">
        <v>44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</v>
      </c>
      <c r="T256" s="25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163</v>
      </c>
      <c r="AT256" s="254" t="s">
        <v>158</v>
      </c>
      <c r="AU256" s="254" t="s">
        <v>88</v>
      </c>
      <c r="AY256" s="17" t="s">
        <v>156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86</v>
      </c>
      <c r="BK256" s="255">
        <f>ROUND(I256*H256,2)</f>
        <v>0</v>
      </c>
      <c r="BL256" s="17" t="s">
        <v>163</v>
      </c>
      <c r="BM256" s="254" t="s">
        <v>696</v>
      </c>
    </row>
    <row r="257" spans="1:65" s="2" customFormat="1" ht="24" customHeight="1">
      <c r="A257" s="38"/>
      <c r="B257" s="39"/>
      <c r="C257" s="243" t="s">
        <v>337</v>
      </c>
      <c r="D257" s="243" t="s">
        <v>158</v>
      </c>
      <c r="E257" s="244" t="s">
        <v>470</v>
      </c>
      <c r="F257" s="245" t="s">
        <v>471</v>
      </c>
      <c r="G257" s="246" t="s">
        <v>247</v>
      </c>
      <c r="H257" s="247">
        <v>6.864</v>
      </c>
      <c r="I257" s="248"/>
      <c r="J257" s="249">
        <f>ROUND(I257*H257,2)</f>
        <v>0</v>
      </c>
      <c r="K257" s="245" t="s">
        <v>162</v>
      </c>
      <c r="L257" s="44"/>
      <c r="M257" s="250" t="s">
        <v>1</v>
      </c>
      <c r="N257" s="251" t="s">
        <v>44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163</v>
      </c>
      <c r="AT257" s="254" t="s">
        <v>158</v>
      </c>
      <c r="AU257" s="254" t="s">
        <v>88</v>
      </c>
      <c r="AY257" s="17" t="s">
        <v>156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86</v>
      </c>
      <c r="BK257" s="255">
        <f>ROUND(I257*H257,2)</f>
        <v>0</v>
      </c>
      <c r="BL257" s="17" t="s">
        <v>163</v>
      </c>
      <c r="BM257" s="254" t="s">
        <v>697</v>
      </c>
    </row>
    <row r="258" spans="1:63" s="12" customFormat="1" ht="22.8" customHeight="1">
      <c r="A258" s="12"/>
      <c r="B258" s="227"/>
      <c r="C258" s="228"/>
      <c r="D258" s="229" t="s">
        <v>78</v>
      </c>
      <c r="E258" s="241" t="s">
        <v>473</v>
      </c>
      <c r="F258" s="241" t="s">
        <v>474</v>
      </c>
      <c r="G258" s="228"/>
      <c r="H258" s="228"/>
      <c r="I258" s="231"/>
      <c r="J258" s="242">
        <f>BK258</f>
        <v>0</v>
      </c>
      <c r="K258" s="228"/>
      <c r="L258" s="233"/>
      <c r="M258" s="234"/>
      <c r="N258" s="235"/>
      <c r="O258" s="235"/>
      <c r="P258" s="236">
        <f>P259</f>
        <v>0</v>
      </c>
      <c r="Q258" s="235"/>
      <c r="R258" s="236">
        <f>R259</f>
        <v>0</v>
      </c>
      <c r="S258" s="235"/>
      <c r="T258" s="237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8" t="s">
        <v>86</v>
      </c>
      <c r="AT258" s="239" t="s">
        <v>78</v>
      </c>
      <c r="AU258" s="239" t="s">
        <v>86</v>
      </c>
      <c r="AY258" s="238" t="s">
        <v>156</v>
      </c>
      <c r="BK258" s="240">
        <f>BK259</f>
        <v>0</v>
      </c>
    </row>
    <row r="259" spans="1:65" s="2" customFormat="1" ht="48" customHeight="1">
      <c r="A259" s="38"/>
      <c r="B259" s="39"/>
      <c r="C259" s="243" t="s">
        <v>342</v>
      </c>
      <c r="D259" s="243" t="s">
        <v>158</v>
      </c>
      <c r="E259" s="244" t="s">
        <v>698</v>
      </c>
      <c r="F259" s="245" t="s">
        <v>699</v>
      </c>
      <c r="G259" s="246" t="s">
        <v>247</v>
      </c>
      <c r="H259" s="247">
        <v>74.41</v>
      </c>
      <c r="I259" s="248"/>
      <c r="J259" s="249">
        <f>ROUND(I259*H259,2)</f>
        <v>0</v>
      </c>
      <c r="K259" s="245" t="s">
        <v>162</v>
      </c>
      <c r="L259" s="44"/>
      <c r="M259" s="250" t="s">
        <v>1</v>
      </c>
      <c r="N259" s="251" t="s">
        <v>44</v>
      </c>
      <c r="O259" s="9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4" t="s">
        <v>163</v>
      </c>
      <c r="AT259" s="254" t="s">
        <v>158</v>
      </c>
      <c r="AU259" s="254" t="s">
        <v>88</v>
      </c>
      <c r="AY259" s="17" t="s">
        <v>156</v>
      </c>
      <c r="BE259" s="255">
        <f>IF(N259="základní",J259,0)</f>
        <v>0</v>
      </c>
      <c r="BF259" s="255">
        <f>IF(N259="snížená",J259,0)</f>
        <v>0</v>
      </c>
      <c r="BG259" s="255">
        <f>IF(N259="zákl. přenesená",J259,0)</f>
        <v>0</v>
      </c>
      <c r="BH259" s="255">
        <f>IF(N259="sníž. přenesená",J259,0)</f>
        <v>0</v>
      </c>
      <c r="BI259" s="255">
        <f>IF(N259="nulová",J259,0)</f>
        <v>0</v>
      </c>
      <c r="BJ259" s="17" t="s">
        <v>86</v>
      </c>
      <c r="BK259" s="255">
        <f>ROUND(I259*H259,2)</f>
        <v>0</v>
      </c>
      <c r="BL259" s="17" t="s">
        <v>163</v>
      </c>
      <c r="BM259" s="254" t="s">
        <v>700</v>
      </c>
    </row>
    <row r="260" spans="1:63" s="12" customFormat="1" ht="25.9" customHeight="1">
      <c r="A260" s="12"/>
      <c r="B260" s="227"/>
      <c r="C260" s="228"/>
      <c r="D260" s="229" t="s">
        <v>78</v>
      </c>
      <c r="E260" s="230" t="s">
        <v>701</v>
      </c>
      <c r="F260" s="230" t="s">
        <v>702</v>
      </c>
      <c r="G260" s="228"/>
      <c r="H260" s="228"/>
      <c r="I260" s="231"/>
      <c r="J260" s="232">
        <f>BK260</f>
        <v>0</v>
      </c>
      <c r="K260" s="228"/>
      <c r="L260" s="233"/>
      <c r="M260" s="234"/>
      <c r="N260" s="235"/>
      <c r="O260" s="235"/>
      <c r="P260" s="236">
        <f>P261+P278</f>
        <v>0</v>
      </c>
      <c r="Q260" s="235"/>
      <c r="R260" s="236">
        <f>R261+R278</f>
        <v>0.058580259999999995</v>
      </c>
      <c r="S260" s="235"/>
      <c r="T260" s="237">
        <f>T261+T278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8" t="s">
        <v>88</v>
      </c>
      <c r="AT260" s="239" t="s">
        <v>78</v>
      </c>
      <c r="AU260" s="239" t="s">
        <v>79</v>
      </c>
      <c r="AY260" s="238" t="s">
        <v>156</v>
      </c>
      <c r="BK260" s="240">
        <f>BK261+BK278</f>
        <v>0</v>
      </c>
    </row>
    <row r="261" spans="1:63" s="12" customFormat="1" ht="22.8" customHeight="1">
      <c r="A261" s="12"/>
      <c r="B261" s="227"/>
      <c r="C261" s="228"/>
      <c r="D261" s="229" t="s">
        <v>78</v>
      </c>
      <c r="E261" s="241" t="s">
        <v>703</v>
      </c>
      <c r="F261" s="241" t="s">
        <v>704</v>
      </c>
      <c r="G261" s="228"/>
      <c r="H261" s="228"/>
      <c r="I261" s="231"/>
      <c r="J261" s="242">
        <f>BK261</f>
        <v>0</v>
      </c>
      <c r="K261" s="228"/>
      <c r="L261" s="233"/>
      <c r="M261" s="234"/>
      <c r="N261" s="235"/>
      <c r="O261" s="235"/>
      <c r="P261" s="236">
        <f>SUM(P262:P277)</f>
        <v>0</v>
      </c>
      <c r="Q261" s="235"/>
      <c r="R261" s="236">
        <f>SUM(R262:R277)</f>
        <v>0.02401606</v>
      </c>
      <c r="S261" s="235"/>
      <c r="T261" s="237">
        <f>SUM(T262:T277)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8" t="s">
        <v>88</v>
      </c>
      <c r="AT261" s="239" t="s">
        <v>78</v>
      </c>
      <c r="AU261" s="239" t="s">
        <v>86</v>
      </c>
      <c r="AY261" s="238" t="s">
        <v>156</v>
      </c>
      <c r="BK261" s="240">
        <f>SUM(BK262:BK277)</f>
        <v>0</v>
      </c>
    </row>
    <row r="262" spans="1:65" s="2" customFormat="1" ht="24" customHeight="1">
      <c r="A262" s="38"/>
      <c r="B262" s="39"/>
      <c r="C262" s="243" t="s">
        <v>347</v>
      </c>
      <c r="D262" s="243" t="s">
        <v>158</v>
      </c>
      <c r="E262" s="244" t="s">
        <v>705</v>
      </c>
      <c r="F262" s="245" t="s">
        <v>706</v>
      </c>
      <c r="G262" s="246" t="s">
        <v>161</v>
      </c>
      <c r="H262" s="247">
        <v>4.411</v>
      </c>
      <c r="I262" s="248"/>
      <c r="J262" s="249">
        <f>ROUND(I262*H262,2)</f>
        <v>0</v>
      </c>
      <c r="K262" s="245" t="s">
        <v>162</v>
      </c>
      <c r="L262" s="44"/>
      <c r="M262" s="250" t="s">
        <v>1</v>
      </c>
      <c r="N262" s="251" t="s">
        <v>44</v>
      </c>
      <c r="O262" s="91"/>
      <c r="P262" s="252">
        <f>O262*H262</f>
        <v>0</v>
      </c>
      <c r="Q262" s="252">
        <v>0.0004</v>
      </c>
      <c r="R262" s="252">
        <f>Q262*H262</f>
        <v>0.0017644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244</v>
      </c>
      <c r="AT262" s="254" t="s">
        <v>158</v>
      </c>
      <c r="AU262" s="254" t="s">
        <v>88</v>
      </c>
      <c r="AY262" s="17" t="s">
        <v>156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86</v>
      </c>
      <c r="BK262" s="255">
        <f>ROUND(I262*H262,2)</f>
        <v>0</v>
      </c>
      <c r="BL262" s="17" t="s">
        <v>244</v>
      </c>
      <c r="BM262" s="254" t="s">
        <v>707</v>
      </c>
    </row>
    <row r="263" spans="1:51" s="14" customFormat="1" ht="12">
      <c r="A263" s="14"/>
      <c r="B263" s="271"/>
      <c r="C263" s="272"/>
      <c r="D263" s="258" t="s">
        <v>165</v>
      </c>
      <c r="E263" s="273" t="s">
        <v>1</v>
      </c>
      <c r="F263" s="274" t="s">
        <v>669</v>
      </c>
      <c r="G263" s="272"/>
      <c r="H263" s="273" t="s">
        <v>1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165</v>
      </c>
      <c r="AU263" s="280" t="s">
        <v>88</v>
      </c>
      <c r="AV263" s="14" t="s">
        <v>86</v>
      </c>
      <c r="AW263" s="14" t="s">
        <v>34</v>
      </c>
      <c r="AX263" s="14" t="s">
        <v>79</v>
      </c>
      <c r="AY263" s="280" t="s">
        <v>156</v>
      </c>
    </row>
    <row r="264" spans="1:51" s="13" customFormat="1" ht="12">
      <c r="A264" s="13"/>
      <c r="B264" s="256"/>
      <c r="C264" s="257"/>
      <c r="D264" s="258" t="s">
        <v>165</v>
      </c>
      <c r="E264" s="259" t="s">
        <v>1</v>
      </c>
      <c r="F264" s="260" t="s">
        <v>708</v>
      </c>
      <c r="G264" s="257"/>
      <c r="H264" s="261">
        <v>4.411</v>
      </c>
      <c r="I264" s="262"/>
      <c r="J264" s="257"/>
      <c r="K264" s="257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165</v>
      </c>
      <c r="AU264" s="267" t="s">
        <v>88</v>
      </c>
      <c r="AV264" s="13" t="s">
        <v>88</v>
      </c>
      <c r="AW264" s="13" t="s">
        <v>34</v>
      </c>
      <c r="AX264" s="13" t="s">
        <v>86</v>
      </c>
      <c r="AY264" s="267" t="s">
        <v>156</v>
      </c>
    </row>
    <row r="265" spans="1:65" s="2" customFormat="1" ht="16.5" customHeight="1">
      <c r="A265" s="38"/>
      <c r="B265" s="39"/>
      <c r="C265" s="292" t="s">
        <v>351</v>
      </c>
      <c r="D265" s="292" t="s">
        <v>260</v>
      </c>
      <c r="E265" s="293" t="s">
        <v>709</v>
      </c>
      <c r="F265" s="294" t="s">
        <v>710</v>
      </c>
      <c r="G265" s="295" t="s">
        <v>161</v>
      </c>
      <c r="H265" s="296">
        <v>5.293</v>
      </c>
      <c r="I265" s="297"/>
      <c r="J265" s="298">
        <f>ROUND(I265*H265,2)</f>
        <v>0</v>
      </c>
      <c r="K265" s="294" t="s">
        <v>162</v>
      </c>
      <c r="L265" s="299"/>
      <c r="M265" s="300" t="s">
        <v>1</v>
      </c>
      <c r="N265" s="301" t="s">
        <v>44</v>
      </c>
      <c r="O265" s="91"/>
      <c r="P265" s="252">
        <f>O265*H265</f>
        <v>0</v>
      </c>
      <c r="Q265" s="252">
        <v>0.00388</v>
      </c>
      <c r="R265" s="252">
        <f>Q265*H265</f>
        <v>0.02053684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332</v>
      </c>
      <c r="AT265" s="254" t="s">
        <v>260</v>
      </c>
      <c r="AU265" s="254" t="s">
        <v>88</v>
      </c>
      <c r="AY265" s="17" t="s">
        <v>156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86</v>
      </c>
      <c r="BK265" s="255">
        <f>ROUND(I265*H265,2)</f>
        <v>0</v>
      </c>
      <c r="BL265" s="17" t="s">
        <v>244</v>
      </c>
      <c r="BM265" s="254" t="s">
        <v>711</v>
      </c>
    </row>
    <row r="266" spans="1:47" s="2" customFormat="1" ht="12">
      <c r="A266" s="38"/>
      <c r="B266" s="39"/>
      <c r="C266" s="40"/>
      <c r="D266" s="258" t="s">
        <v>174</v>
      </c>
      <c r="E266" s="40"/>
      <c r="F266" s="268" t="s">
        <v>712</v>
      </c>
      <c r="G266" s="40"/>
      <c r="H266" s="40"/>
      <c r="I266" s="154"/>
      <c r="J266" s="40"/>
      <c r="K266" s="40"/>
      <c r="L266" s="44"/>
      <c r="M266" s="269"/>
      <c r="N266" s="270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174</v>
      </c>
      <c r="AU266" s="17" t="s">
        <v>88</v>
      </c>
    </row>
    <row r="267" spans="1:51" s="13" customFormat="1" ht="12">
      <c r="A267" s="13"/>
      <c r="B267" s="256"/>
      <c r="C267" s="257"/>
      <c r="D267" s="258" t="s">
        <v>165</v>
      </c>
      <c r="E267" s="257"/>
      <c r="F267" s="260" t="s">
        <v>713</v>
      </c>
      <c r="G267" s="257"/>
      <c r="H267" s="261">
        <v>5.293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165</v>
      </c>
      <c r="AU267" s="267" t="s">
        <v>88</v>
      </c>
      <c r="AV267" s="13" t="s">
        <v>88</v>
      </c>
      <c r="AW267" s="13" t="s">
        <v>4</v>
      </c>
      <c r="AX267" s="13" t="s">
        <v>86</v>
      </c>
      <c r="AY267" s="267" t="s">
        <v>156</v>
      </c>
    </row>
    <row r="268" spans="1:65" s="2" customFormat="1" ht="36" customHeight="1">
      <c r="A268" s="38"/>
      <c r="B268" s="39"/>
      <c r="C268" s="243" t="s">
        <v>355</v>
      </c>
      <c r="D268" s="243" t="s">
        <v>158</v>
      </c>
      <c r="E268" s="244" t="s">
        <v>714</v>
      </c>
      <c r="F268" s="245" t="s">
        <v>715</v>
      </c>
      <c r="G268" s="246" t="s">
        <v>161</v>
      </c>
      <c r="H268" s="247">
        <v>4.411</v>
      </c>
      <c r="I268" s="248"/>
      <c r="J268" s="249">
        <f>ROUND(I268*H268,2)</f>
        <v>0</v>
      </c>
      <c r="K268" s="245" t="s">
        <v>162</v>
      </c>
      <c r="L268" s="44"/>
      <c r="M268" s="250" t="s">
        <v>1</v>
      </c>
      <c r="N268" s="251" t="s">
        <v>44</v>
      </c>
      <c r="O268" s="91"/>
      <c r="P268" s="252">
        <f>O268*H268</f>
        <v>0</v>
      </c>
      <c r="Q268" s="252">
        <v>0</v>
      </c>
      <c r="R268" s="252">
        <f>Q268*H268</f>
        <v>0</v>
      </c>
      <c r="S268" s="252">
        <v>0</v>
      </c>
      <c r="T268" s="25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4" t="s">
        <v>244</v>
      </c>
      <c r="AT268" s="254" t="s">
        <v>158</v>
      </c>
      <c r="AU268" s="254" t="s">
        <v>88</v>
      </c>
      <c r="AY268" s="17" t="s">
        <v>156</v>
      </c>
      <c r="BE268" s="255">
        <f>IF(N268="základní",J268,0)</f>
        <v>0</v>
      </c>
      <c r="BF268" s="255">
        <f>IF(N268="snížená",J268,0)</f>
        <v>0</v>
      </c>
      <c r="BG268" s="255">
        <f>IF(N268="zákl. přenesená",J268,0)</f>
        <v>0</v>
      </c>
      <c r="BH268" s="255">
        <f>IF(N268="sníž. přenesená",J268,0)</f>
        <v>0</v>
      </c>
      <c r="BI268" s="255">
        <f>IF(N268="nulová",J268,0)</f>
        <v>0</v>
      </c>
      <c r="BJ268" s="17" t="s">
        <v>86</v>
      </c>
      <c r="BK268" s="255">
        <f>ROUND(I268*H268,2)</f>
        <v>0</v>
      </c>
      <c r="BL268" s="17" t="s">
        <v>244</v>
      </c>
      <c r="BM268" s="254" t="s">
        <v>716</v>
      </c>
    </row>
    <row r="269" spans="1:65" s="2" customFormat="1" ht="24" customHeight="1">
      <c r="A269" s="38"/>
      <c r="B269" s="39"/>
      <c r="C269" s="243" t="s">
        <v>360</v>
      </c>
      <c r="D269" s="243" t="s">
        <v>158</v>
      </c>
      <c r="E269" s="244" t="s">
        <v>717</v>
      </c>
      <c r="F269" s="245" t="s">
        <v>718</v>
      </c>
      <c r="G269" s="246" t="s">
        <v>181</v>
      </c>
      <c r="H269" s="247">
        <v>2.858</v>
      </c>
      <c r="I269" s="248"/>
      <c r="J269" s="249">
        <f>ROUND(I269*H269,2)</f>
        <v>0</v>
      </c>
      <c r="K269" s="245" t="s">
        <v>1</v>
      </c>
      <c r="L269" s="44"/>
      <c r="M269" s="250" t="s">
        <v>1</v>
      </c>
      <c r="N269" s="251" t="s">
        <v>44</v>
      </c>
      <c r="O269" s="91"/>
      <c r="P269" s="252">
        <f>O269*H269</f>
        <v>0</v>
      </c>
      <c r="Q269" s="252">
        <v>0.00039</v>
      </c>
      <c r="R269" s="252">
        <f>Q269*H269</f>
        <v>0.00111462</v>
      </c>
      <c r="S269" s="252">
        <v>0</v>
      </c>
      <c r="T269" s="25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244</v>
      </c>
      <c r="AT269" s="254" t="s">
        <v>158</v>
      </c>
      <c r="AU269" s="254" t="s">
        <v>88</v>
      </c>
      <c r="AY269" s="17" t="s">
        <v>156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86</v>
      </c>
      <c r="BK269" s="255">
        <f>ROUND(I269*H269,2)</f>
        <v>0</v>
      </c>
      <c r="BL269" s="17" t="s">
        <v>244</v>
      </c>
      <c r="BM269" s="254" t="s">
        <v>719</v>
      </c>
    </row>
    <row r="270" spans="1:51" s="13" customFormat="1" ht="12">
      <c r="A270" s="13"/>
      <c r="B270" s="256"/>
      <c r="C270" s="257"/>
      <c r="D270" s="258" t="s">
        <v>165</v>
      </c>
      <c r="E270" s="259" t="s">
        <v>1</v>
      </c>
      <c r="F270" s="260" t="s">
        <v>720</v>
      </c>
      <c r="G270" s="257"/>
      <c r="H270" s="261">
        <v>0.942</v>
      </c>
      <c r="I270" s="262"/>
      <c r="J270" s="257"/>
      <c r="K270" s="257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165</v>
      </c>
      <c r="AU270" s="267" t="s">
        <v>88</v>
      </c>
      <c r="AV270" s="13" t="s">
        <v>88</v>
      </c>
      <c r="AW270" s="13" t="s">
        <v>34</v>
      </c>
      <c r="AX270" s="13" t="s">
        <v>79</v>
      </c>
      <c r="AY270" s="267" t="s">
        <v>156</v>
      </c>
    </row>
    <row r="271" spans="1:51" s="13" customFormat="1" ht="12">
      <c r="A271" s="13"/>
      <c r="B271" s="256"/>
      <c r="C271" s="257"/>
      <c r="D271" s="258" t="s">
        <v>165</v>
      </c>
      <c r="E271" s="259" t="s">
        <v>1</v>
      </c>
      <c r="F271" s="260" t="s">
        <v>721</v>
      </c>
      <c r="G271" s="257"/>
      <c r="H271" s="261">
        <v>1.131</v>
      </c>
      <c r="I271" s="262"/>
      <c r="J271" s="257"/>
      <c r="K271" s="257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165</v>
      </c>
      <c r="AU271" s="267" t="s">
        <v>88</v>
      </c>
      <c r="AV271" s="13" t="s">
        <v>88</v>
      </c>
      <c r="AW271" s="13" t="s">
        <v>34</v>
      </c>
      <c r="AX271" s="13" t="s">
        <v>79</v>
      </c>
      <c r="AY271" s="267" t="s">
        <v>156</v>
      </c>
    </row>
    <row r="272" spans="1:51" s="13" customFormat="1" ht="12">
      <c r="A272" s="13"/>
      <c r="B272" s="256"/>
      <c r="C272" s="257"/>
      <c r="D272" s="258" t="s">
        <v>165</v>
      </c>
      <c r="E272" s="259" t="s">
        <v>1</v>
      </c>
      <c r="F272" s="260" t="s">
        <v>722</v>
      </c>
      <c r="G272" s="257"/>
      <c r="H272" s="261">
        <v>0.785</v>
      </c>
      <c r="I272" s="262"/>
      <c r="J272" s="257"/>
      <c r="K272" s="257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165</v>
      </c>
      <c r="AU272" s="267" t="s">
        <v>88</v>
      </c>
      <c r="AV272" s="13" t="s">
        <v>88</v>
      </c>
      <c r="AW272" s="13" t="s">
        <v>34</v>
      </c>
      <c r="AX272" s="13" t="s">
        <v>79</v>
      </c>
      <c r="AY272" s="267" t="s">
        <v>156</v>
      </c>
    </row>
    <row r="273" spans="1:51" s="15" customFormat="1" ht="12">
      <c r="A273" s="15"/>
      <c r="B273" s="281"/>
      <c r="C273" s="282"/>
      <c r="D273" s="258" t="s">
        <v>165</v>
      </c>
      <c r="E273" s="283" t="s">
        <v>1</v>
      </c>
      <c r="F273" s="284" t="s">
        <v>258</v>
      </c>
      <c r="G273" s="282"/>
      <c r="H273" s="285">
        <v>2.858</v>
      </c>
      <c r="I273" s="286"/>
      <c r="J273" s="282"/>
      <c r="K273" s="282"/>
      <c r="L273" s="287"/>
      <c r="M273" s="288"/>
      <c r="N273" s="289"/>
      <c r="O273" s="289"/>
      <c r="P273" s="289"/>
      <c r="Q273" s="289"/>
      <c r="R273" s="289"/>
      <c r="S273" s="289"/>
      <c r="T273" s="29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1" t="s">
        <v>165</v>
      </c>
      <c r="AU273" s="291" t="s">
        <v>88</v>
      </c>
      <c r="AV273" s="15" t="s">
        <v>163</v>
      </c>
      <c r="AW273" s="15" t="s">
        <v>34</v>
      </c>
      <c r="AX273" s="15" t="s">
        <v>86</v>
      </c>
      <c r="AY273" s="291" t="s">
        <v>156</v>
      </c>
    </row>
    <row r="274" spans="1:65" s="2" customFormat="1" ht="16.5" customHeight="1">
      <c r="A274" s="38"/>
      <c r="B274" s="39"/>
      <c r="C274" s="292" t="s">
        <v>364</v>
      </c>
      <c r="D274" s="292" t="s">
        <v>260</v>
      </c>
      <c r="E274" s="293" t="s">
        <v>723</v>
      </c>
      <c r="F274" s="294" t="s">
        <v>724</v>
      </c>
      <c r="G274" s="295" t="s">
        <v>181</v>
      </c>
      <c r="H274" s="296">
        <v>3.001</v>
      </c>
      <c r="I274" s="297"/>
      <c r="J274" s="298">
        <f>ROUND(I274*H274,2)</f>
        <v>0</v>
      </c>
      <c r="K274" s="294" t="s">
        <v>162</v>
      </c>
      <c r="L274" s="299"/>
      <c r="M274" s="300" t="s">
        <v>1</v>
      </c>
      <c r="N274" s="301" t="s">
        <v>44</v>
      </c>
      <c r="O274" s="91"/>
      <c r="P274" s="252">
        <f>O274*H274</f>
        <v>0</v>
      </c>
      <c r="Q274" s="252">
        <v>0.0002</v>
      </c>
      <c r="R274" s="252">
        <f>Q274*H274</f>
        <v>0.0006002000000000001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332</v>
      </c>
      <c r="AT274" s="254" t="s">
        <v>260</v>
      </c>
      <c r="AU274" s="254" t="s">
        <v>88</v>
      </c>
      <c r="AY274" s="17" t="s">
        <v>156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86</v>
      </c>
      <c r="BK274" s="255">
        <f>ROUND(I274*H274,2)</f>
        <v>0</v>
      </c>
      <c r="BL274" s="17" t="s">
        <v>244</v>
      </c>
      <c r="BM274" s="254" t="s">
        <v>725</v>
      </c>
    </row>
    <row r="275" spans="1:47" s="2" customFormat="1" ht="12">
      <c r="A275" s="38"/>
      <c r="B275" s="39"/>
      <c r="C275" s="40"/>
      <c r="D275" s="258" t="s">
        <v>174</v>
      </c>
      <c r="E275" s="40"/>
      <c r="F275" s="268" t="s">
        <v>726</v>
      </c>
      <c r="G275" s="40"/>
      <c r="H275" s="40"/>
      <c r="I275" s="154"/>
      <c r="J275" s="40"/>
      <c r="K275" s="40"/>
      <c r="L275" s="44"/>
      <c r="M275" s="269"/>
      <c r="N275" s="270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174</v>
      </c>
      <c r="AU275" s="17" t="s">
        <v>88</v>
      </c>
    </row>
    <row r="276" spans="1:51" s="13" customFormat="1" ht="12">
      <c r="A276" s="13"/>
      <c r="B276" s="256"/>
      <c r="C276" s="257"/>
      <c r="D276" s="258" t="s">
        <v>165</v>
      </c>
      <c r="E276" s="257"/>
      <c r="F276" s="260" t="s">
        <v>727</v>
      </c>
      <c r="G276" s="257"/>
      <c r="H276" s="261">
        <v>3.001</v>
      </c>
      <c r="I276" s="262"/>
      <c r="J276" s="257"/>
      <c r="K276" s="257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165</v>
      </c>
      <c r="AU276" s="267" t="s">
        <v>88</v>
      </c>
      <c r="AV276" s="13" t="s">
        <v>88</v>
      </c>
      <c r="AW276" s="13" t="s">
        <v>4</v>
      </c>
      <c r="AX276" s="13" t="s">
        <v>86</v>
      </c>
      <c r="AY276" s="267" t="s">
        <v>156</v>
      </c>
    </row>
    <row r="277" spans="1:65" s="2" customFormat="1" ht="48" customHeight="1">
      <c r="A277" s="38"/>
      <c r="B277" s="39"/>
      <c r="C277" s="243" t="s">
        <v>368</v>
      </c>
      <c r="D277" s="243" t="s">
        <v>158</v>
      </c>
      <c r="E277" s="244" t="s">
        <v>728</v>
      </c>
      <c r="F277" s="245" t="s">
        <v>729</v>
      </c>
      <c r="G277" s="246" t="s">
        <v>247</v>
      </c>
      <c r="H277" s="247">
        <v>0.024</v>
      </c>
      <c r="I277" s="248"/>
      <c r="J277" s="249">
        <f>ROUND(I277*H277,2)</f>
        <v>0</v>
      </c>
      <c r="K277" s="245" t="s">
        <v>162</v>
      </c>
      <c r="L277" s="44"/>
      <c r="M277" s="250" t="s">
        <v>1</v>
      </c>
      <c r="N277" s="251" t="s">
        <v>44</v>
      </c>
      <c r="O277" s="91"/>
      <c r="P277" s="252">
        <f>O277*H277</f>
        <v>0</v>
      </c>
      <c r="Q277" s="252">
        <v>0</v>
      </c>
      <c r="R277" s="252">
        <f>Q277*H277</f>
        <v>0</v>
      </c>
      <c r="S277" s="252">
        <v>0</v>
      </c>
      <c r="T277" s="25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244</v>
      </c>
      <c r="AT277" s="254" t="s">
        <v>158</v>
      </c>
      <c r="AU277" s="254" t="s">
        <v>88</v>
      </c>
      <c r="AY277" s="17" t="s">
        <v>156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86</v>
      </c>
      <c r="BK277" s="255">
        <f>ROUND(I277*H277,2)</f>
        <v>0</v>
      </c>
      <c r="BL277" s="17" t="s">
        <v>244</v>
      </c>
      <c r="BM277" s="254" t="s">
        <v>730</v>
      </c>
    </row>
    <row r="278" spans="1:63" s="12" customFormat="1" ht="22.8" customHeight="1">
      <c r="A278" s="12"/>
      <c r="B278" s="227"/>
      <c r="C278" s="228"/>
      <c r="D278" s="229" t="s">
        <v>78</v>
      </c>
      <c r="E278" s="241" t="s">
        <v>731</v>
      </c>
      <c r="F278" s="241" t="s">
        <v>732</v>
      </c>
      <c r="G278" s="228"/>
      <c r="H278" s="228"/>
      <c r="I278" s="231"/>
      <c r="J278" s="242">
        <f>BK278</f>
        <v>0</v>
      </c>
      <c r="K278" s="228"/>
      <c r="L278" s="233"/>
      <c r="M278" s="234"/>
      <c r="N278" s="235"/>
      <c r="O278" s="235"/>
      <c r="P278" s="236">
        <f>SUM(P279:P284)</f>
        <v>0</v>
      </c>
      <c r="Q278" s="235"/>
      <c r="R278" s="236">
        <f>SUM(R279:R284)</f>
        <v>0.034564199999999996</v>
      </c>
      <c r="S278" s="235"/>
      <c r="T278" s="237">
        <f>SUM(T279:T284)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8" t="s">
        <v>88</v>
      </c>
      <c r="AT278" s="239" t="s">
        <v>78</v>
      </c>
      <c r="AU278" s="239" t="s">
        <v>86</v>
      </c>
      <c r="AY278" s="238" t="s">
        <v>156</v>
      </c>
      <c r="BK278" s="240">
        <f>SUM(BK279:BK284)</f>
        <v>0</v>
      </c>
    </row>
    <row r="279" spans="1:65" s="2" customFormat="1" ht="36" customHeight="1">
      <c r="A279" s="38"/>
      <c r="B279" s="39"/>
      <c r="C279" s="243" t="s">
        <v>373</v>
      </c>
      <c r="D279" s="243" t="s">
        <v>158</v>
      </c>
      <c r="E279" s="244" t="s">
        <v>733</v>
      </c>
      <c r="F279" s="245" t="s">
        <v>734</v>
      </c>
      <c r="G279" s="246" t="s">
        <v>161</v>
      </c>
      <c r="H279" s="247">
        <v>4.411</v>
      </c>
      <c r="I279" s="248"/>
      <c r="J279" s="249">
        <f>ROUND(I279*H279,2)</f>
        <v>0</v>
      </c>
      <c r="K279" s="245" t="s">
        <v>162</v>
      </c>
      <c r="L279" s="44"/>
      <c r="M279" s="250" t="s">
        <v>1</v>
      </c>
      <c r="N279" s="251" t="s">
        <v>44</v>
      </c>
      <c r="O279" s="91"/>
      <c r="P279" s="252">
        <f>O279*H279</f>
        <v>0</v>
      </c>
      <c r="Q279" s="252">
        <v>0.006</v>
      </c>
      <c r="R279" s="252">
        <f>Q279*H279</f>
        <v>0.026465999999999996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244</v>
      </c>
      <c r="AT279" s="254" t="s">
        <v>158</v>
      </c>
      <c r="AU279" s="254" t="s">
        <v>88</v>
      </c>
      <c r="AY279" s="17" t="s">
        <v>156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86</v>
      </c>
      <c r="BK279" s="255">
        <f>ROUND(I279*H279,2)</f>
        <v>0</v>
      </c>
      <c r="BL279" s="17" t="s">
        <v>244</v>
      </c>
      <c r="BM279" s="254" t="s">
        <v>735</v>
      </c>
    </row>
    <row r="280" spans="1:51" s="14" customFormat="1" ht="12">
      <c r="A280" s="14"/>
      <c r="B280" s="271"/>
      <c r="C280" s="272"/>
      <c r="D280" s="258" t="s">
        <v>165</v>
      </c>
      <c r="E280" s="273" t="s">
        <v>1</v>
      </c>
      <c r="F280" s="274" t="s">
        <v>564</v>
      </c>
      <c r="G280" s="272"/>
      <c r="H280" s="273" t="s">
        <v>1</v>
      </c>
      <c r="I280" s="275"/>
      <c r="J280" s="272"/>
      <c r="K280" s="272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165</v>
      </c>
      <c r="AU280" s="280" t="s">
        <v>88</v>
      </c>
      <c r="AV280" s="14" t="s">
        <v>86</v>
      </c>
      <c r="AW280" s="14" t="s">
        <v>34</v>
      </c>
      <c r="AX280" s="14" t="s">
        <v>79</v>
      </c>
      <c r="AY280" s="280" t="s">
        <v>156</v>
      </c>
    </row>
    <row r="281" spans="1:51" s="13" customFormat="1" ht="12">
      <c r="A281" s="13"/>
      <c r="B281" s="256"/>
      <c r="C281" s="257"/>
      <c r="D281" s="258" t="s">
        <v>165</v>
      </c>
      <c r="E281" s="259" t="s">
        <v>1</v>
      </c>
      <c r="F281" s="260" t="s">
        <v>736</v>
      </c>
      <c r="G281" s="257"/>
      <c r="H281" s="261">
        <v>4.411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165</v>
      </c>
      <c r="AU281" s="267" t="s">
        <v>88</v>
      </c>
      <c r="AV281" s="13" t="s">
        <v>88</v>
      </c>
      <c r="AW281" s="13" t="s">
        <v>34</v>
      </c>
      <c r="AX281" s="13" t="s">
        <v>86</v>
      </c>
      <c r="AY281" s="267" t="s">
        <v>156</v>
      </c>
    </row>
    <row r="282" spans="1:65" s="2" customFormat="1" ht="24" customHeight="1">
      <c r="A282" s="38"/>
      <c r="B282" s="39"/>
      <c r="C282" s="292" t="s">
        <v>379</v>
      </c>
      <c r="D282" s="292" t="s">
        <v>260</v>
      </c>
      <c r="E282" s="293" t="s">
        <v>737</v>
      </c>
      <c r="F282" s="294" t="s">
        <v>738</v>
      </c>
      <c r="G282" s="295" t="s">
        <v>161</v>
      </c>
      <c r="H282" s="296">
        <v>4.499</v>
      </c>
      <c r="I282" s="297"/>
      <c r="J282" s="298">
        <f>ROUND(I282*H282,2)</f>
        <v>0</v>
      </c>
      <c r="K282" s="294" t="s">
        <v>1</v>
      </c>
      <c r="L282" s="299"/>
      <c r="M282" s="300" t="s">
        <v>1</v>
      </c>
      <c r="N282" s="301" t="s">
        <v>44</v>
      </c>
      <c r="O282" s="91"/>
      <c r="P282" s="252">
        <f>O282*H282</f>
        <v>0</v>
      </c>
      <c r="Q282" s="252">
        <v>0.0018</v>
      </c>
      <c r="R282" s="252">
        <f>Q282*H282</f>
        <v>0.0080982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332</v>
      </c>
      <c r="AT282" s="254" t="s">
        <v>260</v>
      </c>
      <c r="AU282" s="254" t="s">
        <v>88</v>
      </c>
      <c r="AY282" s="17" t="s">
        <v>156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86</v>
      </c>
      <c r="BK282" s="255">
        <f>ROUND(I282*H282,2)</f>
        <v>0</v>
      </c>
      <c r="BL282" s="17" t="s">
        <v>244</v>
      </c>
      <c r="BM282" s="254" t="s">
        <v>739</v>
      </c>
    </row>
    <row r="283" spans="1:51" s="13" customFormat="1" ht="12">
      <c r="A283" s="13"/>
      <c r="B283" s="256"/>
      <c r="C283" s="257"/>
      <c r="D283" s="258" t="s">
        <v>165</v>
      </c>
      <c r="E283" s="257"/>
      <c r="F283" s="260" t="s">
        <v>740</v>
      </c>
      <c r="G283" s="257"/>
      <c r="H283" s="261">
        <v>4.499</v>
      </c>
      <c r="I283" s="262"/>
      <c r="J283" s="257"/>
      <c r="K283" s="257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165</v>
      </c>
      <c r="AU283" s="267" t="s">
        <v>88</v>
      </c>
      <c r="AV283" s="13" t="s">
        <v>88</v>
      </c>
      <c r="AW283" s="13" t="s">
        <v>4</v>
      </c>
      <c r="AX283" s="13" t="s">
        <v>86</v>
      </c>
      <c r="AY283" s="267" t="s">
        <v>156</v>
      </c>
    </row>
    <row r="284" spans="1:65" s="2" customFormat="1" ht="36" customHeight="1">
      <c r="A284" s="38"/>
      <c r="B284" s="39"/>
      <c r="C284" s="243" t="s">
        <v>383</v>
      </c>
      <c r="D284" s="243" t="s">
        <v>158</v>
      </c>
      <c r="E284" s="244" t="s">
        <v>741</v>
      </c>
      <c r="F284" s="245" t="s">
        <v>742</v>
      </c>
      <c r="G284" s="246" t="s">
        <v>247</v>
      </c>
      <c r="H284" s="247">
        <v>0.035</v>
      </c>
      <c r="I284" s="248"/>
      <c r="J284" s="249">
        <f>ROUND(I284*H284,2)</f>
        <v>0</v>
      </c>
      <c r="K284" s="245" t="s">
        <v>162</v>
      </c>
      <c r="L284" s="44"/>
      <c r="M284" s="302" t="s">
        <v>1</v>
      </c>
      <c r="N284" s="303" t="s">
        <v>44</v>
      </c>
      <c r="O284" s="304"/>
      <c r="P284" s="305">
        <f>O284*H284</f>
        <v>0</v>
      </c>
      <c r="Q284" s="305">
        <v>0</v>
      </c>
      <c r="R284" s="305">
        <f>Q284*H284</f>
        <v>0</v>
      </c>
      <c r="S284" s="305">
        <v>0</v>
      </c>
      <c r="T284" s="30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244</v>
      </c>
      <c r="AT284" s="254" t="s">
        <v>158</v>
      </c>
      <c r="AU284" s="254" t="s">
        <v>88</v>
      </c>
      <c r="AY284" s="17" t="s">
        <v>156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86</v>
      </c>
      <c r="BK284" s="255">
        <f>ROUND(I284*H284,2)</f>
        <v>0</v>
      </c>
      <c r="BL284" s="17" t="s">
        <v>244</v>
      </c>
      <c r="BM284" s="254" t="s">
        <v>743</v>
      </c>
    </row>
    <row r="285" spans="1:31" s="2" customFormat="1" ht="6.95" customHeight="1">
      <c r="A285" s="38"/>
      <c r="B285" s="66"/>
      <c r="C285" s="67"/>
      <c r="D285" s="67"/>
      <c r="E285" s="67"/>
      <c r="F285" s="67"/>
      <c r="G285" s="67"/>
      <c r="H285" s="67"/>
      <c r="I285" s="192"/>
      <c r="J285" s="67"/>
      <c r="K285" s="67"/>
      <c r="L285" s="44"/>
      <c r="M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</row>
  </sheetData>
  <sheetProtection password="CC35" sheet="1" objects="1" scenarios="1" formatColumns="0" formatRows="0" autoFilter="0"/>
  <autoFilter ref="C129:K2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744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ROUND((SUM(BE128:BE339)),2)</f>
        <v>0</v>
      </c>
      <c r="G35" s="38"/>
      <c r="H35" s="38"/>
      <c r="I35" s="171">
        <v>0.21</v>
      </c>
      <c r="J35" s="170">
        <f>ROUND(((SUM(BE128:BE339))*I35),2)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ROUND((SUM(BF128:BF339)),2)</f>
        <v>0</v>
      </c>
      <c r="G36" s="38"/>
      <c r="H36" s="38"/>
      <c r="I36" s="171">
        <v>0.15</v>
      </c>
      <c r="J36" s="170">
        <f>ROUND(((SUM(BF128:BF339))*I36),2)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ROUND((SUM(BG128:BG339)),2)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ROUND((SUM(BH128:BH339)),2)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ROUND((SUM(BI128:BI339)),2)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02.2 - Výtlačný řad V3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J129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136</v>
      </c>
      <c r="E100" s="211"/>
      <c r="F100" s="211"/>
      <c r="G100" s="211"/>
      <c r="H100" s="211"/>
      <c r="I100" s="212"/>
      <c r="J100" s="213">
        <f>J130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137</v>
      </c>
      <c r="E101" s="211"/>
      <c r="F101" s="211"/>
      <c r="G101" s="211"/>
      <c r="H101" s="211"/>
      <c r="I101" s="212"/>
      <c r="J101" s="213">
        <f>J229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745</v>
      </c>
      <c r="E102" s="211"/>
      <c r="F102" s="211"/>
      <c r="G102" s="211"/>
      <c r="H102" s="211"/>
      <c r="I102" s="212"/>
      <c r="J102" s="213">
        <f>J236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138</v>
      </c>
      <c r="E103" s="211"/>
      <c r="F103" s="211"/>
      <c r="G103" s="211"/>
      <c r="H103" s="211"/>
      <c r="I103" s="212"/>
      <c r="J103" s="213">
        <f>J274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555</v>
      </c>
      <c r="E104" s="211"/>
      <c r="F104" s="211"/>
      <c r="G104" s="211"/>
      <c r="H104" s="211"/>
      <c r="I104" s="212"/>
      <c r="J104" s="213">
        <f>J306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139</v>
      </c>
      <c r="E105" s="211"/>
      <c r="F105" s="211"/>
      <c r="G105" s="211"/>
      <c r="H105" s="211"/>
      <c r="I105" s="212"/>
      <c r="J105" s="213">
        <f>J320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140</v>
      </c>
      <c r="E106" s="211"/>
      <c r="F106" s="211"/>
      <c r="G106" s="211"/>
      <c r="H106" s="211"/>
      <c r="I106" s="212"/>
      <c r="J106" s="213">
        <f>J338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2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5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141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6" t="str">
        <f>E7</f>
        <v>Výstavba kanalizace Kosmonosy západ - ulice Debřská - Stejskal</v>
      </c>
      <c r="F116" s="32"/>
      <c r="G116" s="32"/>
      <c r="H116" s="32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126</v>
      </c>
      <c r="D117" s="22"/>
      <c r="E117" s="22"/>
      <c r="F117" s="22"/>
      <c r="G117" s="22"/>
      <c r="H117" s="22"/>
      <c r="I117" s="146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96" t="s">
        <v>552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128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SO 02.2 - Výtlačný řad V3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Kosmonosy</v>
      </c>
      <c r="G122" s="40"/>
      <c r="H122" s="40"/>
      <c r="I122" s="156" t="s">
        <v>22</v>
      </c>
      <c r="J122" s="79" t="str">
        <f>IF(J14="","",J14)</f>
        <v>25. 4. 2019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E17</f>
        <v>Město Kosmonosy, Debřská 223, 293 06 Kosmonosy</v>
      </c>
      <c r="G124" s="40"/>
      <c r="H124" s="40"/>
      <c r="I124" s="156" t="s">
        <v>30</v>
      </c>
      <c r="J124" s="36" t="str">
        <f>E23</f>
        <v>ŠINDLAR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156" t="s">
        <v>35</v>
      </c>
      <c r="J125" s="36" t="str">
        <f>E26</f>
        <v>Roman Bárta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5"/>
      <c r="B127" s="216"/>
      <c r="C127" s="217" t="s">
        <v>142</v>
      </c>
      <c r="D127" s="218" t="s">
        <v>64</v>
      </c>
      <c r="E127" s="218" t="s">
        <v>60</v>
      </c>
      <c r="F127" s="218" t="s">
        <v>61</v>
      </c>
      <c r="G127" s="218" t="s">
        <v>143</v>
      </c>
      <c r="H127" s="218" t="s">
        <v>144</v>
      </c>
      <c r="I127" s="219" t="s">
        <v>145</v>
      </c>
      <c r="J127" s="218" t="s">
        <v>132</v>
      </c>
      <c r="K127" s="220" t="s">
        <v>146</v>
      </c>
      <c r="L127" s="221"/>
      <c r="M127" s="100" t="s">
        <v>1</v>
      </c>
      <c r="N127" s="101" t="s">
        <v>43</v>
      </c>
      <c r="O127" s="101" t="s">
        <v>147</v>
      </c>
      <c r="P127" s="101" t="s">
        <v>148</v>
      </c>
      <c r="Q127" s="101" t="s">
        <v>149</v>
      </c>
      <c r="R127" s="101" t="s">
        <v>150</v>
      </c>
      <c r="S127" s="101" t="s">
        <v>151</v>
      </c>
      <c r="T127" s="102" t="s">
        <v>152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63" s="2" customFormat="1" ht="22.8" customHeight="1">
      <c r="A128" s="38"/>
      <c r="B128" s="39"/>
      <c r="C128" s="107" t="s">
        <v>153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</f>
        <v>0</v>
      </c>
      <c r="Q128" s="104"/>
      <c r="R128" s="224">
        <f>R129</f>
        <v>839.3184954799999</v>
      </c>
      <c r="S128" s="104"/>
      <c r="T128" s="225">
        <f>T129</f>
        <v>67.37429999999999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78</v>
      </c>
      <c r="AU128" s="17" t="s">
        <v>134</v>
      </c>
      <c r="BK128" s="226">
        <f>BK129</f>
        <v>0</v>
      </c>
    </row>
    <row r="129" spans="1:63" s="12" customFormat="1" ht="25.9" customHeight="1">
      <c r="A129" s="12"/>
      <c r="B129" s="227"/>
      <c r="C129" s="228"/>
      <c r="D129" s="229" t="s">
        <v>78</v>
      </c>
      <c r="E129" s="230" t="s">
        <v>154</v>
      </c>
      <c r="F129" s="230" t="s">
        <v>155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P130+P229+P236+P274+P306+P320+P338</f>
        <v>0</v>
      </c>
      <c r="Q129" s="235"/>
      <c r="R129" s="236">
        <f>R130+R229+R236+R274+R306+R320+R338</f>
        <v>839.3184954799999</v>
      </c>
      <c r="S129" s="235"/>
      <c r="T129" s="237">
        <f>T130+T229+T236+T274+T306+T320+T338</f>
        <v>67.37429999999999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86</v>
      </c>
      <c r="AT129" s="239" t="s">
        <v>78</v>
      </c>
      <c r="AU129" s="239" t="s">
        <v>79</v>
      </c>
      <c r="AY129" s="238" t="s">
        <v>156</v>
      </c>
      <c r="BK129" s="240">
        <f>BK130+BK229+BK236+BK274+BK306+BK320+BK338</f>
        <v>0</v>
      </c>
    </row>
    <row r="130" spans="1:63" s="12" customFormat="1" ht="22.8" customHeight="1">
      <c r="A130" s="12"/>
      <c r="B130" s="227"/>
      <c r="C130" s="228"/>
      <c r="D130" s="229" t="s">
        <v>78</v>
      </c>
      <c r="E130" s="241" t="s">
        <v>86</v>
      </c>
      <c r="F130" s="241" t="s">
        <v>157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SUM(P131:P228)</f>
        <v>0</v>
      </c>
      <c r="Q130" s="235"/>
      <c r="R130" s="236">
        <f>SUM(R131:R228)</f>
        <v>832.6110881</v>
      </c>
      <c r="S130" s="235"/>
      <c r="T130" s="237">
        <f>SUM(T131:T228)</f>
        <v>67.37429999999999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86</v>
      </c>
      <c r="AT130" s="239" t="s">
        <v>78</v>
      </c>
      <c r="AU130" s="239" t="s">
        <v>86</v>
      </c>
      <c r="AY130" s="238" t="s">
        <v>156</v>
      </c>
      <c r="BK130" s="240">
        <f>SUM(BK131:BK228)</f>
        <v>0</v>
      </c>
    </row>
    <row r="131" spans="1:65" s="2" customFormat="1" ht="60" customHeight="1">
      <c r="A131" s="38"/>
      <c r="B131" s="39"/>
      <c r="C131" s="243" t="s">
        <v>86</v>
      </c>
      <c r="D131" s="243" t="s">
        <v>158</v>
      </c>
      <c r="E131" s="244" t="s">
        <v>746</v>
      </c>
      <c r="F131" s="245" t="s">
        <v>747</v>
      </c>
      <c r="G131" s="246" t="s">
        <v>161</v>
      </c>
      <c r="H131" s="247">
        <v>24.14</v>
      </c>
      <c r="I131" s="248"/>
      <c r="J131" s="249">
        <f>ROUND(I131*H131,2)</f>
        <v>0</v>
      </c>
      <c r="K131" s="245" t="s">
        <v>162</v>
      </c>
      <c r="L131" s="44"/>
      <c r="M131" s="250" t="s">
        <v>1</v>
      </c>
      <c r="N131" s="251" t="s">
        <v>44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0.295</v>
      </c>
      <c r="T131" s="253">
        <f>S131*H131</f>
        <v>7.1213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163</v>
      </c>
      <c r="AT131" s="254" t="s">
        <v>158</v>
      </c>
      <c r="AU131" s="254" t="s">
        <v>88</v>
      </c>
      <c r="AY131" s="17" t="s">
        <v>156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163</v>
      </c>
      <c r="BM131" s="254" t="s">
        <v>748</v>
      </c>
    </row>
    <row r="132" spans="1:51" s="13" customFormat="1" ht="12">
      <c r="A132" s="13"/>
      <c r="B132" s="256"/>
      <c r="C132" s="257"/>
      <c r="D132" s="258" t="s">
        <v>165</v>
      </c>
      <c r="E132" s="259" t="s">
        <v>1</v>
      </c>
      <c r="F132" s="260" t="s">
        <v>749</v>
      </c>
      <c r="G132" s="257"/>
      <c r="H132" s="261">
        <v>24.14</v>
      </c>
      <c r="I132" s="262"/>
      <c r="J132" s="257"/>
      <c r="K132" s="257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165</v>
      </c>
      <c r="AU132" s="267" t="s">
        <v>88</v>
      </c>
      <c r="AV132" s="13" t="s">
        <v>88</v>
      </c>
      <c r="AW132" s="13" t="s">
        <v>34</v>
      </c>
      <c r="AX132" s="13" t="s">
        <v>86</v>
      </c>
      <c r="AY132" s="267" t="s">
        <v>156</v>
      </c>
    </row>
    <row r="133" spans="1:65" s="2" customFormat="1" ht="60" customHeight="1">
      <c r="A133" s="38"/>
      <c r="B133" s="39"/>
      <c r="C133" s="243" t="s">
        <v>88</v>
      </c>
      <c r="D133" s="243" t="s">
        <v>158</v>
      </c>
      <c r="E133" s="244" t="s">
        <v>750</v>
      </c>
      <c r="F133" s="245" t="s">
        <v>751</v>
      </c>
      <c r="G133" s="246" t="s">
        <v>161</v>
      </c>
      <c r="H133" s="247">
        <v>23.57</v>
      </c>
      <c r="I133" s="248"/>
      <c r="J133" s="249">
        <f>ROUND(I133*H133,2)</f>
        <v>0</v>
      </c>
      <c r="K133" s="245" t="s">
        <v>162</v>
      </c>
      <c r="L133" s="44"/>
      <c r="M133" s="250" t="s">
        <v>1</v>
      </c>
      <c r="N133" s="251" t="s">
        <v>44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0.44</v>
      </c>
      <c r="T133" s="253">
        <f>S133*H133</f>
        <v>10.370800000000001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163</v>
      </c>
      <c r="AT133" s="254" t="s">
        <v>158</v>
      </c>
      <c r="AU133" s="254" t="s">
        <v>88</v>
      </c>
      <c r="AY133" s="17" t="s">
        <v>156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86</v>
      </c>
      <c r="BK133" s="255">
        <f>ROUND(I133*H133,2)</f>
        <v>0</v>
      </c>
      <c r="BL133" s="17" t="s">
        <v>163</v>
      </c>
      <c r="BM133" s="254" t="s">
        <v>752</v>
      </c>
    </row>
    <row r="134" spans="1:47" s="2" customFormat="1" ht="12">
      <c r="A134" s="38"/>
      <c r="B134" s="39"/>
      <c r="C134" s="40"/>
      <c r="D134" s="258" t="s">
        <v>174</v>
      </c>
      <c r="E134" s="40"/>
      <c r="F134" s="268" t="s">
        <v>753</v>
      </c>
      <c r="G134" s="40"/>
      <c r="H134" s="40"/>
      <c r="I134" s="154"/>
      <c r="J134" s="40"/>
      <c r="K134" s="40"/>
      <c r="L134" s="44"/>
      <c r="M134" s="269"/>
      <c r="N134" s="270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174</v>
      </c>
      <c r="AU134" s="17" t="s">
        <v>88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754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4" customFormat="1" ht="12">
      <c r="A136" s="14"/>
      <c r="B136" s="271"/>
      <c r="C136" s="272"/>
      <c r="D136" s="258" t="s">
        <v>165</v>
      </c>
      <c r="E136" s="273" t="s">
        <v>1</v>
      </c>
      <c r="F136" s="274" t="s">
        <v>177</v>
      </c>
      <c r="G136" s="272"/>
      <c r="H136" s="273" t="s">
        <v>1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165</v>
      </c>
      <c r="AU136" s="280" t="s">
        <v>88</v>
      </c>
      <c r="AV136" s="14" t="s">
        <v>86</v>
      </c>
      <c r="AW136" s="14" t="s">
        <v>34</v>
      </c>
      <c r="AX136" s="14" t="s">
        <v>79</v>
      </c>
      <c r="AY136" s="280" t="s">
        <v>156</v>
      </c>
    </row>
    <row r="137" spans="1:51" s="13" customFormat="1" ht="12">
      <c r="A137" s="13"/>
      <c r="B137" s="256"/>
      <c r="C137" s="257"/>
      <c r="D137" s="258" t="s">
        <v>165</v>
      </c>
      <c r="E137" s="259" t="s">
        <v>1</v>
      </c>
      <c r="F137" s="260" t="s">
        <v>755</v>
      </c>
      <c r="G137" s="257"/>
      <c r="H137" s="261">
        <v>11.5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165</v>
      </c>
      <c r="AU137" s="267" t="s">
        <v>88</v>
      </c>
      <c r="AV137" s="13" t="s">
        <v>88</v>
      </c>
      <c r="AW137" s="13" t="s">
        <v>34</v>
      </c>
      <c r="AX137" s="13" t="s">
        <v>79</v>
      </c>
      <c r="AY137" s="267" t="s">
        <v>156</v>
      </c>
    </row>
    <row r="138" spans="1:51" s="13" customFormat="1" ht="12">
      <c r="A138" s="13"/>
      <c r="B138" s="256"/>
      <c r="C138" s="257"/>
      <c r="D138" s="258" t="s">
        <v>165</v>
      </c>
      <c r="E138" s="259" t="s">
        <v>1</v>
      </c>
      <c r="F138" s="260" t="s">
        <v>756</v>
      </c>
      <c r="G138" s="257"/>
      <c r="H138" s="261">
        <v>12.07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165</v>
      </c>
      <c r="AU138" s="267" t="s">
        <v>88</v>
      </c>
      <c r="AV138" s="13" t="s">
        <v>88</v>
      </c>
      <c r="AW138" s="13" t="s">
        <v>34</v>
      </c>
      <c r="AX138" s="13" t="s">
        <v>79</v>
      </c>
      <c r="AY138" s="267" t="s">
        <v>156</v>
      </c>
    </row>
    <row r="139" spans="1:51" s="15" customFormat="1" ht="12">
      <c r="A139" s="15"/>
      <c r="B139" s="281"/>
      <c r="C139" s="282"/>
      <c r="D139" s="258" t="s">
        <v>165</v>
      </c>
      <c r="E139" s="283" t="s">
        <v>1</v>
      </c>
      <c r="F139" s="284" t="s">
        <v>258</v>
      </c>
      <c r="G139" s="282"/>
      <c r="H139" s="285">
        <v>23.57</v>
      </c>
      <c r="I139" s="286"/>
      <c r="J139" s="282"/>
      <c r="K139" s="282"/>
      <c r="L139" s="287"/>
      <c r="M139" s="288"/>
      <c r="N139" s="289"/>
      <c r="O139" s="289"/>
      <c r="P139" s="289"/>
      <c r="Q139" s="289"/>
      <c r="R139" s="289"/>
      <c r="S139" s="289"/>
      <c r="T139" s="29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1" t="s">
        <v>165</v>
      </c>
      <c r="AU139" s="291" t="s">
        <v>88</v>
      </c>
      <c r="AV139" s="15" t="s">
        <v>163</v>
      </c>
      <c r="AW139" s="15" t="s">
        <v>34</v>
      </c>
      <c r="AX139" s="15" t="s">
        <v>86</v>
      </c>
      <c r="AY139" s="291" t="s">
        <v>156</v>
      </c>
    </row>
    <row r="140" spans="1:65" s="2" customFormat="1" ht="60" customHeight="1">
      <c r="A140" s="38"/>
      <c r="B140" s="39"/>
      <c r="C140" s="243" t="s">
        <v>170</v>
      </c>
      <c r="D140" s="243" t="s">
        <v>158</v>
      </c>
      <c r="E140" s="244" t="s">
        <v>171</v>
      </c>
      <c r="F140" s="245" t="s">
        <v>172</v>
      </c>
      <c r="G140" s="246" t="s">
        <v>161</v>
      </c>
      <c r="H140" s="247">
        <v>80</v>
      </c>
      <c r="I140" s="248"/>
      <c r="J140" s="249">
        <f>ROUND(I140*H140,2)</f>
        <v>0</v>
      </c>
      <c r="K140" s="245" t="s">
        <v>162</v>
      </c>
      <c r="L140" s="44"/>
      <c r="M140" s="250" t="s">
        <v>1</v>
      </c>
      <c r="N140" s="251" t="s">
        <v>44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0.58</v>
      </c>
      <c r="T140" s="253">
        <f>S140*H140</f>
        <v>46.4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163</v>
      </c>
      <c r="AT140" s="254" t="s">
        <v>158</v>
      </c>
      <c r="AU140" s="254" t="s">
        <v>88</v>
      </c>
      <c r="AY140" s="17" t="s">
        <v>156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86</v>
      </c>
      <c r="BK140" s="255">
        <f>ROUND(I140*H140,2)</f>
        <v>0</v>
      </c>
      <c r="BL140" s="17" t="s">
        <v>163</v>
      </c>
      <c r="BM140" s="254" t="s">
        <v>757</v>
      </c>
    </row>
    <row r="141" spans="1:47" s="2" customFormat="1" ht="12">
      <c r="A141" s="38"/>
      <c r="B141" s="39"/>
      <c r="C141" s="40"/>
      <c r="D141" s="258" t="s">
        <v>174</v>
      </c>
      <c r="E141" s="40"/>
      <c r="F141" s="268" t="s">
        <v>175</v>
      </c>
      <c r="G141" s="40"/>
      <c r="H141" s="40"/>
      <c r="I141" s="154"/>
      <c r="J141" s="40"/>
      <c r="K141" s="40"/>
      <c r="L141" s="44"/>
      <c r="M141" s="269"/>
      <c r="N141" s="270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174</v>
      </c>
      <c r="AU141" s="17" t="s">
        <v>88</v>
      </c>
    </row>
    <row r="142" spans="1:51" s="14" customFormat="1" ht="12">
      <c r="A142" s="14"/>
      <c r="B142" s="271"/>
      <c r="C142" s="272"/>
      <c r="D142" s="258" t="s">
        <v>165</v>
      </c>
      <c r="E142" s="273" t="s">
        <v>1</v>
      </c>
      <c r="F142" s="274" t="s">
        <v>176</v>
      </c>
      <c r="G142" s="272"/>
      <c r="H142" s="273" t="s">
        <v>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165</v>
      </c>
      <c r="AU142" s="280" t="s">
        <v>88</v>
      </c>
      <c r="AV142" s="14" t="s">
        <v>86</v>
      </c>
      <c r="AW142" s="14" t="s">
        <v>34</v>
      </c>
      <c r="AX142" s="14" t="s">
        <v>79</v>
      </c>
      <c r="AY142" s="280" t="s">
        <v>156</v>
      </c>
    </row>
    <row r="143" spans="1:51" s="14" customFormat="1" ht="12">
      <c r="A143" s="14"/>
      <c r="B143" s="271"/>
      <c r="C143" s="272"/>
      <c r="D143" s="258" t="s">
        <v>165</v>
      </c>
      <c r="E143" s="273" t="s">
        <v>1</v>
      </c>
      <c r="F143" s="274" t="s">
        <v>177</v>
      </c>
      <c r="G143" s="272"/>
      <c r="H143" s="273" t="s">
        <v>1</v>
      </c>
      <c r="I143" s="275"/>
      <c r="J143" s="272"/>
      <c r="K143" s="272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165</v>
      </c>
      <c r="AU143" s="280" t="s">
        <v>88</v>
      </c>
      <c r="AV143" s="14" t="s">
        <v>86</v>
      </c>
      <c r="AW143" s="14" t="s">
        <v>34</v>
      </c>
      <c r="AX143" s="14" t="s">
        <v>79</v>
      </c>
      <c r="AY143" s="280" t="s">
        <v>156</v>
      </c>
    </row>
    <row r="144" spans="1:51" s="13" customFormat="1" ht="12">
      <c r="A144" s="13"/>
      <c r="B144" s="256"/>
      <c r="C144" s="257"/>
      <c r="D144" s="258" t="s">
        <v>165</v>
      </c>
      <c r="E144" s="259" t="s">
        <v>1</v>
      </c>
      <c r="F144" s="260" t="s">
        <v>758</v>
      </c>
      <c r="G144" s="257"/>
      <c r="H144" s="261">
        <v>80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165</v>
      </c>
      <c r="AU144" s="267" t="s">
        <v>88</v>
      </c>
      <c r="AV144" s="13" t="s">
        <v>88</v>
      </c>
      <c r="AW144" s="13" t="s">
        <v>34</v>
      </c>
      <c r="AX144" s="13" t="s">
        <v>86</v>
      </c>
      <c r="AY144" s="267" t="s">
        <v>156</v>
      </c>
    </row>
    <row r="145" spans="1:65" s="2" customFormat="1" ht="48" customHeight="1">
      <c r="A145" s="38"/>
      <c r="B145" s="39"/>
      <c r="C145" s="243" t="s">
        <v>163</v>
      </c>
      <c r="D145" s="243" t="s">
        <v>158</v>
      </c>
      <c r="E145" s="244" t="s">
        <v>759</v>
      </c>
      <c r="F145" s="245" t="s">
        <v>760</v>
      </c>
      <c r="G145" s="246" t="s">
        <v>161</v>
      </c>
      <c r="H145" s="247">
        <v>11.5</v>
      </c>
      <c r="I145" s="248"/>
      <c r="J145" s="249">
        <f>ROUND(I145*H145,2)</f>
        <v>0</v>
      </c>
      <c r="K145" s="245" t="s">
        <v>162</v>
      </c>
      <c r="L145" s="44"/>
      <c r="M145" s="250" t="s">
        <v>1</v>
      </c>
      <c r="N145" s="251" t="s">
        <v>44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0.098</v>
      </c>
      <c r="T145" s="253">
        <f>S145*H145</f>
        <v>1.127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163</v>
      </c>
      <c r="AT145" s="254" t="s">
        <v>158</v>
      </c>
      <c r="AU145" s="254" t="s">
        <v>88</v>
      </c>
      <c r="AY145" s="17" t="s">
        <v>156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86</v>
      </c>
      <c r="BK145" s="255">
        <f>ROUND(I145*H145,2)</f>
        <v>0</v>
      </c>
      <c r="BL145" s="17" t="s">
        <v>163</v>
      </c>
      <c r="BM145" s="254" t="s">
        <v>761</v>
      </c>
    </row>
    <row r="146" spans="1:47" s="2" customFormat="1" ht="12">
      <c r="A146" s="38"/>
      <c r="B146" s="39"/>
      <c r="C146" s="40"/>
      <c r="D146" s="258" t="s">
        <v>174</v>
      </c>
      <c r="E146" s="40"/>
      <c r="F146" s="268" t="s">
        <v>762</v>
      </c>
      <c r="G146" s="40"/>
      <c r="H146" s="40"/>
      <c r="I146" s="154"/>
      <c r="J146" s="40"/>
      <c r="K146" s="40"/>
      <c r="L146" s="44"/>
      <c r="M146" s="269"/>
      <c r="N146" s="270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174</v>
      </c>
      <c r="AU146" s="17" t="s">
        <v>88</v>
      </c>
    </row>
    <row r="147" spans="1:51" s="14" customFormat="1" ht="12">
      <c r="A147" s="14"/>
      <c r="B147" s="271"/>
      <c r="C147" s="272"/>
      <c r="D147" s="258" t="s">
        <v>165</v>
      </c>
      <c r="E147" s="273" t="s">
        <v>1</v>
      </c>
      <c r="F147" s="274" t="s">
        <v>176</v>
      </c>
      <c r="G147" s="272"/>
      <c r="H147" s="273" t="s">
        <v>1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165</v>
      </c>
      <c r="AU147" s="280" t="s">
        <v>88</v>
      </c>
      <c r="AV147" s="14" t="s">
        <v>86</v>
      </c>
      <c r="AW147" s="14" t="s">
        <v>34</v>
      </c>
      <c r="AX147" s="14" t="s">
        <v>79</v>
      </c>
      <c r="AY147" s="280" t="s">
        <v>156</v>
      </c>
    </row>
    <row r="148" spans="1:51" s="14" customFormat="1" ht="12">
      <c r="A148" s="14"/>
      <c r="B148" s="271"/>
      <c r="C148" s="272"/>
      <c r="D148" s="258" t="s">
        <v>165</v>
      </c>
      <c r="E148" s="273" t="s">
        <v>1</v>
      </c>
      <c r="F148" s="274" t="s">
        <v>177</v>
      </c>
      <c r="G148" s="272"/>
      <c r="H148" s="273" t="s">
        <v>1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165</v>
      </c>
      <c r="AU148" s="280" t="s">
        <v>88</v>
      </c>
      <c r="AV148" s="14" t="s">
        <v>86</v>
      </c>
      <c r="AW148" s="14" t="s">
        <v>34</v>
      </c>
      <c r="AX148" s="14" t="s">
        <v>79</v>
      </c>
      <c r="AY148" s="280" t="s">
        <v>156</v>
      </c>
    </row>
    <row r="149" spans="1:51" s="13" customFormat="1" ht="12">
      <c r="A149" s="13"/>
      <c r="B149" s="256"/>
      <c r="C149" s="257"/>
      <c r="D149" s="258" t="s">
        <v>165</v>
      </c>
      <c r="E149" s="259" t="s">
        <v>1</v>
      </c>
      <c r="F149" s="260" t="s">
        <v>755</v>
      </c>
      <c r="G149" s="257"/>
      <c r="H149" s="261">
        <v>11.5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165</v>
      </c>
      <c r="AU149" s="267" t="s">
        <v>88</v>
      </c>
      <c r="AV149" s="13" t="s">
        <v>88</v>
      </c>
      <c r="AW149" s="13" t="s">
        <v>34</v>
      </c>
      <c r="AX149" s="13" t="s">
        <v>86</v>
      </c>
      <c r="AY149" s="267" t="s">
        <v>156</v>
      </c>
    </row>
    <row r="150" spans="1:65" s="2" customFormat="1" ht="48" customHeight="1">
      <c r="A150" s="38"/>
      <c r="B150" s="39"/>
      <c r="C150" s="243" t="s">
        <v>185</v>
      </c>
      <c r="D150" s="243" t="s">
        <v>158</v>
      </c>
      <c r="E150" s="244" t="s">
        <v>763</v>
      </c>
      <c r="F150" s="245" t="s">
        <v>764</v>
      </c>
      <c r="G150" s="246" t="s">
        <v>161</v>
      </c>
      <c r="H150" s="247">
        <v>18.4</v>
      </c>
      <c r="I150" s="248"/>
      <c r="J150" s="249">
        <f>ROUND(I150*H150,2)</f>
        <v>0</v>
      </c>
      <c r="K150" s="245" t="s">
        <v>162</v>
      </c>
      <c r="L150" s="44"/>
      <c r="M150" s="250" t="s">
        <v>1</v>
      </c>
      <c r="N150" s="251" t="s">
        <v>44</v>
      </c>
      <c r="O150" s="91"/>
      <c r="P150" s="252">
        <f>O150*H150</f>
        <v>0</v>
      </c>
      <c r="Q150" s="252">
        <v>4E-05</v>
      </c>
      <c r="R150" s="252">
        <f>Q150*H150</f>
        <v>0.000736</v>
      </c>
      <c r="S150" s="252">
        <v>0.128</v>
      </c>
      <c r="T150" s="253">
        <f>S150*H150</f>
        <v>2.3552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163</v>
      </c>
      <c r="AT150" s="254" t="s">
        <v>158</v>
      </c>
      <c r="AU150" s="254" t="s">
        <v>88</v>
      </c>
      <c r="AY150" s="17" t="s">
        <v>156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86</v>
      </c>
      <c r="BK150" s="255">
        <f>ROUND(I150*H150,2)</f>
        <v>0</v>
      </c>
      <c r="BL150" s="17" t="s">
        <v>163</v>
      </c>
      <c r="BM150" s="254" t="s">
        <v>765</v>
      </c>
    </row>
    <row r="151" spans="1:47" s="2" customFormat="1" ht="12">
      <c r="A151" s="38"/>
      <c r="B151" s="39"/>
      <c r="C151" s="40"/>
      <c r="D151" s="258" t="s">
        <v>174</v>
      </c>
      <c r="E151" s="40"/>
      <c r="F151" s="268" t="s">
        <v>766</v>
      </c>
      <c r="G151" s="40"/>
      <c r="H151" s="40"/>
      <c r="I151" s="154"/>
      <c r="J151" s="40"/>
      <c r="K151" s="40"/>
      <c r="L151" s="44"/>
      <c r="M151" s="269"/>
      <c r="N151" s="270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174</v>
      </c>
      <c r="AU151" s="17" t="s">
        <v>88</v>
      </c>
    </row>
    <row r="152" spans="1:51" s="14" customFormat="1" ht="12">
      <c r="A152" s="14"/>
      <c r="B152" s="271"/>
      <c r="C152" s="272"/>
      <c r="D152" s="258" t="s">
        <v>165</v>
      </c>
      <c r="E152" s="273" t="s">
        <v>1</v>
      </c>
      <c r="F152" s="274" t="s">
        <v>754</v>
      </c>
      <c r="G152" s="272"/>
      <c r="H152" s="273" t="s">
        <v>1</v>
      </c>
      <c r="I152" s="275"/>
      <c r="J152" s="272"/>
      <c r="K152" s="272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165</v>
      </c>
      <c r="AU152" s="280" t="s">
        <v>88</v>
      </c>
      <c r="AV152" s="14" t="s">
        <v>86</v>
      </c>
      <c r="AW152" s="14" t="s">
        <v>34</v>
      </c>
      <c r="AX152" s="14" t="s">
        <v>79</v>
      </c>
      <c r="AY152" s="280" t="s">
        <v>156</v>
      </c>
    </row>
    <row r="153" spans="1:51" s="14" customFormat="1" ht="12">
      <c r="A153" s="14"/>
      <c r="B153" s="271"/>
      <c r="C153" s="272"/>
      <c r="D153" s="258" t="s">
        <v>165</v>
      </c>
      <c r="E153" s="273" t="s">
        <v>1</v>
      </c>
      <c r="F153" s="274" t="s">
        <v>177</v>
      </c>
      <c r="G153" s="272"/>
      <c r="H153" s="273" t="s">
        <v>1</v>
      </c>
      <c r="I153" s="275"/>
      <c r="J153" s="272"/>
      <c r="K153" s="272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165</v>
      </c>
      <c r="AU153" s="280" t="s">
        <v>88</v>
      </c>
      <c r="AV153" s="14" t="s">
        <v>86</v>
      </c>
      <c r="AW153" s="14" t="s">
        <v>34</v>
      </c>
      <c r="AX153" s="14" t="s">
        <v>79</v>
      </c>
      <c r="AY153" s="280" t="s">
        <v>156</v>
      </c>
    </row>
    <row r="154" spans="1:51" s="13" customFormat="1" ht="12">
      <c r="A154" s="13"/>
      <c r="B154" s="256"/>
      <c r="C154" s="257"/>
      <c r="D154" s="258" t="s">
        <v>165</v>
      </c>
      <c r="E154" s="259" t="s">
        <v>1</v>
      </c>
      <c r="F154" s="260" t="s">
        <v>767</v>
      </c>
      <c r="G154" s="257"/>
      <c r="H154" s="261">
        <v>18.4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165</v>
      </c>
      <c r="AU154" s="267" t="s">
        <v>88</v>
      </c>
      <c r="AV154" s="13" t="s">
        <v>88</v>
      </c>
      <c r="AW154" s="13" t="s">
        <v>34</v>
      </c>
      <c r="AX154" s="13" t="s">
        <v>86</v>
      </c>
      <c r="AY154" s="267" t="s">
        <v>156</v>
      </c>
    </row>
    <row r="155" spans="1:65" s="2" customFormat="1" ht="84" customHeight="1">
      <c r="A155" s="38"/>
      <c r="B155" s="39"/>
      <c r="C155" s="243" t="s">
        <v>189</v>
      </c>
      <c r="D155" s="243" t="s">
        <v>158</v>
      </c>
      <c r="E155" s="244" t="s">
        <v>179</v>
      </c>
      <c r="F155" s="245" t="s">
        <v>768</v>
      </c>
      <c r="G155" s="246" t="s">
        <v>181</v>
      </c>
      <c r="H155" s="247">
        <v>1</v>
      </c>
      <c r="I155" s="248"/>
      <c r="J155" s="249">
        <f>ROUND(I155*H155,2)</f>
        <v>0</v>
      </c>
      <c r="K155" s="245" t="s">
        <v>162</v>
      </c>
      <c r="L155" s="44"/>
      <c r="M155" s="250" t="s">
        <v>1</v>
      </c>
      <c r="N155" s="251" t="s">
        <v>44</v>
      </c>
      <c r="O155" s="91"/>
      <c r="P155" s="252">
        <f>O155*H155</f>
        <v>0</v>
      </c>
      <c r="Q155" s="252">
        <v>0.00868</v>
      </c>
      <c r="R155" s="252">
        <f>Q155*H155</f>
        <v>0.00868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163</v>
      </c>
      <c r="AT155" s="254" t="s">
        <v>158</v>
      </c>
      <c r="AU155" s="254" t="s">
        <v>88</v>
      </c>
      <c r="AY155" s="17" t="s">
        <v>156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86</v>
      </c>
      <c r="BK155" s="255">
        <f>ROUND(I155*H155,2)</f>
        <v>0</v>
      </c>
      <c r="BL155" s="17" t="s">
        <v>163</v>
      </c>
      <c r="BM155" s="254" t="s">
        <v>769</v>
      </c>
    </row>
    <row r="156" spans="1:51" s="13" customFormat="1" ht="12">
      <c r="A156" s="13"/>
      <c r="B156" s="256"/>
      <c r="C156" s="257"/>
      <c r="D156" s="258" t="s">
        <v>165</v>
      </c>
      <c r="E156" s="259" t="s">
        <v>1</v>
      </c>
      <c r="F156" s="260" t="s">
        <v>770</v>
      </c>
      <c r="G156" s="257"/>
      <c r="H156" s="261">
        <v>1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165</v>
      </c>
      <c r="AU156" s="267" t="s">
        <v>88</v>
      </c>
      <c r="AV156" s="13" t="s">
        <v>88</v>
      </c>
      <c r="AW156" s="13" t="s">
        <v>34</v>
      </c>
      <c r="AX156" s="13" t="s">
        <v>86</v>
      </c>
      <c r="AY156" s="267" t="s">
        <v>156</v>
      </c>
    </row>
    <row r="157" spans="1:65" s="2" customFormat="1" ht="84" customHeight="1">
      <c r="A157" s="38"/>
      <c r="B157" s="39"/>
      <c r="C157" s="243" t="s">
        <v>193</v>
      </c>
      <c r="D157" s="243" t="s">
        <v>158</v>
      </c>
      <c r="E157" s="244" t="s">
        <v>186</v>
      </c>
      <c r="F157" s="245" t="s">
        <v>187</v>
      </c>
      <c r="G157" s="246" t="s">
        <v>181</v>
      </c>
      <c r="H157" s="247">
        <v>2</v>
      </c>
      <c r="I157" s="248"/>
      <c r="J157" s="249">
        <f>ROUND(I157*H157,2)</f>
        <v>0</v>
      </c>
      <c r="K157" s="245" t="s">
        <v>162</v>
      </c>
      <c r="L157" s="44"/>
      <c r="M157" s="250" t="s">
        <v>1</v>
      </c>
      <c r="N157" s="251" t="s">
        <v>44</v>
      </c>
      <c r="O157" s="91"/>
      <c r="P157" s="252">
        <f>O157*H157</f>
        <v>0</v>
      </c>
      <c r="Q157" s="252">
        <v>0.01269</v>
      </c>
      <c r="R157" s="252">
        <f>Q157*H157</f>
        <v>0.02538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163</v>
      </c>
      <c r="AT157" s="254" t="s">
        <v>158</v>
      </c>
      <c r="AU157" s="254" t="s">
        <v>88</v>
      </c>
      <c r="AY157" s="17" t="s">
        <v>156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86</v>
      </c>
      <c r="BK157" s="255">
        <f>ROUND(I157*H157,2)</f>
        <v>0</v>
      </c>
      <c r="BL157" s="17" t="s">
        <v>163</v>
      </c>
      <c r="BM157" s="254" t="s">
        <v>771</v>
      </c>
    </row>
    <row r="158" spans="1:51" s="14" customFormat="1" ht="12">
      <c r="A158" s="14"/>
      <c r="B158" s="271"/>
      <c r="C158" s="272"/>
      <c r="D158" s="258" t="s">
        <v>165</v>
      </c>
      <c r="E158" s="273" t="s">
        <v>1</v>
      </c>
      <c r="F158" s="274" t="s">
        <v>772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165</v>
      </c>
      <c r="AU158" s="280" t="s">
        <v>88</v>
      </c>
      <c r="AV158" s="14" t="s">
        <v>86</v>
      </c>
      <c r="AW158" s="14" t="s">
        <v>34</v>
      </c>
      <c r="AX158" s="14" t="s">
        <v>79</v>
      </c>
      <c r="AY158" s="280" t="s">
        <v>156</v>
      </c>
    </row>
    <row r="159" spans="1:51" s="13" customFormat="1" ht="12">
      <c r="A159" s="13"/>
      <c r="B159" s="256"/>
      <c r="C159" s="257"/>
      <c r="D159" s="258" t="s">
        <v>165</v>
      </c>
      <c r="E159" s="259" t="s">
        <v>1</v>
      </c>
      <c r="F159" s="260" t="s">
        <v>773</v>
      </c>
      <c r="G159" s="257"/>
      <c r="H159" s="261">
        <v>2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165</v>
      </c>
      <c r="AU159" s="267" t="s">
        <v>88</v>
      </c>
      <c r="AV159" s="13" t="s">
        <v>88</v>
      </c>
      <c r="AW159" s="13" t="s">
        <v>34</v>
      </c>
      <c r="AX159" s="13" t="s">
        <v>86</v>
      </c>
      <c r="AY159" s="267" t="s">
        <v>156</v>
      </c>
    </row>
    <row r="160" spans="1:65" s="2" customFormat="1" ht="84" customHeight="1">
      <c r="A160" s="38"/>
      <c r="B160" s="39"/>
      <c r="C160" s="243" t="s">
        <v>199</v>
      </c>
      <c r="D160" s="243" t="s">
        <v>158</v>
      </c>
      <c r="E160" s="244" t="s">
        <v>774</v>
      </c>
      <c r="F160" s="245" t="s">
        <v>775</v>
      </c>
      <c r="G160" s="246" t="s">
        <v>181</v>
      </c>
      <c r="H160" s="247">
        <v>1</v>
      </c>
      <c r="I160" s="248"/>
      <c r="J160" s="249">
        <f>ROUND(I160*H160,2)</f>
        <v>0</v>
      </c>
      <c r="K160" s="245" t="s">
        <v>162</v>
      </c>
      <c r="L160" s="44"/>
      <c r="M160" s="250" t="s">
        <v>1</v>
      </c>
      <c r="N160" s="251" t="s">
        <v>44</v>
      </c>
      <c r="O160" s="91"/>
      <c r="P160" s="252">
        <f>O160*H160</f>
        <v>0</v>
      </c>
      <c r="Q160" s="252">
        <v>0.0369</v>
      </c>
      <c r="R160" s="252">
        <f>Q160*H160</f>
        <v>0.0369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163</v>
      </c>
      <c r="AT160" s="254" t="s">
        <v>158</v>
      </c>
      <c r="AU160" s="254" t="s">
        <v>88</v>
      </c>
      <c r="AY160" s="17" t="s">
        <v>156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86</v>
      </c>
      <c r="BK160" s="255">
        <f>ROUND(I160*H160,2)</f>
        <v>0</v>
      </c>
      <c r="BL160" s="17" t="s">
        <v>163</v>
      </c>
      <c r="BM160" s="254" t="s">
        <v>776</v>
      </c>
    </row>
    <row r="161" spans="1:51" s="13" customFormat="1" ht="12">
      <c r="A161" s="13"/>
      <c r="B161" s="256"/>
      <c r="C161" s="257"/>
      <c r="D161" s="258" t="s">
        <v>165</v>
      </c>
      <c r="E161" s="259" t="s">
        <v>1</v>
      </c>
      <c r="F161" s="260" t="s">
        <v>770</v>
      </c>
      <c r="G161" s="257"/>
      <c r="H161" s="261">
        <v>1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165</v>
      </c>
      <c r="AU161" s="267" t="s">
        <v>88</v>
      </c>
      <c r="AV161" s="13" t="s">
        <v>88</v>
      </c>
      <c r="AW161" s="13" t="s">
        <v>34</v>
      </c>
      <c r="AX161" s="13" t="s">
        <v>86</v>
      </c>
      <c r="AY161" s="267" t="s">
        <v>156</v>
      </c>
    </row>
    <row r="162" spans="1:65" s="2" customFormat="1" ht="84" customHeight="1">
      <c r="A162" s="38"/>
      <c r="B162" s="39"/>
      <c r="C162" s="243" t="s">
        <v>206</v>
      </c>
      <c r="D162" s="243" t="s">
        <v>158</v>
      </c>
      <c r="E162" s="244" t="s">
        <v>190</v>
      </c>
      <c r="F162" s="245" t="s">
        <v>191</v>
      </c>
      <c r="G162" s="246" t="s">
        <v>181</v>
      </c>
      <c r="H162" s="247">
        <v>5</v>
      </c>
      <c r="I162" s="248"/>
      <c r="J162" s="249">
        <f>ROUND(I162*H162,2)</f>
        <v>0</v>
      </c>
      <c r="K162" s="245" t="s">
        <v>162</v>
      </c>
      <c r="L162" s="44"/>
      <c r="M162" s="250" t="s">
        <v>1</v>
      </c>
      <c r="N162" s="251" t="s">
        <v>44</v>
      </c>
      <c r="O162" s="91"/>
      <c r="P162" s="252">
        <f>O162*H162</f>
        <v>0</v>
      </c>
      <c r="Q162" s="252">
        <v>0.0369</v>
      </c>
      <c r="R162" s="252">
        <f>Q162*H162</f>
        <v>0.1845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163</v>
      </c>
      <c r="AT162" s="254" t="s">
        <v>158</v>
      </c>
      <c r="AU162" s="254" t="s">
        <v>88</v>
      </c>
      <c r="AY162" s="17" t="s">
        <v>156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86</v>
      </c>
      <c r="BK162" s="255">
        <f>ROUND(I162*H162,2)</f>
        <v>0</v>
      </c>
      <c r="BL162" s="17" t="s">
        <v>163</v>
      </c>
      <c r="BM162" s="254" t="s">
        <v>777</v>
      </c>
    </row>
    <row r="163" spans="1:51" s="14" customFormat="1" ht="12">
      <c r="A163" s="14"/>
      <c r="B163" s="271"/>
      <c r="C163" s="272"/>
      <c r="D163" s="258" t="s">
        <v>165</v>
      </c>
      <c r="E163" s="273" t="s">
        <v>1</v>
      </c>
      <c r="F163" s="274" t="s">
        <v>772</v>
      </c>
      <c r="G163" s="272"/>
      <c r="H163" s="273" t="s">
        <v>1</v>
      </c>
      <c r="I163" s="275"/>
      <c r="J163" s="272"/>
      <c r="K163" s="272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165</v>
      </c>
      <c r="AU163" s="280" t="s">
        <v>88</v>
      </c>
      <c r="AV163" s="14" t="s">
        <v>86</v>
      </c>
      <c r="AW163" s="14" t="s">
        <v>34</v>
      </c>
      <c r="AX163" s="14" t="s">
        <v>79</v>
      </c>
      <c r="AY163" s="280" t="s">
        <v>156</v>
      </c>
    </row>
    <row r="164" spans="1:51" s="13" customFormat="1" ht="12">
      <c r="A164" s="13"/>
      <c r="B164" s="256"/>
      <c r="C164" s="257"/>
      <c r="D164" s="258" t="s">
        <v>165</v>
      </c>
      <c r="E164" s="259" t="s">
        <v>1</v>
      </c>
      <c r="F164" s="260" t="s">
        <v>778</v>
      </c>
      <c r="G164" s="257"/>
      <c r="H164" s="261">
        <v>5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165</v>
      </c>
      <c r="AU164" s="267" t="s">
        <v>88</v>
      </c>
      <c r="AV164" s="13" t="s">
        <v>88</v>
      </c>
      <c r="AW164" s="13" t="s">
        <v>34</v>
      </c>
      <c r="AX164" s="13" t="s">
        <v>86</v>
      </c>
      <c r="AY164" s="267" t="s">
        <v>156</v>
      </c>
    </row>
    <row r="165" spans="1:65" s="2" customFormat="1" ht="36" customHeight="1">
      <c r="A165" s="38"/>
      <c r="B165" s="39"/>
      <c r="C165" s="243" t="s">
        <v>212</v>
      </c>
      <c r="D165" s="243" t="s">
        <v>158</v>
      </c>
      <c r="E165" s="244" t="s">
        <v>194</v>
      </c>
      <c r="F165" s="245" t="s">
        <v>195</v>
      </c>
      <c r="G165" s="246" t="s">
        <v>196</v>
      </c>
      <c r="H165" s="247">
        <v>15.84</v>
      </c>
      <c r="I165" s="248"/>
      <c r="J165" s="249">
        <f>ROUND(I165*H165,2)</f>
        <v>0</v>
      </c>
      <c r="K165" s="245" t="s">
        <v>162</v>
      </c>
      <c r="L165" s="44"/>
      <c r="M165" s="250" t="s">
        <v>1</v>
      </c>
      <c r="N165" s="251" t="s">
        <v>44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163</v>
      </c>
      <c r="AT165" s="254" t="s">
        <v>158</v>
      </c>
      <c r="AU165" s="254" t="s">
        <v>88</v>
      </c>
      <c r="AY165" s="17" t="s">
        <v>156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86</v>
      </c>
      <c r="BK165" s="255">
        <f>ROUND(I165*H165,2)</f>
        <v>0</v>
      </c>
      <c r="BL165" s="17" t="s">
        <v>163</v>
      </c>
      <c r="BM165" s="254" t="s">
        <v>779</v>
      </c>
    </row>
    <row r="166" spans="1:51" s="13" customFormat="1" ht="12">
      <c r="A166" s="13"/>
      <c r="B166" s="256"/>
      <c r="C166" s="257"/>
      <c r="D166" s="258" t="s">
        <v>165</v>
      </c>
      <c r="E166" s="259" t="s">
        <v>1</v>
      </c>
      <c r="F166" s="260" t="s">
        <v>780</v>
      </c>
      <c r="G166" s="257"/>
      <c r="H166" s="261">
        <v>15.84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165</v>
      </c>
      <c r="AU166" s="267" t="s">
        <v>88</v>
      </c>
      <c r="AV166" s="13" t="s">
        <v>88</v>
      </c>
      <c r="AW166" s="13" t="s">
        <v>34</v>
      </c>
      <c r="AX166" s="13" t="s">
        <v>86</v>
      </c>
      <c r="AY166" s="267" t="s">
        <v>156</v>
      </c>
    </row>
    <row r="167" spans="1:65" s="2" customFormat="1" ht="36" customHeight="1">
      <c r="A167" s="38"/>
      <c r="B167" s="39"/>
      <c r="C167" s="243" t="s">
        <v>218</v>
      </c>
      <c r="D167" s="243" t="s">
        <v>158</v>
      </c>
      <c r="E167" s="244" t="s">
        <v>200</v>
      </c>
      <c r="F167" s="245" t="s">
        <v>201</v>
      </c>
      <c r="G167" s="246" t="s">
        <v>196</v>
      </c>
      <c r="H167" s="247">
        <v>342.165</v>
      </c>
      <c r="I167" s="248"/>
      <c r="J167" s="249">
        <f>ROUND(I167*H167,2)</f>
        <v>0</v>
      </c>
      <c r="K167" s="245" t="s">
        <v>162</v>
      </c>
      <c r="L167" s="44"/>
      <c r="M167" s="250" t="s">
        <v>1</v>
      </c>
      <c r="N167" s="251" t="s">
        <v>44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163</v>
      </c>
      <c r="AT167" s="254" t="s">
        <v>158</v>
      </c>
      <c r="AU167" s="254" t="s">
        <v>88</v>
      </c>
      <c r="AY167" s="17" t="s">
        <v>156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86</v>
      </c>
      <c r="BK167" s="255">
        <f>ROUND(I167*H167,2)</f>
        <v>0</v>
      </c>
      <c r="BL167" s="17" t="s">
        <v>163</v>
      </c>
      <c r="BM167" s="254" t="s">
        <v>781</v>
      </c>
    </row>
    <row r="168" spans="1:51" s="14" customFormat="1" ht="12">
      <c r="A168" s="14"/>
      <c r="B168" s="271"/>
      <c r="C168" s="272"/>
      <c r="D168" s="258" t="s">
        <v>165</v>
      </c>
      <c r="E168" s="273" t="s">
        <v>1</v>
      </c>
      <c r="F168" s="274" t="s">
        <v>782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165</v>
      </c>
      <c r="AU168" s="280" t="s">
        <v>88</v>
      </c>
      <c r="AV168" s="14" t="s">
        <v>86</v>
      </c>
      <c r="AW168" s="14" t="s">
        <v>34</v>
      </c>
      <c r="AX168" s="14" t="s">
        <v>79</v>
      </c>
      <c r="AY168" s="280" t="s">
        <v>156</v>
      </c>
    </row>
    <row r="169" spans="1:51" s="14" customFormat="1" ht="12">
      <c r="A169" s="14"/>
      <c r="B169" s="271"/>
      <c r="C169" s="272"/>
      <c r="D169" s="258" t="s">
        <v>165</v>
      </c>
      <c r="E169" s="273" t="s">
        <v>1</v>
      </c>
      <c r="F169" s="274" t="s">
        <v>203</v>
      </c>
      <c r="G169" s="272"/>
      <c r="H169" s="273" t="s">
        <v>1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165</v>
      </c>
      <c r="AU169" s="280" t="s">
        <v>88</v>
      </c>
      <c r="AV169" s="14" t="s">
        <v>86</v>
      </c>
      <c r="AW169" s="14" t="s">
        <v>34</v>
      </c>
      <c r="AX169" s="14" t="s">
        <v>79</v>
      </c>
      <c r="AY169" s="280" t="s">
        <v>156</v>
      </c>
    </row>
    <row r="170" spans="1:51" s="14" customFormat="1" ht="12">
      <c r="A170" s="14"/>
      <c r="B170" s="271"/>
      <c r="C170" s="272"/>
      <c r="D170" s="258" t="s">
        <v>165</v>
      </c>
      <c r="E170" s="273" t="s">
        <v>1</v>
      </c>
      <c r="F170" s="274" t="s">
        <v>565</v>
      </c>
      <c r="G170" s="272"/>
      <c r="H170" s="273" t="s">
        <v>1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165</v>
      </c>
      <c r="AU170" s="280" t="s">
        <v>88</v>
      </c>
      <c r="AV170" s="14" t="s">
        <v>86</v>
      </c>
      <c r="AW170" s="14" t="s">
        <v>34</v>
      </c>
      <c r="AX170" s="14" t="s">
        <v>79</v>
      </c>
      <c r="AY170" s="280" t="s">
        <v>156</v>
      </c>
    </row>
    <row r="171" spans="1:51" s="13" customFormat="1" ht="12">
      <c r="A171" s="13"/>
      <c r="B171" s="256"/>
      <c r="C171" s="257"/>
      <c r="D171" s="258" t="s">
        <v>165</v>
      </c>
      <c r="E171" s="259" t="s">
        <v>1</v>
      </c>
      <c r="F171" s="260" t="s">
        <v>783</v>
      </c>
      <c r="G171" s="257"/>
      <c r="H171" s="261">
        <v>342.165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165</v>
      </c>
      <c r="AU171" s="267" t="s">
        <v>88</v>
      </c>
      <c r="AV171" s="13" t="s">
        <v>88</v>
      </c>
      <c r="AW171" s="13" t="s">
        <v>34</v>
      </c>
      <c r="AX171" s="13" t="s">
        <v>86</v>
      </c>
      <c r="AY171" s="267" t="s">
        <v>156</v>
      </c>
    </row>
    <row r="172" spans="1:65" s="2" customFormat="1" ht="48" customHeight="1">
      <c r="A172" s="38"/>
      <c r="B172" s="39"/>
      <c r="C172" s="243" t="s">
        <v>223</v>
      </c>
      <c r="D172" s="243" t="s">
        <v>158</v>
      </c>
      <c r="E172" s="244" t="s">
        <v>207</v>
      </c>
      <c r="F172" s="245" t="s">
        <v>208</v>
      </c>
      <c r="G172" s="246" t="s">
        <v>196</v>
      </c>
      <c r="H172" s="247">
        <v>102.65</v>
      </c>
      <c r="I172" s="248"/>
      <c r="J172" s="249">
        <f>ROUND(I172*H172,2)</f>
        <v>0</v>
      </c>
      <c r="K172" s="245" t="s">
        <v>162</v>
      </c>
      <c r="L172" s="44"/>
      <c r="M172" s="250" t="s">
        <v>1</v>
      </c>
      <c r="N172" s="251" t="s">
        <v>44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163</v>
      </c>
      <c r="AT172" s="254" t="s">
        <v>158</v>
      </c>
      <c r="AU172" s="254" t="s">
        <v>88</v>
      </c>
      <c r="AY172" s="17" t="s">
        <v>156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86</v>
      </c>
      <c r="BK172" s="255">
        <f>ROUND(I172*H172,2)</f>
        <v>0</v>
      </c>
      <c r="BL172" s="17" t="s">
        <v>163</v>
      </c>
      <c r="BM172" s="254" t="s">
        <v>784</v>
      </c>
    </row>
    <row r="173" spans="1:47" s="2" customFormat="1" ht="12">
      <c r="A173" s="38"/>
      <c r="B173" s="39"/>
      <c r="C173" s="40"/>
      <c r="D173" s="258" t="s">
        <v>174</v>
      </c>
      <c r="E173" s="40"/>
      <c r="F173" s="268" t="s">
        <v>210</v>
      </c>
      <c r="G173" s="40"/>
      <c r="H173" s="40"/>
      <c r="I173" s="154"/>
      <c r="J173" s="40"/>
      <c r="K173" s="40"/>
      <c r="L173" s="44"/>
      <c r="M173" s="269"/>
      <c r="N173" s="270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174</v>
      </c>
      <c r="AU173" s="17" t="s">
        <v>88</v>
      </c>
    </row>
    <row r="174" spans="1:51" s="13" customFormat="1" ht="12">
      <c r="A174" s="13"/>
      <c r="B174" s="256"/>
      <c r="C174" s="257"/>
      <c r="D174" s="258" t="s">
        <v>165</v>
      </c>
      <c r="E174" s="257"/>
      <c r="F174" s="260" t="s">
        <v>785</v>
      </c>
      <c r="G174" s="257"/>
      <c r="H174" s="261">
        <v>102.65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165</v>
      </c>
      <c r="AU174" s="267" t="s">
        <v>88</v>
      </c>
      <c r="AV174" s="13" t="s">
        <v>88</v>
      </c>
      <c r="AW174" s="13" t="s">
        <v>4</v>
      </c>
      <c r="AX174" s="13" t="s">
        <v>86</v>
      </c>
      <c r="AY174" s="267" t="s">
        <v>156</v>
      </c>
    </row>
    <row r="175" spans="1:65" s="2" customFormat="1" ht="36" customHeight="1">
      <c r="A175" s="38"/>
      <c r="B175" s="39"/>
      <c r="C175" s="243" t="s">
        <v>228</v>
      </c>
      <c r="D175" s="243" t="s">
        <v>158</v>
      </c>
      <c r="E175" s="244" t="s">
        <v>213</v>
      </c>
      <c r="F175" s="245" t="s">
        <v>214</v>
      </c>
      <c r="G175" s="246" t="s">
        <v>196</v>
      </c>
      <c r="H175" s="247">
        <v>273.732</v>
      </c>
      <c r="I175" s="248"/>
      <c r="J175" s="249">
        <f>ROUND(I175*H175,2)</f>
        <v>0</v>
      </c>
      <c r="K175" s="245" t="s">
        <v>162</v>
      </c>
      <c r="L175" s="44"/>
      <c r="M175" s="250" t="s">
        <v>1</v>
      </c>
      <c r="N175" s="251" t="s">
        <v>44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163</v>
      </c>
      <c r="AT175" s="254" t="s">
        <v>158</v>
      </c>
      <c r="AU175" s="254" t="s">
        <v>88</v>
      </c>
      <c r="AY175" s="17" t="s">
        <v>156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86</v>
      </c>
      <c r="BK175" s="255">
        <f>ROUND(I175*H175,2)</f>
        <v>0</v>
      </c>
      <c r="BL175" s="17" t="s">
        <v>163</v>
      </c>
      <c r="BM175" s="254" t="s">
        <v>786</v>
      </c>
    </row>
    <row r="176" spans="1:51" s="14" customFormat="1" ht="12">
      <c r="A176" s="14"/>
      <c r="B176" s="271"/>
      <c r="C176" s="272"/>
      <c r="D176" s="258" t="s">
        <v>165</v>
      </c>
      <c r="E176" s="273" t="s">
        <v>1</v>
      </c>
      <c r="F176" s="274" t="s">
        <v>782</v>
      </c>
      <c r="G176" s="272"/>
      <c r="H176" s="273" t="s">
        <v>1</v>
      </c>
      <c r="I176" s="275"/>
      <c r="J176" s="272"/>
      <c r="K176" s="272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165</v>
      </c>
      <c r="AU176" s="280" t="s">
        <v>88</v>
      </c>
      <c r="AV176" s="14" t="s">
        <v>86</v>
      </c>
      <c r="AW176" s="14" t="s">
        <v>34</v>
      </c>
      <c r="AX176" s="14" t="s">
        <v>79</v>
      </c>
      <c r="AY176" s="280" t="s">
        <v>156</v>
      </c>
    </row>
    <row r="177" spans="1:51" s="14" customFormat="1" ht="12">
      <c r="A177" s="14"/>
      <c r="B177" s="271"/>
      <c r="C177" s="272"/>
      <c r="D177" s="258" t="s">
        <v>165</v>
      </c>
      <c r="E177" s="273" t="s">
        <v>1</v>
      </c>
      <c r="F177" s="274" t="s">
        <v>203</v>
      </c>
      <c r="G177" s="272"/>
      <c r="H177" s="273" t="s">
        <v>1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165</v>
      </c>
      <c r="AU177" s="280" t="s">
        <v>88</v>
      </c>
      <c r="AV177" s="14" t="s">
        <v>86</v>
      </c>
      <c r="AW177" s="14" t="s">
        <v>34</v>
      </c>
      <c r="AX177" s="14" t="s">
        <v>79</v>
      </c>
      <c r="AY177" s="280" t="s">
        <v>156</v>
      </c>
    </row>
    <row r="178" spans="1:51" s="14" customFormat="1" ht="12">
      <c r="A178" s="14"/>
      <c r="B178" s="271"/>
      <c r="C178" s="272"/>
      <c r="D178" s="258" t="s">
        <v>165</v>
      </c>
      <c r="E178" s="273" t="s">
        <v>1</v>
      </c>
      <c r="F178" s="274" t="s">
        <v>216</v>
      </c>
      <c r="G178" s="272"/>
      <c r="H178" s="273" t="s">
        <v>1</v>
      </c>
      <c r="I178" s="275"/>
      <c r="J178" s="272"/>
      <c r="K178" s="272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165</v>
      </c>
      <c r="AU178" s="280" t="s">
        <v>88</v>
      </c>
      <c r="AV178" s="14" t="s">
        <v>86</v>
      </c>
      <c r="AW178" s="14" t="s">
        <v>34</v>
      </c>
      <c r="AX178" s="14" t="s">
        <v>79</v>
      </c>
      <c r="AY178" s="280" t="s">
        <v>156</v>
      </c>
    </row>
    <row r="179" spans="1:51" s="13" customFormat="1" ht="12">
      <c r="A179" s="13"/>
      <c r="B179" s="256"/>
      <c r="C179" s="257"/>
      <c r="D179" s="258" t="s">
        <v>165</v>
      </c>
      <c r="E179" s="259" t="s">
        <v>1</v>
      </c>
      <c r="F179" s="260" t="s">
        <v>787</v>
      </c>
      <c r="G179" s="257"/>
      <c r="H179" s="261">
        <v>273.732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165</v>
      </c>
      <c r="AU179" s="267" t="s">
        <v>88</v>
      </c>
      <c r="AV179" s="13" t="s">
        <v>88</v>
      </c>
      <c r="AW179" s="13" t="s">
        <v>34</v>
      </c>
      <c r="AX179" s="13" t="s">
        <v>86</v>
      </c>
      <c r="AY179" s="267" t="s">
        <v>156</v>
      </c>
    </row>
    <row r="180" spans="1:65" s="2" customFormat="1" ht="48" customHeight="1">
      <c r="A180" s="38"/>
      <c r="B180" s="39"/>
      <c r="C180" s="243" t="s">
        <v>232</v>
      </c>
      <c r="D180" s="243" t="s">
        <v>158</v>
      </c>
      <c r="E180" s="244" t="s">
        <v>219</v>
      </c>
      <c r="F180" s="245" t="s">
        <v>220</v>
      </c>
      <c r="G180" s="246" t="s">
        <v>196</v>
      </c>
      <c r="H180" s="247">
        <v>82.12</v>
      </c>
      <c r="I180" s="248"/>
      <c r="J180" s="249">
        <f>ROUND(I180*H180,2)</f>
        <v>0</v>
      </c>
      <c r="K180" s="245" t="s">
        <v>162</v>
      </c>
      <c r="L180" s="44"/>
      <c r="M180" s="250" t="s">
        <v>1</v>
      </c>
      <c r="N180" s="251" t="s">
        <v>44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163</v>
      </c>
      <c r="AT180" s="254" t="s">
        <v>158</v>
      </c>
      <c r="AU180" s="254" t="s">
        <v>88</v>
      </c>
      <c r="AY180" s="17" t="s">
        <v>156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86</v>
      </c>
      <c r="BK180" s="255">
        <f>ROUND(I180*H180,2)</f>
        <v>0</v>
      </c>
      <c r="BL180" s="17" t="s">
        <v>163</v>
      </c>
      <c r="BM180" s="254" t="s">
        <v>788</v>
      </c>
    </row>
    <row r="181" spans="1:47" s="2" customFormat="1" ht="12">
      <c r="A181" s="38"/>
      <c r="B181" s="39"/>
      <c r="C181" s="40"/>
      <c r="D181" s="258" t="s">
        <v>174</v>
      </c>
      <c r="E181" s="40"/>
      <c r="F181" s="268" t="s">
        <v>210</v>
      </c>
      <c r="G181" s="40"/>
      <c r="H181" s="40"/>
      <c r="I181" s="154"/>
      <c r="J181" s="40"/>
      <c r="K181" s="40"/>
      <c r="L181" s="44"/>
      <c r="M181" s="269"/>
      <c r="N181" s="270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174</v>
      </c>
      <c r="AU181" s="17" t="s">
        <v>88</v>
      </c>
    </row>
    <row r="182" spans="1:51" s="13" customFormat="1" ht="12">
      <c r="A182" s="13"/>
      <c r="B182" s="256"/>
      <c r="C182" s="257"/>
      <c r="D182" s="258" t="s">
        <v>165</v>
      </c>
      <c r="E182" s="257"/>
      <c r="F182" s="260" t="s">
        <v>789</v>
      </c>
      <c r="G182" s="257"/>
      <c r="H182" s="261">
        <v>82.12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165</v>
      </c>
      <c r="AU182" s="267" t="s">
        <v>88</v>
      </c>
      <c r="AV182" s="13" t="s">
        <v>88</v>
      </c>
      <c r="AW182" s="13" t="s">
        <v>4</v>
      </c>
      <c r="AX182" s="13" t="s">
        <v>86</v>
      </c>
      <c r="AY182" s="267" t="s">
        <v>156</v>
      </c>
    </row>
    <row r="183" spans="1:65" s="2" customFormat="1" ht="48" customHeight="1">
      <c r="A183" s="38"/>
      <c r="B183" s="39"/>
      <c r="C183" s="243" t="s">
        <v>8</v>
      </c>
      <c r="D183" s="243" t="s">
        <v>158</v>
      </c>
      <c r="E183" s="244" t="s">
        <v>790</v>
      </c>
      <c r="F183" s="245" t="s">
        <v>791</v>
      </c>
      <c r="G183" s="246" t="s">
        <v>196</v>
      </c>
      <c r="H183" s="247">
        <v>68.433</v>
      </c>
      <c r="I183" s="248"/>
      <c r="J183" s="249">
        <f>ROUND(I183*H183,2)</f>
        <v>0</v>
      </c>
      <c r="K183" s="245" t="s">
        <v>162</v>
      </c>
      <c r="L183" s="44"/>
      <c r="M183" s="250" t="s">
        <v>1</v>
      </c>
      <c r="N183" s="251" t="s">
        <v>44</v>
      </c>
      <c r="O183" s="91"/>
      <c r="P183" s="252">
        <f>O183*H183</f>
        <v>0</v>
      </c>
      <c r="Q183" s="252">
        <v>0.0103</v>
      </c>
      <c r="R183" s="252">
        <f>Q183*H183</f>
        <v>0.7048599000000001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163</v>
      </c>
      <c r="AT183" s="254" t="s">
        <v>158</v>
      </c>
      <c r="AU183" s="254" t="s">
        <v>88</v>
      </c>
      <c r="AY183" s="17" t="s">
        <v>156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86</v>
      </c>
      <c r="BK183" s="255">
        <f>ROUND(I183*H183,2)</f>
        <v>0</v>
      </c>
      <c r="BL183" s="17" t="s">
        <v>163</v>
      </c>
      <c r="BM183" s="254" t="s">
        <v>792</v>
      </c>
    </row>
    <row r="184" spans="1:51" s="14" customFormat="1" ht="12">
      <c r="A184" s="14"/>
      <c r="B184" s="271"/>
      <c r="C184" s="272"/>
      <c r="D184" s="258" t="s">
        <v>165</v>
      </c>
      <c r="E184" s="273" t="s">
        <v>1</v>
      </c>
      <c r="F184" s="274" t="s">
        <v>782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165</v>
      </c>
      <c r="AU184" s="280" t="s">
        <v>88</v>
      </c>
      <c r="AV184" s="14" t="s">
        <v>86</v>
      </c>
      <c r="AW184" s="14" t="s">
        <v>34</v>
      </c>
      <c r="AX184" s="14" t="s">
        <v>79</v>
      </c>
      <c r="AY184" s="280" t="s">
        <v>156</v>
      </c>
    </row>
    <row r="185" spans="1:51" s="14" customFormat="1" ht="12">
      <c r="A185" s="14"/>
      <c r="B185" s="271"/>
      <c r="C185" s="272"/>
      <c r="D185" s="258" t="s">
        <v>165</v>
      </c>
      <c r="E185" s="273" t="s">
        <v>1</v>
      </c>
      <c r="F185" s="274" t="s">
        <v>203</v>
      </c>
      <c r="G185" s="272"/>
      <c r="H185" s="273" t="s">
        <v>1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165</v>
      </c>
      <c r="AU185" s="280" t="s">
        <v>88</v>
      </c>
      <c r="AV185" s="14" t="s">
        <v>86</v>
      </c>
      <c r="AW185" s="14" t="s">
        <v>34</v>
      </c>
      <c r="AX185" s="14" t="s">
        <v>79</v>
      </c>
      <c r="AY185" s="280" t="s">
        <v>156</v>
      </c>
    </row>
    <row r="186" spans="1:51" s="14" customFormat="1" ht="12">
      <c r="A186" s="14"/>
      <c r="B186" s="271"/>
      <c r="C186" s="272"/>
      <c r="D186" s="258" t="s">
        <v>165</v>
      </c>
      <c r="E186" s="273" t="s">
        <v>1</v>
      </c>
      <c r="F186" s="274" t="s">
        <v>793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165</v>
      </c>
      <c r="AU186" s="280" t="s">
        <v>88</v>
      </c>
      <c r="AV186" s="14" t="s">
        <v>86</v>
      </c>
      <c r="AW186" s="14" t="s">
        <v>34</v>
      </c>
      <c r="AX186" s="14" t="s">
        <v>79</v>
      </c>
      <c r="AY186" s="280" t="s">
        <v>156</v>
      </c>
    </row>
    <row r="187" spans="1:51" s="13" customFormat="1" ht="12">
      <c r="A187" s="13"/>
      <c r="B187" s="256"/>
      <c r="C187" s="257"/>
      <c r="D187" s="258" t="s">
        <v>165</v>
      </c>
      <c r="E187" s="259" t="s">
        <v>1</v>
      </c>
      <c r="F187" s="260" t="s">
        <v>794</v>
      </c>
      <c r="G187" s="257"/>
      <c r="H187" s="261">
        <v>68.433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165</v>
      </c>
      <c r="AU187" s="267" t="s">
        <v>88</v>
      </c>
      <c r="AV187" s="13" t="s">
        <v>88</v>
      </c>
      <c r="AW187" s="13" t="s">
        <v>34</v>
      </c>
      <c r="AX187" s="13" t="s">
        <v>86</v>
      </c>
      <c r="AY187" s="267" t="s">
        <v>156</v>
      </c>
    </row>
    <row r="188" spans="1:65" s="2" customFormat="1" ht="36" customHeight="1">
      <c r="A188" s="38"/>
      <c r="B188" s="39"/>
      <c r="C188" s="243" t="s">
        <v>244</v>
      </c>
      <c r="D188" s="243" t="s">
        <v>158</v>
      </c>
      <c r="E188" s="244" t="s">
        <v>224</v>
      </c>
      <c r="F188" s="245" t="s">
        <v>225</v>
      </c>
      <c r="G188" s="246" t="s">
        <v>161</v>
      </c>
      <c r="H188" s="247">
        <v>1431.09</v>
      </c>
      <c r="I188" s="248"/>
      <c r="J188" s="249">
        <f>ROUND(I188*H188,2)</f>
        <v>0</v>
      </c>
      <c r="K188" s="245" t="s">
        <v>162</v>
      </c>
      <c r="L188" s="44"/>
      <c r="M188" s="250" t="s">
        <v>1</v>
      </c>
      <c r="N188" s="251" t="s">
        <v>44</v>
      </c>
      <c r="O188" s="91"/>
      <c r="P188" s="252">
        <f>O188*H188</f>
        <v>0</v>
      </c>
      <c r="Q188" s="252">
        <v>0.00058</v>
      </c>
      <c r="R188" s="252">
        <f>Q188*H188</f>
        <v>0.8300322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163</v>
      </c>
      <c r="AT188" s="254" t="s">
        <v>158</v>
      </c>
      <c r="AU188" s="254" t="s">
        <v>88</v>
      </c>
      <c r="AY188" s="17" t="s">
        <v>156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86</v>
      </c>
      <c r="BK188" s="255">
        <f>ROUND(I188*H188,2)</f>
        <v>0</v>
      </c>
      <c r="BL188" s="17" t="s">
        <v>163</v>
      </c>
      <c r="BM188" s="254" t="s">
        <v>795</v>
      </c>
    </row>
    <row r="189" spans="1:51" s="14" customFormat="1" ht="12">
      <c r="A189" s="14"/>
      <c r="B189" s="271"/>
      <c r="C189" s="272"/>
      <c r="D189" s="258" t="s">
        <v>165</v>
      </c>
      <c r="E189" s="273" t="s">
        <v>1</v>
      </c>
      <c r="F189" s="274" t="s">
        <v>782</v>
      </c>
      <c r="G189" s="272"/>
      <c r="H189" s="273" t="s">
        <v>1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165</v>
      </c>
      <c r="AU189" s="280" t="s">
        <v>88</v>
      </c>
      <c r="AV189" s="14" t="s">
        <v>86</v>
      </c>
      <c r="AW189" s="14" t="s">
        <v>34</v>
      </c>
      <c r="AX189" s="14" t="s">
        <v>79</v>
      </c>
      <c r="AY189" s="280" t="s">
        <v>156</v>
      </c>
    </row>
    <row r="190" spans="1:51" s="14" customFormat="1" ht="12">
      <c r="A190" s="14"/>
      <c r="B190" s="271"/>
      <c r="C190" s="272"/>
      <c r="D190" s="258" t="s">
        <v>165</v>
      </c>
      <c r="E190" s="273" t="s">
        <v>1</v>
      </c>
      <c r="F190" s="274" t="s">
        <v>203</v>
      </c>
      <c r="G190" s="272"/>
      <c r="H190" s="273" t="s">
        <v>1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0" t="s">
        <v>165</v>
      </c>
      <c r="AU190" s="280" t="s">
        <v>88</v>
      </c>
      <c r="AV190" s="14" t="s">
        <v>86</v>
      </c>
      <c r="AW190" s="14" t="s">
        <v>34</v>
      </c>
      <c r="AX190" s="14" t="s">
        <v>79</v>
      </c>
      <c r="AY190" s="280" t="s">
        <v>156</v>
      </c>
    </row>
    <row r="191" spans="1:51" s="13" customFormat="1" ht="12">
      <c r="A191" s="13"/>
      <c r="B191" s="256"/>
      <c r="C191" s="257"/>
      <c r="D191" s="258" t="s">
        <v>165</v>
      </c>
      <c r="E191" s="259" t="s">
        <v>1</v>
      </c>
      <c r="F191" s="260" t="s">
        <v>796</v>
      </c>
      <c r="G191" s="257"/>
      <c r="H191" s="261">
        <v>1431.09</v>
      </c>
      <c r="I191" s="262"/>
      <c r="J191" s="257"/>
      <c r="K191" s="257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165</v>
      </c>
      <c r="AU191" s="267" t="s">
        <v>88</v>
      </c>
      <c r="AV191" s="13" t="s">
        <v>88</v>
      </c>
      <c r="AW191" s="13" t="s">
        <v>34</v>
      </c>
      <c r="AX191" s="13" t="s">
        <v>86</v>
      </c>
      <c r="AY191" s="267" t="s">
        <v>156</v>
      </c>
    </row>
    <row r="192" spans="1:65" s="2" customFormat="1" ht="36" customHeight="1">
      <c r="A192" s="38"/>
      <c r="B192" s="39"/>
      <c r="C192" s="243" t="s">
        <v>251</v>
      </c>
      <c r="D192" s="243" t="s">
        <v>158</v>
      </c>
      <c r="E192" s="244" t="s">
        <v>229</v>
      </c>
      <c r="F192" s="245" t="s">
        <v>230</v>
      </c>
      <c r="G192" s="246" t="s">
        <v>161</v>
      </c>
      <c r="H192" s="247">
        <v>1431.09</v>
      </c>
      <c r="I192" s="248"/>
      <c r="J192" s="249">
        <f>ROUND(I192*H192,2)</f>
        <v>0</v>
      </c>
      <c r="K192" s="245" t="s">
        <v>162</v>
      </c>
      <c r="L192" s="44"/>
      <c r="M192" s="250" t="s">
        <v>1</v>
      </c>
      <c r="N192" s="251" t="s">
        <v>44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163</v>
      </c>
      <c r="AT192" s="254" t="s">
        <v>158</v>
      </c>
      <c r="AU192" s="254" t="s">
        <v>88</v>
      </c>
      <c r="AY192" s="17" t="s">
        <v>156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86</v>
      </c>
      <c r="BK192" s="255">
        <f>ROUND(I192*H192,2)</f>
        <v>0</v>
      </c>
      <c r="BL192" s="17" t="s">
        <v>163</v>
      </c>
      <c r="BM192" s="254" t="s">
        <v>797</v>
      </c>
    </row>
    <row r="193" spans="1:65" s="2" customFormat="1" ht="48" customHeight="1">
      <c r="A193" s="38"/>
      <c r="B193" s="39"/>
      <c r="C193" s="243" t="s">
        <v>259</v>
      </c>
      <c r="D193" s="243" t="s">
        <v>158</v>
      </c>
      <c r="E193" s="244" t="s">
        <v>233</v>
      </c>
      <c r="F193" s="245" t="s">
        <v>798</v>
      </c>
      <c r="G193" s="246" t="s">
        <v>196</v>
      </c>
      <c r="H193" s="247">
        <v>307.949</v>
      </c>
      <c r="I193" s="248"/>
      <c r="J193" s="249">
        <f>ROUND(I193*H193,2)</f>
        <v>0</v>
      </c>
      <c r="K193" s="245" t="s">
        <v>162</v>
      </c>
      <c r="L193" s="44"/>
      <c r="M193" s="250" t="s">
        <v>1</v>
      </c>
      <c r="N193" s="251" t="s">
        <v>44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163</v>
      </c>
      <c r="AT193" s="254" t="s">
        <v>158</v>
      </c>
      <c r="AU193" s="254" t="s">
        <v>88</v>
      </c>
      <c r="AY193" s="17" t="s">
        <v>156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86</v>
      </c>
      <c r="BK193" s="255">
        <f>ROUND(I193*H193,2)</f>
        <v>0</v>
      </c>
      <c r="BL193" s="17" t="s">
        <v>163</v>
      </c>
      <c r="BM193" s="254" t="s">
        <v>799</v>
      </c>
    </row>
    <row r="194" spans="1:47" s="2" customFormat="1" ht="12">
      <c r="A194" s="38"/>
      <c r="B194" s="39"/>
      <c r="C194" s="40"/>
      <c r="D194" s="258" t="s">
        <v>174</v>
      </c>
      <c r="E194" s="40"/>
      <c r="F194" s="268" t="s">
        <v>800</v>
      </c>
      <c r="G194" s="40"/>
      <c r="H194" s="40"/>
      <c r="I194" s="154"/>
      <c r="J194" s="40"/>
      <c r="K194" s="40"/>
      <c r="L194" s="44"/>
      <c r="M194" s="269"/>
      <c r="N194" s="270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174</v>
      </c>
      <c r="AU194" s="17" t="s">
        <v>88</v>
      </c>
    </row>
    <row r="195" spans="1:51" s="14" customFormat="1" ht="12">
      <c r="A195" s="14"/>
      <c r="B195" s="271"/>
      <c r="C195" s="272"/>
      <c r="D195" s="258" t="s">
        <v>165</v>
      </c>
      <c r="E195" s="273" t="s">
        <v>1</v>
      </c>
      <c r="F195" s="274" t="s">
        <v>237</v>
      </c>
      <c r="G195" s="272"/>
      <c r="H195" s="273" t="s">
        <v>1</v>
      </c>
      <c r="I195" s="275"/>
      <c r="J195" s="272"/>
      <c r="K195" s="272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165</v>
      </c>
      <c r="AU195" s="280" t="s">
        <v>88</v>
      </c>
      <c r="AV195" s="14" t="s">
        <v>86</v>
      </c>
      <c r="AW195" s="14" t="s">
        <v>34</v>
      </c>
      <c r="AX195" s="14" t="s">
        <v>79</v>
      </c>
      <c r="AY195" s="280" t="s">
        <v>156</v>
      </c>
    </row>
    <row r="196" spans="1:51" s="13" customFormat="1" ht="12">
      <c r="A196" s="13"/>
      <c r="B196" s="256"/>
      <c r="C196" s="257"/>
      <c r="D196" s="258" t="s">
        <v>165</v>
      </c>
      <c r="E196" s="259" t="s">
        <v>1</v>
      </c>
      <c r="F196" s="260" t="s">
        <v>801</v>
      </c>
      <c r="G196" s="257"/>
      <c r="H196" s="261">
        <v>307.949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165</v>
      </c>
      <c r="AU196" s="267" t="s">
        <v>88</v>
      </c>
      <c r="AV196" s="13" t="s">
        <v>88</v>
      </c>
      <c r="AW196" s="13" t="s">
        <v>34</v>
      </c>
      <c r="AX196" s="13" t="s">
        <v>86</v>
      </c>
      <c r="AY196" s="267" t="s">
        <v>156</v>
      </c>
    </row>
    <row r="197" spans="1:65" s="2" customFormat="1" ht="48" customHeight="1">
      <c r="A197" s="38"/>
      <c r="B197" s="39"/>
      <c r="C197" s="243" t="s">
        <v>266</v>
      </c>
      <c r="D197" s="243" t="s">
        <v>158</v>
      </c>
      <c r="E197" s="244" t="s">
        <v>802</v>
      </c>
      <c r="F197" s="245" t="s">
        <v>803</v>
      </c>
      <c r="G197" s="246" t="s">
        <v>196</v>
      </c>
      <c r="H197" s="247">
        <v>34.217</v>
      </c>
      <c r="I197" s="248"/>
      <c r="J197" s="249">
        <f>ROUND(I197*H197,2)</f>
        <v>0</v>
      </c>
      <c r="K197" s="245" t="s">
        <v>162</v>
      </c>
      <c r="L197" s="44"/>
      <c r="M197" s="250" t="s">
        <v>1</v>
      </c>
      <c r="N197" s="251" t="s">
        <v>44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163</v>
      </c>
      <c r="AT197" s="254" t="s">
        <v>158</v>
      </c>
      <c r="AU197" s="254" t="s">
        <v>88</v>
      </c>
      <c r="AY197" s="17" t="s">
        <v>156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86</v>
      </c>
      <c r="BK197" s="255">
        <f>ROUND(I197*H197,2)</f>
        <v>0</v>
      </c>
      <c r="BL197" s="17" t="s">
        <v>163</v>
      </c>
      <c r="BM197" s="254" t="s">
        <v>804</v>
      </c>
    </row>
    <row r="198" spans="1:47" s="2" customFormat="1" ht="12">
      <c r="A198" s="38"/>
      <c r="B198" s="39"/>
      <c r="C198" s="40"/>
      <c r="D198" s="258" t="s">
        <v>174</v>
      </c>
      <c r="E198" s="40"/>
      <c r="F198" s="268" t="s">
        <v>236</v>
      </c>
      <c r="G198" s="40"/>
      <c r="H198" s="40"/>
      <c r="I198" s="154"/>
      <c r="J198" s="40"/>
      <c r="K198" s="40"/>
      <c r="L198" s="44"/>
      <c r="M198" s="269"/>
      <c r="N198" s="270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174</v>
      </c>
      <c r="AU198" s="17" t="s">
        <v>88</v>
      </c>
    </row>
    <row r="199" spans="1:51" s="14" customFormat="1" ht="12">
      <c r="A199" s="14"/>
      <c r="B199" s="271"/>
      <c r="C199" s="272"/>
      <c r="D199" s="258" t="s">
        <v>165</v>
      </c>
      <c r="E199" s="273" t="s">
        <v>1</v>
      </c>
      <c r="F199" s="274" t="s">
        <v>805</v>
      </c>
      <c r="G199" s="272"/>
      <c r="H199" s="273" t="s">
        <v>1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165</v>
      </c>
      <c r="AU199" s="280" t="s">
        <v>88</v>
      </c>
      <c r="AV199" s="14" t="s">
        <v>86</v>
      </c>
      <c r="AW199" s="14" t="s">
        <v>34</v>
      </c>
      <c r="AX199" s="14" t="s">
        <v>79</v>
      </c>
      <c r="AY199" s="280" t="s">
        <v>156</v>
      </c>
    </row>
    <row r="200" spans="1:51" s="13" customFormat="1" ht="12">
      <c r="A200" s="13"/>
      <c r="B200" s="256"/>
      <c r="C200" s="257"/>
      <c r="D200" s="258" t="s">
        <v>165</v>
      </c>
      <c r="E200" s="259" t="s">
        <v>1</v>
      </c>
      <c r="F200" s="260" t="s">
        <v>806</v>
      </c>
      <c r="G200" s="257"/>
      <c r="H200" s="261">
        <v>34.217</v>
      </c>
      <c r="I200" s="262"/>
      <c r="J200" s="257"/>
      <c r="K200" s="257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165</v>
      </c>
      <c r="AU200" s="267" t="s">
        <v>88</v>
      </c>
      <c r="AV200" s="13" t="s">
        <v>88</v>
      </c>
      <c r="AW200" s="13" t="s">
        <v>34</v>
      </c>
      <c r="AX200" s="13" t="s">
        <v>86</v>
      </c>
      <c r="AY200" s="267" t="s">
        <v>156</v>
      </c>
    </row>
    <row r="201" spans="1:65" s="2" customFormat="1" ht="48" customHeight="1">
      <c r="A201" s="38"/>
      <c r="B201" s="39"/>
      <c r="C201" s="243" t="s">
        <v>272</v>
      </c>
      <c r="D201" s="243" t="s">
        <v>158</v>
      </c>
      <c r="E201" s="244" t="s">
        <v>239</v>
      </c>
      <c r="F201" s="245" t="s">
        <v>240</v>
      </c>
      <c r="G201" s="246" t="s">
        <v>196</v>
      </c>
      <c r="H201" s="247">
        <v>393.877</v>
      </c>
      <c r="I201" s="248"/>
      <c r="J201" s="249">
        <f>ROUND(I201*H201,2)</f>
        <v>0</v>
      </c>
      <c r="K201" s="245" t="s">
        <v>162</v>
      </c>
      <c r="L201" s="44"/>
      <c r="M201" s="250" t="s">
        <v>1</v>
      </c>
      <c r="N201" s="251" t="s">
        <v>44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163</v>
      </c>
      <c r="AT201" s="254" t="s">
        <v>158</v>
      </c>
      <c r="AU201" s="254" t="s">
        <v>88</v>
      </c>
      <c r="AY201" s="17" t="s">
        <v>156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86</v>
      </c>
      <c r="BK201" s="255">
        <f>ROUND(I201*H201,2)</f>
        <v>0</v>
      </c>
      <c r="BL201" s="17" t="s">
        <v>163</v>
      </c>
      <c r="BM201" s="254" t="s">
        <v>807</v>
      </c>
    </row>
    <row r="202" spans="1:51" s="14" customFormat="1" ht="12">
      <c r="A202" s="14"/>
      <c r="B202" s="271"/>
      <c r="C202" s="272"/>
      <c r="D202" s="258" t="s">
        <v>165</v>
      </c>
      <c r="E202" s="273" t="s">
        <v>1</v>
      </c>
      <c r="F202" s="274" t="s">
        <v>242</v>
      </c>
      <c r="G202" s="272"/>
      <c r="H202" s="273" t="s">
        <v>1</v>
      </c>
      <c r="I202" s="275"/>
      <c r="J202" s="272"/>
      <c r="K202" s="272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165</v>
      </c>
      <c r="AU202" s="280" t="s">
        <v>88</v>
      </c>
      <c r="AV202" s="14" t="s">
        <v>86</v>
      </c>
      <c r="AW202" s="14" t="s">
        <v>34</v>
      </c>
      <c r="AX202" s="14" t="s">
        <v>79</v>
      </c>
      <c r="AY202" s="280" t="s">
        <v>156</v>
      </c>
    </row>
    <row r="203" spans="1:51" s="14" customFormat="1" ht="12">
      <c r="A203" s="14"/>
      <c r="B203" s="271"/>
      <c r="C203" s="272"/>
      <c r="D203" s="258" t="s">
        <v>165</v>
      </c>
      <c r="E203" s="273" t="s">
        <v>1</v>
      </c>
      <c r="F203" s="274" t="s">
        <v>237</v>
      </c>
      <c r="G203" s="272"/>
      <c r="H203" s="273" t="s">
        <v>1</v>
      </c>
      <c r="I203" s="275"/>
      <c r="J203" s="272"/>
      <c r="K203" s="272"/>
      <c r="L203" s="276"/>
      <c r="M203" s="277"/>
      <c r="N203" s="278"/>
      <c r="O203" s="278"/>
      <c r="P203" s="278"/>
      <c r="Q203" s="278"/>
      <c r="R203" s="278"/>
      <c r="S203" s="278"/>
      <c r="T203" s="27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0" t="s">
        <v>165</v>
      </c>
      <c r="AU203" s="280" t="s">
        <v>88</v>
      </c>
      <c r="AV203" s="14" t="s">
        <v>86</v>
      </c>
      <c r="AW203" s="14" t="s">
        <v>34</v>
      </c>
      <c r="AX203" s="14" t="s">
        <v>79</v>
      </c>
      <c r="AY203" s="280" t="s">
        <v>156</v>
      </c>
    </row>
    <row r="204" spans="1:51" s="13" customFormat="1" ht="12">
      <c r="A204" s="13"/>
      <c r="B204" s="256"/>
      <c r="C204" s="257"/>
      <c r="D204" s="258" t="s">
        <v>165</v>
      </c>
      <c r="E204" s="259" t="s">
        <v>1</v>
      </c>
      <c r="F204" s="260" t="s">
        <v>808</v>
      </c>
      <c r="G204" s="257"/>
      <c r="H204" s="261">
        <v>615.897</v>
      </c>
      <c r="I204" s="262"/>
      <c r="J204" s="257"/>
      <c r="K204" s="257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165</v>
      </c>
      <c r="AU204" s="267" t="s">
        <v>88</v>
      </c>
      <c r="AV204" s="13" t="s">
        <v>88</v>
      </c>
      <c r="AW204" s="13" t="s">
        <v>34</v>
      </c>
      <c r="AX204" s="13" t="s">
        <v>79</v>
      </c>
      <c r="AY204" s="267" t="s">
        <v>156</v>
      </c>
    </row>
    <row r="205" spans="1:51" s="13" customFormat="1" ht="12">
      <c r="A205" s="13"/>
      <c r="B205" s="256"/>
      <c r="C205" s="257"/>
      <c r="D205" s="258" t="s">
        <v>165</v>
      </c>
      <c r="E205" s="259" t="s">
        <v>1</v>
      </c>
      <c r="F205" s="260" t="s">
        <v>809</v>
      </c>
      <c r="G205" s="257"/>
      <c r="H205" s="261">
        <v>-222.02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165</v>
      </c>
      <c r="AU205" s="267" t="s">
        <v>88</v>
      </c>
      <c r="AV205" s="13" t="s">
        <v>88</v>
      </c>
      <c r="AW205" s="13" t="s">
        <v>34</v>
      </c>
      <c r="AX205" s="13" t="s">
        <v>79</v>
      </c>
      <c r="AY205" s="267" t="s">
        <v>156</v>
      </c>
    </row>
    <row r="206" spans="1:51" s="15" customFormat="1" ht="12">
      <c r="A206" s="15"/>
      <c r="B206" s="281"/>
      <c r="C206" s="282"/>
      <c r="D206" s="258" t="s">
        <v>165</v>
      </c>
      <c r="E206" s="283" t="s">
        <v>1</v>
      </c>
      <c r="F206" s="284" t="s">
        <v>258</v>
      </c>
      <c r="G206" s="282"/>
      <c r="H206" s="285">
        <v>393.877</v>
      </c>
      <c r="I206" s="286"/>
      <c r="J206" s="282"/>
      <c r="K206" s="282"/>
      <c r="L206" s="287"/>
      <c r="M206" s="288"/>
      <c r="N206" s="289"/>
      <c r="O206" s="289"/>
      <c r="P206" s="289"/>
      <c r="Q206" s="289"/>
      <c r="R206" s="289"/>
      <c r="S206" s="289"/>
      <c r="T206" s="29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1" t="s">
        <v>165</v>
      </c>
      <c r="AU206" s="291" t="s">
        <v>88</v>
      </c>
      <c r="AV206" s="15" t="s">
        <v>163</v>
      </c>
      <c r="AW206" s="15" t="s">
        <v>34</v>
      </c>
      <c r="AX206" s="15" t="s">
        <v>86</v>
      </c>
      <c r="AY206" s="291" t="s">
        <v>156</v>
      </c>
    </row>
    <row r="207" spans="1:65" s="2" customFormat="1" ht="48" customHeight="1">
      <c r="A207" s="38"/>
      <c r="B207" s="39"/>
      <c r="C207" s="243" t="s">
        <v>7</v>
      </c>
      <c r="D207" s="243" t="s">
        <v>158</v>
      </c>
      <c r="E207" s="244" t="s">
        <v>618</v>
      </c>
      <c r="F207" s="245" t="s">
        <v>810</v>
      </c>
      <c r="G207" s="246" t="s">
        <v>196</v>
      </c>
      <c r="H207" s="247">
        <v>68.433</v>
      </c>
      <c r="I207" s="248"/>
      <c r="J207" s="249">
        <f>ROUND(I207*H207,2)</f>
        <v>0</v>
      </c>
      <c r="K207" s="245" t="s">
        <v>162</v>
      </c>
      <c r="L207" s="44"/>
      <c r="M207" s="250" t="s">
        <v>1</v>
      </c>
      <c r="N207" s="251" t="s">
        <v>44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163</v>
      </c>
      <c r="AT207" s="254" t="s">
        <v>158</v>
      </c>
      <c r="AU207" s="254" t="s">
        <v>88</v>
      </c>
      <c r="AY207" s="17" t="s">
        <v>156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86</v>
      </c>
      <c r="BK207" s="255">
        <f>ROUND(I207*H207,2)</f>
        <v>0</v>
      </c>
      <c r="BL207" s="17" t="s">
        <v>163</v>
      </c>
      <c r="BM207" s="254" t="s">
        <v>811</v>
      </c>
    </row>
    <row r="208" spans="1:51" s="14" customFormat="1" ht="12">
      <c r="A208" s="14"/>
      <c r="B208" s="271"/>
      <c r="C208" s="272"/>
      <c r="D208" s="258" t="s">
        <v>165</v>
      </c>
      <c r="E208" s="273" t="s">
        <v>1</v>
      </c>
      <c r="F208" s="274" t="s">
        <v>242</v>
      </c>
      <c r="G208" s="272"/>
      <c r="H208" s="273" t="s">
        <v>1</v>
      </c>
      <c r="I208" s="275"/>
      <c r="J208" s="272"/>
      <c r="K208" s="272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165</v>
      </c>
      <c r="AU208" s="280" t="s">
        <v>88</v>
      </c>
      <c r="AV208" s="14" t="s">
        <v>86</v>
      </c>
      <c r="AW208" s="14" t="s">
        <v>34</v>
      </c>
      <c r="AX208" s="14" t="s">
        <v>79</v>
      </c>
      <c r="AY208" s="280" t="s">
        <v>156</v>
      </c>
    </row>
    <row r="209" spans="1:51" s="14" customFormat="1" ht="12">
      <c r="A209" s="14"/>
      <c r="B209" s="271"/>
      <c r="C209" s="272"/>
      <c r="D209" s="258" t="s">
        <v>165</v>
      </c>
      <c r="E209" s="273" t="s">
        <v>1</v>
      </c>
      <c r="F209" s="274" t="s">
        <v>805</v>
      </c>
      <c r="G209" s="272"/>
      <c r="H209" s="273" t="s">
        <v>1</v>
      </c>
      <c r="I209" s="275"/>
      <c r="J209" s="272"/>
      <c r="K209" s="272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165</v>
      </c>
      <c r="AU209" s="280" t="s">
        <v>88</v>
      </c>
      <c r="AV209" s="14" t="s">
        <v>86</v>
      </c>
      <c r="AW209" s="14" t="s">
        <v>34</v>
      </c>
      <c r="AX209" s="14" t="s">
        <v>79</v>
      </c>
      <c r="AY209" s="280" t="s">
        <v>156</v>
      </c>
    </row>
    <row r="210" spans="1:51" s="13" customFormat="1" ht="12">
      <c r="A210" s="13"/>
      <c r="B210" s="256"/>
      <c r="C210" s="257"/>
      <c r="D210" s="258" t="s">
        <v>165</v>
      </c>
      <c r="E210" s="259" t="s">
        <v>1</v>
      </c>
      <c r="F210" s="260" t="s">
        <v>812</v>
      </c>
      <c r="G210" s="257"/>
      <c r="H210" s="261">
        <v>68.433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165</v>
      </c>
      <c r="AU210" s="267" t="s">
        <v>88</v>
      </c>
      <c r="AV210" s="13" t="s">
        <v>88</v>
      </c>
      <c r="AW210" s="13" t="s">
        <v>34</v>
      </c>
      <c r="AX210" s="13" t="s">
        <v>86</v>
      </c>
      <c r="AY210" s="267" t="s">
        <v>156</v>
      </c>
    </row>
    <row r="211" spans="1:65" s="2" customFormat="1" ht="24" customHeight="1">
      <c r="A211" s="38"/>
      <c r="B211" s="39"/>
      <c r="C211" s="243" t="s">
        <v>282</v>
      </c>
      <c r="D211" s="243" t="s">
        <v>158</v>
      </c>
      <c r="E211" s="244" t="s">
        <v>245</v>
      </c>
      <c r="F211" s="245" t="s">
        <v>246</v>
      </c>
      <c r="G211" s="246" t="s">
        <v>247</v>
      </c>
      <c r="H211" s="247">
        <v>878.389</v>
      </c>
      <c r="I211" s="248"/>
      <c r="J211" s="249">
        <f>ROUND(I211*H211,2)</f>
        <v>0</v>
      </c>
      <c r="K211" s="245" t="s">
        <v>162</v>
      </c>
      <c r="L211" s="44"/>
      <c r="M211" s="250" t="s">
        <v>1</v>
      </c>
      <c r="N211" s="251" t="s">
        <v>44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163</v>
      </c>
      <c r="AT211" s="254" t="s">
        <v>158</v>
      </c>
      <c r="AU211" s="254" t="s">
        <v>88</v>
      </c>
      <c r="AY211" s="17" t="s">
        <v>156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86</v>
      </c>
      <c r="BK211" s="255">
        <f>ROUND(I211*H211,2)</f>
        <v>0</v>
      </c>
      <c r="BL211" s="17" t="s">
        <v>163</v>
      </c>
      <c r="BM211" s="254" t="s">
        <v>813</v>
      </c>
    </row>
    <row r="212" spans="1:47" s="2" customFormat="1" ht="12">
      <c r="A212" s="38"/>
      <c r="B212" s="39"/>
      <c r="C212" s="40"/>
      <c r="D212" s="258" t="s">
        <v>174</v>
      </c>
      <c r="E212" s="40"/>
      <c r="F212" s="268" t="s">
        <v>249</v>
      </c>
      <c r="G212" s="40"/>
      <c r="H212" s="40"/>
      <c r="I212" s="154"/>
      <c r="J212" s="40"/>
      <c r="K212" s="40"/>
      <c r="L212" s="44"/>
      <c r="M212" s="269"/>
      <c r="N212" s="270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174</v>
      </c>
      <c r="AU212" s="17" t="s">
        <v>88</v>
      </c>
    </row>
    <row r="213" spans="1:51" s="13" customFormat="1" ht="12">
      <c r="A213" s="13"/>
      <c r="B213" s="256"/>
      <c r="C213" s="257"/>
      <c r="D213" s="258" t="s">
        <v>165</v>
      </c>
      <c r="E213" s="259" t="s">
        <v>1</v>
      </c>
      <c r="F213" s="260" t="s">
        <v>814</v>
      </c>
      <c r="G213" s="257"/>
      <c r="H213" s="261">
        <v>878.389</v>
      </c>
      <c r="I213" s="262"/>
      <c r="J213" s="257"/>
      <c r="K213" s="257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165</v>
      </c>
      <c r="AU213" s="267" t="s">
        <v>88</v>
      </c>
      <c r="AV213" s="13" t="s">
        <v>88</v>
      </c>
      <c r="AW213" s="13" t="s">
        <v>34</v>
      </c>
      <c r="AX213" s="13" t="s">
        <v>86</v>
      </c>
      <c r="AY213" s="267" t="s">
        <v>156</v>
      </c>
    </row>
    <row r="214" spans="1:65" s="2" customFormat="1" ht="36" customHeight="1">
      <c r="A214" s="38"/>
      <c r="B214" s="39"/>
      <c r="C214" s="243" t="s">
        <v>288</v>
      </c>
      <c r="D214" s="243" t="s">
        <v>158</v>
      </c>
      <c r="E214" s="244" t="s">
        <v>252</v>
      </c>
      <c r="F214" s="245" t="s">
        <v>253</v>
      </c>
      <c r="G214" s="246" t="s">
        <v>196</v>
      </c>
      <c r="H214" s="247">
        <v>476.9</v>
      </c>
      <c r="I214" s="248"/>
      <c r="J214" s="249">
        <f>ROUND(I214*H214,2)</f>
        <v>0</v>
      </c>
      <c r="K214" s="245" t="s">
        <v>162</v>
      </c>
      <c r="L214" s="44"/>
      <c r="M214" s="250" t="s">
        <v>1</v>
      </c>
      <c r="N214" s="251" t="s">
        <v>44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163</v>
      </c>
      <c r="AT214" s="254" t="s">
        <v>158</v>
      </c>
      <c r="AU214" s="254" t="s">
        <v>88</v>
      </c>
      <c r="AY214" s="17" t="s">
        <v>156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86</v>
      </c>
      <c r="BK214" s="255">
        <f>ROUND(I214*H214,2)</f>
        <v>0</v>
      </c>
      <c r="BL214" s="17" t="s">
        <v>163</v>
      </c>
      <c r="BM214" s="254" t="s">
        <v>815</v>
      </c>
    </row>
    <row r="215" spans="1:51" s="14" customFormat="1" ht="12">
      <c r="A215" s="14"/>
      <c r="B215" s="271"/>
      <c r="C215" s="272"/>
      <c r="D215" s="258" t="s">
        <v>165</v>
      </c>
      <c r="E215" s="273" t="s">
        <v>1</v>
      </c>
      <c r="F215" s="274" t="s">
        <v>782</v>
      </c>
      <c r="G215" s="272"/>
      <c r="H215" s="273" t="s">
        <v>1</v>
      </c>
      <c r="I215" s="275"/>
      <c r="J215" s="272"/>
      <c r="K215" s="272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165</v>
      </c>
      <c r="AU215" s="280" t="s">
        <v>88</v>
      </c>
      <c r="AV215" s="14" t="s">
        <v>86</v>
      </c>
      <c r="AW215" s="14" t="s">
        <v>34</v>
      </c>
      <c r="AX215" s="14" t="s">
        <v>79</v>
      </c>
      <c r="AY215" s="280" t="s">
        <v>156</v>
      </c>
    </row>
    <row r="216" spans="1:51" s="14" customFormat="1" ht="12">
      <c r="A216" s="14"/>
      <c r="B216" s="271"/>
      <c r="C216" s="272"/>
      <c r="D216" s="258" t="s">
        <v>165</v>
      </c>
      <c r="E216" s="273" t="s">
        <v>1</v>
      </c>
      <c r="F216" s="274" t="s">
        <v>203</v>
      </c>
      <c r="G216" s="272"/>
      <c r="H216" s="273" t="s">
        <v>1</v>
      </c>
      <c r="I216" s="275"/>
      <c r="J216" s="272"/>
      <c r="K216" s="272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165</v>
      </c>
      <c r="AU216" s="280" t="s">
        <v>88</v>
      </c>
      <c r="AV216" s="14" t="s">
        <v>86</v>
      </c>
      <c r="AW216" s="14" t="s">
        <v>34</v>
      </c>
      <c r="AX216" s="14" t="s">
        <v>79</v>
      </c>
      <c r="AY216" s="280" t="s">
        <v>156</v>
      </c>
    </row>
    <row r="217" spans="1:51" s="13" customFormat="1" ht="12">
      <c r="A217" s="13"/>
      <c r="B217" s="256"/>
      <c r="C217" s="257"/>
      <c r="D217" s="258" t="s">
        <v>165</v>
      </c>
      <c r="E217" s="259" t="s">
        <v>1</v>
      </c>
      <c r="F217" s="260" t="s">
        <v>816</v>
      </c>
      <c r="G217" s="257"/>
      <c r="H217" s="261">
        <v>254.88</v>
      </c>
      <c r="I217" s="262"/>
      <c r="J217" s="257"/>
      <c r="K217" s="257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165</v>
      </c>
      <c r="AU217" s="267" t="s">
        <v>88</v>
      </c>
      <c r="AV217" s="13" t="s">
        <v>88</v>
      </c>
      <c r="AW217" s="13" t="s">
        <v>34</v>
      </c>
      <c r="AX217" s="13" t="s">
        <v>79</v>
      </c>
      <c r="AY217" s="267" t="s">
        <v>156</v>
      </c>
    </row>
    <row r="218" spans="1:51" s="13" customFormat="1" ht="12">
      <c r="A218" s="13"/>
      <c r="B218" s="256"/>
      <c r="C218" s="257"/>
      <c r="D218" s="258" t="s">
        <v>165</v>
      </c>
      <c r="E218" s="259" t="s">
        <v>1</v>
      </c>
      <c r="F218" s="260" t="s">
        <v>817</v>
      </c>
      <c r="G218" s="257"/>
      <c r="H218" s="261">
        <v>222.02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165</v>
      </c>
      <c r="AU218" s="267" t="s">
        <v>88</v>
      </c>
      <c r="AV218" s="13" t="s">
        <v>88</v>
      </c>
      <c r="AW218" s="13" t="s">
        <v>34</v>
      </c>
      <c r="AX218" s="13" t="s">
        <v>79</v>
      </c>
      <c r="AY218" s="267" t="s">
        <v>156</v>
      </c>
    </row>
    <row r="219" spans="1:51" s="15" customFormat="1" ht="12">
      <c r="A219" s="15"/>
      <c r="B219" s="281"/>
      <c r="C219" s="282"/>
      <c r="D219" s="258" t="s">
        <v>165</v>
      </c>
      <c r="E219" s="283" t="s">
        <v>1</v>
      </c>
      <c r="F219" s="284" t="s">
        <v>258</v>
      </c>
      <c r="G219" s="282"/>
      <c r="H219" s="285">
        <v>476.9</v>
      </c>
      <c r="I219" s="286"/>
      <c r="J219" s="282"/>
      <c r="K219" s="282"/>
      <c r="L219" s="287"/>
      <c r="M219" s="288"/>
      <c r="N219" s="289"/>
      <c r="O219" s="289"/>
      <c r="P219" s="289"/>
      <c r="Q219" s="289"/>
      <c r="R219" s="289"/>
      <c r="S219" s="289"/>
      <c r="T219" s="29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1" t="s">
        <v>165</v>
      </c>
      <c r="AU219" s="291" t="s">
        <v>88</v>
      </c>
      <c r="AV219" s="15" t="s">
        <v>163</v>
      </c>
      <c r="AW219" s="15" t="s">
        <v>34</v>
      </c>
      <c r="AX219" s="15" t="s">
        <v>86</v>
      </c>
      <c r="AY219" s="291" t="s">
        <v>156</v>
      </c>
    </row>
    <row r="220" spans="1:65" s="2" customFormat="1" ht="16.5" customHeight="1">
      <c r="A220" s="38"/>
      <c r="B220" s="39"/>
      <c r="C220" s="292" t="s">
        <v>292</v>
      </c>
      <c r="D220" s="292" t="s">
        <v>260</v>
      </c>
      <c r="E220" s="293" t="s">
        <v>261</v>
      </c>
      <c r="F220" s="294" t="s">
        <v>262</v>
      </c>
      <c r="G220" s="295" t="s">
        <v>247</v>
      </c>
      <c r="H220" s="296">
        <v>509.76</v>
      </c>
      <c r="I220" s="297"/>
      <c r="J220" s="298">
        <f>ROUND(I220*H220,2)</f>
        <v>0</v>
      </c>
      <c r="K220" s="294" t="s">
        <v>162</v>
      </c>
      <c r="L220" s="299"/>
      <c r="M220" s="300" t="s">
        <v>1</v>
      </c>
      <c r="N220" s="301" t="s">
        <v>44</v>
      </c>
      <c r="O220" s="91"/>
      <c r="P220" s="252">
        <f>O220*H220</f>
        <v>0</v>
      </c>
      <c r="Q220" s="252">
        <v>1</v>
      </c>
      <c r="R220" s="252">
        <f>Q220*H220</f>
        <v>509.76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199</v>
      </c>
      <c r="AT220" s="254" t="s">
        <v>260</v>
      </c>
      <c r="AU220" s="254" t="s">
        <v>88</v>
      </c>
      <c r="AY220" s="17" t="s">
        <v>156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86</v>
      </c>
      <c r="BK220" s="255">
        <f>ROUND(I220*H220,2)</f>
        <v>0</v>
      </c>
      <c r="BL220" s="17" t="s">
        <v>163</v>
      </c>
      <c r="BM220" s="254" t="s">
        <v>818</v>
      </c>
    </row>
    <row r="221" spans="1:47" s="2" customFormat="1" ht="12">
      <c r="A221" s="38"/>
      <c r="B221" s="39"/>
      <c r="C221" s="40"/>
      <c r="D221" s="258" t="s">
        <v>174</v>
      </c>
      <c r="E221" s="40"/>
      <c r="F221" s="268" t="s">
        <v>264</v>
      </c>
      <c r="G221" s="40"/>
      <c r="H221" s="40"/>
      <c r="I221" s="154"/>
      <c r="J221" s="40"/>
      <c r="K221" s="40"/>
      <c r="L221" s="44"/>
      <c r="M221" s="269"/>
      <c r="N221" s="270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174</v>
      </c>
      <c r="AU221" s="17" t="s">
        <v>88</v>
      </c>
    </row>
    <row r="222" spans="1:51" s="13" customFormat="1" ht="12">
      <c r="A222" s="13"/>
      <c r="B222" s="256"/>
      <c r="C222" s="257"/>
      <c r="D222" s="258" t="s">
        <v>165</v>
      </c>
      <c r="E222" s="259" t="s">
        <v>1</v>
      </c>
      <c r="F222" s="260" t="s">
        <v>819</v>
      </c>
      <c r="G222" s="257"/>
      <c r="H222" s="261">
        <v>509.76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165</v>
      </c>
      <c r="AU222" s="267" t="s">
        <v>88</v>
      </c>
      <c r="AV222" s="13" t="s">
        <v>88</v>
      </c>
      <c r="AW222" s="13" t="s">
        <v>34</v>
      </c>
      <c r="AX222" s="13" t="s">
        <v>86</v>
      </c>
      <c r="AY222" s="267" t="s">
        <v>156</v>
      </c>
    </row>
    <row r="223" spans="1:65" s="2" customFormat="1" ht="60" customHeight="1">
      <c r="A223" s="38"/>
      <c r="B223" s="39"/>
      <c r="C223" s="243" t="s">
        <v>296</v>
      </c>
      <c r="D223" s="243" t="s">
        <v>158</v>
      </c>
      <c r="E223" s="244" t="s">
        <v>267</v>
      </c>
      <c r="F223" s="245" t="s">
        <v>268</v>
      </c>
      <c r="G223" s="246" t="s">
        <v>196</v>
      </c>
      <c r="H223" s="247">
        <v>160.53</v>
      </c>
      <c r="I223" s="248"/>
      <c r="J223" s="249">
        <f>ROUND(I223*H223,2)</f>
        <v>0</v>
      </c>
      <c r="K223" s="245" t="s">
        <v>162</v>
      </c>
      <c r="L223" s="44"/>
      <c r="M223" s="250" t="s">
        <v>1</v>
      </c>
      <c r="N223" s="251" t="s">
        <v>44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163</v>
      </c>
      <c r="AT223" s="254" t="s">
        <v>158</v>
      </c>
      <c r="AU223" s="254" t="s">
        <v>88</v>
      </c>
      <c r="AY223" s="17" t="s">
        <v>156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86</v>
      </c>
      <c r="BK223" s="255">
        <f>ROUND(I223*H223,2)</f>
        <v>0</v>
      </c>
      <c r="BL223" s="17" t="s">
        <v>163</v>
      </c>
      <c r="BM223" s="254" t="s">
        <v>820</v>
      </c>
    </row>
    <row r="224" spans="1:51" s="14" customFormat="1" ht="12">
      <c r="A224" s="14"/>
      <c r="B224" s="271"/>
      <c r="C224" s="272"/>
      <c r="D224" s="258" t="s">
        <v>165</v>
      </c>
      <c r="E224" s="273" t="s">
        <v>1</v>
      </c>
      <c r="F224" s="274" t="s">
        <v>782</v>
      </c>
      <c r="G224" s="272"/>
      <c r="H224" s="273" t="s">
        <v>1</v>
      </c>
      <c r="I224" s="275"/>
      <c r="J224" s="272"/>
      <c r="K224" s="272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165</v>
      </c>
      <c r="AU224" s="280" t="s">
        <v>88</v>
      </c>
      <c r="AV224" s="14" t="s">
        <v>86</v>
      </c>
      <c r="AW224" s="14" t="s">
        <v>34</v>
      </c>
      <c r="AX224" s="14" t="s">
        <v>79</v>
      </c>
      <c r="AY224" s="280" t="s">
        <v>156</v>
      </c>
    </row>
    <row r="225" spans="1:51" s="13" customFormat="1" ht="12">
      <c r="A225" s="13"/>
      <c r="B225" s="256"/>
      <c r="C225" s="257"/>
      <c r="D225" s="258" t="s">
        <v>165</v>
      </c>
      <c r="E225" s="259" t="s">
        <v>1</v>
      </c>
      <c r="F225" s="260" t="s">
        <v>821</v>
      </c>
      <c r="G225" s="257"/>
      <c r="H225" s="261">
        <v>160.53</v>
      </c>
      <c r="I225" s="262"/>
      <c r="J225" s="257"/>
      <c r="K225" s="257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165</v>
      </c>
      <c r="AU225" s="267" t="s">
        <v>88</v>
      </c>
      <c r="AV225" s="13" t="s">
        <v>88</v>
      </c>
      <c r="AW225" s="13" t="s">
        <v>34</v>
      </c>
      <c r="AX225" s="13" t="s">
        <v>86</v>
      </c>
      <c r="AY225" s="267" t="s">
        <v>156</v>
      </c>
    </row>
    <row r="226" spans="1:65" s="2" customFormat="1" ht="16.5" customHeight="1">
      <c r="A226" s="38"/>
      <c r="B226" s="39"/>
      <c r="C226" s="292" t="s">
        <v>300</v>
      </c>
      <c r="D226" s="292" t="s">
        <v>260</v>
      </c>
      <c r="E226" s="293" t="s">
        <v>273</v>
      </c>
      <c r="F226" s="294" t="s">
        <v>274</v>
      </c>
      <c r="G226" s="295" t="s">
        <v>247</v>
      </c>
      <c r="H226" s="296">
        <v>321.06</v>
      </c>
      <c r="I226" s="297"/>
      <c r="J226" s="298">
        <f>ROUND(I226*H226,2)</f>
        <v>0</v>
      </c>
      <c r="K226" s="294" t="s">
        <v>162</v>
      </c>
      <c r="L226" s="299"/>
      <c r="M226" s="300" t="s">
        <v>1</v>
      </c>
      <c r="N226" s="301" t="s">
        <v>44</v>
      </c>
      <c r="O226" s="91"/>
      <c r="P226" s="252">
        <f>O226*H226</f>
        <v>0</v>
      </c>
      <c r="Q226" s="252">
        <v>1</v>
      </c>
      <c r="R226" s="252">
        <f>Q226*H226</f>
        <v>321.06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199</v>
      </c>
      <c r="AT226" s="254" t="s">
        <v>260</v>
      </c>
      <c r="AU226" s="254" t="s">
        <v>88</v>
      </c>
      <c r="AY226" s="17" t="s">
        <v>156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86</v>
      </c>
      <c r="BK226" s="255">
        <f>ROUND(I226*H226,2)</f>
        <v>0</v>
      </c>
      <c r="BL226" s="17" t="s">
        <v>163</v>
      </c>
      <c r="BM226" s="254" t="s">
        <v>822</v>
      </c>
    </row>
    <row r="227" spans="1:47" s="2" customFormat="1" ht="12">
      <c r="A227" s="38"/>
      <c r="B227" s="39"/>
      <c r="C227" s="40"/>
      <c r="D227" s="258" t="s">
        <v>174</v>
      </c>
      <c r="E227" s="40"/>
      <c r="F227" s="268" t="s">
        <v>264</v>
      </c>
      <c r="G227" s="40"/>
      <c r="H227" s="40"/>
      <c r="I227" s="154"/>
      <c r="J227" s="40"/>
      <c r="K227" s="40"/>
      <c r="L227" s="44"/>
      <c r="M227" s="269"/>
      <c r="N227" s="270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174</v>
      </c>
      <c r="AU227" s="17" t="s">
        <v>88</v>
      </c>
    </row>
    <row r="228" spans="1:51" s="13" customFormat="1" ht="12">
      <c r="A228" s="13"/>
      <c r="B228" s="256"/>
      <c r="C228" s="257"/>
      <c r="D228" s="258" t="s">
        <v>165</v>
      </c>
      <c r="E228" s="257"/>
      <c r="F228" s="260" t="s">
        <v>823</v>
      </c>
      <c r="G228" s="257"/>
      <c r="H228" s="261">
        <v>321.06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165</v>
      </c>
      <c r="AU228" s="267" t="s">
        <v>88</v>
      </c>
      <c r="AV228" s="13" t="s">
        <v>88</v>
      </c>
      <c r="AW228" s="13" t="s">
        <v>4</v>
      </c>
      <c r="AX228" s="13" t="s">
        <v>86</v>
      </c>
      <c r="AY228" s="267" t="s">
        <v>156</v>
      </c>
    </row>
    <row r="229" spans="1:63" s="12" customFormat="1" ht="22.8" customHeight="1">
      <c r="A229" s="12"/>
      <c r="B229" s="227"/>
      <c r="C229" s="228"/>
      <c r="D229" s="229" t="s">
        <v>78</v>
      </c>
      <c r="E229" s="241" t="s">
        <v>163</v>
      </c>
      <c r="F229" s="241" t="s">
        <v>281</v>
      </c>
      <c r="G229" s="228"/>
      <c r="H229" s="228"/>
      <c r="I229" s="231"/>
      <c r="J229" s="242">
        <f>BK229</f>
        <v>0</v>
      </c>
      <c r="K229" s="228"/>
      <c r="L229" s="233"/>
      <c r="M229" s="234"/>
      <c r="N229" s="235"/>
      <c r="O229" s="235"/>
      <c r="P229" s="236">
        <f>SUM(P230:P235)</f>
        <v>0</v>
      </c>
      <c r="Q229" s="235"/>
      <c r="R229" s="236">
        <f>SUM(R230:R235)</f>
        <v>0</v>
      </c>
      <c r="S229" s="235"/>
      <c r="T229" s="237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8" t="s">
        <v>86</v>
      </c>
      <c r="AT229" s="239" t="s">
        <v>78</v>
      </c>
      <c r="AU229" s="239" t="s">
        <v>86</v>
      </c>
      <c r="AY229" s="238" t="s">
        <v>156</v>
      </c>
      <c r="BK229" s="240">
        <f>SUM(BK230:BK235)</f>
        <v>0</v>
      </c>
    </row>
    <row r="230" spans="1:65" s="2" customFormat="1" ht="24" customHeight="1">
      <c r="A230" s="38"/>
      <c r="B230" s="39"/>
      <c r="C230" s="243" t="s">
        <v>304</v>
      </c>
      <c r="D230" s="243" t="s">
        <v>158</v>
      </c>
      <c r="E230" s="244" t="s">
        <v>824</v>
      </c>
      <c r="F230" s="245" t="s">
        <v>825</v>
      </c>
      <c r="G230" s="246" t="s">
        <v>196</v>
      </c>
      <c r="H230" s="247">
        <v>40.08</v>
      </c>
      <c r="I230" s="248"/>
      <c r="J230" s="249">
        <f>ROUND(I230*H230,2)</f>
        <v>0</v>
      </c>
      <c r="K230" s="245" t="s">
        <v>162</v>
      </c>
      <c r="L230" s="44"/>
      <c r="M230" s="250" t="s">
        <v>1</v>
      </c>
      <c r="N230" s="251" t="s">
        <v>44</v>
      </c>
      <c r="O230" s="91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4" t="s">
        <v>163</v>
      </c>
      <c r="AT230" s="254" t="s">
        <v>158</v>
      </c>
      <c r="AU230" s="254" t="s">
        <v>88</v>
      </c>
      <c r="AY230" s="17" t="s">
        <v>156</v>
      </c>
      <c r="BE230" s="255">
        <f>IF(N230="základní",J230,0)</f>
        <v>0</v>
      </c>
      <c r="BF230" s="255">
        <f>IF(N230="snížená",J230,0)</f>
        <v>0</v>
      </c>
      <c r="BG230" s="255">
        <f>IF(N230="zákl. přenesená",J230,0)</f>
        <v>0</v>
      </c>
      <c r="BH230" s="255">
        <f>IF(N230="sníž. přenesená",J230,0)</f>
        <v>0</v>
      </c>
      <c r="BI230" s="255">
        <f>IF(N230="nulová",J230,0)</f>
        <v>0</v>
      </c>
      <c r="BJ230" s="17" t="s">
        <v>86</v>
      </c>
      <c r="BK230" s="255">
        <f>ROUND(I230*H230,2)</f>
        <v>0</v>
      </c>
      <c r="BL230" s="17" t="s">
        <v>163</v>
      </c>
      <c r="BM230" s="254" t="s">
        <v>826</v>
      </c>
    </row>
    <row r="231" spans="1:51" s="14" customFormat="1" ht="12">
      <c r="A231" s="14"/>
      <c r="B231" s="271"/>
      <c r="C231" s="272"/>
      <c r="D231" s="258" t="s">
        <v>165</v>
      </c>
      <c r="E231" s="273" t="s">
        <v>1</v>
      </c>
      <c r="F231" s="274" t="s">
        <v>782</v>
      </c>
      <c r="G231" s="272"/>
      <c r="H231" s="273" t="s">
        <v>1</v>
      </c>
      <c r="I231" s="275"/>
      <c r="J231" s="272"/>
      <c r="K231" s="272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165</v>
      </c>
      <c r="AU231" s="280" t="s">
        <v>88</v>
      </c>
      <c r="AV231" s="14" t="s">
        <v>86</v>
      </c>
      <c r="AW231" s="14" t="s">
        <v>34</v>
      </c>
      <c r="AX231" s="14" t="s">
        <v>79</v>
      </c>
      <c r="AY231" s="280" t="s">
        <v>156</v>
      </c>
    </row>
    <row r="232" spans="1:51" s="13" customFormat="1" ht="12">
      <c r="A232" s="13"/>
      <c r="B232" s="256"/>
      <c r="C232" s="257"/>
      <c r="D232" s="258" t="s">
        <v>165</v>
      </c>
      <c r="E232" s="259" t="s">
        <v>1</v>
      </c>
      <c r="F232" s="260" t="s">
        <v>827</v>
      </c>
      <c r="G232" s="257"/>
      <c r="H232" s="261">
        <v>40.08</v>
      </c>
      <c r="I232" s="262"/>
      <c r="J232" s="257"/>
      <c r="K232" s="257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165</v>
      </c>
      <c r="AU232" s="267" t="s">
        <v>88</v>
      </c>
      <c r="AV232" s="13" t="s">
        <v>88</v>
      </c>
      <c r="AW232" s="13" t="s">
        <v>34</v>
      </c>
      <c r="AX232" s="13" t="s">
        <v>86</v>
      </c>
      <c r="AY232" s="267" t="s">
        <v>156</v>
      </c>
    </row>
    <row r="233" spans="1:65" s="2" customFormat="1" ht="24" customHeight="1">
      <c r="A233" s="38"/>
      <c r="B233" s="39"/>
      <c r="C233" s="243" t="s">
        <v>308</v>
      </c>
      <c r="D233" s="243" t="s">
        <v>158</v>
      </c>
      <c r="E233" s="244" t="s">
        <v>828</v>
      </c>
      <c r="F233" s="245" t="s">
        <v>829</v>
      </c>
      <c r="G233" s="246" t="s">
        <v>196</v>
      </c>
      <c r="H233" s="247">
        <v>0.21</v>
      </c>
      <c r="I233" s="248"/>
      <c r="J233" s="249">
        <f>ROUND(I233*H233,2)</f>
        <v>0</v>
      </c>
      <c r="K233" s="245" t="s">
        <v>162</v>
      </c>
      <c r="L233" s="44"/>
      <c r="M233" s="250" t="s">
        <v>1</v>
      </c>
      <c r="N233" s="251" t="s">
        <v>44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163</v>
      </c>
      <c r="AT233" s="254" t="s">
        <v>158</v>
      </c>
      <c r="AU233" s="254" t="s">
        <v>88</v>
      </c>
      <c r="AY233" s="17" t="s">
        <v>156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86</v>
      </c>
      <c r="BK233" s="255">
        <f>ROUND(I233*H233,2)</f>
        <v>0</v>
      </c>
      <c r="BL233" s="17" t="s">
        <v>163</v>
      </c>
      <c r="BM233" s="254" t="s">
        <v>830</v>
      </c>
    </row>
    <row r="234" spans="1:51" s="14" customFormat="1" ht="12">
      <c r="A234" s="14"/>
      <c r="B234" s="271"/>
      <c r="C234" s="272"/>
      <c r="D234" s="258" t="s">
        <v>165</v>
      </c>
      <c r="E234" s="273" t="s">
        <v>1</v>
      </c>
      <c r="F234" s="274" t="s">
        <v>831</v>
      </c>
      <c r="G234" s="272"/>
      <c r="H234" s="273" t="s">
        <v>1</v>
      </c>
      <c r="I234" s="275"/>
      <c r="J234" s="272"/>
      <c r="K234" s="272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165</v>
      </c>
      <c r="AU234" s="280" t="s">
        <v>88</v>
      </c>
      <c r="AV234" s="14" t="s">
        <v>86</v>
      </c>
      <c r="AW234" s="14" t="s">
        <v>34</v>
      </c>
      <c r="AX234" s="14" t="s">
        <v>79</v>
      </c>
      <c r="AY234" s="280" t="s">
        <v>156</v>
      </c>
    </row>
    <row r="235" spans="1:51" s="13" customFormat="1" ht="12">
      <c r="A235" s="13"/>
      <c r="B235" s="256"/>
      <c r="C235" s="257"/>
      <c r="D235" s="258" t="s">
        <v>165</v>
      </c>
      <c r="E235" s="259" t="s">
        <v>1</v>
      </c>
      <c r="F235" s="260" t="s">
        <v>832</v>
      </c>
      <c r="G235" s="257"/>
      <c r="H235" s="261">
        <v>0.21</v>
      </c>
      <c r="I235" s="262"/>
      <c r="J235" s="257"/>
      <c r="K235" s="257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165</v>
      </c>
      <c r="AU235" s="267" t="s">
        <v>88</v>
      </c>
      <c r="AV235" s="13" t="s">
        <v>88</v>
      </c>
      <c r="AW235" s="13" t="s">
        <v>34</v>
      </c>
      <c r="AX235" s="13" t="s">
        <v>86</v>
      </c>
      <c r="AY235" s="267" t="s">
        <v>156</v>
      </c>
    </row>
    <row r="236" spans="1:63" s="12" customFormat="1" ht="22.8" customHeight="1">
      <c r="A236" s="12"/>
      <c r="B236" s="227"/>
      <c r="C236" s="228"/>
      <c r="D236" s="229" t="s">
        <v>78</v>
      </c>
      <c r="E236" s="241" t="s">
        <v>185</v>
      </c>
      <c r="F236" s="241" t="s">
        <v>833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SUM(P237:P273)</f>
        <v>0</v>
      </c>
      <c r="Q236" s="235"/>
      <c r="R236" s="236">
        <f>SUM(R237:R273)</f>
        <v>2.5013868</v>
      </c>
      <c r="S236" s="235"/>
      <c r="T236" s="237">
        <f>SUM(T237:T273)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86</v>
      </c>
      <c r="AT236" s="239" t="s">
        <v>78</v>
      </c>
      <c r="AU236" s="239" t="s">
        <v>86</v>
      </c>
      <c r="AY236" s="238" t="s">
        <v>156</v>
      </c>
      <c r="BK236" s="240">
        <f>SUM(BK237:BK273)</f>
        <v>0</v>
      </c>
    </row>
    <row r="237" spans="1:65" s="2" customFormat="1" ht="36" customHeight="1">
      <c r="A237" s="38"/>
      <c r="B237" s="39"/>
      <c r="C237" s="243" t="s">
        <v>314</v>
      </c>
      <c r="D237" s="243" t="s">
        <v>158</v>
      </c>
      <c r="E237" s="244" t="s">
        <v>834</v>
      </c>
      <c r="F237" s="245" t="s">
        <v>835</v>
      </c>
      <c r="G237" s="246" t="s">
        <v>161</v>
      </c>
      <c r="H237" s="247">
        <v>11.5</v>
      </c>
      <c r="I237" s="248"/>
      <c r="J237" s="249">
        <f>ROUND(I237*H237,2)</f>
        <v>0</v>
      </c>
      <c r="K237" s="245" t="s">
        <v>162</v>
      </c>
      <c r="L237" s="44"/>
      <c r="M237" s="250" t="s">
        <v>1</v>
      </c>
      <c r="N237" s="251" t="s">
        <v>44</v>
      </c>
      <c r="O237" s="91"/>
      <c r="P237" s="252">
        <f>O237*H237</f>
        <v>0</v>
      </c>
      <c r="Q237" s="252">
        <v>0</v>
      </c>
      <c r="R237" s="252">
        <f>Q237*H237</f>
        <v>0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163</v>
      </c>
      <c r="AT237" s="254" t="s">
        <v>158</v>
      </c>
      <c r="AU237" s="254" t="s">
        <v>88</v>
      </c>
      <c r="AY237" s="17" t="s">
        <v>156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86</v>
      </c>
      <c r="BK237" s="255">
        <f>ROUND(I237*H237,2)</f>
        <v>0</v>
      </c>
      <c r="BL237" s="17" t="s">
        <v>163</v>
      </c>
      <c r="BM237" s="254" t="s">
        <v>836</v>
      </c>
    </row>
    <row r="238" spans="1:51" s="14" customFormat="1" ht="12">
      <c r="A238" s="14"/>
      <c r="B238" s="271"/>
      <c r="C238" s="272"/>
      <c r="D238" s="258" t="s">
        <v>165</v>
      </c>
      <c r="E238" s="273" t="s">
        <v>1</v>
      </c>
      <c r="F238" s="274" t="s">
        <v>754</v>
      </c>
      <c r="G238" s="272"/>
      <c r="H238" s="273" t="s">
        <v>1</v>
      </c>
      <c r="I238" s="275"/>
      <c r="J238" s="272"/>
      <c r="K238" s="272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165</v>
      </c>
      <c r="AU238" s="280" t="s">
        <v>88</v>
      </c>
      <c r="AV238" s="14" t="s">
        <v>86</v>
      </c>
      <c r="AW238" s="14" t="s">
        <v>34</v>
      </c>
      <c r="AX238" s="14" t="s">
        <v>79</v>
      </c>
      <c r="AY238" s="280" t="s">
        <v>156</v>
      </c>
    </row>
    <row r="239" spans="1:51" s="14" customFormat="1" ht="12">
      <c r="A239" s="14"/>
      <c r="B239" s="271"/>
      <c r="C239" s="272"/>
      <c r="D239" s="258" t="s">
        <v>165</v>
      </c>
      <c r="E239" s="273" t="s">
        <v>1</v>
      </c>
      <c r="F239" s="274" t="s">
        <v>177</v>
      </c>
      <c r="G239" s="272"/>
      <c r="H239" s="273" t="s">
        <v>1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165</v>
      </c>
      <c r="AU239" s="280" t="s">
        <v>88</v>
      </c>
      <c r="AV239" s="14" t="s">
        <v>86</v>
      </c>
      <c r="AW239" s="14" t="s">
        <v>34</v>
      </c>
      <c r="AX239" s="14" t="s">
        <v>79</v>
      </c>
      <c r="AY239" s="280" t="s">
        <v>156</v>
      </c>
    </row>
    <row r="240" spans="1:51" s="13" customFormat="1" ht="12">
      <c r="A240" s="13"/>
      <c r="B240" s="256"/>
      <c r="C240" s="257"/>
      <c r="D240" s="258" t="s">
        <v>165</v>
      </c>
      <c r="E240" s="259" t="s">
        <v>1</v>
      </c>
      <c r="F240" s="260" t="s">
        <v>755</v>
      </c>
      <c r="G240" s="257"/>
      <c r="H240" s="261">
        <v>11.5</v>
      </c>
      <c r="I240" s="262"/>
      <c r="J240" s="257"/>
      <c r="K240" s="257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165</v>
      </c>
      <c r="AU240" s="267" t="s">
        <v>88</v>
      </c>
      <c r="AV240" s="13" t="s">
        <v>88</v>
      </c>
      <c r="AW240" s="13" t="s">
        <v>34</v>
      </c>
      <c r="AX240" s="13" t="s">
        <v>86</v>
      </c>
      <c r="AY240" s="267" t="s">
        <v>156</v>
      </c>
    </row>
    <row r="241" spans="1:65" s="2" customFormat="1" ht="36" customHeight="1">
      <c r="A241" s="38"/>
      <c r="B241" s="39"/>
      <c r="C241" s="243" t="s">
        <v>321</v>
      </c>
      <c r="D241" s="243" t="s">
        <v>158</v>
      </c>
      <c r="E241" s="244" t="s">
        <v>837</v>
      </c>
      <c r="F241" s="245" t="s">
        <v>838</v>
      </c>
      <c r="G241" s="246" t="s">
        <v>161</v>
      </c>
      <c r="H241" s="247">
        <v>80</v>
      </c>
      <c r="I241" s="248"/>
      <c r="J241" s="249">
        <f>ROUND(I241*H241,2)</f>
        <v>0</v>
      </c>
      <c r="K241" s="245" t="s">
        <v>162</v>
      </c>
      <c r="L241" s="44"/>
      <c r="M241" s="250" t="s">
        <v>1</v>
      </c>
      <c r="N241" s="251" t="s">
        <v>44</v>
      </c>
      <c r="O241" s="91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163</v>
      </c>
      <c r="AT241" s="254" t="s">
        <v>158</v>
      </c>
      <c r="AU241" s="254" t="s">
        <v>88</v>
      </c>
      <c r="AY241" s="17" t="s">
        <v>156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86</v>
      </c>
      <c r="BK241" s="255">
        <f>ROUND(I241*H241,2)</f>
        <v>0</v>
      </c>
      <c r="BL241" s="17" t="s">
        <v>163</v>
      </c>
      <c r="BM241" s="254" t="s">
        <v>839</v>
      </c>
    </row>
    <row r="242" spans="1:51" s="14" customFormat="1" ht="12">
      <c r="A242" s="14"/>
      <c r="B242" s="271"/>
      <c r="C242" s="272"/>
      <c r="D242" s="258" t="s">
        <v>165</v>
      </c>
      <c r="E242" s="273" t="s">
        <v>1</v>
      </c>
      <c r="F242" s="274" t="s">
        <v>754</v>
      </c>
      <c r="G242" s="272"/>
      <c r="H242" s="273" t="s">
        <v>1</v>
      </c>
      <c r="I242" s="275"/>
      <c r="J242" s="272"/>
      <c r="K242" s="272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165</v>
      </c>
      <c r="AU242" s="280" t="s">
        <v>88</v>
      </c>
      <c r="AV242" s="14" t="s">
        <v>86</v>
      </c>
      <c r="AW242" s="14" t="s">
        <v>34</v>
      </c>
      <c r="AX242" s="14" t="s">
        <v>79</v>
      </c>
      <c r="AY242" s="280" t="s">
        <v>156</v>
      </c>
    </row>
    <row r="243" spans="1:51" s="14" customFormat="1" ht="12">
      <c r="A243" s="14"/>
      <c r="B243" s="271"/>
      <c r="C243" s="272"/>
      <c r="D243" s="258" t="s">
        <v>165</v>
      </c>
      <c r="E243" s="273" t="s">
        <v>1</v>
      </c>
      <c r="F243" s="274" t="s">
        <v>177</v>
      </c>
      <c r="G243" s="272"/>
      <c r="H243" s="273" t="s">
        <v>1</v>
      </c>
      <c r="I243" s="275"/>
      <c r="J243" s="272"/>
      <c r="K243" s="272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165</v>
      </c>
      <c r="AU243" s="280" t="s">
        <v>88</v>
      </c>
      <c r="AV243" s="14" t="s">
        <v>86</v>
      </c>
      <c r="AW243" s="14" t="s">
        <v>34</v>
      </c>
      <c r="AX243" s="14" t="s">
        <v>79</v>
      </c>
      <c r="AY243" s="280" t="s">
        <v>156</v>
      </c>
    </row>
    <row r="244" spans="1:51" s="13" customFormat="1" ht="12">
      <c r="A244" s="13"/>
      <c r="B244" s="256"/>
      <c r="C244" s="257"/>
      <c r="D244" s="258" t="s">
        <v>165</v>
      </c>
      <c r="E244" s="259" t="s">
        <v>1</v>
      </c>
      <c r="F244" s="260" t="s">
        <v>840</v>
      </c>
      <c r="G244" s="257"/>
      <c r="H244" s="261">
        <v>80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165</v>
      </c>
      <c r="AU244" s="267" t="s">
        <v>88</v>
      </c>
      <c r="AV244" s="13" t="s">
        <v>88</v>
      </c>
      <c r="AW244" s="13" t="s">
        <v>34</v>
      </c>
      <c r="AX244" s="13" t="s">
        <v>86</v>
      </c>
      <c r="AY244" s="267" t="s">
        <v>156</v>
      </c>
    </row>
    <row r="245" spans="1:65" s="2" customFormat="1" ht="24" customHeight="1">
      <c r="A245" s="38"/>
      <c r="B245" s="39"/>
      <c r="C245" s="243" t="s">
        <v>326</v>
      </c>
      <c r="D245" s="243" t="s">
        <v>158</v>
      </c>
      <c r="E245" s="244" t="s">
        <v>841</v>
      </c>
      <c r="F245" s="245" t="s">
        <v>842</v>
      </c>
      <c r="G245" s="246" t="s">
        <v>161</v>
      </c>
      <c r="H245" s="247">
        <v>80</v>
      </c>
      <c r="I245" s="248"/>
      <c r="J245" s="249">
        <f>ROUND(I245*H245,2)</f>
        <v>0</v>
      </c>
      <c r="K245" s="245" t="s">
        <v>162</v>
      </c>
      <c r="L245" s="44"/>
      <c r="M245" s="250" t="s">
        <v>1</v>
      </c>
      <c r="N245" s="251" t="s">
        <v>44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163</v>
      </c>
      <c r="AT245" s="254" t="s">
        <v>158</v>
      </c>
      <c r="AU245" s="254" t="s">
        <v>88</v>
      </c>
      <c r="AY245" s="17" t="s">
        <v>156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86</v>
      </c>
      <c r="BK245" s="255">
        <f>ROUND(I245*H245,2)</f>
        <v>0</v>
      </c>
      <c r="BL245" s="17" t="s">
        <v>163</v>
      </c>
      <c r="BM245" s="254" t="s">
        <v>843</v>
      </c>
    </row>
    <row r="246" spans="1:51" s="14" customFormat="1" ht="12">
      <c r="A246" s="14"/>
      <c r="B246" s="271"/>
      <c r="C246" s="272"/>
      <c r="D246" s="258" t="s">
        <v>165</v>
      </c>
      <c r="E246" s="273" t="s">
        <v>1</v>
      </c>
      <c r="F246" s="274" t="s">
        <v>754</v>
      </c>
      <c r="G246" s="272"/>
      <c r="H246" s="273" t="s">
        <v>1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165</v>
      </c>
      <c r="AU246" s="280" t="s">
        <v>88</v>
      </c>
      <c r="AV246" s="14" t="s">
        <v>86</v>
      </c>
      <c r="AW246" s="14" t="s">
        <v>34</v>
      </c>
      <c r="AX246" s="14" t="s">
        <v>79</v>
      </c>
      <c r="AY246" s="280" t="s">
        <v>156</v>
      </c>
    </row>
    <row r="247" spans="1:51" s="14" customFormat="1" ht="12">
      <c r="A247" s="14"/>
      <c r="B247" s="271"/>
      <c r="C247" s="272"/>
      <c r="D247" s="258" t="s">
        <v>165</v>
      </c>
      <c r="E247" s="273" t="s">
        <v>1</v>
      </c>
      <c r="F247" s="274" t="s">
        <v>177</v>
      </c>
      <c r="G247" s="272"/>
      <c r="H247" s="273" t="s">
        <v>1</v>
      </c>
      <c r="I247" s="275"/>
      <c r="J247" s="272"/>
      <c r="K247" s="272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165</v>
      </c>
      <c r="AU247" s="280" t="s">
        <v>88</v>
      </c>
      <c r="AV247" s="14" t="s">
        <v>86</v>
      </c>
      <c r="AW247" s="14" t="s">
        <v>34</v>
      </c>
      <c r="AX247" s="14" t="s">
        <v>79</v>
      </c>
      <c r="AY247" s="280" t="s">
        <v>156</v>
      </c>
    </row>
    <row r="248" spans="1:51" s="13" customFormat="1" ht="12">
      <c r="A248" s="13"/>
      <c r="B248" s="256"/>
      <c r="C248" s="257"/>
      <c r="D248" s="258" t="s">
        <v>165</v>
      </c>
      <c r="E248" s="259" t="s">
        <v>1</v>
      </c>
      <c r="F248" s="260" t="s">
        <v>840</v>
      </c>
      <c r="G248" s="257"/>
      <c r="H248" s="261">
        <v>80</v>
      </c>
      <c r="I248" s="262"/>
      <c r="J248" s="257"/>
      <c r="K248" s="257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165</v>
      </c>
      <c r="AU248" s="267" t="s">
        <v>88</v>
      </c>
      <c r="AV248" s="13" t="s">
        <v>88</v>
      </c>
      <c r="AW248" s="13" t="s">
        <v>34</v>
      </c>
      <c r="AX248" s="13" t="s">
        <v>86</v>
      </c>
      <c r="AY248" s="267" t="s">
        <v>156</v>
      </c>
    </row>
    <row r="249" spans="1:65" s="2" customFormat="1" ht="24" customHeight="1">
      <c r="A249" s="38"/>
      <c r="B249" s="39"/>
      <c r="C249" s="243" t="s">
        <v>332</v>
      </c>
      <c r="D249" s="243" t="s">
        <v>158</v>
      </c>
      <c r="E249" s="244" t="s">
        <v>844</v>
      </c>
      <c r="F249" s="245" t="s">
        <v>845</v>
      </c>
      <c r="G249" s="246" t="s">
        <v>161</v>
      </c>
      <c r="H249" s="247">
        <v>23.57</v>
      </c>
      <c r="I249" s="248"/>
      <c r="J249" s="249">
        <f>ROUND(I249*H249,2)</f>
        <v>0</v>
      </c>
      <c r="K249" s="245" t="s">
        <v>162</v>
      </c>
      <c r="L249" s="44"/>
      <c r="M249" s="250" t="s">
        <v>1</v>
      </c>
      <c r="N249" s="251" t="s">
        <v>44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163</v>
      </c>
      <c r="AT249" s="254" t="s">
        <v>158</v>
      </c>
      <c r="AU249" s="254" t="s">
        <v>88</v>
      </c>
      <c r="AY249" s="17" t="s">
        <v>156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86</v>
      </c>
      <c r="BK249" s="255">
        <f>ROUND(I249*H249,2)</f>
        <v>0</v>
      </c>
      <c r="BL249" s="17" t="s">
        <v>163</v>
      </c>
      <c r="BM249" s="254" t="s">
        <v>846</v>
      </c>
    </row>
    <row r="250" spans="1:51" s="14" customFormat="1" ht="12">
      <c r="A250" s="14"/>
      <c r="B250" s="271"/>
      <c r="C250" s="272"/>
      <c r="D250" s="258" t="s">
        <v>165</v>
      </c>
      <c r="E250" s="273" t="s">
        <v>1</v>
      </c>
      <c r="F250" s="274" t="s">
        <v>176</v>
      </c>
      <c r="G250" s="272"/>
      <c r="H250" s="273" t="s">
        <v>1</v>
      </c>
      <c r="I250" s="275"/>
      <c r="J250" s="272"/>
      <c r="K250" s="272"/>
      <c r="L250" s="276"/>
      <c r="M250" s="277"/>
      <c r="N250" s="278"/>
      <c r="O250" s="278"/>
      <c r="P250" s="278"/>
      <c r="Q250" s="278"/>
      <c r="R250" s="278"/>
      <c r="S250" s="278"/>
      <c r="T250" s="27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0" t="s">
        <v>165</v>
      </c>
      <c r="AU250" s="280" t="s">
        <v>88</v>
      </c>
      <c r="AV250" s="14" t="s">
        <v>86</v>
      </c>
      <c r="AW250" s="14" t="s">
        <v>34</v>
      </c>
      <c r="AX250" s="14" t="s">
        <v>79</v>
      </c>
      <c r="AY250" s="280" t="s">
        <v>156</v>
      </c>
    </row>
    <row r="251" spans="1:51" s="14" customFormat="1" ht="12">
      <c r="A251" s="14"/>
      <c r="B251" s="271"/>
      <c r="C251" s="272"/>
      <c r="D251" s="258" t="s">
        <v>165</v>
      </c>
      <c r="E251" s="273" t="s">
        <v>1</v>
      </c>
      <c r="F251" s="274" t="s">
        <v>177</v>
      </c>
      <c r="G251" s="272"/>
      <c r="H251" s="273" t="s">
        <v>1</v>
      </c>
      <c r="I251" s="275"/>
      <c r="J251" s="272"/>
      <c r="K251" s="272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165</v>
      </c>
      <c r="AU251" s="280" t="s">
        <v>88</v>
      </c>
      <c r="AV251" s="14" t="s">
        <v>86</v>
      </c>
      <c r="AW251" s="14" t="s">
        <v>34</v>
      </c>
      <c r="AX251" s="14" t="s">
        <v>79</v>
      </c>
      <c r="AY251" s="280" t="s">
        <v>156</v>
      </c>
    </row>
    <row r="252" spans="1:51" s="13" customFormat="1" ht="12">
      <c r="A252" s="13"/>
      <c r="B252" s="256"/>
      <c r="C252" s="257"/>
      <c r="D252" s="258" t="s">
        <v>165</v>
      </c>
      <c r="E252" s="259" t="s">
        <v>1</v>
      </c>
      <c r="F252" s="260" t="s">
        <v>755</v>
      </c>
      <c r="G252" s="257"/>
      <c r="H252" s="261">
        <v>11.5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165</v>
      </c>
      <c r="AU252" s="267" t="s">
        <v>88</v>
      </c>
      <c r="AV252" s="13" t="s">
        <v>88</v>
      </c>
      <c r="AW252" s="13" t="s">
        <v>34</v>
      </c>
      <c r="AX252" s="13" t="s">
        <v>79</v>
      </c>
      <c r="AY252" s="267" t="s">
        <v>156</v>
      </c>
    </row>
    <row r="253" spans="1:51" s="13" customFormat="1" ht="12">
      <c r="A253" s="13"/>
      <c r="B253" s="256"/>
      <c r="C253" s="257"/>
      <c r="D253" s="258" t="s">
        <v>165</v>
      </c>
      <c r="E253" s="259" t="s">
        <v>1</v>
      </c>
      <c r="F253" s="260" t="s">
        <v>756</v>
      </c>
      <c r="G253" s="257"/>
      <c r="H253" s="261">
        <v>12.07</v>
      </c>
      <c r="I253" s="262"/>
      <c r="J253" s="257"/>
      <c r="K253" s="257"/>
      <c r="L253" s="263"/>
      <c r="M253" s="264"/>
      <c r="N253" s="265"/>
      <c r="O253" s="265"/>
      <c r="P253" s="265"/>
      <c r="Q253" s="265"/>
      <c r="R253" s="265"/>
      <c r="S253" s="265"/>
      <c r="T253" s="26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7" t="s">
        <v>165</v>
      </c>
      <c r="AU253" s="267" t="s">
        <v>88</v>
      </c>
      <c r="AV253" s="13" t="s">
        <v>88</v>
      </c>
      <c r="AW253" s="13" t="s">
        <v>34</v>
      </c>
      <c r="AX253" s="13" t="s">
        <v>79</v>
      </c>
      <c r="AY253" s="267" t="s">
        <v>156</v>
      </c>
    </row>
    <row r="254" spans="1:51" s="15" customFormat="1" ht="12">
      <c r="A254" s="15"/>
      <c r="B254" s="281"/>
      <c r="C254" s="282"/>
      <c r="D254" s="258" t="s">
        <v>165</v>
      </c>
      <c r="E254" s="283" t="s">
        <v>1</v>
      </c>
      <c r="F254" s="284" t="s">
        <v>258</v>
      </c>
      <c r="G254" s="282"/>
      <c r="H254" s="285">
        <v>23.57</v>
      </c>
      <c r="I254" s="286"/>
      <c r="J254" s="282"/>
      <c r="K254" s="282"/>
      <c r="L254" s="287"/>
      <c r="M254" s="288"/>
      <c r="N254" s="289"/>
      <c r="O254" s="289"/>
      <c r="P254" s="289"/>
      <c r="Q254" s="289"/>
      <c r="R254" s="289"/>
      <c r="S254" s="289"/>
      <c r="T254" s="29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1" t="s">
        <v>165</v>
      </c>
      <c r="AU254" s="291" t="s">
        <v>88</v>
      </c>
      <c r="AV254" s="15" t="s">
        <v>163</v>
      </c>
      <c r="AW254" s="15" t="s">
        <v>34</v>
      </c>
      <c r="AX254" s="15" t="s">
        <v>86</v>
      </c>
      <c r="AY254" s="291" t="s">
        <v>156</v>
      </c>
    </row>
    <row r="255" spans="1:65" s="2" customFormat="1" ht="36" customHeight="1">
      <c r="A255" s="38"/>
      <c r="B255" s="39"/>
      <c r="C255" s="243" t="s">
        <v>337</v>
      </c>
      <c r="D255" s="243" t="s">
        <v>158</v>
      </c>
      <c r="E255" s="244" t="s">
        <v>847</v>
      </c>
      <c r="F255" s="245" t="s">
        <v>848</v>
      </c>
      <c r="G255" s="246" t="s">
        <v>161</v>
      </c>
      <c r="H255" s="247">
        <v>11.5</v>
      </c>
      <c r="I255" s="248"/>
      <c r="J255" s="249">
        <f>ROUND(I255*H255,2)</f>
        <v>0</v>
      </c>
      <c r="K255" s="245" t="s">
        <v>162</v>
      </c>
      <c r="L255" s="44"/>
      <c r="M255" s="250" t="s">
        <v>1</v>
      </c>
      <c r="N255" s="251" t="s">
        <v>44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163</v>
      </c>
      <c r="AT255" s="254" t="s">
        <v>158</v>
      </c>
      <c r="AU255" s="254" t="s">
        <v>88</v>
      </c>
      <c r="AY255" s="17" t="s">
        <v>156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86</v>
      </c>
      <c r="BK255" s="255">
        <f>ROUND(I255*H255,2)</f>
        <v>0</v>
      </c>
      <c r="BL255" s="17" t="s">
        <v>163</v>
      </c>
      <c r="BM255" s="254" t="s">
        <v>849</v>
      </c>
    </row>
    <row r="256" spans="1:51" s="14" customFormat="1" ht="12">
      <c r="A256" s="14"/>
      <c r="B256" s="271"/>
      <c r="C256" s="272"/>
      <c r="D256" s="258" t="s">
        <v>165</v>
      </c>
      <c r="E256" s="273" t="s">
        <v>1</v>
      </c>
      <c r="F256" s="274" t="s">
        <v>754</v>
      </c>
      <c r="G256" s="272"/>
      <c r="H256" s="273" t="s">
        <v>1</v>
      </c>
      <c r="I256" s="275"/>
      <c r="J256" s="272"/>
      <c r="K256" s="272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165</v>
      </c>
      <c r="AU256" s="280" t="s">
        <v>88</v>
      </c>
      <c r="AV256" s="14" t="s">
        <v>86</v>
      </c>
      <c r="AW256" s="14" t="s">
        <v>34</v>
      </c>
      <c r="AX256" s="14" t="s">
        <v>79</v>
      </c>
      <c r="AY256" s="280" t="s">
        <v>156</v>
      </c>
    </row>
    <row r="257" spans="1:51" s="14" customFormat="1" ht="12">
      <c r="A257" s="14"/>
      <c r="B257" s="271"/>
      <c r="C257" s="272"/>
      <c r="D257" s="258" t="s">
        <v>165</v>
      </c>
      <c r="E257" s="273" t="s">
        <v>1</v>
      </c>
      <c r="F257" s="274" t="s">
        <v>177</v>
      </c>
      <c r="G257" s="272"/>
      <c r="H257" s="273" t="s">
        <v>1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165</v>
      </c>
      <c r="AU257" s="280" t="s">
        <v>88</v>
      </c>
      <c r="AV257" s="14" t="s">
        <v>86</v>
      </c>
      <c r="AW257" s="14" t="s">
        <v>34</v>
      </c>
      <c r="AX257" s="14" t="s">
        <v>79</v>
      </c>
      <c r="AY257" s="280" t="s">
        <v>156</v>
      </c>
    </row>
    <row r="258" spans="1:51" s="13" customFormat="1" ht="12">
      <c r="A258" s="13"/>
      <c r="B258" s="256"/>
      <c r="C258" s="257"/>
      <c r="D258" s="258" t="s">
        <v>165</v>
      </c>
      <c r="E258" s="259" t="s">
        <v>1</v>
      </c>
      <c r="F258" s="260" t="s">
        <v>755</v>
      </c>
      <c r="G258" s="257"/>
      <c r="H258" s="261">
        <v>11.5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165</v>
      </c>
      <c r="AU258" s="267" t="s">
        <v>88</v>
      </c>
      <c r="AV258" s="13" t="s">
        <v>88</v>
      </c>
      <c r="AW258" s="13" t="s">
        <v>34</v>
      </c>
      <c r="AX258" s="13" t="s">
        <v>86</v>
      </c>
      <c r="AY258" s="267" t="s">
        <v>156</v>
      </c>
    </row>
    <row r="259" spans="1:65" s="2" customFormat="1" ht="24" customHeight="1">
      <c r="A259" s="38"/>
      <c r="B259" s="39"/>
      <c r="C259" s="243" t="s">
        <v>342</v>
      </c>
      <c r="D259" s="243" t="s">
        <v>158</v>
      </c>
      <c r="E259" s="244" t="s">
        <v>850</v>
      </c>
      <c r="F259" s="245" t="s">
        <v>851</v>
      </c>
      <c r="G259" s="246" t="s">
        <v>161</v>
      </c>
      <c r="H259" s="247">
        <v>11.5</v>
      </c>
      <c r="I259" s="248"/>
      <c r="J259" s="249">
        <f>ROUND(I259*H259,2)</f>
        <v>0</v>
      </c>
      <c r="K259" s="245" t="s">
        <v>162</v>
      </c>
      <c r="L259" s="44"/>
      <c r="M259" s="250" t="s">
        <v>1</v>
      </c>
      <c r="N259" s="251" t="s">
        <v>44</v>
      </c>
      <c r="O259" s="9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4" t="s">
        <v>163</v>
      </c>
      <c r="AT259" s="254" t="s">
        <v>158</v>
      </c>
      <c r="AU259" s="254" t="s">
        <v>88</v>
      </c>
      <c r="AY259" s="17" t="s">
        <v>156</v>
      </c>
      <c r="BE259" s="255">
        <f>IF(N259="základní",J259,0)</f>
        <v>0</v>
      </c>
      <c r="BF259" s="255">
        <f>IF(N259="snížená",J259,0)</f>
        <v>0</v>
      </c>
      <c r="BG259" s="255">
        <f>IF(N259="zákl. přenesená",J259,0)</f>
        <v>0</v>
      </c>
      <c r="BH259" s="255">
        <f>IF(N259="sníž. přenesená",J259,0)</f>
        <v>0</v>
      </c>
      <c r="BI259" s="255">
        <f>IF(N259="nulová",J259,0)</f>
        <v>0</v>
      </c>
      <c r="BJ259" s="17" t="s">
        <v>86</v>
      </c>
      <c r="BK259" s="255">
        <f>ROUND(I259*H259,2)</f>
        <v>0</v>
      </c>
      <c r="BL259" s="17" t="s">
        <v>163</v>
      </c>
      <c r="BM259" s="254" t="s">
        <v>852</v>
      </c>
    </row>
    <row r="260" spans="1:51" s="14" customFormat="1" ht="12">
      <c r="A260" s="14"/>
      <c r="B260" s="271"/>
      <c r="C260" s="272"/>
      <c r="D260" s="258" t="s">
        <v>165</v>
      </c>
      <c r="E260" s="273" t="s">
        <v>1</v>
      </c>
      <c r="F260" s="274" t="s">
        <v>754</v>
      </c>
      <c r="G260" s="272"/>
      <c r="H260" s="273" t="s">
        <v>1</v>
      </c>
      <c r="I260" s="275"/>
      <c r="J260" s="272"/>
      <c r="K260" s="272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165</v>
      </c>
      <c r="AU260" s="280" t="s">
        <v>88</v>
      </c>
      <c r="AV260" s="14" t="s">
        <v>86</v>
      </c>
      <c r="AW260" s="14" t="s">
        <v>34</v>
      </c>
      <c r="AX260" s="14" t="s">
        <v>79</v>
      </c>
      <c r="AY260" s="280" t="s">
        <v>156</v>
      </c>
    </row>
    <row r="261" spans="1:51" s="14" customFormat="1" ht="12">
      <c r="A261" s="14"/>
      <c r="B261" s="271"/>
      <c r="C261" s="272"/>
      <c r="D261" s="258" t="s">
        <v>165</v>
      </c>
      <c r="E261" s="273" t="s">
        <v>1</v>
      </c>
      <c r="F261" s="274" t="s">
        <v>177</v>
      </c>
      <c r="G261" s="272"/>
      <c r="H261" s="273" t="s">
        <v>1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165</v>
      </c>
      <c r="AU261" s="280" t="s">
        <v>88</v>
      </c>
      <c r="AV261" s="14" t="s">
        <v>86</v>
      </c>
      <c r="AW261" s="14" t="s">
        <v>34</v>
      </c>
      <c r="AX261" s="14" t="s">
        <v>79</v>
      </c>
      <c r="AY261" s="280" t="s">
        <v>156</v>
      </c>
    </row>
    <row r="262" spans="1:51" s="13" customFormat="1" ht="12">
      <c r="A262" s="13"/>
      <c r="B262" s="256"/>
      <c r="C262" s="257"/>
      <c r="D262" s="258" t="s">
        <v>165</v>
      </c>
      <c r="E262" s="259" t="s">
        <v>1</v>
      </c>
      <c r="F262" s="260" t="s">
        <v>755</v>
      </c>
      <c r="G262" s="257"/>
      <c r="H262" s="261">
        <v>11.5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165</v>
      </c>
      <c r="AU262" s="267" t="s">
        <v>88</v>
      </c>
      <c r="AV262" s="13" t="s">
        <v>88</v>
      </c>
      <c r="AW262" s="13" t="s">
        <v>34</v>
      </c>
      <c r="AX262" s="13" t="s">
        <v>86</v>
      </c>
      <c r="AY262" s="267" t="s">
        <v>156</v>
      </c>
    </row>
    <row r="263" spans="1:65" s="2" customFormat="1" ht="24" customHeight="1">
      <c r="A263" s="38"/>
      <c r="B263" s="39"/>
      <c r="C263" s="243" t="s">
        <v>347</v>
      </c>
      <c r="D263" s="243" t="s">
        <v>158</v>
      </c>
      <c r="E263" s="244" t="s">
        <v>853</v>
      </c>
      <c r="F263" s="245" t="s">
        <v>854</v>
      </c>
      <c r="G263" s="246" t="s">
        <v>161</v>
      </c>
      <c r="H263" s="247">
        <v>17.6</v>
      </c>
      <c r="I263" s="248"/>
      <c r="J263" s="249">
        <f>ROUND(I263*H263,2)</f>
        <v>0</v>
      </c>
      <c r="K263" s="245" t="s">
        <v>162</v>
      </c>
      <c r="L263" s="44"/>
      <c r="M263" s="250" t="s">
        <v>1</v>
      </c>
      <c r="N263" s="251" t="s">
        <v>44</v>
      </c>
      <c r="O263" s="91"/>
      <c r="P263" s="252">
        <f>O263*H263</f>
        <v>0</v>
      </c>
      <c r="Q263" s="252">
        <v>0</v>
      </c>
      <c r="R263" s="252">
        <f>Q263*H263</f>
        <v>0</v>
      </c>
      <c r="S263" s="252">
        <v>0</v>
      </c>
      <c r="T263" s="25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4" t="s">
        <v>163</v>
      </c>
      <c r="AT263" s="254" t="s">
        <v>158</v>
      </c>
      <c r="AU263" s="254" t="s">
        <v>88</v>
      </c>
      <c r="AY263" s="17" t="s">
        <v>156</v>
      </c>
      <c r="BE263" s="255">
        <f>IF(N263="základní",J263,0)</f>
        <v>0</v>
      </c>
      <c r="BF263" s="255">
        <f>IF(N263="snížená",J263,0)</f>
        <v>0</v>
      </c>
      <c r="BG263" s="255">
        <f>IF(N263="zákl. přenesená",J263,0)</f>
        <v>0</v>
      </c>
      <c r="BH263" s="255">
        <f>IF(N263="sníž. přenesená",J263,0)</f>
        <v>0</v>
      </c>
      <c r="BI263" s="255">
        <f>IF(N263="nulová",J263,0)</f>
        <v>0</v>
      </c>
      <c r="BJ263" s="17" t="s">
        <v>86</v>
      </c>
      <c r="BK263" s="255">
        <f>ROUND(I263*H263,2)</f>
        <v>0</v>
      </c>
      <c r="BL263" s="17" t="s">
        <v>163</v>
      </c>
      <c r="BM263" s="254" t="s">
        <v>855</v>
      </c>
    </row>
    <row r="264" spans="1:51" s="14" customFormat="1" ht="12">
      <c r="A264" s="14"/>
      <c r="B264" s="271"/>
      <c r="C264" s="272"/>
      <c r="D264" s="258" t="s">
        <v>165</v>
      </c>
      <c r="E264" s="273" t="s">
        <v>1</v>
      </c>
      <c r="F264" s="274" t="s">
        <v>754</v>
      </c>
      <c r="G264" s="272"/>
      <c r="H264" s="273" t="s">
        <v>1</v>
      </c>
      <c r="I264" s="275"/>
      <c r="J264" s="272"/>
      <c r="K264" s="272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165</v>
      </c>
      <c r="AU264" s="280" t="s">
        <v>88</v>
      </c>
      <c r="AV264" s="14" t="s">
        <v>86</v>
      </c>
      <c r="AW264" s="14" t="s">
        <v>34</v>
      </c>
      <c r="AX264" s="14" t="s">
        <v>79</v>
      </c>
      <c r="AY264" s="280" t="s">
        <v>156</v>
      </c>
    </row>
    <row r="265" spans="1:51" s="14" customFormat="1" ht="12">
      <c r="A265" s="14"/>
      <c r="B265" s="271"/>
      <c r="C265" s="272"/>
      <c r="D265" s="258" t="s">
        <v>165</v>
      </c>
      <c r="E265" s="273" t="s">
        <v>1</v>
      </c>
      <c r="F265" s="274" t="s">
        <v>177</v>
      </c>
      <c r="G265" s="272"/>
      <c r="H265" s="273" t="s">
        <v>1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165</v>
      </c>
      <c r="AU265" s="280" t="s">
        <v>88</v>
      </c>
      <c r="AV265" s="14" t="s">
        <v>86</v>
      </c>
      <c r="AW265" s="14" t="s">
        <v>34</v>
      </c>
      <c r="AX265" s="14" t="s">
        <v>79</v>
      </c>
      <c r="AY265" s="280" t="s">
        <v>156</v>
      </c>
    </row>
    <row r="266" spans="1:51" s="13" customFormat="1" ht="12">
      <c r="A266" s="13"/>
      <c r="B266" s="256"/>
      <c r="C266" s="257"/>
      <c r="D266" s="258" t="s">
        <v>165</v>
      </c>
      <c r="E266" s="259" t="s">
        <v>1</v>
      </c>
      <c r="F266" s="260" t="s">
        <v>856</v>
      </c>
      <c r="G266" s="257"/>
      <c r="H266" s="261">
        <v>17.6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165</v>
      </c>
      <c r="AU266" s="267" t="s">
        <v>88</v>
      </c>
      <c r="AV266" s="13" t="s">
        <v>88</v>
      </c>
      <c r="AW266" s="13" t="s">
        <v>34</v>
      </c>
      <c r="AX266" s="13" t="s">
        <v>86</v>
      </c>
      <c r="AY266" s="267" t="s">
        <v>156</v>
      </c>
    </row>
    <row r="267" spans="1:65" s="2" customFormat="1" ht="36" customHeight="1">
      <c r="A267" s="38"/>
      <c r="B267" s="39"/>
      <c r="C267" s="243" t="s">
        <v>351</v>
      </c>
      <c r="D267" s="243" t="s">
        <v>158</v>
      </c>
      <c r="E267" s="244" t="s">
        <v>857</v>
      </c>
      <c r="F267" s="245" t="s">
        <v>858</v>
      </c>
      <c r="G267" s="246" t="s">
        <v>161</v>
      </c>
      <c r="H267" s="247">
        <v>18.4</v>
      </c>
      <c r="I267" s="248"/>
      <c r="J267" s="249">
        <f>ROUND(I267*H267,2)</f>
        <v>0</v>
      </c>
      <c r="K267" s="245" t="s">
        <v>162</v>
      </c>
      <c r="L267" s="44"/>
      <c r="M267" s="250" t="s">
        <v>1</v>
      </c>
      <c r="N267" s="251" t="s">
        <v>44</v>
      </c>
      <c r="O267" s="9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163</v>
      </c>
      <c r="AT267" s="254" t="s">
        <v>158</v>
      </c>
      <c r="AU267" s="254" t="s">
        <v>88</v>
      </c>
      <c r="AY267" s="17" t="s">
        <v>156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86</v>
      </c>
      <c r="BK267" s="255">
        <f>ROUND(I267*H267,2)</f>
        <v>0</v>
      </c>
      <c r="BL267" s="17" t="s">
        <v>163</v>
      </c>
      <c r="BM267" s="254" t="s">
        <v>859</v>
      </c>
    </row>
    <row r="268" spans="1:51" s="14" customFormat="1" ht="12">
      <c r="A268" s="14"/>
      <c r="B268" s="271"/>
      <c r="C268" s="272"/>
      <c r="D268" s="258" t="s">
        <v>165</v>
      </c>
      <c r="E268" s="273" t="s">
        <v>1</v>
      </c>
      <c r="F268" s="274" t="s">
        <v>176</v>
      </c>
      <c r="G268" s="272"/>
      <c r="H268" s="273" t="s">
        <v>1</v>
      </c>
      <c r="I268" s="275"/>
      <c r="J268" s="272"/>
      <c r="K268" s="272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165</v>
      </c>
      <c r="AU268" s="280" t="s">
        <v>88</v>
      </c>
      <c r="AV268" s="14" t="s">
        <v>86</v>
      </c>
      <c r="AW268" s="14" t="s">
        <v>34</v>
      </c>
      <c r="AX268" s="14" t="s">
        <v>79</v>
      </c>
      <c r="AY268" s="280" t="s">
        <v>156</v>
      </c>
    </row>
    <row r="269" spans="1:51" s="14" customFormat="1" ht="12">
      <c r="A269" s="14"/>
      <c r="B269" s="271"/>
      <c r="C269" s="272"/>
      <c r="D269" s="258" t="s">
        <v>165</v>
      </c>
      <c r="E269" s="273" t="s">
        <v>1</v>
      </c>
      <c r="F269" s="274" t="s">
        <v>177</v>
      </c>
      <c r="G269" s="272"/>
      <c r="H269" s="273" t="s">
        <v>1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165</v>
      </c>
      <c r="AU269" s="280" t="s">
        <v>88</v>
      </c>
      <c r="AV269" s="14" t="s">
        <v>86</v>
      </c>
      <c r="AW269" s="14" t="s">
        <v>34</v>
      </c>
      <c r="AX269" s="14" t="s">
        <v>79</v>
      </c>
      <c r="AY269" s="280" t="s">
        <v>156</v>
      </c>
    </row>
    <row r="270" spans="1:51" s="13" customFormat="1" ht="12">
      <c r="A270" s="13"/>
      <c r="B270" s="256"/>
      <c r="C270" s="257"/>
      <c r="D270" s="258" t="s">
        <v>165</v>
      </c>
      <c r="E270" s="259" t="s">
        <v>1</v>
      </c>
      <c r="F270" s="260" t="s">
        <v>860</v>
      </c>
      <c r="G270" s="257"/>
      <c r="H270" s="261">
        <v>18.4</v>
      </c>
      <c r="I270" s="262"/>
      <c r="J270" s="257"/>
      <c r="K270" s="257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165</v>
      </c>
      <c r="AU270" s="267" t="s">
        <v>88</v>
      </c>
      <c r="AV270" s="13" t="s">
        <v>88</v>
      </c>
      <c r="AW270" s="13" t="s">
        <v>34</v>
      </c>
      <c r="AX270" s="13" t="s">
        <v>86</v>
      </c>
      <c r="AY270" s="267" t="s">
        <v>156</v>
      </c>
    </row>
    <row r="271" spans="1:65" s="2" customFormat="1" ht="72" customHeight="1">
      <c r="A271" s="38"/>
      <c r="B271" s="39"/>
      <c r="C271" s="243" t="s">
        <v>355</v>
      </c>
      <c r="D271" s="243" t="s">
        <v>158</v>
      </c>
      <c r="E271" s="244" t="s">
        <v>861</v>
      </c>
      <c r="F271" s="245" t="s">
        <v>862</v>
      </c>
      <c r="G271" s="246" t="s">
        <v>161</v>
      </c>
      <c r="H271" s="247">
        <v>24.14</v>
      </c>
      <c r="I271" s="248"/>
      <c r="J271" s="249">
        <f>ROUND(I271*H271,2)</f>
        <v>0</v>
      </c>
      <c r="K271" s="245" t="s">
        <v>162</v>
      </c>
      <c r="L271" s="44"/>
      <c r="M271" s="250" t="s">
        <v>1</v>
      </c>
      <c r="N271" s="251" t="s">
        <v>44</v>
      </c>
      <c r="O271" s="91"/>
      <c r="P271" s="252">
        <f>O271*H271</f>
        <v>0</v>
      </c>
      <c r="Q271" s="252">
        <v>0.10362</v>
      </c>
      <c r="R271" s="252">
        <f>Q271*H271</f>
        <v>2.5013868</v>
      </c>
      <c r="S271" s="252">
        <v>0</v>
      </c>
      <c r="T271" s="25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4" t="s">
        <v>163</v>
      </c>
      <c r="AT271" s="254" t="s">
        <v>158</v>
      </c>
      <c r="AU271" s="254" t="s">
        <v>88</v>
      </c>
      <c r="AY271" s="17" t="s">
        <v>156</v>
      </c>
      <c r="BE271" s="255">
        <f>IF(N271="základní",J271,0)</f>
        <v>0</v>
      </c>
      <c r="BF271" s="255">
        <f>IF(N271="snížená",J271,0)</f>
        <v>0</v>
      </c>
      <c r="BG271" s="255">
        <f>IF(N271="zákl. přenesená",J271,0)</f>
        <v>0</v>
      </c>
      <c r="BH271" s="255">
        <f>IF(N271="sníž. přenesená",J271,0)</f>
        <v>0</v>
      </c>
      <c r="BI271" s="255">
        <f>IF(N271="nulová",J271,0)</f>
        <v>0</v>
      </c>
      <c r="BJ271" s="17" t="s">
        <v>86</v>
      </c>
      <c r="BK271" s="255">
        <f>ROUND(I271*H271,2)</f>
        <v>0</v>
      </c>
      <c r="BL271" s="17" t="s">
        <v>163</v>
      </c>
      <c r="BM271" s="254" t="s">
        <v>863</v>
      </c>
    </row>
    <row r="272" spans="1:51" s="14" customFormat="1" ht="12">
      <c r="A272" s="14"/>
      <c r="B272" s="271"/>
      <c r="C272" s="272"/>
      <c r="D272" s="258" t="s">
        <v>165</v>
      </c>
      <c r="E272" s="273" t="s">
        <v>1</v>
      </c>
      <c r="F272" s="274" t="s">
        <v>864</v>
      </c>
      <c r="G272" s="272"/>
      <c r="H272" s="273" t="s">
        <v>1</v>
      </c>
      <c r="I272" s="275"/>
      <c r="J272" s="272"/>
      <c r="K272" s="272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165</v>
      </c>
      <c r="AU272" s="280" t="s">
        <v>88</v>
      </c>
      <c r="AV272" s="14" t="s">
        <v>86</v>
      </c>
      <c r="AW272" s="14" t="s">
        <v>34</v>
      </c>
      <c r="AX272" s="14" t="s">
        <v>79</v>
      </c>
      <c r="AY272" s="280" t="s">
        <v>156</v>
      </c>
    </row>
    <row r="273" spans="1:51" s="13" customFormat="1" ht="12">
      <c r="A273" s="13"/>
      <c r="B273" s="256"/>
      <c r="C273" s="257"/>
      <c r="D273" s="258" t="s">
        <v>165</v>
      </c>
      <c r="E273" s="259" t="s">
        <v>1</v>
      </c>
      <c r="F273" s="260" t="s">
        <v>749</v>
      </c>
      <c r="G273" s="257"/>
      <c r="H273" s="261">
        <v>24.14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165</v>
      </c>
      <c r="AU273" s="267" t="s">
        <v>88</v>
      </c>
      <c r="AV273" s="13" t="s">
        <v>88</v>
      </c>
      <c r="AW273" s="13" t="s">
        <v>34</v>
      </c>
      <c r="AX273" s="13" t="s">
        <v>86</v>
      </c>
      <c r="AY273" s="267" t="s">
        <v>156</v>
      </c>
    </row>
    <row r="274" spans="1:63" s="12" customFormat="1" ht="22.8" customHeight="1">
      <c r="A274" s="12"/>
      <c r="B274" s="227"/>
      <c r="C274" s="228"/>
      <c r="D274" s="229" t="s">
        <v>78</v>
      </c>
      <c r="E274" s="241" t="s">
        <v>199</v>
      </c>
      <c r="F274" s="241" t="s">
        <v>320</v>
      </c>
      <c r="G274" s="228"/>
      <c r="H274" s="228"/>
      <c r="I274" s="231"/>
      <c r="J274" s="242">
        <f>BK274</f>
        <v>0</v>
      </c>
      <c r="K274" s="228"/>
      <c r="L274" s="233"/>
      <c r="M274" s="234"/>
      <c r="N274" s="235"/>
      <c r="O274" s="235"/>
      <c r="P274" s="236">
        <f>SUM(P275:P305)</f>
        <v>0</v>
      </c>
      <c r="Q274" s="235"/>
      <c r="R274" s="236">
        <f>SUM(R275:R305)</f>
        <v>4.19741058</v>
      </c>
      <c r="S274" s="235"/>
      <c r="T274" s="237">
        <f>SUM(T275:T305)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8" t="s">
        <v>86</v>
      </c>
      <c r="AT274" s="239" t="s">
        <v>78</v>
      </c>
      <c r="AU274" s="239" t="s">
        <v>86</v>
      </c>
      <c r="AY274" s="238" t="s">
        <v>156</v>
      </c>
      <c r="BK274" s="240">
        <f>SUM(BK275:BK305)</f>
        <v>0</v>
      </c>
    </row>
    <row r="275" spans="1:65" s="2" customFormat="1" ht="36" customHeight="1">
      <c r="A275" s="38"/>
      <c r="B275" s="39"/>
      <c r="C275" s="243" t="s">
        <v>360</v>
      </c>
      <c r="D275" s="243" t="s">
        <v>158</v>
      </c>
      <c r="E275" s="244" t="s">
        <v>865</v>
      </c>
      <c r="F275" s="245" t="s">
        <v>866</v>
      </c>
      <c r="G275" s="246" t="s">
        <v>181</v>
      </c>
      <c r="H275" s="247">
        <v>405.07</v>
      </c>
      <c r="I275" s="248"/>
      <c r="J275" s="249">
        <f>ROUND(I275*H275,2)</f>
        <v>0</v>
      </c>
      <c r="K275" s="245" t="s">
        <v>162</v>
      </c>
      <c r="L275" s="44"/>
      <c r="M275" s="250" t="s">
        <v>1</v>
      </c>
      <c r="N275" s="251" t="s">
        <v>44</v>
      </c>
      <c r="O275" s="91"/>
      <c r="P275" s="252">
        <f>O275*H275</f>
        <v>0</v>
      </c>
      <c r="Q275" s="252">
        <v>0</v>
      </c>
      <c r="R275" s="252">
        <f>Q275*H275</f>
        <v>0</v>
      </c>
      <c r="S275" s="252">
        <v>0</v>
      </c>
      <c r="T275" s="25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4" t="s">
        <v>163</v>
      </c>
      <c r="AT275" s="254" t="s">
        <v>158</v>
      </c>
      <c r="AU275" s="254" t="s">
        <v>88</v>
      </c>
      <c r="AY275" s="17" t="s">
        <v>156</v>
      </c>
      <c r="BE275" s="255">
        <f>IF(N275="základní",J275,0)</f>
        <v>0</v>
      </c>
      <c r="BF275" s="255">
        <f>IF(N275="snížená",J275,0)</f>
        <v>0</v>
      </c>
      <c r="BG275" s="255">
        <f>IF(N275="zákl. přenesená",J275,0)</f>
        <v>0</v>
      </c>
      <c r="BH275" s="255">
        <f>IF(N275="sníž. přenesená",J275,0)</f>
        <v>0</v>
      </c>
      <c r="BI275" s="255">
        <f>IF(N275="nulová",J275,0)</f>
        <v>0</v>
      </c>
      <c r="BJ275" s="17" t="s">
        <v>86</v>
      </c>
      <c r="BK275" s="255">
        <f>ROUND(I275*H275,2)</f>
        <v>0</v>
      </c>
      <c r="BL275" s="17" t="s">
        <v>163</v>
      </c>
      <c r="BM275" s="254" t="s">
        <v>867</v>
      </c>
    </row>
    <row r="276" spans="1:51" s="14" customFormat="1" ht="12">
      <c r="A276" s="14"/>
      <c r="B276" s="271"/>
      <c r="C276" s="272"/>
      <c r="D276" s="258" t="s">
        <v>165</v>
      </c>
      <c r="E276" s="273" t="s">
        <v>1</v>
      </c>
      <c r="F276" s="274" t="s">
        <v>831</v>
      </c>
      <c r="G276" s="272"/>
      <c r="H276" s="273" t="s">
        <v>1</v>
      </c>
      <c r="I276" s="275"/>
      <c r="J276" s="272"/>
      <c r="K276" s="272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165</v>
      </c>
      <c r="AU276" s="280" t="s">
        <v>88</v>
      </c>
      <c r="AV276" s="14" t="s">
        <v>86</v>
      </c>
      <c r="AW276" s="14" t="s">
        <v>34</v>
      </c>
      <c r="AX276" s="14" t="s">
        <v>79</v>
      </c>
      <c r="AY276" s="280" t="s">
        <v>156</v>
      </c>
    </row>
    <row r="277" spans="1:51" s="13" customFormat="1" ht="12">
      <c r="A277" s="13"/>
      <c r="B277" s="256"/>
      <c r="C277" s="257"/>
      <c r="D277" s="258" t="s">
        <v>165</v>
      </c>
      <c r="E277" s="259" t="s">
        <v>1</v>
      </c>
      <c r="F277" s="260" t="s">
        <v>868</v>
      </c>
      <c r="G277" s="257"/>
      <c r="H277" s="261">
        <v>405.07</v>
      </c>
      <c r="I277" s="262"/>
      <c r="J277" s="257"/>
      <c r="K277" s="257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165</v>
      </c>
      <c r="AU277" s="267" t="s">
        <v>88</v>
      </c>
      <c r="AV277" s="13" t="s">
        <v>88</v>
      </c>
      <c r="AW277" s="13" t="s">
        <v>34</v>
      </c>
      <c r="AX277" s="13" t="s">
        <v>86</v>
      </c>
      <c r="AY277" s="267" t="s">
        <v>156</v>
      </c>
    </row>
    <row r="278" spans="1:65" s="2" customFormat="1" ht="24" customHeight="1">
      <c r="A278" s="38"/>
      <c r="B278" s="39"/>
      <c r="C278" s="292" t="s">
        <v>364</v>
      </c>
      <c r="D278" s="292" t="s">
        <v>260</v>
      </c>
      <c r="E278" s="293" t="s">
        <v>869</v>
      </c>
      <c r="F278" s="294" t="s">
        <v>870</v>
      </c>
      <c r="G278" s="295" t="s">
        <v>181</v>
      </c>
      <c r="H278" s="296">
        <v>411.146</v>
      </c>
      <c r="I278" s="297"/>
      <c r="J278" s="298">
        <f>ROUND(I278*H278,2)</f>
        <v>0</v>
      </c>
      <c r="K278" s="294" t="s">
        <v>162</v>
      </c>
      <c r="L278" s="299"/>
      <c r="M278" s="300" t="s">
        <v>1</v>
      </c>
      <c r="N278" s="301" t="s">
        <v>44</v>
      </c>
      <c r="O278" s="91"/>
      <c r="P278" s="252">
        <f>O278*H278</f>
        <v>0</v>
      </c>
      <c r="Q278" s="252">
        <v>0.00318</v>
      </c>
      <c r="R278" s="252">
        <f>Q278*H278</f>
        <v>1.3074442800000001</v>
      </c>
      <c r="S278" s="252">
        <v>0</v>
      </c>
      <c r="T278" s="25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4" t="s">
        <v>199</v>
      </c>
      <c r="AT278" s="254" t="s">
        <v>260</v>
      </c>
      <c r="AU278" s="254" t="s">
        <v>88</v>
      </c>
      <c r="AY278" s="17" t="s">
        <v>156</v>
      </c>
      <c r="BE278" s="255">
        <f>IF(N278="základní",J278,0)</f>
        <v>0</v>
      </c>
      <c r="BF278" s="255">
        <f>IF(N278="snížená",J278,0)</f>
        <v>0</v>
      </c>
      <c r="BG278" s="255">
        <f>IF(N278="zákl. přenesená",J278,0)</f>
        <v>0</v>
      </c>
      <c r="BH278" s="255">
        <f>IF(N278="sníž. přenesená",J278,0)</f>
        <v>0</v>
      </c>
      <c r="BI278" s="255">
        <f>IF(N278="nulová",J278,0)</f>
        <v>0</v>
      </c>
      <c r="BJ278" s="17" t="s">
        <v>86</v>
      </c>
      <c r="BK278" s="255">
        <f>ROUND(I278*H278,2)</f>
        <v>0</v>
      </c>
      <c r="BL278" s="17" t="s">
        <v>163</v>
      </c>
      <c r="BM278" s="254" t="s">
        <v>871</v>
      </c>
    </row>
    <row r="279" spans="1:47" s="2" customFormat="1" ht="12">
      <c r="A279" s="38"/>
      <c r="B279" s="39"/>
      <c r="C279" s="40"/>
      <c r="D279" s="258" t="s">
        <v>174</v>
      </c>
      <c r="E279" s="40"/>
      <c r="F279" s="268" t="s">
        <v>330</v>
      </c>
      <c r="G279" s="40"/>
      <c r="H279" s="40"/>
      <c r="I279" s="154"/>
      <c r="J279" s="40"/>
      <c r="K279" s="40"/>
      <c r="L279" s="44"/>
      <c r="M279" s="269"/>
      <c r="N279" s="270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174</v>
      </c>
      <c r="AU279" s="17" t="s">
        <v>88</v>
      </c>
    </row>
    <row r="280" spans="1:51" s="13" customFormat="1" ht="12">
      <c r="A280" s="13"/>
      <c r="B280" s="256"/>
      <c r="C280" s="257"/>
      <c r="D280" s="258" t="s">
        <v>165</v>
      </c>
      <c r="E280" s="257"/>
      <c r="F280" s="260" t="s">
        <v>872</v>
      </c>
      <c r="G280" s="257"/>
      <c r="H280" s="261">
        <v>411.146</v>
      </c>
      <c r="I280" s="262"/>
      <c r="J280" s="257"/>
      <c r="K280" s="257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165</v>
      </c>
      <c r="AU280" s="267" t="s">
        <v>88</v>
      </c>
      <c r="AV280" s="13" t="s">
        <v>88</v>
      </c>
      <c r="AW280" s="13" t="s">
        <v>4</v>
      </c>
      <c r="AX280" s="13" t="s">
        <v>86</v>
      </c>
      <c r="AY280" s="267" t="s">
        <v>156</v>
      </c>
    </row>
    <row r="281" spans="1:65" s="2" customFormat="1" ht="36" customHeight="1">
      <c r="A281" s="38"/>
      <c r="B281" s="39"/>
      <c r="C281" s="243" t="s">
        <v>368</v>
      </c>
      <c r="D281" s="243" t="s">
        <v>158</v>
      </c>
      <c r="E281" s="244" t="s">
        <v>873</v>
      </c>
      <c r="F281" s="245" t="s">
        <v>874</v>
      </c>
      <c r="G281" s="246" t="s">
        <v>285</v>
      </c>
      <c r="H281" s="247">
        <v>41</v>
      </c>
      <c r="I281" s="248"/>
      <c r="J281" s="249">
        <f>ROUND(I281*H281,2)</f>
        <v>0</v>
      </c>
      <c r="K281" s="245" t="s">
        <v>162</v>
      </c>
      <c r="L281" s="44"/>
      <c r="M281" s="250" t="s">
        <v>1</v>
      </c>
      <c r="N281" s="251" t="s">
        <v>44</v>
      </c>
      <c r="O281" s="91"/>
      <c r="P281" s="252">
        <f>O281*H281</f>
        <v>0</v>
      </c>
      <c r="Q281" s="252">
        <v>0</v>
      </c>
      <c r="R281" s="252">
        <f>Q281*H281</f>
        <v>0</v>
      </c>
      <c r="S281" s="252">
        <v>0</v>
      </c>
      <c r="T281" s="25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4" t="s">
        <v>163</v>
      </c>
      <c r="AT281" s="254" t="s">
        <v>158</v>
      </c>
      <c r="AU281" s="254" t="s">
        <v>88</v>
      </c>
      <c r="AY281" s="17" t="s">
        <v>156</v>
      </c>
      <c r="BE281" s="255">
        <f>IF(N281="základní",J281,0)</f>
        <v>0</v>
      </c>
      <c r="BF281" s="255">
        <f>IF(N281="snížená",J281,0)</f>
        <v>0</v>
      </c>
      <c r="BG281" s="255">
        <f>IF(N281="zákl. přenesená",J281,0)</f>
        <v>0</v>
      </c>
      <c r="BH281" s="255">
        <f>IF(N281="sníž. přenesená",J281,0)</f>
        <v>0</v>
      </c>
      <c r="BI281" s="255">
        <f>IF(N281="nulová",J281,0)</f>
        <v>0</v>
      </c>
      <c r="BJ281" s="17" t="s">
        <v>86</v>
      </c>
      <c r="BK281" s="255">
        <f>ROUND(I281*H281,2)</f>
        <v>0</v>
      </c>
      <c r="BL281" s="17" t="s">
        <v>163</v>
      </c>
      <c r="BM281" s="254" t="s">
        <v>875</v>
      </c>
    </row>
    <row r="282" spans="1:51" s="14" customFormat="1" ht="12">
      <c r="A282" s="14"/>
      <c r="B282" s="271"/>
      <c r="C282" s="272"/>
      <c r="D282" s="258" t="s">
        <v>165</v>
      </c>
      <c r="E282" s="273" t="s">
        <v>1</v>
      </c>
      <c r="F282" s="274" t="s">
        <v>831</v>
      </c>
      <c r="G282" s="272"/>
      <c r="H282" s="273" t="s">
        <v>1</v>
      </c>
      <c r="I282" s="275"/>
      <c r="J282" s="272"/>
      <c r="K282" s="272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165</v>
      </c>
      <c r="AU282" s="280" t="s">
        <v>88</v>
      </c>
      <c r="AV282" s="14" t="s">
        <v>86</v>
      </c>
      <c r="AW282" s="14" t="s">
        <v>34</v>
      </c>
      <c r="AX282" s="14" t="s">
        <v>79</v>
      </c>
      <c r="AY282" s="280" t="s">
        <v>156</v>
      </c>
    </row>
    <row r="283" spans="1:51" s="13" customFormat="1" ht="12">
      <c r="A283" s="13"/>
      <c r="B283" s="256"/>
      <c r="C283" s="257"/>
      <c r="D283" s="258" t="s">
        <v>165</v>
      </c>
      <c r="E283" s="259" t="s">
        <v>1</v>
      </c>
      <c r="F283" s="260" t="s">
        <v>876</v>
      </c>
      <c r="G283" s="257"/>
      <c r="H283" s="261">
        <v>41</v>
      </c>
      <c r="I283" s="262"/>
      <c r="J283" s="257"/>
      <c r="K283" s="257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165</v>
      </c>
      <c r="AU283" s="267" t="s">
        <v>88</v>
      </c>
      <c r="AV283" s="13" t="s">
        <v>88</v>
      </c>
      <c r="AW283" s="13" t="s">
        <v>34</v>
      </c>
      <c r="AX283" s="13" t="s">
        <v>86</v>
      </c>
      <c r="AY283" s="267" t="s">
        <v>156</v>
      </c>
    </row>
    <row r="284" spans="1:65" s="2" customFormat="1" ht="16.5" customHeight="1">
      <c r="A284" s="38"/>
      <c r="B284" s="39"/>
      <c r="C284" s="292" t="s">
        <v>373</v>
      </c>
      <c r="D284" s="292" t="s">
        <v>260</v>
      </c>
      <c r="E284" s="293" t="s">
        <v>877</v>
      </c>
      <c r="F284" s="294" t="s">
        <v>878</v>
      </c>
      <c r="G284" s="295" t="s">
        <v>285</v>
      </c>
      <c r="H284" s="296">
        <v>41</v>
      </c>
      <c r="I284" s="297"/>
      <c r="J284" s="298">
        <f>ROUND(I284*H284,2)</f>
        <v>0</v>
      </c>
      <c r="K284" s="294" t="s">
        <v>162</v>
      </c>
      <c r="L284" s="299"/>
      <c r="M284" s="300" t="s">
        <v>1</v>
      </c>
      <c r="N284" s="301" t="s">
        <v>44</v>
      </c>
      <c r="O284" s="91"/>
      <c r="P284" s="252">
        <f>O284*H284</f>
        <v>0</v>
      </c>
      <c r="Q284" s="252">
        <v>5E-05</v>
      </c>
      <c r="R284" s="252">
        <f>Q284*H284</f>
        <v>0.00205</v>
      </c>
      <c r="S284" s="252">
        <v>0</v>
      </c>
      <c r="T284" s="25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199</v>
      </c>
      <c r="AT284" s="254" t="s">
        <v>260</v>
      </c>
      <c r="AU284" s="254" t="s">
        <v>88</v>
      </c>
      <c r="AY284" s="17" t="s">
        <v>156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86</v>
      </c>
      <c r="BK284" s="255">
        <f>ROUND(I284*H284,2)</f>
        <v>0</v>
      </c>
      <c r="BL284" s="17" t="s">
        <v>163</v>
      </c>
      <c r="BM284" s="254" t="s">
        <v>879</v>
      </c>
    </row>
    <row r="285" spans="1:65" s="2" customFormat="1" ht="36" customHeight="1">
      <c r="A285" s="38"/>
      <c r="B285" s="39"/>
      <c r="C285" s="243" t="s">
        <v>379</v>
      </c>
      <c r="D285" s="243" t="s">
        <v>158</v>
      </c>
      <c r="E285" s="244" t="s">
        <v>880</v>
      </c>
      <c r="F285" s="245" t="s">
        <v>881</v>
      </c>
      <c r="G285" s="246" t="s">
        <v>285</v>
      </c>
      <c r="H285" s="247">
        <v>5</v>
      </c>
      <c r="I285" s="248"/>
      <c r="J285" s="249">
        <f>ROUND(I285*H285,2)</f>
        <v>0</v>
      </c>
      <c r="K285" s="245" t="s">
        <v>1</v>
      </c>
      <c r="L285" s="44"/>
      <c r="M285" s="250" t="s">
        <v>1</v>
      </c>
      <c r="N285" s="251" t="s">
        <v>44</v>
      </c>
      <c r="O285" s="91"/>
      <c r="P285" s="252">
        <f>O285*H285</f>
        <v>0</v>
      </c>
      <c r="Q285" s="252">
        <v>0</v>
      </c>
      <c r="R285" s="252">
        <f>Q285*H285</f>
        <v>0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163</v>
      </c>
      <c r="AT285" s="254" t="s">
        <v>158</v>
      </c>
      <c r="AU285" s="254" t="s">
        <v>88</v>
      </c>
      <c r="AY285" s="17" t="s">
        <v>156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86</v>
      </c>
      <c r="BK285" s="255">
        <f>ROUND(I285*H285,2)</f>
        <v>0</v>
      </c>
      <c r="BL285" s="17" t="s">
        <v>163</v>
      </c>
      <c r="BM285" s="254" t="s">
        <v>882</v>
      </c>
    </row>
    <row r="286" spans="1:51" s="14" customFormat="1" ht="12">
      <c r="A286" s="14"/>
      <c r="B286" s="271"/>
      <c r="C286" s="272"/>
      <c r="D286" s="258" t="s">
        <v>165</v>
      </c>
      <c r="E286" s="273" t="s">
        <v>1</v>
      </c>
      <c r="F286" s="274" t="s">
        <v>831</v>
      </c>
      <c r="G286" s="272"/>
      <c r="H286" s="273" t="s">
        <v>1</v>
      </c>
      <c r="I286" s="275"/>
      <c r="J286" s="272"/>
      <c r="K286" s="272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165</v>
      </c>
      <c r="AU286" s="280" t="s">
        <v>88</v>
      </c>
      <c r="AV286" s="14" t="s">
        <v>86</v>
      </c>
      <c r="AW286" s="14" t="s">
        <v>34</v>
      </c>
      <c r="AX286" s="14" t="s">
        <v>79</v>
      </c>
      <c r="AY286" s="280" t="s">
        <v>156</v>
      </c>
    </row>
    <row r="287" spans="1:51" s="13" customFormat="1" ht="12">
      <c r="A287" s="13"/>
      <c r="B287" s="256"/>
      <c r="C287" s="257"/>
      <c r="D287" s="258" t="s">
        <v>165</v>
      </c>
      <c r="E287" s="259" t="s">
        <v>1</v>
      </c>
      <c r="F287" s="260" t="s">
        <v>883</v>
      </c>
      <c r="G287" s="257"/>
      <c r="H287" s="261">
        <v>5</v>
      </c>
      <c r="I287" s="262"/>
      <c r="J287" s="257"/>
      <c r="K287" s="257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165</v>
      </c>
      <c r="AU287" s="267" t="s">
        <v>88</v>
      </c>
      <c r="AV287" s="13" t="s">
        <v>88</v>
      </c>
      <c r="AW287" s="13" t="s">
        <v>34</v>
      </c>
      <c r="AX287" s="13" t="s">
        <v>86</v>
      </c>
      <c r="AY287" s="267" t="s">
        <v>156</v>
      </c>
    </row>
    <row r="288" spans="1:65" s="2" customFormat="1" ht="16.5" customHeight="1">
      <c r="A288" s="38"/>
      <c r="B288" s="39"/>
      <c r="C288" s="292" t="s">
        <v>383</v>
      </c>
      <c r="D288" s="292" t="s">
        <v>260</v>
      </c>
      <c r="E288" s="293" t="s">
        <v>884</v>
      </c>
      <c r="F288" s="294" t="s">
        <v>885</v>
      </c>
      <c r="G288" s="295" t="s">
        <v>285</v>
      </c>
      <c r="H288" s="296">
        <v>1</v>
      </c>
      <c r="I288" s="297"/>
      <c r="J288" s="298">
        <f>ROUND(I288*H288,2)</f>
        <v>0</v>
      </c>
      <c r="K288" s="294" t="s">
        <v>1</v>
      </c>
      <c r="L288" s="299"/>
      <c r="M288" s="300" t="s">
        <v>1</v>
      </c>
      <c r="N288" s="301" t="s">
        <v>44</v>
      </c>
      <c r="O288" s="91"/>
      <c r="P288" s="252">
        <f>O288*H288</f>
        <v>0</v>
      </c>
      <c r="Q288" s="252">
        <v>0.00097</v>
      </c>
      <c r="R288" s="252">
        <f>Q288*H288</f>
        <v>0.00097</v>
      </c>
      <c r="S288" s="252">
        <v>0</v>
      </c>
      <c r="T288" s="25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4" t="s">
        <v>199</v>
      </c>
      <c r="AT288" s="254" t="s">
        <v>260</v>
      </c>
      <c r="AU288" s="254" t="s">
        <v>88</v>
      </c>
      <c r="AY288" s="17" t="s">
        <v>156</v>
      </c>
      <c r="BE288" s="255">
        <f>IF(N288="základní",J288,0)</f>
        <v>0</v>
      </c>
      <c r="BF288" s="255">
        <f>IF(N288="snížená",J288,0)</f>
        <v>0</v>
      </c>
      <c r="BG288" s="255">
        <f>IF(N288="zákl. přenesená",J288,0)</f>
        <v>0</v>
      </c>
      <c r="BH288" s="255">
        <f>IF(N288="sníž. přenesená",J288,0)</f>
        <v>0</v>
      </c>
      <c r="BI288" s="255">
        <f>IF(N288="nulová",J288,0)</f>
        <v>0</v>
      </c>
      <c r="BJ288" s="17" t="s">
        <v>86</v>
      </c>
      <c r="BK288" s="255">
        <f>ROUND(I288*H288,2)</f>
        <v>0</v>
      </c>
      <c r="BL288" s="17" t="s">
        <v>163</v>
      </c>
      <c r="BM288" s="254" t="s">
        <v>886</v>
      </c>
    </row>
    <row r="289" spans="1:65" s="2" customFormat="1" ht="16.5" customHeight="1">
      <c r="A289" s="38"/>
      <c r="B289" s="39"/>
      <c r="C289" s="292" t="s">
        <v>388</v>
      </c>
      <c r="D289" s="292" t="s">
        <v>260</v>
      </c>
      <c r="E289" s="293" t="s">
        <v>887</v>
      </c>
      <c r="F289" s="294" t="s">
        <v>888</v>
      </c>
      <c r="G289" s="295" t="s">
        <v>285</v>
      </c>
      <c r="H289" s="296">
        <v>1</v>
      </c>
      <c r="I289" s="297"/>
      <c r="J289" s="298">
        <f>ROUND(I289*H289,2)</f>
        <v>0</v>
      </c>
      <c r="K289" s="294" t="s">
        <v>1</v>
      </c>
      <c r="L289" s="299"/>
      <c r="M289" s="300" t="s">
        <v>1</v>
      </c>
      <c r="N289" s="301" t="s">
        <v>44</v>
      </c>
      <c r="O289" s="91"/>
      <c r="P289" s="252">
        <f>O289*H289</f>
        <v>0</v>
      </c>
      <c r="Q289" s="252">
        <v>0.00097</v>
      </c>
      <c r="R289" s="252">
        <f>Q289*H289</f>
        <v>0.00097</v>
      </c>
      <c r="S289" s="252">
        <v>0</v>
      </c>
      <c r="T289" s="25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4" t="s">
        <v>199</v>
      </c>
      <c r="AT289" s="254" t="s">
        <v>260</v>
      </c>
      <c r="AU289" s="254" t="s">
        <v>88</v>
      </c>
      <c r="AY289" s="17" t="s">
        <v>156</v>
      </c>
      <c r="BE289" s="255">
        <f>IF(N289="základní",J289,0)</f>
        <v>0</v>
      </c>
      <c r="BF289" s="255">
        <f>IF(N289="snížená",J289,0)</f>
        <v>0</v>
      </c>
      <c r="BG289" s="255">
        <f>IF(N289="zákl. přenesená",J289,0)</f>
        <v>0</v>
      </c>
      <c r="BH289" s="255">
        <f>IF(N289="sníž. přenesená",J289,0)</f>
        <v>0</v>
      </c>
      <c r="BI289" s="255">
        <f>IF(N289="nulová",J289,0)</f>
        <v>0</v>
      </c>
      <c r="BJ289" s="17" t="s">
        <v>86</v>
      </c>
      <c r="BK289" s="255">
        <f>ROUND(I289*H289,2)</f>
        <v>0</v>
      </c>
      <c r="BL289" s="17" t="s">
        <v>163</v>
      </c>
      <c r="BM289" s="254" t="s">
        <v>889</v>
      </c>
    </row>
    <row r="290" spans="1:65" s="2" customFormat="1" ht="16.5" customHeight="1">
      <c r="A290" s="38"/>
      <c r="B290" s="39"/>
      <c r="C290" s="292" t="s">
        <v>392</v>
      </c>
      <c r="D290" s="292" t="s">
        <v>260</v>
      </c>
      <c r="E290" s="293" t="s">
        <v>890</v>
      </c>
      <c r="F290" s="294" t="s">
        <v>891</v>
      </c>
      <c r="G290" s="295" t="s">
        <v>285</v>
      </c>
      <c r="H290" s="296">
        <v>1</v>
      </c>
      <c r="I290" s="297"/>
      <c r="J290" s="298">
        <f>ROUND(I290*H290,2)</f>
        <v>0</v>
      </c>
      <c r="K290" s="294" t="s">
        <v>1</v>
      </c>
      <c r="L290" s="299"/>
      <c r="M290" s="300" t="s">
        <v>1</v>
      </c>
      <c r="N290" s="301" t="s">
        <v>44</v>
      </c>
      <c r="O290" s="91"/>
      <c r="P290" s="252">
        <f>O290*H290</f>
        <v>0</v>
      </c>
      <c r="Q290" s="252">
        <v>0.00097</v>
      </c>
      <c r="R290" s="252">
        <f>Q290*H290</f>
        <v>0.00097</v>
      </c>
      <c r="S290" s="252">
        <v>0</v>
      </c>
      <c r="T290" s="25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4" t="s">
        <v>199</v>
      </c>
      <c r="AT290" s="254" t="s">
        <v>260</v>
      </c>
      <c r="AU290" s="254" t="s">
        <v>88</v>
      </c>
      <c r="AY290" s="17" t="s">
        <v>156</v>
      </c>
      <c r="BE290" s="255">
        <f>IF(N290="základní",J290,0)</f>
        <v>0</v>
      </c>
      <c r="BF290" s="255">
        <f>IF(N290="snížená",J290,0)</f>
        <v>0</v>
      </c>
      <c r="BG290" s="255">
        <f>IF(N290="zákl. přenesená",J290,0)</f>
        <v>0</v>
      </c>
      <c r="BH290" s="255">
        <f>IF(N290="sníž. přenesená",J290,0)</f>
        <v>0</v>
      </c>
      <c r="BI290" s="255">
        <f>IF(N290="nulová",J290,0)</f>
        <v>0</v>
      </c>
      <c r="BJ290" s="17" t="s">
        <v>86</v>
      </c>
      <c r="BK290" s="255">
        <f>ROUND(I290*H290,2)</f>
        <v>0</v>
      </c>
      <c r="BL290" s="17" t="s">
        <v>163</v>
      </c>
      <c r="BM290" s="254" t="s">
        <v>892</v>
      </c>
    </row>
    <row r="291" spans="1:65" s="2" customFormat="1" ht="16.5" customHeight="1">
      <c r="A291" s="38"/>
      <c r="B291" s="39"/>
      <c r="C291" s="292" t="s">
        <v>398</v>
      </c>
      <c r="D291" s="292" t="s">
        <v>260</v>
      </c>
      <c r="E291" s="293" t="s">
        <v>893</v>
      </c>
      <c r="F291" s="294" t="s">
        <v>894</v>
      </c>
      <c r="G291" s="295" t="s">
        <v>285</v>
      </c>
      <c r="H291" s="296">
        <v>1</v>
      </c>
      <c r="I291" s="297"/>
      <c r="J291" s="298">
        <f>ROUND(I291*H291,2)</f>
        <v>0</v>
      </c>
      <c r="K291" s="294" t="s">
        <v>1</v>
      </c>
      <c r="L291" s="299"/>
      <c r="M291" s="300" t="s">
        <v>1</v>
      </c>
      <c r="N291" s="301" t="s">
        <v>44</v>
      </c>
      <c r="O291" s="91"/>
      <c r="P291" s="252">
        <f>O291*H291</f>
        <v>0</v>
      </c>
      <c r="Q291" s="252">
        <v>0.00097</v>
      </c>
      <c r="R291" s="252">
        <f>Q291*H291</f>
        <v>0.00097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199</v>
      </c>
      <c r="AT291" s="254" t="s">
        <v>260</v>
      </c>
      <c r="AU291" s="254" t="s">
        <v>88</v>
      </c>
      <c r="AY291" s="17" t="s">
        <v>156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86</v>
      </c>
      <c r="BK291" s="255">
        <f>ROUND(I291*H291,2)</f>
        <v>0</v>
      </c>
      <c r="BL291" s="17" t="s">
        <v>163</v>
      </c>
      <c r="BM291" s="254" t="s">
        <v>895</v>
      </c>
    </row>
    <row r="292" spans="1:65" s="2" customFormat="1" ht="16.5" customHeight="1">
      <c r="A292" s="38"/>
      <c r="B292" s="39"/>
      <c r="C292" s="292" t="s">
        <v>402</v>
      </c>
      <c r="D292" s="292" t="s">
        <v>260</v>
      </c>
      <c r="E292" s="293" t="s">
        <v>896</v>
      </c>
      <c r="F292" s="294" t="s">
        <v>897</v>
      </c>
      <c r="G292" s="295" t="s">
        <v>285</v>
      </c>
      <c r="H292" s="296">
        <v>1</v>
      </c>
      <c r="I292" s="297"/>
      <c r="J292" s="298">
        <f>ROUND(I292*H292,2)</f>
        <v>0</v>
      </c>
      <c r="K292" s="294" t="s">
        <v>371</v>
      </c>
      <c r="L292" s="299"/>
      <c r="M292" s="300" t="s">
        <v>1</v>
      </c>
      <c r="N292" s="301" t="s">
        <v>44</v>
      </c>
      <c r="O292" s="91"/>
      <c r="P292" s="252">
        <f>O292*H292</f>
        <v>0</v>
      </c>
      <c r="Q292" s="252">
        <v>0.00072</v>
      </c>
      <c r="R292" s="252">
        <f>Q292*H292</f>
        <v>0.00072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199</v>
      </c>
      <c r="AT292" s="254" t="s">
        <v>260</v>
      </c>
      <c r="AU292" s="254" t="s">
        <v>88</v>
      </c>
      <c r="AY292" s="17" t="s">
        <v>156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86</v>
      </c>
      <c r="BK292" s="255">
        <f>ROUND(I292*H292,2)</f>
        <v>0</v>
      </c>
      <c r="BL292" s="17" t="s">
        <v>163</v>
      </c>
      <c r="BM292" s="254" t="s">
        <v>898</v>
      </c>
    </row>
    <row r="293" spans="1:65" s="2" customFormat="1" ht="24" customHeight="1">
      <c r="A293" s="38"/>
      <c r="B293" s="39"/>
      <c r="C293" s="292" t="s">
        <v>407</v>
      </c>
      <c r="D293" s="292" t="s">
        <v>260</v>
      </c>
      <c r="E293" s="293" t="s">
        <v>899</v>
      </c>
      <c r="F293" s="294" t="s">
        <v>900</v>
      </c>
      <c r="G293" s="295" t="s">
        <v>285</v>
      </c>
      <c r="H293" s="296">
        <v>1</v>
      </c>
      <c r="I293" s="297"/>
      <c r="J293" s="298">
        <f>ROUND(I293*H293,2)</f>
        <v>0</v>
      </c>
      <c r="K293" s="294" t="s">
        <v>162</v>
      </c>
      <c r="L293" s="299"/>
      <c r="M293" s="300" t="s">
        <v>1</v>
      </c>
      <c r="N293" s="301" t="s">
        <v>44</v>
      </c>
      <c r="O293" s="91"/>
      <c r="P293" s="252">
        <f>O293*H293</f>
        <v>0</v>
      </c>
      <c r="Q293" s="252">
        <v>0.004</v>
      </c>
      <c r="R293" s="252">
        <f>Q293*H293</f>
        <v>0.004</v>
      </c>
      <c r="S293" s="252">
        <v>0</v>
      </c>
      <c r="T293" s="25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4" t="s">
        <v>199</v>
      </c>
      <c r="AT293" s="254" t="s">
        <v>260</v>
      </c>
      <c r="AU293" s="254" t="s">
        <v>88</v>
      </c>
      <c r="AY293" s="17" t="s">
        <v>156</v>
      </c>
      <c r="BE293" s="255">
        <f>IF(N293="základní",J293,0)</f>
        <v>0</v>
      </c>
      <c r="BF293" s="255">
        <f>IF(N293="snížená",J293,0)</f>
        <v>0</v>
      </c>
      <c r="BG293" s="255">
        <f>IF(N293="zákl. přenesená",J293,0)</f>
        <v>0</v>
      </c>
      <c r="BH293" s="255">
        <f>IF(N293="sníž. přenesená",J293,0)</f>
        <v>0</v>
      </c>
      <c r="BI293" s="255">
        <f>IF(N293="nulová",J293,0)</f>
        <v>0</v>
      </c>
      <c r="BJ293" s="17" t="s">
        <v>86</v>
      </c>
      <c r="BK293" s="255">
        <f>ROUND(I293*H293,2)</f>
        <v>0</v>
      </c>
      <c r="BL293" s="17" t="s">
        <v>163</v>
      </c>
      <c r="BM293" s="254" t="s">
        <v>901</v>
      </c>
    </row>
    <row r="294" spans="1:65" s="2" customFormat="1" ht="36" customHeight="1">
      <c r="A294" s="38"/>
      <c r="B294" s="39"/>
      <c r="C294" s="243" t="s">
        <v>411</v>
      </c>
      <c r="D294" s="243" t="s">
        <v>158</v>
      </c>
      <c r="E294" s="244" t="s">
        <v>902</v>
      </c>
      <c r="F294" s="245" t="s">
        <v>903</v>
      </c>
      <c r="G294" s="246" t="s">
        <v>285</v>
      </c>
      <c r="H294" s="247">
        <v>4</v>
      </c>
      <c r="I294" s="248"/>
      <c r="J294" s="249">
        <f>ROUND(I294*H294,2)</f>
        <v>0</v>
      </c>
      <c r="K294" s="245" t="s">
        <v>162</v>
      </c>
      <c r="L294" s="44"/>
      <c r="M294" s="250" t="s">
        <v>1</v>
      </c>
      <c r="N294" s="251" t="s">
        <v>44</v>
      </c>
      <c r="O294" s="91"/>
      <c r="P294" s="252">
        <f>O294*H294</f>
        <v>0</v>
      </c>
      <c r="Q294" s="252">
        <v>0</v>
      </c>
      <c r="R294" s="252">
        <f>Q294*H294</f>
        <v>0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163</v>
      </c>
      <c r="AT294" s="254" t="s">
        <v>158</v>
      </c>
      <c r="AU294" s="254" t="s">
        <v>88</v>
      </c>
      <c r="AY294" s="17" t="s">
        <v>156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86</v>
      </c>
      <c r="BK294" s="255">
        <f>ROUND(I294*H294,2)</f>
        <v>0</v>
      </c>
      <c r="BL294" s="17" t="s">
        <v>163</v>
      </c>
      <c r="BM294" s="254" t="s">
        <v>904</v>
      </c>
    </row>
    <row r="295" spans="1:51" s="14" customFormat="1" ht="12">
      <c r="A295" s="14"/>
      <c r="B295" s="271"/>
      <c r="C295" s="272"/>
      <c r="D295" s="258" t="s">
        <v>165</v>
      </c>
      <c r="E295" s="273" t="s">
        <v>1</v>
      </c>
      <c r="F295" s="274" t="s">
        <v>831</v>
      </c>
      <c r="G295" s="272"/>
      <c r="H295" s="273" t="s">
        <v>1</v>
      </c>
      <c r="I295" s="275"/>
      <c r="J295" s="272"/>
      <c r="K295" s="272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165</v>
      </c>
      <c r="AU295" s="280" t="s">
        <v>88</v>
      </c>
      <c r="AV295" s="14" t="s">
        <v>86</v>
      </c>
      <c r="AW295" s="14" t="s">
        <v>34</v>
      </c>
      <c r="AX295" s="14" t="s">
        <v>79</v>
      </c>
      <c r="AY295" s="280" t="s">
        <v>156</v>
      </c>
    </row>
    <row r="296" spans="1:51" s="13" customFormat="1" ht="12">
      <c r="A296" s="13"/>
      <c r="B296" s="256"/>
      <c r="C296" s="257"/>
      <c r="D296" s="258" t="s">
        <v>165</v>
      </c>
      <c r="E296" s="259" t="s">
        <v>1</v>
      </c>
      <c r="F296" s="260" t="s">
        <v>163</v>
      </c>
      <c r="G296" s="257"/>
      <c r="H296" s="261">
        <v>4</v>
      </c>
      <c r="I296" s="262"/>
      <c r="J296" s="257"/>
      <c r="K296" s="257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165</v>
      </c>
      <c r="AU296" s="267" t="s">
        <v>88</v>
      </c>
      <c r="AV296" s="13" t="s">
        <v>88</v>
      </c>
      <c r="AW296" s="13" t="s">
        <v>34</v>
      </c>
      <c r="AX296" s="13" t="s">
        <v>86</v>
      </c>
      <c r="AY296" s="267" t="s">
        <v>156</v>
      </c>
    </row>
    <row r="297" spans="1:65" s="2" customFormat="1" ht="16.5" customHeight="1">
      <c r="A297" s="38"/>
      <c r="B297" s="39"/>
      <c r="C297" s="292" t="s">
        <v>415</v>
      </c>
      <c r="D297" s="292" t="s">
        <v>260</v>
      </c>
      <c r="E297" s="293" t="s">
        <v>905</v>
      </c>
      <c r="F297" s="294" t="s">
        <v>906</v>
      </c>
      <c r="G297" s="295" t="s">
        <v>285</v>
      </c>
      <c r="H297" s="296">
        <v>4</v>
      </c>
      <c r="I297" s="297"/>
      <c r="J297" s="298">
        <f>ROUND(I297*H297,2)</f>
        <v>0</v>
      </c>
      <c r="K297" s="294" t="s">
        <v>162</v>
      </c>
      <c r="L297" s="299"/>
      <c r="M297" s="300" t="s">
        <v>1</v>
      </c>
      <c r="N297" s="301" t="s">
        <v>44</v>
      </c>
      <c r="O297" s="91"/>
      <c r="P297" s="252">
        <f>O297*H297</f>
        <v>0</v>
      </c>
      <c r="Q297" s="252">
        <v>0.00097</v>
      </c>
      <c r="R297" s="252">
        <f>Q297*H297</f>
        <v>0.00388</v>
      </c>
      <c r="S297" s="252">
        <v>0</v>
      </c>
      <c r="T297" s="25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4" t="s">
        <v>199</v>
      </c>
      <c r="AT297" s="254" t="s">
        <v>260</v>
      </c>
      <c r="AU297" s="254" t="s">
        <v>88</v>
      </c>
      <c r="AY297" s="17" t="s">
        <v>156</v>
      </c>
      <c r="BE297" s="255">
        <f>IF(N297="základní",J297,0)</f>
        <v>0</v>
      </c>
      <c r="BF297" s="255">
        <f>IF(N297="snížená",J297,0)</f>
        <v>0</v>
      </c>
      <c r="BG297" s="255">
        <f>IF(N297="zákl. přenesená",J297,0)</f>
        <v>0</v>
      </c>
      <c r="BH297" s="255">
        <f>IF(N297="sníž. přenesená",J297,0)</f>
        <v>0</v>
      </c>
      <c r="BI297" s="255">
        <f>IF(N297="nulová",J297,0)</f>
        <v>0</v>
      </c>
      <c r="BJ297" s="17" t="s">
        <v>86</v>
      </c>
      <c r="BK297" s="255">
        <f>ROUND(I297*H297,2)</f>
        <v>0</v>
      </c>
      <c r="BL297" s="17" t="s">
        <v>163</v>
      </c>
      <c r="BM297" s="254" t="s">
        <v>907</v>
      </c>
    </row>
    <row r="298" spans="1:65" s="2" customFormat="1" ht="36" customHeight="1">
      <c r="A298" s="38"/>
      <c r="B298" s="39"/>
      <c r="C298" s="243" t="s">
        <v>419</v>
      </c>
      <c r="D298" s="243" t="s">
        <v>158</v>
      </c>
      <c r="E298" s="244" t="s">
        <v>908</v>
      </c>
      <c r="F298" s="245" t="s">
        <v>909</v>
      </c>
      <c r="G298" s="246" t="s">
        <v>285</v>
      </c>
      <c r="H298" s="247">
        <v>1</v>
      </c>
      <c r="I298" s="248"/>
      <c r="J298" s="249">
        <f>ROUND(I298*H298,2)</f>
        <v>0</v>
      </c>
      <c r="K298" s="245" t="s">
        <v>162</v>
      </c>
      <c r="L298" s="44"/>
      <c r="M298" s="250" t="s">
        <v>1</v>
      </c>
      <c r="N298" s="251" t="s">
        <v>44</v>
      </c>
      <c r="O298" s="91"/>
      <c r="P298" s="252">
        <f>O298*H298</f>
        <v>0</v>
      </c>
      <c r="Q298" s="252">
        <v>0</v>
      </c>
      <c r="R298" s="252">
        <f>Q298*H298</f>
        <v>0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163</v>
      </c>
      <c r="AT298" s="254" t="s">
        <v>158</v>
      </c>
      <c r="AU298" s="254" t="s">
        <v>88</v>
      </c>
      <c r="AY298" s="17" t="s">
        <v>156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86</v>
      </c>
      <c r="BK298" s="255">
        <f>ROUND(I298*H298,2)</f>
        <v>0</v>
      </c>
      <c r="BL298" s="17" t="s">
        <v>163</v>
      </c>
      <c r="BM298" s="254" t="s">
        <v>910</v>
      </c>
    </row>
    <row r="299" spans="1:51" s="14" customFormat="1" ht="12">
      <c r="A299" s="14"/>
      <c r="B299" s="271"/>
      <c r="C299" s="272"/>
      <c r="D299" s="258" t="s">
        <v>165</v>
      </c>
      <c r="E299" s="273" t="s">
        <v>1</v>
      </c>
      <c r="F299" s="274" t="s">
        <v>831</v>
      </c>
      <c r="G299" s="272"/>
      <c r="H299" s="273" t="s">
        <v>1</v>
      </c>
      <c r="I299" s="275"/>
      <c r="J299" s="272"/>
      <c r="K299" s="272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165</v>
      </c>
      <c r="AU299" s="280" t="s">
        <v>88</v>
      </c>
      <c r="AV299" s="14" t="s">
        <v>86</v>
      </c>
      <c r="AW299" s="14" t="s">
        <v>34</v>
      </c>
      <c r="AX299" s="14" t="s">
        <v>79</v>
      </c>
      <c r="AY299" s="280" t="s">
        <v>156</v>
      </c>
    </row>
    <row r="300" spans="1:51" s="13" customFormat="1" ht="12">
      <c r="A300" s="13"/>
      <c r="B300" s="256"/>
      <c r="C300" s="257"/>
      <c r="D300" s="258" t="s">
        <v>165</v>
      </c>
      <c r="E300" s="259" t="s">
        <v>1</v>
      </c>
      <c r="F300" s="260" t="s">
        <v>86</v>
      </c>
      <c r="G300" s="257"/>
      <c r="H300" s="261">
        <v>1</v>
      </c>
      <c r="I300" s="262"/>
      <c r="J300" s="257"/>
      <c r="K300" s="257"/>
      <c r="L300" s="263"/>
      <c r="M300" s="264"/>
      <c r="N300" s="265"/>
      <c r="O300" s="265"/>
      <c r="P300" s="265"/>
      <c r="Q300" s="265"/>
      <c r="R300" s="265"/>
      <c r="S300" s="265"/>
      <c r="T300" s="26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7" t="s">
        <v>165</v>
      </c>
      <c r="AU300" s="267" t="s">
        <v>88</v>
      </c>
      <c r="AV300" s="13" t="s">
        <v>88</v>
      </c>
      <c r="AW300" s="13" t="s">
        <v>34</v>
      </c>
      <c r="AX300" s="13" t="s">
        <v>86</v>
      </c>
      <c r="AY300" s="267" t="s">
        <v>156</v>
      </c>
    </row>
    <row r="301" spans="1:65" s="2" customFormat="1" ht="16.5" customHeight="1">
      <c r="A301" s="38"/>
      <c r="B301" s="39"/>
      <c r="C301" s="292" t="s">
        <v>423</v>
      </c>
      <c r="D301" s="292" t="s">
        <v>260</v>
      </c>
      <c r="E301" s="293" t="s">
        <v>911</v>
      </c>
      <c r="F301" s="294" t="s">
        <v>912</v>
      </c>
      <c r="G301" s="295" t="s">
        <v>285</v>
      </c>
      <c r="H301" s="296">
        <v>1</v>
      </c>
      <c r="I301" s="297"/>
      <c r="J301" s="298">
        <f>ROUND(I301*H301,2)</f>
        <v>0</v>
      </c>
      <c r="K301" s="294" t="s">
        <v>162</v>
      </c>
      <c r="L301" s="299"/>
      <c r="M301" s="300" t="s">
        <v>1</v>
      </c>
      <c r="N301" s="301" t="s">
        <v>44</v>
      </c>
      <c r="O301" s="91"/>
      <c r="P301" s="252">
        <f>O301*H301</f>
        <v>0</v>
      </c>
      <c r="Q301" s="252">
        <v>0.00119</v>
      </c>
      <c r="R301" s="252">
        <f>Q301*H301</f>
        <v>0.00119</v>
      </c>
      <c r="S301" s="252">
        <v>0</v>
      </c>
      <c r="T301" s="25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54" t="s">
        <v>199</v>
      </c>
      <c r="AT301" s="254" t="s">
        <v>260</v>
      </c>
      <c r="AU301" s="254" t="s">
        <v>88</v>
      </c>
      <c r="AY301" s="17" t="s">
        <v>156</v>
      </c>
      <c r="BE301" s="255">
        <f>IF(N301="základní",J301,0)</f>
        <v>0</v>
      </c>
      <c r="BF301" s="255">
        <f>IF(N301="snížená",J301,0)</f>
        <v>0</v>
      </c>
      <c r="BG301" s="255">
        <f>IF(N301="zákl. přenesená",J301,0)</f>
        <v>0</v>
      </c>
      <c r="BH301" s="255">
        <f>IF(N301="sníž. přenesená",J301,0)</f>
        <v>0</v>
      </c>
      <c r="BI301" s="255">
        <f>IF(N301="nulová",J301,0)</f>
        <v>0</v>
      </c>
      <c r="BJ301" s="17" t="s">
        <v>86</v>
      </c>
      <c r="BK301" s="255">
        <f>ROUND(I301*H301,2)</f>
        <v>0</v>
      </c>
      <c r="BL301" s="17" t="s">
        <v>163</v>
      </c>
      <c r="BM301" s="254" t="s">
        <v>913</v>
      </c>
    </row>
    <row r="302" spans="1:65" s="2" customFormat="1" ht="16.5" customHeight="1">
      <c r="A302" s="38"/>
      <c r="B302" s="39"/>
      <c r="C302" s="243" t="s">
        <v>427</v>
      </c>
      <c r="D302" s="243" t="s">
        <v>158</v>
      </c>
      <c r="E302" s="244" t="s">
        <v>914</v>
      </c>
      <c r="F302" s="245" t="s">
        <v>915</v>
      </c>
      <c r="G302" s="246" t="s">
        <v>181</v>
      </c>
      <c r="H302" s="247">
        <v>402.07</v>
      </c>
      <c r="I302" s="248"/>
      <c r="J302" s="249">
        <f>ROUND(I302*H302,2)</f>
        <v>0</v>
      </c>
      <c r="K302" s="245" t="s">
        <v>162</v>
      </c>
      <c r="L302" s="44"/>
      <c r="M302" s="250" t="s">
        <v>1</v>
      </c>
      <c r="N302" s="251" t="s">
        <v>44</v>
      </c>
      <c r="O302" s="91"/>
      <c r="P302" s="252">
        <f>O302*H302</f>
        <v>0</v>
      </c>
      <c r="Q302" s="252">
        <v>0</v>
      </c>
      <c r="R302" s="252">
        <f>Q302*H302</f>
        <v>0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163</v>
      </c>
      <c r="AT302" s="254" t="s">
        <v>158</v>
      </c>
      <c r="AU302" s="254" t="s">
        <v>88</v>
      </c>
      <c r="AY302" s="17" t="s">
        <v>156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86</v>
      </c>
      <c r="BK302" s="255">
        <f>ROUND(I302*H302,2)</f>
        <v>0</v>
      </c>
      <c r="BL302" s="17" t="s">
        <v>163</v>
      </c>
      <c r="BM302" s="254" t="s">
        <v>916</v>
      </c>
    </row>
    <row r="303" spans="1:65" s="2" customFormat="1" ht="24" customHeight="1">
      <c r="A303" s="38"/>
      <c r="B303" s="39"/>
      <c r="C303" s="243" t="s">
        <v>432</v>
      </c>
      <c r="D303" s="243" t="s">
        <v>158</v>
      </c>
      <c r="E303" s="244" t="s">
        <v>917</v>
      </c>
      <c r="F303" s="245" t="s">
        <v>918</v>
      </c>
      <c r="G303" s="246" t="s">
        <v>285</v>
      </c>
      <c r="H303" s="247">
        <v>6</v>
      </c>
      <c r="I303" s="248"/>
      <c r="J303" s="249">
        <f>ROUND(I303*H303,2)</f>
        <v>0</v>
      </c>
      <c r="K303" s="245" t="s">
        <v>162</v>
      </c>
      <c r="L303" s="44"/>
      <c r="M303" s="250" t="s">
        <v>1</v>
      </c>
      <c r="N303" s="251" t="s">
        <v>44</v>
      </c>
      <c r="O303" s="91"/>
      <c r="P303" s="252">
        <f>O303*H303</f>
        <v>0</v>
      </c>
      <c r="Q303" s="252">
        <v>0.46009</v>
      </c>
      <c r="R303" s="252">
        <f>Q303*H303</f>
        <v>2.7605399999999998</v>
      </c>
      <c r="S303" s="252">
        <v>0</v>
      </c>
      <c r="T303" s="25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163</v>
      </c>
      <c r="AT303" s="254" t="s">
        <v>158</v>
      </c>
      <c r="AU303" s="254" t="s">
        <v>88</v>
      </c>
      <c r="AY303" s="17" t="s">
        <v>156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86</v>
      </c>
      <c r="BK303" s="255">
        <f>ROUND(I303*H303,2)</f>
        <v>0</v>
      </c>
      <c r="BL303" s="17" t="s">
        <v>163</v>
      </c>
      <c r="BM303" s="254" t="s">
        <v>919</v>
      </c>
    </row>
    <row r="304" spans="1:65" s="2" customFormat="1" ht="16.5" customHeight="1">
      <c r="A304" s="38"/>
      <c r="B304" s="39"/>
      <c r="C304" s="243" t="s">
        <v>436</v>
      </c>
      <c r="D304" s="243" t="s">
        <v>158</v>
      </c>
      <c r="E304" s="244" t="s">
        <v>920</v>
      </c>
      <c r="F304" s="245" t="s">
        <v>921</v>
      </c>
      <c r="G304" s="246" t="s">
        <v>181</v>
      </c>
      <c r="H304" s="247">
        <v>408</v>
      </c>
      <c r="I304" s="248"/>
      <c r="J304" s="249">
        <f>ROUND(I304*H304,2)</f>
        <v>0</v>
      </c>
      <c r="K304" s="245" t="s">
        <v>162</v>
      </c>
      <c r="L304" s="44"/>
      <c r="M304" s="250" t="s">
        <v>1</v>
      </c>
      <c r="N304" s="251" t="s">
        <v>44</v>
      </c>
      <c r="O304" s="91"/>
      <c r="P304" s="252">
        <f>O304*H304</f>
        <v>0</v>
      </c>
      <c r="Q304" s="252">
        <v>0.00019</v>
      </c>
      <c r="R304" s="252">
        <f>Q304*H304</f>
        <v>0.07752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163</v>
      </c>
      <c r="AT304" s="254" t="s">
        <v>158</v>
      </c>
      <c r="AU304" s="254" t="s">
        <v>88</v>
      </c>
      <c r="AY304" s="17" t="s">
        <v>156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86</v>
      </c>
      <c r="BK304" s="255">
        <f>ROUND(I304*H304,2)</f>
        <v>0</v>
      </c>
      <c r="BL304" s="17" t="s">
        <v>163</v>
      </c>
      <c r="BM304" s="254" t="s">
        <v>922</v>
      </c>
    </row>
    <row r="305" spans="1:65" s="2" customFormat="1" ht="16.5" customHeight="1">
      <c r="A305" s="38"/>
      <c r="B305" s="39"/>
      <c r="C305" s="243" t="s">
        <v>440</v>
      </c>
      <c r="D305" s="243" t="s">
        <v>158</v>
      </c>
      <c r="E305" s="244" t="s">
        <v>923</v>
      </c>
      <c r="F305" s="245" t="s">
        <v>924</v>
      </c>
      <c r="G305" s="246" t="s">
        <v>181</v>
      </c>
      <c r="H305" s="247">
        <v>402.07</v>
      </c>
      <c r="I305" s="248"/>
      <c r="J305" s="249">
        <f>ROUND(I305*H305,2)</f>
        <v>0</v>
      </c>
      <c r="K305" s="245" t="s">
        <v>162</v>
      </c>
      <c r="L305" s="44"/>
      <c r="M305" s="250" t="s">
        <v>1</v>
      </c>
      <c r="N305" s="251" t="s">
        <v>44</v>
      </c>
      <c r="O305" s="91"/>
      <c r="P305" s="252">
        <f>O305*H305</f>
        <v>0</v>
      </c>
      <c r="Q305" s="252">
        <v>9E-05</v>
      </c>
      <c r="R305" s="252">
        <f>Q305*H305</f>
        <v>0.036186300000000005</v>
      </c>
      <c r="S305" s="252">
        <v>0</v>
      </c>
      <c r="T305" s="25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54" t="s">
        <v>163</v>
      </c>
      <c r="AT305" s="254" t="s">
        <v>158</v>
      </c>
      <c r="AU305" s="254" t="s">
        <v>88</v>
      </c>
      <c r="AY305" s="17" t="s">
        <v>156</v>
      </c>
      <c r="BE305" s="255">
        <f>IF(N305="základní",J305,0)</f>
        <v>0</v>
      </c>
      <c r="BF305" s="255">
        <f>IF(N305="snížená",J305,0)</f>
        <v>0</v>
      </c>
      <c r="BG305" s="255">
        <f>IF(N305="zákl. přenesená",J305,0)</f>
        <v>0</v>
      </c>
      <c r="BH305" s="255">
        <f>IF(N305="sníž. přenesená",J305,0)</f>
        <v>0</v>
      </c>
      <c r="BI305" s="255">
        <f>IF(N305="nulová",J305,0)</f>
        <v>0</v>
      </c>
      <c r="BJ305" s="17" t="s">
        <v>86</v>
      </c>
      <c r="BK305" s="255">
        <f>ROUND(I305*H305,2)</f>
        <v>0</v>
      </c>
      <c r="BL305" s="17" t="s">
        <v>163</v>
      </c>
      <c r="BM305" s="254" t="s">
        <v>925</v>
      </c>
    </row>
    <row r="306" spans="1:63" s="12" customFormat="1" ht="22.8" customHeight="1">
      <c r="A306" s="12"/>
      <c r="B306" s="227"/>
      <c r="C306" s="228"/>
      <c r="D306" s="229" t="s">
        <v>78</v>
      </c>
      <c r="E306" s="241" t="s">
        <v>206</v>
      </c>
      <c r="F306" s="241" t="s">
        <v>659</v>
      </c>
      <c r="G306" s="228"/>
      <c r="H306" s="228"/>
      <c r="I306" s="231"/>
      <c r="J306" s="242">
        <f>BK306</f>
        <v>0</v>
      </c>
      <c r="K306" s="228"/>
      <c r="L306" s="233"/>
      <c r="M306" s="234"/>
      <c r="N306" s="235"/>
      <c r="O306" s="235"/>
      <c r="P306" s="236">
        <f>SUM(P307:P319)</f>
        <v>0</v>
      </c>
      <c r="Q306" s="235"/>
      <c r="R306" s="236">
        <f>SUM(R307:R319)</f>
        <v>0.008610000000000001</v>
      </c>
      <c r="S306" s="235"/>
      <c r="T306" s="237">
        <f>SUM(T307:T319)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8" t="s">
        <v>86</v>
      </c>
      <c r="AT306" s="239" t="s">
        <v>78</v>
      </c>
      <c r="AU306" s="239" t="s">
        <v>86</v>
      </c>
      <c r="AY306" s="238" t="s">
        <v>156</v>
      </c>
      <c r="BK306" s="240">
        <f>SUM(BK307:BK319)</f>
        <v>0</v>
      </c>
    </row>
    <row r="307" spans="1:65" s="2" customFormat="1" ht="36" customHeight="1">
      <c r="A307" s="38"/>
      <c r="B307" s="39"/>
      <c r="C307" s="243" t="s">
        <v>444</v>
      </c>
      <c r="D307" s="243" t="s">
        <v>158</v>
      </c>
      <c r="E307" s="244" t="s">
        <v>926</v>
      </c>
      <c r="F307" s="245" t="s">
        <v>927</v>
      </c>
      <c r="G307" s="246" t="s">
        <v>181</v>
      </c>
      <c r="H307" s="247">
        <v>24.6</v>
      </c>
      <c r="I307" s="248"/>
      <c r="J307" s="249">
        <f>ROUND(I307*H307,2)</f>
        <v>0</v>
      </c>
      <c r="K307" s="245" t="s">
        <v>162</v>
      </c>
      <c r="L307" s="44"/>
      <c r="M307" s="250" t="s">
        <v>1</v>
      </c>
      <c r="N307" s="251" t="s">
        <v>44</v>
      </c>
      <c r="O307" s="91"/>
      <c r="P307" s="252">
        <f>O307*H307</f>
        <v>0</v>
      </c>
      <c r="Q307" s="252">
        <v>1E-05</v>
      </c>
      <c r="R307" s="252">
        <f>Q307*H307</f>
        <v>0.000246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163</v>
      </c>
      <c r="AT307" s="254" t="s">
        <v>158</v>
      </c>
      <c r="AU307" s="254" t="s">
        <v>88</v>
      </c>
      <c r="AY307" s="17" t="s">
        <v>156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86</v>
      </c>
      <c r="BK307" s="255">
        <f>ROUND(I307*H307,2)</f>
        <v>0</v>
      </c>
      <c r="BL307" s="17" t="s">
        <v>163</v>
      </c>
      <c r="BM307" s="254" t="s">
        <v>928</v>
      </c>
    </row>
    <row r="308" spans="1:51" s="14" customFormat="1" ht="12">
      <c r="A308" s="14"/>
      <c r="B308" s="271"/>
      <c r="C308" s="272"/>
      <c r="D308" s="258" t="s">
        <v>165</v>
      </c>
      <c r="E308" s="273" t="s">
        <v>1</v>
      </c>
      <c r="F308" s="274" t="s">
        <v>176</v>
      </c>
      <c r="G308" s="272"/>
      <c r="H308" s="273" t="s">
        <v>1</v>
      </c>
      <c r="I308" s="275"/>
      <c r="J308" s="272"/>
      <c r="K308" s="272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165</v>
      </c>
      <c r="AU308" s="280" t="s">
        <v>88</v>
      </c>
      <c r="AV308" s="14" t="s">
        <v>86</v>
      </c>
      <c r="AW308" s="14" t="s">
        <v>34</v>
      </c>
      <c r="AX308" s="14" t="s">
        <v>79</v>
      </c>
      <c r="AY308" s="280" t="s">
        <v>156</v>
      </c>
    </row>
    <row r="309" spans="1:51" s="14" customFormat="1" ht="12">
      <c r="A309" s="14"/>
      <c r="B309" s="271"/>
      <c r="C309" s="272"/>
      <c r="D309" s="258" t="s">
        <v>165</v>
      </c>
      <c r="E309" s="273" t="s">
        <v>1</v>
      </c>
      <c r="F309" s="274" t="s">
        <v>177</v>
      </c>
      <c r="G309" s="272"/>
      <c r="H309" s="273" t="s">
        <v>1</v>
      </c>
      <c r="I309" s="275"/>
      <c r="J309" s="272"/>
      <c r="K309" s="272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165</v>
      </c>
      <c r="AU309" s="280" t="s">
        <v>88</v>
      </c>
      <c r="AV309" s="14" t="s">
        <v>86</v>
      </c>
      <c r="AW309" s="14" t="s">
        <v>34</v>
      </c>
      <c r="AX309" s="14" t="s">
        <v>79</v>
      </c>
      <c r="AY309" s="280" t="s">
        <v>156</v>
      </c>
    </row>
    <row r="310" spans="1:51" s="13" customFormat="1" ht="12">
      <c r="A310" s="13"/>
      <c r="B310" s="256"/>
      <c r="C310" s="257"/>
      <c r="D310" s="258" t="s">
        <v>165</v>
      </c>
      <c r="E310" s="259" t="s">
        <v>1</v>
      </c>
      <c r="F310" s="260" t="s">
        <v>929</v>
      </c>
      <c r="G310" s="257"/>
      <c r="H310" s="261">
        <v>24.6</v>
      </c>
      <c r="I310" s="262"/>
      <c r="J310" s="257"/>
      <c r="K310" s="257"/>
      <c r="L310" s="263"/>
      <c r="M310" s="264"/>
      <c r="N310" s="265"/>
      <c r="O310" s="265"/>
      <c r="P310" s="265"/>
      <c r="Q310" s="265"/>
      <c r="R310" s="265"/>
      <c r="S310" s="265"/>
      <c r="T310" s="26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7" t="s">
        <v>165</v>
      </c>
      <c r="AU310" s="267" t="s">
        <v>88</v>
      </c>
      <c r="AV310" s="13" t="s">
        <v>88</v>
      </c>
      <c r="AW310" s="13" t="s">
        <v>34</v>
      </c>
      <c r="AX310" s="13" t="s">
        <v>86</v>
      </c>
      <c r="AY310" s="267" t="s">
        <v>156</v>
      </c>
    </row>
    <row r="311" spans="1:65" s="2" customFormat="1" ht="48" customHeight="1">
      <c r="A311" s="38"/>
      <c r="B311" s="39"/>
      <c r="C311" s="243" t="s">
        <v>448</v>
      </c>
      <c r="D311" s="243" t="s">
        <v>158</v>
      </c>
      <c r="E311" s="244" t="s">
        <v>930</v>
      </c>
      <c r="F311" s="245" t="s">
        <v>931</v>
      </c>
      <c r="G311" s="246" t="s">
        <v>181</v>
      </c>
      <c r="H311" s="247">
        <v>24.6</v>
      </c>
      <c r="I311" s="248"/>
      <c r="J311" s="249">
        <f>ROUND(I311*H311,2)</f>
        <v>0</v>
      </c>
      <c r="K311" s="245" t="s">
        <v>162</v>
      </c>
      <c r="L311" s="44"/>
      <c r="M311" s="250" t="s">
        <v>1</v>
      </c>
      <c r="N311" s="251" t="s">
        <v>44</v>
      </c>
      <c r="O311" s="91"/>
      <c r="P311" s="252">
        <f>O311*H311</f>
        <v>0</v>
      </c>
      <c r="Q311" s="252">
        <v>0.00034</v>
      </c>
      <c r="R311" s="252">
        <f>Q311*H311</f>
        <v>0.008364000000000002</v>
      </c>
      <c r="S311" s="252">
        <v>0</v>
      </c>
      <c r="T311" s="25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4" t="s">
        <v>163</v>
      </c>
      <c r="AT311" s="254" t="s">
        <v>158</v>
      </c>
      <c r="AU311" s="254" t="s">
        <v>88</v>
      </c>
      <c r="AY311" s="17" t="s">
        <v>156</v>
      </c>
      <c r="BE311" s="255">
        <f>IF(N311="základní",J311,0)</f>
        <v>0</v>
      </c>
      <c r="BF311" s="255">
        <f>IF(N311="snížená",J311,0)</f>
        <v>0</v>
      </c>
      <c r="BG311" s="255">
        <f>IF(N311="zákl. přenesená",J311,0)</f>
        <v>0</v>
      </c>
      <c r="BH311" s="255">
        <f>IF(N311="sníž. přenesená",J311,0)</f>
        <v>0</v>
      </c>
      <c r="BI311" s="255">
        <f>IF(N311="nulová",J311,0)</f>
        <v>0</v>
      </c>
      <c r="BJ311" s="17" t="s">
        <v>86</v>
      </c>
      <c r="BK311" s="255">
        <f>ROUND(I311*H311,2)</f>
        <v>0</v>
      </c>
      <c r="BL311" s="17" t="s">
        <v>163</v>
      </c>
      <c r="BM311" s="254" t="s">
        <v>932</v>
      </c>
    </row>
    <row r="312" spans="1:51" s="14" customFormat="1" ht="12">
      <c r="A312" s="14"/>
      <c r="B312" s="271"/>
      <c r="C312" s="272"/>
      <c r="D312" s="258" t="s">
        <v>165</v>
      </c>
      <c r="E312" s="273" t="s">
        <v>1</v>
      </c>
      <c r="F312" s="274" t="s">
        <v>176</v>
      </c>
      <c r="G312" s="272"/>
      <c r="H312" s="273" t="s">
        <v>1</v>
      </c>
      <c r="I312" s="275"/>
      <c r="J312" s="272"/>
      <c r="K312" s="272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165</v>
      </c>
      <c r="AU312" s="280" t="s">
        <v>88</v>
      </c>
      <c r="AV312" s="14" t="s">
        <v>86</v>
      </c>
      <c r="AW312" s="14" t="s">
        <v>34</v>
      </c>
      <c r="AX312" s="14" t="s">
        <v>79</v>
      </c>
      <c r="AY312" s="280" t="s">
        <v>156</v>
      </c>
    </row>
    <row r="313" spans="1:51" s="14" customFormat="1" ht="12">
      <c r="A313" s="14"/>
      <c r="B313" s="271"/>
      <c r="C313" s="272"/>
      <c r="D313" s="258" t="s">
        <v>165</v>
      </c>
      <c r="E313" s="273" t="s">
        <v>1</v>
      </c>
      <c r="F313" s="274" t="s">
        <v>177</v>
      </c>
      <c r="G313" s="272"/>
      <c r="H313" s="273" t="s">
        <v>1</v>
      </c>
      <c r="I313" s="275"/>
      <c r="J313" s="272"/>
      <c r="K313" s="272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165</v>
      </c>
      <c r="AU313" s="280" t="s">
        <v>88</v>
      </c>
      <c r="AV313" s="14" t="s">
        <v>86</v>
      </c>
      <c r="AW313" s="14" t="s">
        <v>34</v>
      </c>
      <c r="AX313" s="14" t="s">
        <v>79</v>
      </c>
      <c r="AY313" s="280" t="s">
        <v>156</v>
      </c>
    </row>
    <row r="314" spans="1:51" s="13" customFormat="1" ht="12">
      <c r="A314" s="13"/>
      <c r="B314" s="256"/>
      <c r="C314" s="257"/>
      <c r="D314" s="258" t="s">
        <v>165</v>
      </c>
      <c r="E314" s="259" t="s">
        <v>1</v>
      </c>
      <c r="F314" s="260" t="s">
        <v>929</v>
      </c>
      <c r="G314" s="257"/>
      <c r="H314" s="261">
        <v>24.6</v>
      </c>
      <c r="I314" s="262"/>
      <c r="J314" s="257"/>
      <c r="K314" s="257"/>
      <c r="L314" s="263"/>
      <c r="M314" s="264"/>
      <c r="N314" s="265"/>
      <c r="O314" s="265"/>
      <c r="P314" s="265"/>
      <c r="Q314" s="265"/>
      <c r="R314" s="265"/>
      <c r="S314" s="265"/>
      <c r="T314" s="26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7" t="s">
        <v>165</v>
      </c>
      <c r="AU314" s="267" t="s">
        <v>88</v>
      </c>
      <c r="AV314" s="13" t="s">
        <v>88</v>
      </c>
      <c r="AW314" s="13" t="s">
        <v>34</v>
      </c>
      <c r="AX314" s="13" t="s">
        <v>86</v>
      </c>
      <c r="AY314" s="267" t="s">
        <v>156</v>
      </c>
    </row>
    <row r="315" spans="1:65" s="2" customFormat="1" ht="24" customHeight="1">
      <c r="A315" s="38"/>
      <c r="B315" s="39"/>
      <c r="C315" s="243" t="s">
        <v>452</v>
      </c>
      <c r="D315" s="243" t="s">
        <v>158</v>
      </c>
      <c r="E315" s="244" t="s">
        <v>933</v>
      </c>
      <c r="F315" s="245" t="s">
        <v>934</v>
      </c>
      <c r="G315" s="246" t="s">
        <v>181</v>
      </c>
      <c r="H315" s="247">
        <v>24.6</v>
      </c>
      <c r="I315" s="248"/>
      <c r="J315" s="249">
        <f>ROUND(I315*H315,2)</f>
        <v>0</v>
      </c>
      <c r="K315" s="245" t="s">
        <v>162</v>
      </c>
      <c r="L315" s="44"/>
      <c r="M315" s="250" t="s">
        <v>1</v>
      </c>
      <c r="N315" s="251" t="s">
        <v>44</v>
      </c>
      <c r="O315" s="91"/>
      <c r="P315" s="252">
        <f>O315*H315</f>
        <v>0</v>
      </c>
      <c r="Q315" s="252">
        <v>0</v>
      </c>
      <c r="R315" s="252">
        <f>Q315*H315</f>
        <v>0</v>
      </c>
      <c r="S315" s="252">
        <v>0</v>
      </c>
      <c r="T315" s="25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4" t="s">
        <v>163</v>
      </c>
      <c r="AT315" s="254" t="s">
        <v>158</v>
      </c>
      <c r="AU315" s="254" t="s">
        <v>88</v>
      </c>
      <c r="AY315" s="17" t="s">
        <v>156</v>
      </c>
      <c r="BE315" s="255">
        <f>IF(N315="základní",J315,0)</f>
        <v>0</v>
      </c>
      <c r="BF315" s="255">
        <f>IF(N315="snížená",J315,0)</f>
        <v>0</v>
      </c>
      <c r="BG315" s="255">
        <f>IF(N315="zákl. přenesená",J315,0)</f>
        <v>0</v>
      </c>
      <c r="BH315" s="255">
        <f>IF(N315="sníž. přenesená",J315,0)</f>
        <v>0</v>
      </c>
      <c r="BI315" s="255">
        <f>IF(N315="nulová",J315,0)</f>
        <v>0</v>
      </c>
      <c r="BJ315" s="17" t="s">
        <v>86</v>
      </c>
      <c r="BK315" s="255">
        <f>ROUND(I315*H315,2)</f>
        <v>0</v>
      </c>
      <c r="BL315" s="17" t="s">
        <v>163</v>
      </c>
      <c r="BM315" s="254" t="s">
        <v>935</v>
      </c>
    </row>
    <row r="316" spans="1:51" s="14" customFormat="1" ht="12">
      <c r="A316" s="14"/>
      <c r="B316" s="271"/>
      <c r="C316" s="272"/>
      <c r="D316" s="258" t="s">
        <v>165</v>
      </c>
      <c r="E316" s="273" t="s">
        <v>1</v>
      </c>
      <c r="F316" s="274" t="s">
        <v>176</v>
      </c>
      <c r="G316" s="272"/>
      <c r="H316" s="273" t="s">
        <v>1</v>
      </c>
      <c r="I316" s="275"/>
      <c r="J316" s="272"/>
      <c r="K316" s="272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165</v>
      </c>
      <c r="AU316" s="280" t="s">
        <v>88</v>
      </c>
      <c r="AV316" s="14" t="s">
        <v>86</v>
      </c>
      <c r="AW316" s="14" t="s">
        <v>34</v>
      </c>
      <c r="AX316" s="14" t="s">
        <v>79</v>
      </c>
      <c r="AY316" s="280" t="s">
        <v>156</v>
      </c>
    </row>
    <row r="317" spans="1:51" s="14" customFormat="1" ht="12">
      <c r="A317" s="14"/>
      <c r="B317" s="271"/>
      <c r="C317" s="272"/>
      <c r="D317" s="258" t="s">
        <v>165</v>
      </c>
      <c r="E317" s="273" t="s">
        <v>1</v>
      </c>
      <c r="F317" s="274" t="s">
        <v>177</v>
      </c>
      <c r="G317" s="272"/>
      <c r="H317" s="273" t="s">
        <v>1</v>
      </c>
      <c r="I317" s="275"/>
      <c r="J317" s="272"/>
      <c r="K317" s="272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165</v>
      </c>
      <c r="AU317" s="280" t="s">
        <v>88</v>
      </c>
      <c r="AV317" s="14" t="s">
        <v>86</v>
      </c>
      <c r="AW317" s="14" t="s">
        <v>34</v>
      </c>
      <c r="AX317" s="14" t="s">
        <v>79</v>
      </c>
      <c r="AY317" s="280" t="s">
        <v>156</v>
      </c>
    </row>
    <row r="318" spans="1:51" s="13" customFormat="1" ht="12">
      <c r="A318" s="13"/>
      <c r="B318" s="256"/>
      <c r="C318" s="257"/>
      <c r="D318" s="258" t="s">
        <v>165</v>
      </c>
      <c r="E318" s="259" t="s">
        <v>1</v>
      </c>
      <c r="F318" s="260" t="s">
        <v>929</v>
      </c>
      <c r="G318" s="257"/>
      <c r="H318" s="261">
        <v>24.6</v>
      </c>
      <c r="I318" s="262"/>
      <c r="J318" s="257"/>
      <c r="K318" s="257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165</v>
      </c>
      <c r="AU318" s="267" t="s">
        <v>88</v>
      </c>
      <c r="AV318" s="13" t="s">
        <v>88</v>
      </c>
      <c r="AW318" s="13" t="s">
        <v>34</v>
      </c>
      <c r="AX318" s="13" t="s">
        <v>86</v>
      </c>
      <c r="AY318" s="267" t="s">
        <v>156</v>
      </c>
    </row>
    <row r="319" spans="1:65" s="2" customFormat="1" ht="48" customHeight="1">
      <c r="A319" s="38"/>
      <c r="B319" s="39"/>
      <c r="C319" s="243" t="s">
        <v>458</v>
      </c>
      <c r="D319" s="243" t="s">
        <v>158</v>
      </c>
      <c r="E319" s="244" t="s">
        <v>936</v>
      </c>
      <c r="F319" s="245" t="s">
        <v>937</v>
      </c>
      <c r="G319" s="246" t="s">
        <v>161</v>
      </c>
      <c r="H319" s="247">
        <v>21.14</v>
      </c>
      <c r="I319" s="248"/>
      <c r="J319" s="249">
        <f>ROUND(I319*H319,2)</f>
        <v>0</v>
      </c>
      <c r="K319" s="245" t="s">
        <v>162</v>
      </c>
      <c r="L319" s="44"/>
      <c r="M319" s="250" t="s">
        <v>1</v>
      </c>
      <c r="N319" s="251" t="s">
        <v>44</v>
      </c>
      <c r="O319" s="91"/>
      <c r="P319" s="252">
        <f>O319*H319</f>
        <v>0</v>
      </c>
      <c r="Q319" s="252">
        <v>0</v>
      </c>
      <c r="R319" s="252">
        <f>Q319*H319</f>
        <v>0</v>
      </c>
      <c r="S319" s="252">
        <v>0</v>
      </c>
      <c r="T319" s="25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4" t="s">
        <v>163</v>
      </c>
      <c r="AT319" s="254" t="s">
        <v>158</v>
      </c>
      <c r="AU319" s="254" t="s">
        <v>88</v>
      </c>
      <c r="AY319" s="17" t="s">
        <v>156</v>
      </c>
      <c r="BE319" s="255">
        <f>IF(N319="základní",J319,0)</f>
        <v>0</v>
      </c>
      <c r="BF319" s="255">
        <f>IF(N319="snížená",J319,0)</f>
        <v>0</v>
      </c>
      <c r="BG319" s="255">
        <f>IF(N319="zákl. přenesená",J319,0)</f>
        <v>0</v>
      </c>
      <c r="BH319" s="255">
        <f>IF(N319="sníž. přenesená",J319,0)</f>
        <v>0</v>
      </c>
      <c r="BI319" s="255">
        <f>IF(N319="nulová",J319,0)</f>
        <v>0</v>
      </c>
      <c r="BJ319" s="17" t="s">
        <v>86</v>
      </c>
      <c r="BK319" s="255">
        <f>ROUND(I319*H319,2)</f>
        <v>0</v>
      </c>
      <c r="BL319" s="17" t="s">
        <v>163</v>
      </c>
      <c r="BM319" s="254" t="s">
        <v>938</v>
      </c>
    </row>
    <row r="320" spans="1:63" s="12" customFormat="1" ht="22.8" customHeight="1">
      <c r="A320" s="12"/>
      <c r="B320" s="227"/>
      <c r="C320" s="228"/>
      <c r="D320" s="229" t="s">
        <v>78</v>
      </c>
      <c r="E320" s="241" t="s">
        <v>456</v>
      </c>
      <c r="F320" s="241" t="s">
        <v>457</v>
      </c>
      <c r="G320" s="228"/>
      <c r="H320" s="228"/>
      <c r="I320" s="231"/>
      <c r="J320" s="242">
        <f>BK320</f>
        <v>0</v>
      </c>
      <c r="K320" s="228"/>
      <c r="L320" s="233"/>
      <c r="M320" s="234"/>
      <c r="N320" s="235"/>
      <c r="O320" s="235"/>
      <c r="P320" s="236">
        <f>SUM(P321:P337)</f>
        <v>0</v>
      </c>
      <c r="Q320" s="235"/>
      <c r="R320" s="236">
        <f>SUM(R321:R337)</f>
        <v>0</v>
      </c>
      <c r="S320" s="235"/>
      <c r="T320" s="237">
        <f>SUM(T321:T337)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8" t="s">
        <v>86</v>
      </c>
      <c r="AT320" s="239" t="s">
        <v>78</v>
      </c>
      <c r="AU320" s="239" t="s">
        <v>86</v>
      </c>
      <c r="AY320" s="238" t="s">
        <v>156</v>
      </c>
      <c r="BK320" s="240">
        <f>SUM(BK321:BK337)</f>
        <v>0</v>
      </c>
    </row>
    <row r="321" spans="1:65" s="2" customFormat="1" ht="36" customHeight="1">
      <c r="A321" s="38"/>
      <c r="B321" s="39"/>
      <c r="C321" s="243" t="s">
        <v>463</v>
      </c>
      <c r="D321" s="243" t="s">
        <v>158</v>
      </c>
      <c r="E321" s="244" t="s">
        <v>459</v>
      </c>
      <c r="F321" s="245" t="s">
        <v>460</v>
      </c>
      <c r="G321" s="246" t="s">
        <v>247</v>
      </c>
      <c r="H321" s="247">
        <v>60.222</v>
      </c>
      <c r="I321" s="248"/>
      <c r="J321" s="249">
        <f>ROUND(I321*H321,2)</f>
        <v>0</v>
      </c>
      <c r="K321" s="245" t="s">
        <v>162</v>
      </c>
      <c r="L321" s="44"/>
      <c r="M321" s="250" t="s">
        <v>1</v>
      </c>
      <c r="N321" s="251" t="s">
        <v>44</v>
      </c>
      <c r="O321" s="91"/>
      <c r="P321" s="252">
        <f>O321*H321</f>
        <v>0</v>
      </c>
      <c r="Q321" s="252">
        <v>0</v>
      </c>
      <c r="R321" s="252">
        <f>Q321*H321</f>
        <v>0</v>
      </c>
      <c r="S321" s="252">
        <v>0</v>
      </c>
      <c r="T321" s="25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4" t="s">
        <v>163</v>
      </c>
      <c r="AT321" s="254" t="s">
        <v>158</v>
      </c>
      <c r="AU321" s="254" t="s">
        <v>88</v>
      </c>
      <c r="AY321" s="17" t="s">
        <v>156</v>
      </c>
      <c r="BE321" s="255">
        <f>IF(N321="základní",J321,0)</f>
        <v>0</v>
      </c>
      <c r="BF321" s="255">
        <f>IF(N321="snížená",J321,0)</f>
        <v>0</v>
      </c>
      <c r="BG321" s="255">
        <f>IF(N321="zákl. přenesená",J321,0)</f>
        <v>0</v>
      </c>
      <c r="BH321" s="255">
        <f>IF(N321="sníž. přenesená",J321,0)</f>
        <v>0</v>
      </c>
      <c r="BI321" s="255">
        <f>IF(N321="nulová",J321,0)</f>
        <v>0</v>
      </c>
      <c r="BJ321" s="17" t="s">
        <v>86</v>
      </c>
      <c r="BK321" s="255">
        <f>ROUND(I321*H321,2)</f>
        <v>0</v>
      </c>
      <c r="BL321" s="17" t="s">
        <v>163</v>
      </c>
      <c r="BM321" s="254" t="s">
        <v>939</v>
      </c>
    </row>
    <row r="322" spans="1:51" s="13" customFormat="1" ht="12">
      <c r="A322" s="13"/>
      <c r="B322" s="256"/>
      <c r="C322" s="257"/>
      <c r="D322" s="258" t="s">
        <v>165</v>
      </c>
      <c r="E322" s="259" t="s">
        <v>1</v>
      </c>
      <c r="F322" s="260" t="s">
        <v>940</v>
      </c>
      <c r="G322" s="257"/>
      <c r="H322" s="261">
        <v>10.34</v>
      </c>
      <c r="I322" s="262"/>
      <c r="J322" s="257"/>
      <c r="K322" s="257"/>
      <c r="L322" s="263"/>
      <c r="M322" s="264"/>
      <c r="N322" s="265"/>
      <c r="O322" s="265"/>
      <c r="P322" s="265"/>
      <c r="Q322" s="265"/>
      <c r="R322" s="265"/>
      <c r="S322" s="265"/>
      <c r="T322" s="26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7" t="s">
        <v>165</v>
      </c>
      <c r="AU322" s="267" t="s">
        <v>88</v>
      </c>
      <c r="AV322" s="13" t="s">
        <v>88</v>
      </c>
      <c r="AW322" s="13" t="s">
        <v>34</v>
      </c>
      <c r="AX322" s="13" t="s">
        <v>79</v>
      </c>
      <c r="AY322" s="267" t="s">
        <v>156</v>
      </c>
    </row>
    <row r="323" spans="1:51" s="13" customFormat="1" ht="12">
      <c r="A323" s="13"/>
      <c r="B323" s="256"/>
      <c r="C323" s="257"/>
      <c r="D323" s="258" t="s">
        <v>165</v>
      </c>
      <c r="E323" s="259" t="s">
        <v>1</v>
      </c>
      <c r="F323" s="260" t="s">
        <v>941</v>
      </c>
      <c r="G323" s="257"/>
      <c r="H323" s="261">
        <v>46.4</v>
      </c>
      <c r="I323" s="262"/>
      <c r="J323" s="257"/>
      <c r="K323" s="257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165</v>
      </c>
      <c r="AU323" s="267" t="s">
        <v>88</v>
      </c>
      <c r="AV323" s="13" t="s">
        <v>88</v>
      </c>
      <c r="AW323" s="13" t="s">
        <v>34</v>
      </c>
      <c r="AX323" s="13" t="s">
        <v>79</v>
      </c>
      <c r="AY323" s="267" t="s">
        <v>156</v>
      </c>
    </row>
    <row r="324" spans="1:51" s="13" customFormat="1" ht="12">
      <c r="A324" s="13"/>
      <c r="B324" s="256"/>
      <c r="C324" s="257"/>
      <c r="D324" s="258" t="s">
        <v>165</v>
      </c>
      <c r="E324" s="259" t="s">
        <v>1</v>
      </c>
      <c r="F324" s="260" t="s">
        <v>942</v>
      </c>
      <c r="G324" s="257"/>
      <c r="H324" s="261">
        <v>1.127</v>
      </c>
      <c r="I324" s="262"/>
      <c r="J324" s="257"/>
      <c r="K324" s="257"/>
      <c r="L324" s="263"/>
      <c r="M324" s="264"/>
      <c r="N324" s="265"/>
      <c r="O324" s="265"/>
      <c r="P324" s="265"/>
      <c r="Q324" s="265"/>
      <c r="R324" s="265"/>
      <c r="S324" s="265"/>
      <c r="T324" s="26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7" t="s">
        <v>165</v>
      </c>
      <c r="AU324" s="267" t="s">
        <v>88</v>
      </c>
      <c r="AV324" s="13" t="s">
        <v>88</v>
      </c>
      <c r="AW324" s="13" t="s">
        <v>34</v>
      </c>
      <c r="AX324" s="13" t="s">
        <v>79</v>
      </c>
      <c r="AY324" s="267" t="s">
        <v>156</v>
      </c>
    </row>
    <row r="325" spans="1:51" s="13" customFormat="1" ht="12">
      <c r="A325" s="13"/>
      <c r="B325" s="256"/>
      <c r="C325" s="257"/>
      <c r="D325" s="258" t="s">
        <v>165</v>
      </c>
      <c r="E325" s="259" t="s">
        <v>1</v>
      </c>
      <c r="F325" s="260" t="s">
        <v>943</v>
      </c>
      <c r="G325" s="257"/>
      <c r="H325" s="261">
        <v>2.355</v>
      </c>
      <c r="I325" s="262"/>
      <c r="J325" s="257"/>
      <c r="K325" s="257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165</v>
      </c>
      <c r="AU325" s="267" t="s">
        <v>88</v>
      </c>
      <c r="AV325" s="13" t="s">
        <v>88</v>
      </c>
      <c r="AW325" s="13" t="s">
        <v>34</v>
      </c>
      <c r="AX325" s="13" t="s">
        <v>79</v>
      </c>
      <c r="AY325" s="267" t="s">
        <v>156</v>
      </c>
    </row>
    <row r="326" spans="1:51" s="15" customFormat="1" ht="12">
      <c r="A326" s="15"/>
      <c r="B326" s="281"/>
      <c r="C326" s="282"/>
      <c r="D326" s="258" t="s">
        <v>165</v>
      </c>
      <c r="E326" s="283" t="s">
        <v>1</v>
      </c>
      <c r="F326" s="284" t="s">
        <v>258</v>
      </c>
      <c r="G326" s="282"/>
      <c r="H326" s="285">
        <v>60.222</v>
      </c>
      <c r="I326" s="286"/>
      <c r="J326" s="282"/>
      <c r="K326" s="282"/>
      <c r="L326" s="287"/>
      <c r="M326" s="288"/>
      <c r="N326" s="289"/>
      <c r="O326" s="289"/>
      <c r="P326" s="289"/>
      <c r="Q326" s="289"/>
      <c r="R326" s="289"/>
      <c r="S326" s="289"/>
      <c r="T326" s="29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91" t="s">
        <v>165</v>
      </c>
      <c r="AU326" s="291" t="s">
        <v>88</v>
      </c>
      <c r="AV326" s="15" t="s">
        <v>163</v>
      </c>
      <c r="AW326" s="15" t="s">
        <v>34</v>
      </c>
      <c r="AX326" s="15" t="s">
        <v>86</v>
      </c>
      <c r="AY326" s="291" t="s">
        <v>156</v>
      </c>
    </row>
    <row r="327" spans="1:65" s="2" customFormat="1" ht="36" customHeight="1">
      <c r="A327" s="38"/>
      <c r="B327" s="39"/>
      <c r="C327" s="243" t="s">
        <v>469</v>
      </c>
      <c r="D327" s="243" t="s">
        <v>158</v>
      </c>
      <c r="E327" s="244" t="s">
        <v>464</v>
      </c>
      <c r="F327" s="245" t="s">
        <v>465</v>
      </c>
      <c r="G327" s="246" t="s">
        <v>247</v>
      </c>
      <c r="H327" s="247">
        <v>240.888</v>
      </c>
      <c r="I327" s="248"/>
      <c r="J327" s="249">
        <f>ROUND(I327*H327,2)</f>
        <v>0</v>
      </c>
      <c r="K327" s="245" t="s">
        <v>162</v>
      </c>
      <c r="L327" s="44"/>
      <c r="M327" s="250" t="s">
        <v>1</v>
      </c>
      <c r="N327" s="251" t="s">
        <v>44</v>
      </c>
      <c r="O327" s="91"/>
      <c r="P327" s="252">
        <f>O327*H327</f>
        <v>0</v>
      </c>
      <c r="Q327" s="252">
        <v>0</v>
      </c>
      <c r="R327" s="252">
        <f>Q327*H327</f>
        <v>0</v>
      </c>
      <c r="S327" s="252">
        <v>0</v>
      </c>
      <c r="T327" s="25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4" t="s">
        <v>163</v>
      </c>
      <c r="AT327" s="254" t="s">
        <v>158</v>
      </c>
      <c r="AU327" s="254" t="s">
        <v>88</v>
      </c>
      <c r="AY327" s="17" t="s">
        <v>156</v>
      </c>
      <c r="BE327" s="255">
        <f>IF(N327="základní",J327,0)</f>
        <v>0</v>
      </c>
      <c r="BF327" s="255">
        <f>IF(N327="snížená",J327,0)</f>
        <v>0</v>
      </c>
      <c r="BG327" s="255">
        <f>IF(N327="zákl. přenesená",J327,0)</f>
        <v>0</v>
      </c>
      <c r="BH327" s="255">
        <f>IF(N327="sníž. přenesená",J327,0)</f>
        <v>0</v>
      </c>
      <c r="BI327" s="255">
        <f>IF(N327="nulová",J327,0)</f>
        <v>0</v>
      </c>
      <c r="BJ327" s="17" t="s">
        <v>86</v>
      </c>
      <c r="BK327" s="255">
        <f>ROUND(I327*H327,2)</f>
        <v>0</v>
      </c>
      <c r="BL327" s="17" t="s">
        <v>163</v>
      </c>
      <c r="BM327" s="254" t="s">
        <v>944</v>
      </c>
    </row>
    <row r="328" spans="1:51" s="14" customFormat="1" ht="12">
      <c r="A328" s="14"/>
      <c r="B328" s="271"/>
      <c r="C328" s="272"/>
      <c r="D328" s="258" t="s">
        <v>165</v>
      </c>
      <c r="E328" s="273" t="s">
        <v>1</v>
      </c>
      <c r="F328" s="274" t="s">
        <v>467</v>
      </c>
      <c r="G328" s="272"/>
      <c r="H328" s="273" t="s">
        <v>1</v>
      </c>
      <c r="I328" s="275"/>
      <c r="J328" s="272"/>
      <c r="K328" s="272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165</v>
      </c>
      <c r="AU328" s="280" t="s">
        <v>88</v>
      </c>
      <c r="AV328" s="14" t="s">
        <v>86</v>
      </c>
      <c r="AW328" s="14" t="s">
        <v>34</v>
      </c>
      <c r="AX328" s="14" t="s">
        <v>79</v>
      </c>
      <c r="AY328" s="280" t="s">
        <v>156</v>
      </c>
    </row>
    <row r="329" spans="1:51" s="13" customFormat="1" ht="12">
      <c r="A329" s="13"/>
      <c r="B329" s="256"/>
      <c r="C329" s="257"/>
      <c r="D329" s="258" t="s">
        <v>165</v>
      </c>
      <c r="E329" s="259" t="s">
        <v>1</v>
      </c>
      <c r="F329" s="260" t="s">
        <v>945</v>
      </c>
      <c r="G329" s="257"/>
      <c r="H329" s="261">
        <v>240.888</v>
      </c>
      <c r="I329" s="262"/>
      <c r="J329" s="257"/>
      <c r="K329" s="257"/>
      <c r="L329" s="263"/>
      <c r="M329" s="264"/>
      <c r="N329" s="265"/>
      <c r="O329" s="265"/>
      <c r="P329" s="265"/>
      <c r="Q329" s="265"/>
      <c r="R329" s="265"/>
      <c r="S329" s="265"/>
      <c r="T329" s="26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7" t="s">
        <v>165</v>
      </c>
      <c r="AU329" s="267" t="s">
        <v>88</v>
      </c>
      <c r="AV329" s="13" t="s">
        <v>88</v>
      </c>
      <c r="AW329" s="13" t="s">
        <v>34</v>
      </c>
      <c r="AX329" s="13" t="s">
        <v>86</v>
      </c>
      <c r="AY329" s="267" t="s">
        <v>156</v>
      </c>
    </row>
    <row r="330" spans="1:65" s="2" customFormat="1" ht="24" customHeight="1">
      <c r="A330" s="38"/>
      <c r="B330" s="39"/>
      <c r="C330" s="243" t="s">
        <v>475</v>
      </c>
      <c r="D330" s="243" t="s">
        <v>158</v>
      </c>
      <c r="E330" s="244" t="s">
        <v>946</v>
      </c>
      <c r="F330" s="245" t="s">
        <v>947</v>
      </c>
      <c r="G330" s="246" t="s">
        <v>247</v>
      </c>
      <c r="H330" s="247">
        <v>3.482</v>
      </c>
      <c r="I330" s="248"/>
      <c r="J330" s="249">
        <f>ROUND(I330*H330,2)</f>
        <v>0</v>
      </c>
      <c r="K330" s="245" t="s">
        <v>162</v>
      </c>
      <c r="L330" s="44"/>
      <c r="M330" s="250" t="s">
        <v>1</v>
      </c>
      <c r="N330" s="251" t="s">
        <v>44</v>
      </c>
      <c r="O330" s="91"/>
      <c r="P330" s="252">
        <f>O330*H330</f>
        <v>0</v>
      </c>
      <c r="Q330" s="252">
        <v>0</v>
      </c>
      <c r="R330" s="252">
        <f>Q330*H330</f>
        <v>0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163</v>
      </c>
      <c r="AT330" s="254" t="s">
        <v>158</v>
      </c>
      <c r="AU330" s="254" t="s">
        <v>88</v>
      </c>
      <c r="AY330" s="17" t="s">
        <v>156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86</v>
      </c>
      <c r="BK330" s="255">
        <f>ROUND(I330*H330,2)</f>
        <v>0</v>
      </c>
      <c r="BL330" s="17" t="s">
        <v>163</v>
      </c>
      <c r="BM330" s="254" t="s">
        <v>948</v>
      </c>
    </row>
    <row r="331" spans="1:51" s="13" customFormat="1" ht="12">
      <c r="A331" s="13"/>
      <c r="B331" s="256"/>
      <c r="C331" s="257"/>
      <c r="D331" s="258" t="s">
        <v>165</v>
      </c>
      <c r="E331" s="259" t="s">
        <v>1</v>
      </c>
      <c r="F331" s="260" t="s">
        <v>942</v>
      </c>
      <c r="G331" s="257"/>
      <c r="H331" s="261">
        <v>1.127</v>
      </c>
      <c r="I331" s="262"/>
      <c r="J331" s="257"/>
      <c r="K331" s="257"/>
      <c r="L331" s="263"/>
      <c r="M331" s="264"/>
      <c r="N331" s="265"/>
      <c r="O331" s="265"/>
      <c r="P331" s="265"/>
      <c r="Q331" s="265"/>
      <c r="R331" s="265"/>
      <c r="S331" s="265"/>
      <c r="T331" s="26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7" t="s">
        <v>165</v>
      </c>
      <c r="AU331" s="267" t="s">
        <v>88</v>
      </c>
      <c r="AV331" s="13" t="s">
        <v>88</v>
      </c>
      <c r="AW331" s="13" t="s">
        <v>34</v>
      </c>
      <c r="AX331" s="13" t="s">
        <v>79</v>
      </c>
      <c r="AY331" s="267" t="s">
        <v>156</v>
      </c>
    </row>
    <row r="332" spans="1:51" s="13" customFormat="1" ht="12">
      <c r="A332" s="13"/>
      <c r="B332" s="256"/>
      <c r="C332" s="257"/>
      <c r="D332" s="258" t="s">
        <v>165</v>
      </c>
      <c r="E332" s="259" t="s">
        <v>1</v>
      </c>
      <c r="F332" s="260" t="s">
        <v>943</v>
      </c>
      <c r="G332" s="257"/>
      <c r="H332" s="261">
        <v>2.355</v>
      </c>
      <c r="I332" s="262"/>
      <c r="J332" s="257"/>
      <c r="K332" s="257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165</v>
      </c>
      <c r="AU332" s="267" t="s">
        <v>88</v>
      </c>
      <c r="AV332" s="13" t="s">
        <v>88</v>
      </c>
      <c r="AW332" s="13" t="s">
        <v>34</v>
      </c>
      <c r="AX332" s="13" t="s">
        <v>79</v>
      </c>
      <c r="AY332" s="267" t="s">
        <v>156</v>
      </c>
    </row>
    <row r="333" spans="1:51" s="15" customFormat="1" ht="12">
      <c r="A333" s="15"/>
      <c r="B333" s="281"/>
      <c r="C333" s="282"/>
      <c r="D333" s="258" t="s">
        <v>165</v>
      </c>
      <c r="E333" s="283" t="s">
        <v>1</v>
      </c>
      <c r="F333" s="284" t="s">
        <v>258</v>
      </c>
      <c r="G333" s="282"/>
      <c r="H333" s="285">
        <v>3.482</v>
      </c>
      <c r="I333" s="286"/>
      <c r="J333" s="282"/>
      <c r="K333" s="282"/>
      <c r="L333" s="287"/>
      <c r="M333" s="288"/>
      <c r="N333" s="289"/>
      <c r="O333" s="289"/>
      <c r="P333" s="289"/>
      <c r="Q333" s="289"/>
      <c r="R333" s="289"/>
      <c r="S333" s="289"/>
      <c r="T333" s="290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91" t="s">
        <v>165</v>
      </c>
      <c r="AU333" s="291" t="s">
        <v>88</v>
      </c>
      <c r="AV333" s="15" t="s">
        <v>163</v>
      </c>
      <c r="AW333" s="15" t="s">
        <v>34</v>
      </c>
      <c r="AX333" s="15" t="s">
        <v>86</v>
      </c>
      <c r="AY333" s="291" t="s">
        <v>156</v>
      </c>
    </row>
    <row r="334" spans="1:65" s="2" customFormat="1" ht="24" customHeight="1">
      <c r="A334" s="38"/>
      <c r="B334" s="39"/>
      <c r="C334" s="243" t="s">
        <v>949</v>
      </c>
      <c r="D334" s="243" t="s">
        <v>158</v>
      </c>
      <c r="E334" s="244" t="s">
        <v>470</v>
      </c>
      <c r="F334" s="245" t="s">
        <v>471</v>
      </c>
      <c r="G334" s="246" t="s">
        <v>247</v>
      </c>
      <c r="H334" s="247">
        <v>56.74</v>
      </c>
      <c r="I334" s="248"/>
      <c r="J334" s="249">
        <f>ROUND(I334*H334,2)</f>
        <v>0</v>
      </c>
      <c r="K334" s="245" t="s">
        <v>162</v>
      </c>
      <c r="L334" s="44"/>
      <c r="M334" s="250" t="s">
        <v>1</v>
      </c>
      <c r="N334" s="251" t="s">
        <v>44</v>
      </c>
      <c r="O334" s="91"/>
      <c r="P334" s="252">
        <f>O334*H334</f>
        <v>0</v>
      </c>
      <c r="Q334" s="252">
        <v>0</v>
      </c>
      <c r="R334" s="252">
        <f>Q334*H334</f>
        <v>0</v>
      </c>
      <c r="S334" s="252">
        <v>0</v>
      </c>
      <c r="T334" s="25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4" t="s">
        <v>163</v>
      </c>
      <c r="AT334" s="254" t="s">
        <v>158</v>
      </c>
      <c r="AU334" s="254" t="s">
        <v>88</v>
      </c>
      <c r="AY334" s="17" t="s">
        <v>156</v>
      </c>
      <c r="BE334" s="255">
        <f>IF(N334="základní",J334,0)</f>
        <v>0</v>
      </c>
      <c r="BF334" s="255">
        <f>IF(N334="snížená",J334,0)</f>
        <v>0</v>
      </c>
      <c r="BG334" s="255">
        <f>IF(N334="zákl. přenesená",J334,0)</f>
        <v>0</v>
      </c>
      <c r="BH334" s="255">
        <f>IF(N334="sníž. přenesená",J334,0)</f>
        <v>0</v>
      </c>
      <c r="BI334" s="255">
        <f>IF(N334="nulová",J334,0)</f>
        <v>0</v>
      </c>
      <c r="BJ334" s="17" t="s">
        <v>86</v>
      </c>
      <c r="BK334" s="255">
        <f>ROUND(I334*H334,2)</f>
        <v>0</v>
      </c>
      <c r="BL334" s="17" t="s">
        <v>163</v>
      </c>
      <c r="BM334" s="254" t="s">
        <v>950</v>
      </c>
    </row>
    <row r="335" spans="1:51" s="13" customFormat="1" ht="12">
      <c r="A335" s="13"/>
      <c r="B335" s="256"/>
      <c r="C335" s="257"/>
      <c r="D335" s="258" t="s">
        <v>165</v>
      </c>
      <c r="E335" s="259" t="s">
        <v>1</v>
      </c>
      <c r="F335" s="260" t="s">
        <v>940</v>
      </c>
      <c r="G335" s="257"/>
      <c r="H335" s="261">
        <v>10.34</v>
      </c>
      <c r="I335" s="262"/>
      <c r="J335" s="257"/>
      <c r="K335" s="257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165</v>
      </c>
      <c r="AU335" s="267" t="s">
        <v>88</v>
      </c>
      <c r="AV335" s="13" t="s">
        <v>88</v>
      </c>
      <c r="AW335" s="13" t="s">
        <v>34</v>
      </c>
      <c r="AX335" s="13" t="s">
        <v>79</v>
      </c>
      <c r="AY335" s="267" t="s">
        <v>156</v>
      </c>
    </row>
    <row r="336" spans="1:51" s="13" customFormat="1" ht="12">
      <c r="A336" s="13"/>
      <c r="B336" s="256"/>
      <c r="C336" s="257"/>
      <c r="D336" s="258" t="s">
        <v>165</v>
      </c>
      <c r="E336" s="259" t="s">
        <v>1</v>
      </c>
      <c r="F336" s="260" t="s">
        <v>941</v>
      </c>
      <c r="G336" s="257"/>
      <c r="H336" s="261">
        <v>46.4</v>
      </c>
      <c r="I336" s="262"/>
      <c r="J336" s="257"/>
      <c r="K336" s="257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165</v>
      </c>
      <c r="AU336" s="267" t="s">
        <v>88</v>
      </c>
      <c r="AV336" s="13" t="s">
        <v>88</v>
      </c>
      <c r="AW336" s="13" t="s">
        <v>34</v>
      </c>
      <c r="AX336" s="13" t="s">
        <v>79</v>
      </c>
      <c r="AY336" s="267" t="s">
        <v>156</v>
      </c>
    </row>
    <row r="337" spans="1:51" s="15" customFormat="1" ht="12">
      <c r="A337" s="15"/>
      <c r="B337" s="281"/>
      <c r="C337" s="282"/>
      <c r="D337" s="258" t="s">
        <v>165</v>
      </c>
      <c r="E337" s="283" t="s">
        <v>1</v>
      </c>
      <c r="F337" s="284" t="s">
        <v>258</v>
      </c>
      <c r="G337" s="282"/>
      <c r="H337" s="285">
        <v>56.74</v>
      </c>
      <c r="I337" s="286"/>
      <c r="J337" s="282"/>
      <c r="K337" s="282"/>
      <c r="L337" s="287"/>
      <c r="M337" s="288"/>
      <c r="N337" s="289"/>
      <c r="O337" s="289"/>
      <c r="P337" s="289"/>
      <c r="Q337" s="289"/>
      <c r="R337" s="289"/>
      <c r="S337" s="289"/>
      <c r="T337" s="290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91" t="s">
        <v>165</v>
      </c>
      <c r="AU337" s="291" t="s">
        <v>88</v>
      </c>
      <c r="AV337" s="15" t="s">
        <v>163</v>
      </c>
      <c r="AW337" s="15" t="s">
        <v>34</v>
      </c>
      <c r="AX337" s="15" t="s">
        <v>86</v>
      </c>
      <c r="AY337" s="291" t="s">
        <v>156</v>
      </c>
    </row>
    <row r="338" spans="1:63" s="12" customFormat="1" ht="22.8" customHeight="1">
      <c r="A338" s="12"/>
      <c r="B338" s="227"/>
      <c r="C338" s="228"/>
      <c r="D338" s="229" t="s">
        <v>78</v>
      </c>
      <c r="E338" s="241" t="s">
        <v>473</v>
      </c>
      <c r="F338" s="241" t="s">
        <v>474</v>
      </c>
      <c r="G338" s="228"/>
      <c r="H338" s="228"/>
      <c r="I338" s="231"/>
      <c r="J338" s="242">
        <f>BK338</f>
        <v>0</v>
      </c>
      <c r="K338" s="228"/>
      <c r="L338" s="233"/>
      <c r="M338" s="234"/>
      <c r="N338" s="235"/>
      <c r="O338" s="235"/>
      <c r="P338" s="236">
        <f>P339</f>
        <v>0</v>
      </c>
      <c r="Q338" s="235"/>
      <c r="R338" s="236">
        <f>R339</f>
        <v>0</v>
      </c>
      <c r="S338" s="235"/>
      <c r="T338" s="237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8" t="s">
        <v>86</v>
      </c>
      <c r="AT338" s="239" t="s">
        <v>78</v>
      </c>
      <c r="AU338" s="239" t="s">
        <v>86</v>
      </c>
      <c r="AY338" s="238" t="s">
        <v>156</v>
      </c>
      <c r="BK338" s="240">
        <f>BK339</f>
        <v>0</v>
      </c>
    </row>
    <row r="339" spans="1:65" s="2" customFormat="1" ht="48" customHeight="1">
      <c r="A339" s="38"/>
      <c r="B339" s="39"/>
      <c r="C339" s="243" t="s">
        <v>951</v>
      </c>
      <c r="D339" s="243" t="s">
        <v>158</v>
      </c>
      <c r="E339" s="244" t="s">
        <v>952</v>
      </c>
      <c r="F339" s="245" t="s">
        <v>953</v>
      </c>
      <c r="G339" s="246" t="s">
        <v>247</v>
      </c>
      <c r="H339" s="247">
        <v>839.318</v>
      </c>
      <c r="I339" s="248"/>
      <c r="J339" s="249">
        <f>ROUND(I339*H339,2)</f>
        <v>0</v>
      </c>
      <c r="K339" s="245" t="s">
        <v>162</v>
      </c>
      <c r="L339" s="44"/>
      <c r="M339" s="302" t="s">
        <v>1</v>
      </c>
      <c r="N339" s="303" t="s">
        <v>44</v>
      </c>
      <c r="O339" s="304"/>
      <c r="P339" s="305">
        <f>O339*H339</f>
        <v>0</v>
      </c>
      <c r="Q339" s="305">
        <v>0</v>
      </c>
      <c r="R339" s="305">
        <f>Q339*H339</f>
        <v>0</v>
      </c>
      <c r="S339" s="305">
        <v>0</v>
      </c>
      <c r="T339" s="30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163</v>
      </c>
      <c r="AT339" s="254" t="s">
        <v>158</v>
      </c>
      <c r="AU339" s="254" t="s">
        <v>88</v>
      </c>
      <c r="AY339" s="17" t="s">
        <v>156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86</v>
      </c>
      <c r="BK339" s="255">
        <f>ROUND(I339*H339,2)</f>
        <v>0</v>
      </c>
      <c r="BL339" s="17" t="s">
        <v>163</v>
      </c>
      <c r="BM339" s="254" t="s">
        <v>954</v>
      </c>
    </row>
    <row r="340" spans="1:31" s="2" customFormat="1" ht="6.95" customHeight="1">
      <c r="A340" s="38"/>
      <c r="B340" s="66"/>
      <c r="C340" s="67"/>
      <c r="D340" s="67"/>
      <c r="E340" s="67"/>
      <c r="F340" s="67"/>
      <c r="G340" s="67"/>
      <c r="H340" s="67"/>
      <c r="I340" s="192"/>
      <c r="J340" s="67"/>
      <c r="K340" s="67"/>
      <c r="L340" s="44"/>
      <c r="M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</row>
  </sheetData>
  <sheetProtection password="CC35" sheet="1" objects="1" scenarios="1" formatColumns="0" formatRows="0" autoFilter="0"/>
  <autoFilter ref="C127:K3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955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ROUND((SUM(BE122:BE129)),2)</f>
        <v>0</v>
      </c>
      <c r="G35" s="38"/>
      <c r="H35" s="38"/>
      <c r="I35" s="171">
        <v>0.21</v>
      </c>
      <c r="J35" s="170">
        <f>ROUND(((SUM(BE122:BE129))*I35),2)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ROUND((SUM(BF122:BF129)),2)</f>
        <v>0</v>
      </c>
      <c r="G36" s="38"/>
      <c r="H36" s="38"/>
      <c r="I36" s="171">
        <v>0.15</v>
      </c>
      <c r="J36" s="170">
        <f>ROUND(((SUM(BF122:BF129))*I36),2)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ROUND((SUM(BG122:BG129)),2)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ROUND((SUM(BH122:BH129)),2)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ROUND((SUM(BI122:BI129)),2)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SO 02.3 - Přípojka NN 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556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956</v>
      </c>
      <c r="E100" s="211"/>
      <c r="F100" s="211"/>
      <c r="G100" s="211"/>
      <c r="H100" s="211"/>
      <c r="I100" s="212"/>
      <c r="J100" s="213">
        <f>J124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141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Výstavba kanalizace Kosmonosy západ - ulice Debřská - Stejskal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552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128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 xml:space="preserve">SO 02.3 - Přípojka NN 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Kosmonosy</v>
      </c>
      <c r="G116" s="40"/>
      <c r="H116" s="40"/>
      <c r="I116" s="156" t="s">
        <v>22</v>
      </c>
      <c r="J116" s="79" t="str">
        <f>IF(J14="","",J14)</f>
        <v>25. 4. 2019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Kosmonosy, Debřská 223, 293 06 Kosmonosy</v>
      </c>
      <c r="G118" s="40"/>
      <c r="H118" s="40"/>
      <c r="I118" s="156" t="s">
        <v>30</v>
      </c>
      <c r="J118" s="36" t="str">
        <f>E23</f>
        <v>ŠINDLAR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35</v>
      </c>
      <c r="J119" s="36" t="str">
        <f>E26</f>
        <v>Roman Bárta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142</v>
      </c>
      <c r="D121" s="218" t="s">
        <v>64</v>
      </c>
      <c r="E121" s="218" t="s">
        <v>60</v>
      </c>
      <c r="F121" s="218" t="s">
        <v>61</v>
      </c>
      <c r="G121" s="218" t="s">
        <v>143</v>
      </c>
      <c r="H121" s="218" t="s">
        <v>144</v>
      </c>
      <c r="I121" s="219" t="s">
        <v>145</v>
      </c>
      <c r="J121" s="218" t="s">
        <v>132</v>
      </c>
      <c r="K121" s="220" t="s">
        <v>146</v>
      </c>
      <c r="L121" s="221"/>
      <c r="M121" s="100" t="s">
        <v>1</v>
      </c>
      <c r="N121" s="101" t="s">
        <v>43</v>
      </c>
      <c r="O121" s="101" t="s">
        <v>147</v>
      </c>
      <c r="P121" s="101" t="s">
        <v>148</v>
      </c>
      <c r="Q121" s="101" t="s">
        <v>149</v>
      </c>
      <c r="R121" s="101" t="s">
        <v>150</v>
      </c>
      <c r="S121" s="101" t="s">
        <v>151</v>
      </c>
      <c r="T121" s="102" t="s">
        <v>152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153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</f>
        <v>0</v>
      </c>
      <c r="Q122" s="104"/>
      <c r="R122" s="224">
        <f>R123</f>
        <v>0</v>
      </c>
      <c r="S122" s="104"/>
      <c r="T122" s="225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134</v>
      </c>
      <c r="BK122" s="226">
        <f>BK123</f>
        <v>0</v>
      </c>
    </row>
    <row r="123" spans="1:63" s="12" customFormat="1" ht="25.9" customHeight="1">
      <c r="A123" s="12"/>
      <c r="B123" s="227"/>
      <c r="C123" s="228"/>
      <c r="D123" s="229" t="s">
        <v>78</v>
      </c>
      <c r="E123" s="230" t="s">
        <v>701</v>
      </c>
      <c r="F123" s="230" t="s">
        <v>702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P124</f>
        <v>0</v>
      </c>
      <c r="Q123" s="235"/>
      <c r="R123" s="236">
        <f>R124</f>
        <v>0</v>
      </c>
      <c r="S123" s="235"/>
      <c r="T123" s="237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88</v>
      </c>
      <c r="AT123" s="239" t="s">
        <v>78</v>
      </c>
      <c r="AU123" s="239" t="s">
        <v>79</v>
      </c>
      <c r="AY123" s="238" t="s">
        <v>156</v>
      </c>
      <c r="BK123" s="240">
        <f>BK124</f>
        <v>0</v>
      </c>
    </row>
    <row r="124" spans="1:63" s="12" customFormat="1" ht="22.8" customHeight="1">
      <c r="A124" s="12"/>
      <c r="B124" s="227"/>
      <c r="C124" s="228"/>
      <c r="D124" s="229" t="s">
        <v>78</v>
      </c>
      <c r="E124" s="241" t="s">
        <v>957</v>
      </c>
      <c r="F124" s="241" t="s">
        <v>958</v>
      </c>
      <c r="G124" s="228"/>
      <c r="H124" s="228"/>
      <c r="I124" s="231"/>
      <c r="J124" s="242">
        <f>BK124</f>
        <v>0</v>
      </c>
      <c r="K124" s="228"/>
      <c r="L124" s="233"/>
      <c r="M124" s="234"/>
      <c r="N124" s="235"/>
      <c r="O124" s="235"/>
      <c r="P124" s="236">
        <f>SUM(P125:P129)</f>
        <v>0</v>
      </c>
      <c r="Q124" s="235"/>
      <c r="R124" s="236">
        <f>SUM(R125:R129)</f>
        <v>0</v>
      </c>
      <c r="S124" s="235"/>
      <c r="T124" s="237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88</v>
      </c>
      <c r="AT124" s="239" t="s">
        <v>78</v>
      </c>
      <c r="AU124" s="239" t="s">
        <v>86</v>
      </c>
      <c r="AY124" s="238" t="s">
        <v>156</v>
      </c>
      <c r="BK124" s="240">
        <f>SUM(BK125:BK129)</f>
        <v>0</v>
      </c>
    </row>
    <row r="125" spans="1:65" s="2" customFormat="1" ht="16.5" customHeight="1">
      <c r="A125" s="38"/>
      <c r="B125" s="39"/>
      <c r="C125" s="243" t="s">
        <v>86</v>
      </c>
      <c r="D125" s="243" t="s">
        <v>158</v>
      </c>
      <c r="E125" s="244" t="s">
        <v>959</v>
      </c>
      <c r="F125" s="245" t="s">
        <v>960</v>
      </c>
      <c r="G125" s="246" t="s">
        <v>961</v>
      </c>
      <c r="H125" s="247">
        <v>1</v>
      </c>
      <c r="I125" s="248"/>
      <c r="J125" s="249">
        <f>ROUND(I125*H125,2)</f>
        <v>0</v>
      </c>
      <c r="K125" s="245" t="s">
        <v>1</v>
      </c>
      <c r="L125" s="44"/>
      <c r="M125" s="250" t="s">
        <v>1</v>
      </c>
      <c r="N125" s="251" t="s">
        <v>44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244</v>
      </c>
      <c r="AT125" s="254" t="s">
        <v>158</v>
      </c>
      <c r="AU125" s="254" t="s">
        <v>88</v>
      </c>
      <c r="AY125" s="17" t="s">
        <v>156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86</v>
      </c>
      <c r="BK125" s="255">
        <f>ROUND(I125*H125,2)</f>
        <v>0</v>
      </c>
      <c r="BL125" s="17" t="s">
        <v>244</v>
      </c>
      <c r="BM125" s="254" t="s">
        <v>962</v>
      </c>
    </row>
    <row r="126" spans="1:51" s="14" customFormat="1" ht="12">
      <c r="A126" s="14"/>
      <c r="B126" s="271"/>
      <c r="C126" s="272"/>
      <c r="D126" s="258" t="s">
        <v>165</v>
      </c>
      <c r="E126" s="273" t="s">
        <v>1</v>
      </c>
      <c r="F126" s="274" t="s">
        <v>963</v>
      </c>
      <c r="G126" s="272"/>
      <c r="H126" s="273" t="s">
        <v>1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80" t="s">
        <v>165</v>
      </c>
      <c r="AU126" s="280" t="s">
        <v>88</v>
      </c>
      <c r="AV126" s="14" t="s">
        <v>86</v>
      </c>
      <c r="AW126" s="14" t="s">
        <v>34</v>
      </c>
      <c r="AX126" s="14" t="s">
        <v>79</v>
      </c>
      <c r="AY126" s="280" t="s">
        <v>156</v>
      </c>
    </row>
    <row r="127" spans="1:51" s="14" customFormat="1" ht="12">
      <c r="A127" s="14"/>
      <c r="B127" s="271"/>
      <c r="C127" s="272"/>
      <c r="D127" s="258" t="s">
        <v>165</v>
      </c>
      <c r="E127" s="273" t="s">
        <v>1</v>
      </c>
      <c r="F127" s="274" t="s">
        <v>964</v>
      </c>
      <c r="G127" s="272"/>
      <c r="H127" s="273" t="s">
        <v>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165</v>
      </c>
      <c r="AU127" s="280" t="s">
        <v>88</v>
      </c>
      <c r="AV127" s="14" t="s">
        <v>86</v>
      </c>
      <c r="AW127" s="14" t="s">
        <v>34</v>
      </c>
      <c r="AX127" s="14" t="s">
        <v>79</v>
      </c>
      <c r="AY127" s="280" t="s">
        <v>156</v>
      </c>
    </row>
    <row r="128" spans="1:51" s="14" customFormat="1" ht="12">
      <c r="A128" s="14"/>
      <c r="B128" s="271"/>
      <c r="C128" s="272"/>
      <c r="D128" s="258" t="s">
        <v>165</v>
      </c>
      <c r="E128" s="273" t="s">
        <v>1</v>
      </c>
      <c r="F128" s="274" t="s">
        <v>965</v>
      </c>
      <c r="G128" s="272"/>
      <c r="H128" s="273" t="s">
        <v>1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165</v>
      </c>
      <c r="AU128" s="280" t="s">
        <v>88</v>
      </c>
      <c r="AV128" s="14" t="s">
        <v>86</v>
      </c>
      <c r="AW128" s="14" t="s">
        <v>34</v>
      </c>
      <c r="AX128" s="14" t="s">
        <v>79</v>
      </c>
      <c r="AY128" s="280" t="s">
        <v>156</v>
      </c>
    </row>
    <row r="129" spans="1:51" s="13" customFormat="1" ht="12">
      <c r="A129" s="13"/>
      <c r="B129" s="256"/>
      <c r="C129" s="257"/>
      <c r="D129" s="258" t="s">
        <v>165</v>
      </c>
      <c r="E129" s="259" t="s">
        <v>1</v>
      </c>
      <c r="F129" s="260" t="s">
        <v>86</v>
      </c>
      <c r="G129" s="257"/>
      <c r="H129" s="261">
        <v>1</v>
      </c>
      <c r="I129" s="262"/>
      <c r="J129" s="257"/>
      <c r="K129" s="257"/>
      <c r="L129" s="263"/>
      <c r="M129" s="307"/>
      <c r="N129" s="308"/>
      <c r="O129" s="308"/>
      <c r="P129" s="308"/>
      <c r="Q129" s="308"/>
      <c r="R129" s="308"/>
      <c r="S129" s="308"/>
      <c r="T129" s="30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165</v>
      </c>
      <c r="AU129" s="267" t="s">
        <v>88</v>
      </c>
      <c r="AV129" s="13" t="s">
        <v>88</v>
      </c>
      <c r="AW129" s="13" t="s">
        <v>34</v>
      </c>
      <c r="AX129" s="13" t="s">
        <v>86</v>
      </c>
      <c r="AY129" s="267" t="s">
        <v>156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192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21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966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ROUND((SUM(BE126:BE177)),2)</f>
        <v>0</v>
      </c>
      <c r="G35" s="38"/>
      <c r="H35" s="38"/>
      <c r="I35" s="171">
        <v>0.21</v>
      </c>
      <c r="J35" s="170">
        <f>ROUND(((SUM(BE126:BE177))*I35),2)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ROUND((SUM(BF126:BF177)),2)</f>
        <v>0</v>
      </c>
      <c r="G36" s="38"/>
      <c r="H36" s="38"/>
      <c r="I36" s="171">
        <v>0.15</v>
      </c>
      <c r="J36" s="170">
        <f>ROUND(((SUM(BF126:BF177))*I36),2)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ROUND((SUM(BG126:BG177)),2)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ROUND((SUM(BH126:BH177)),2)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ROUND((SUM(BI126:BI177)),2)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02.4 - Zpevněné plochy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136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554</v>
      </c>
      <c r="E101" s="211"/>
      <c r="F101" s="211"/>
      <c r="G101" s="211"/>
      <c r="H101" s="211"/>
      <c r="I101" s="212"/>
      <c r="J101" s="213">
        <f>J140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137</v>
      </c>
      <c r="E102" s="211"/>
      <c r="F102" s="211"/>
      <c r="G102" s="211"/>
      <c r="H102" s="211"/>
      <c r="I102" s="212"/>
      <c r="J102" s="213">
        <f>J146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745</v>
      </c>
      <c r="E103" s="211"/>
      <c r="F103" s="211"/>
      <c r="G103" s="211"/>
      <c r="H103" s="211"/>
      <c r="I103" s="212"/>
      <c r="J103" s="213">
        <f>J152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140</v>
      </c>
      <c r="E104" s="211"/>
      <c r="F104" s="211"/>
      <c r="G104" s="211"/>
      <c r="H104" s="211"/>
      <c r="I104" s="212"/>
      <c r="J104" s="213">
        <f>J176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141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Výstavba kanalizace Kosmonosy západ - ulice Debřská - Stejskal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126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552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128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02.4 - Zpevněné plochy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Kosmonosy</v>
      </c>
      <c r="G120" s="40"/>
      <c r="H120" s="40"/>
      <c r="I120" s="156" t="s">
        <v>22</v>
      </c>
      <c r="J120" s="79" t="str">
        <f>IF(J14="","",J14)</f>
        <v>25. 4. 2019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Město Kosmonosy, Debřská 223, 293 06 Kosmonosy</v>
      </c>
      <c r="G122" s="40"/>
      <c r="H122" s="40"/>
      <c r="I122" s="156" t="s">
        <v>30</v>
      </c>
      <c r="J122" s="36" t="str">
        <f>E23</f>
        <v>ŠINDLAR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35</v>
      </c>
      <c r="J123" s="36" t="str">
        <f>E26</f>
        <v>Roman Bárta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142</v>
      </c>
      <c r="D125" s="218" t="s">
        <v>64</v>
      </c>
      <c r="E125" s="218" t="s">
        <v>60</v>
      </c>
      <c r="F125" s="218" t="s">
        <v>61</v>
      </c>
      <c r="G125" s="218" t="s">
        <v>143</v>
      </c>
      <c r="H125" s="218" t="s">
        <v>144</v>
      </c>
      <c r="I125" s="219" t="s">
        <v>145</v>
      </c>
      <c r="J125" s="218" t="s">
        <v>132</v>
      </c>
      <c r="K125" s="220" t="s">
        <v>146</v>
      </c>
      <c r="L125" s="221"/>
      <c r="M125" s="100" t="s">
        <v>1</v>
      </c>
      <c r="N125" s="101" t="s">
        <v>43</v>
      </c>
      <c r="O125" s="101" t="s">
        <v>147</v>
      </c>
      <c r="P125" s="101" t="s">
        <v>148</v>
      </c>
      <c r="Q125" s="101" t="s">
        <v>149</v>
      </c>
      <c r="R125" s="101" t="s">
        <v>150</v>
      </c>
      <c r="S125" s="101" t="s">
        <v>151</v>
      </c>
      <c r="T125" s="102" t="s">
        <v>152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153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10.38635125</v>
      </c>
      <c r="S126" s="104"/>
      <c r="T126" s="22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134</v>
      </c>
      <c r="BK126" s="226">
        <f>BK127</f>
        <v>0</v>
      </c>
    </row>
    <row r="127" spans="1:63" s="12" customFormat="1" ht="25.9" customHeight="1">
      <c r="A127" s="12"/>
      <c r="B127" s="227"/>
      <c r="C127" s="228"/>
      <c r="D127" s="229" t="s">
        <v>78</v>
      </c>
      <c r="E127" s="230" t="s">
        <v>154</v>
      </c>
      <c r="F127" s="230" t="s">
        <v>155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P128+P140+P146+P152+P176</f>
        <v>0</v>
      </c>
      <c r="Q127" s="235"/>
      <c r="R127" s="236">
        <f>R128+R140+R146+R152+R176</f>
        <v>10.38635125</v>
      </c>
      <c r="S127" s="235"/>
      <c r="T127" s="237">
        <f>T128+T140+T146+T152+T176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86</v>
      </c>
      <c r="AT127" s="239" t="s">
        <v>78</v>
      </c>
      <c r="AU127" s="239" t="s">
        <v>79</v>
      </c>
      <c r="AY127" s="238" t="s">
        <v>156</v>
      </c>
      <c r="BK127" s="240">
        <f>BK128+BK140+BK146+BK152+BK176</f>
        <v>0</v>
      </c>
    </row>
    <row r="128" spans="1:63" s="12" customFormat="1" ht="22.8" customHeight="1">
      <c r="A128" s="12"/>
      <c r="B128" s="227"/>
      <c r="C128" s="228"/>
      <c r="D128" s="229" t="s">
        <v>78</v>
      </c>
      <c r="E128" s="241" t="s">
        <v>86</v>
      </c>
      <c r="F128" s="241" t="s">
        <v>157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SUM(P129:P139)</f>
        <v>0</v>
      </c>
      <c r="Q128" s="235"/>
      <c r="R128" s="236">
        <f>SUM(R129:R139)</f>
        <v>0</v>
      </c>
      <c r="S128" s="235"/>
      <c r="T128" s="237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86</v>
      </c>
      <c r="AT128" s="239" t="s">
        <v>78</v>
      </c>
      <c r="AU128" s="239" t="s">
        <v>86</v>
      </c>
      <c r="AY128" s="238" t="s">
        <v>156</v>
      </c>
      <c r="BK128" s="240">
        <f>SUM(BK129:BK139)</f>
        <v>0</v>
      </c>
    </row>
    <row r="129" spans="1:65" s="2" customFormat="1" ht="36" customHeight="1">
      <c r="A129" s="38"/>
      <c r="B129" s="39"/>
      <c r="C129" s="243" t="s">
        <v>86</v>
      </c>
      <c r="D129" s="243" t="s">
        <v>158</v>
      </c>
      <c r="E129" s="244" t="s">
        <v>967</v>
      </c>
      <c r="F129" s="245" t="s">
        <v>968</v>
      </c>
      <c r="G129" s="246" t="s">
        <v>196</v>
      </c>
      <c r="H129" s="247">
        <v>13.613</v>
      </c>
      <c r="I129" s="248"/>
      <c r="J129" s="249">
        <f>ROUND(I129*H129,2)</f>
        <v>0</v>
      </c>
      <c r="K129" s="245" t="s">
        <v>162</v>
      </c>
      <c r="L129" s="44"/>
      <c r="M129" s="250" t="s">
        <v>1</v>
      </c>
      <c r="N129" s="251" t="s">
        <v>44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163</v>
      </c>
      <c r="AT129" s="254" t="s">
        <v>158</v>
      </c>
      <c r="AU129" s="254" t="s">
        <v>88</v>
      </c>
      <c r="AY129" s="17" t="s">
        <v>156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86</v>
      </c>
      <c r="BK129" s="255">
        <f>ROUND(I129*H129,2)</f>
        <v>0</v>
      </c>
      <c r="BL129" s="17" t="s">
        <v>163</v>
      </c>
      <c r="BM129" s="254" t="s">
        <v>969</v>
      </c>
    </row>
    <row r="130" spans="1:51" s="13" customFormat="1" ht="12">
      <c r="A130" s="13"/>
      <c r="B130" s="256"/>
      <c r="C130" s="257"/>
      <c r="D130" s="258" t="s">
        <v>165</v>
      </c>
      <c r="E130" s="259" t="s">
        <v>1</v>
      </c>
      <c r="F130" s="260" t="s">
        <v>970</v>
      </c>
      <c r="G130" s="257"/>
      <c r="H130" s="261">
        <v>13.613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165</v>
      </c>
      <c r="AU130" s="267" t="s">
        <v>88</v>
      </c>
      <c r="AV130" s="13" t="s">
        <v>88</v>
      </c>
      <c r="AW130" s="13" t="s">
        <v>34</v>
      </c>
      <c r="AX130" s="13" t="s">
        <v>86</v>
      </c>
      <c r="AY130" s="267" t="s">
        <v>156</v>
      </c>
    </row>
    <row r="131" spans="1:65" s="2" customFormat="1" ht="48" customHeight="1">
      <c r="A131" s="38"/>
      <c r="B131" s="39"/>
      <c r="C131" s="243" t="s">
        <v>88</v>
      </c>
      <c r="D131" s="243" t="s">
        <v>158</v>
      </c>
      <c r="E131" s="244" t="s">
        <v>971</v>
      </c>
      <c r="F131" s="245" t="s">
        <v>972</v>
      </c>
      <c r="G131" s="246" t="s">
        <v>196</v>
      </c>
      <c r="H131" s="247">
        <v>4.084</v>
      </c>
      <c r="I131" s="248"/>
      <c r="J131" s="249">
        <f>ROUND(I131*H131,2)</f>
        <v>0</v>
      </c>
      <c r="K131" s="245" t="s">
        <v>162</v>
      </c>
      <c r="L131" s="44"/>
      <c r="M131" s="250" t="s">
        <v>1</v>
      </c>
      <c r="N131" s="251" t="s">
        <v>44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163</v>
      </c>
      <c r="AT131" s="254" t="s">
        <v>158</v>
      </c>
      <c r="AU131" s="254" t="s">
        <v>88</v>
      </c>
      <c r="AY131" s="17" t="s">
        <v>156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86</v>
      </c>
      <c r="BK131" s="255">
        <f>ROUND(I131*H131,2)</f>
        <v>0</v>
      </c>
      <c r="BL131" s="17" t="s">
        <v>163</v>
      </c>
      <c r="BM131" s="254" t="s">
        <v>973</v>
      </c>
    </row>
    <row r="132" spans="1:47" s="2" customFormat="1" ht="12">
      <c r="A132" s="38"/>
      <c r="B132" s="39"/>
      <c r="C132" s="40"/>
      <c r="D132" s="258" t="s">
        <v>174</v>
      </c>
      <c r="E132" s="40"/>
      <c r="F132" s="268" t="s">
        <v>210</v>
      </c>
      <c r="G132" s="40"/>
      <c r="H132" s="40"/>
      <c r="I132" s="154"/>
      <c r="J132" s="40"/>
      <c r="K132" s="40"/>
      <c r="L132" s="44"/>
      <c r="M132" s="269"/>
      <c r="N132" s="270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174</v>
      </c>
      <c r="AU132" s="17" t="s">
        <v>88</v>
      </c>
    </row>
    <row r="133" spans="1:51" s="13" customFormat="1" ht="12">
      <c r="A133" s="13"/>
      <c r="B133" s="256"/>
      <c r="C133" s="257"/>
      <c r="D133" s="258" t="s">
        <v>165</v>
      </c>
      <c r="E133" s="259" t="s">
        <v>1</v>
      </c>
      <c r="F133" s="260" t="s">
        <v>974</v>
      </c>
      <c r="G133" s="257"/>
      <c r="H133" s="261">
        <v>4.084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165</v>
      </c>
      <c r="AU133" s="267" t="s">
        <v>88</v>
      </c>
      <c r="AV133" s="13" t="s">
        <v>88</v>
      </c>
      <c r="AW133" s="13" t="s">
        <v>34</v>
      </c>
      <c r="AX133" s="13" t="s">
        <v>86</v>
      </c>
      <c r="AY133" s="267" t="s">
        <v>156</v>
      </c>
    </row>
    <row r="134" spans="1:65" s="2" customFormat="1" ht="48" customHeight="1">
      <c r="A134" s="38"/>
      <c r="B134" s="39"/>
      <c r="C134" s="243" t="s">
        <v>170</v>
      </c>
      <c r="D134" s="243" t="s">
        <v>158</v>
      </c>
      <c r="E134" s="244" t="s">
        <v>239</v>
      </c>
      <c r="F134" s="245" t="s">
        <v>240</v>
      </c>
      <c r="G134" s="246" t="s">
        <v>196</v>
      </c>
      <c r="H134" s="247">
        <v>13.613</v>
      </c>
      <c r="I134" s="248"/>
      <c r="J134" s="249">
        <f>ROUND(I134*H134,2)</f>
        <v>0</v>
      </c>
      <c r="K134" s="245" t="s">
        <v>162</v>
      </c>
      <c r="L134" s="44"/>
      <c r="M134" s="250" t="s">
        <v>1</v>
      </c>
      <c r="N134" s="251" t="s">
        <v>44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163</v>
      </c>
      <c r="AT134" s="254" t="s">
        <v>158</v>
      </c>
      <c r="AU134" s="254" t="s">
        <v>88</v>
      </c>
      <c r="AY134" s="17" t="s">
        <v>156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86</v>
      </c>
      <c r="BK134" s="255">
        <f>ROUND(I134*H134,2)</f>
        <v>0</v>
      </c>
      <c r="BL134" s="17" t="s">
        <v>163</v>
      </c>
      <c r="BM134" s="254" t="s">
        <v>975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242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3" customFormat="1" ht="12">
      <c r="A136" s="13"/>
      <c r="B136" s="256"/>
      <c r="C136" s="257"/>
      <c r="D136" s="258" t="s">
        <v>165</v>
      </c>
      <c r="E136" s="259" t="s">
        <v>1</v>
      </c>
      <c r="F136" s="260" t="s">
        <v>976</v>
      </c>
      <c r="G136" s="257"/>
      <c r="H136" s="261">
        <v>13.613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165</v>
      </c>
      <c r="AU136" s="267" t="s">
        <v>88</v>
      </c>
      <c r="AV136" s="13" t="s">
        <v>88</v>
      </c>
      <c r="AW136" s="13" t="s">
        <v>34</v>
      </c>
      <c r="AX136" s="13" t="s">
        <v>86</v>
      </c>
      <c r="AY136" s="267" t="s">
        <v>156</v>
      </c>
    </row>
    <row r="137" spans="1:65" s="2" customFormat="1" ht="24" customHeight="1">
      <c r="A137" s="38"/>
      <c r="B137" s="39"/>
      <c r="C137" s="243" t="s">
        <v>163</v>
      </c>
      <c r="D137" s="243" t="s">
        <v>158</v>
      </c>
      <c r="E137" s="244" t="s">
        <v>245</v>
      </c>
      <c r="F137" s="245" t="s">
        <v>246</v>
      </c>
      <c r="G137" s="246" t="s">
        <v>247</v>
      </c>
      <c r="H137" s="247">
        <v>25.865</v>
      </c>
      <c r="I137" s="248"/>
      <c r="J137" s="249">
        <f>ROUND(I137*H137,2)</f>
        <v>0</v>
      </c>
      <c r="K137" s="245" t="s">
        <v>162</v>
      </c>
      <c r="L137" s="44"/>
      <c r="M137" s="250" t="s">
        <v>1</v>
      </c>
      <c r="N137" s="251" t="s">
        <v>44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163</v>
      </c>
      <c r="AT137" s="254" t="s">
        <v>158</v>
      </c>
      <c r="AU137" s="254" t="s">
        <v>88</v>
      </c>
      <c r="AY137" s="17" t="s">
        <v>156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86</v>
      </c>
      <c r="BK137" s="255">
        <f>ROUND(I137*H137,2)</f>
        <v>0</v>
      </c>
      <c r="BL137" s="17" t="s">
        <v>163</v>
      </c>
      <c r="BM137" s="254" t="s">
        <v>977</v>
      </c>
    </row>
    <row r="138" spans="1:47" s="2" customFormat="1" ht="12">
      <c r="A138" s="38"/>
      <c r="B138" s="39"/>
      <c r="C138" s="40"/>
      <c r="D138" s="258" t="s">
        <v>174</v>
      </c>
      <c r="E138" s="40"/>
      <c r="F138" s="268" t="s">
        <v>249</v>
      </c>
      <c r="G138" s="40"/>
      <c r="H138" s="40"/>
      <c r="I138" s="154"/>
      <c r="J138" s="40"/>
      <c r="K138" s="40"/>
      <c r="L138" s="44"/>
      <c r="M138" s="269"/>
      <c r="N138" s="270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174</v>
      </c>
      <c r="AU138" s="17" t="s">
        <v>88</v>
      </c>
    </row>
    <row r="139" spans="1:51" s="13" customFormat="1" ht="12">
      <c r="A139" s="13"/>
      <c r="B139" s="256"/>
      <c r="C139" s="257"/>
      <c r="D139" s="258" t="s">
        <v>165</v>
      </c>
      <c r="E139" s="259" t="s">
        <v>1</v>
      </c>
      <c r="F139" s="260" t="s">
        <v>978</v>
      </c>
      <c r="G139" s="257"/>
      <c r="H139" s="261">
        <v>25.865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165</v>
      </c>
      <c r="AU139" s="267" t="s">
        <v>88</v>
      </c>
      <c r="AV139" s="13" t="s">
        <v>88</v>
      </c>
      <c r="AW139" s="13" t="s">
        <v>34</v>
      </c>
      <c r="AX139" s="13" t="s">
        <v>86</v>
      </c>
      <c r="AY139" s="267" t="s">
        <v>156</v>
      </c>
    </row>
    <row r="140" spans="1:63" s="12" customFormat="1" ht="22.8" customHeight="1">
      <c r="A140" s="12"/>
      <c r="B140" s="227"/>
      <c r="C140" s="228"/>
      <c r="D140" s="229" t="s">
        <v>78</v>
      </c>
      <c r="E140" s="241" t="s">
        <v>170</v>
      </c>
      <c r="F140" s="241" t="s">
        <v>630</v>
      </c>
      <c r="G140" s="228"/>
      <c r="H140" s="228"/>
      <c r="I140" s="231"/>
      <c r="J140" s="242">
        <f>BK140</f>
        <v>0</v>
      </c>
      <c r="K140" s="228"/>
      <c r="L140" s="233"/>
      <c r="M140" s="234"/>
      <c r="N140" s="235"/>
      <c r="O140" s="235"/>
      <c r="P140" s="236">
        <f>SUM(P141:P145)</f>
        <v>0</v>
      </c>
      <c r="Q140" s="235"/>
      <c r="R140" s="236">
        <f>SUM(R141:R145)</f>
        <v>6.9883255</v>
      </c>
      <c r="S140" s="235"/>
      <c r="T140" s="237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86</v>
      </c>
      <c r="AT140" s="239" t="s">
        <v>78</v>
      </c>
      <c r="AU140" s="239" t="s">
        <v>86</v>
      </c>
      <c r="AY140" s="238" t="s">
        <v>156</v>
      </c>
      <c r="BK140" s="240">
        <f>SUM(BK141:BK145)</f>
        <v>0</v>
      </c>
    </row>
    <row r="141" spans="1:65" s="2" customFormat="1" ht="24" customHeight="1">
      <c r="A141" s="38"/>
      <c r="B141" s="39"/>
      <c r="C141" s="243" t="s">
        <v>185</v>
      </c>
      <c r="D141" s="243" t="s">
        <v>158</v>
      </c>
      <c r="E141" s="244" t="s">
        <v>979</v>
      </c>
      <c r="F141" s="245" t="s">
        <v>980</v>
      </c>
      <c r="G141" s="246" t="s">
        <v>181</v>
      </c>
      <c r="H141" s="247">
        <v>21.45</v>
      </c>
      <c r="I141" s="248"/>
      <c r="J141" s="249">
        <f>ROUND(I141*H141,2)</f>
        <v>0</v>
      </c>
      <c r="K141" s="245" t="s">
        <v>162</v>
      </c>
      <c r="L141" s="44"/>
      <c r="M141" s="250" t="s">
        <v>1</v>
      </c>
      <c r="N141" s="251" t="s">
        <v>44</v>
      </c>
      <c r="O141" s="91"/>
      <c r="P141" s="252">
        <f>O141*H141</f>
        <v>0</v>
      </c>
      <c r="Q141" s="252">
        <v>0.12064</v>
      </c>
      <c r="R141" s="252">
        <f>Q141*H141</f>
        <v>2.587728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163</v>
      </c>
      <c r="AT141" s="254" t="s">
        <v>158</v>
      </c>
      <c r="AU141" s="254" t="s">
        <v>88</v>
      </c>
      <c r="AY141" s="17" t="s">
        <v>156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86</v>
      </c>
      <c r="BK141" s="255">
        <f>ROUND(I141*H141,2)</f>
        <v>0</v>
      </c>
      <c r="BL141" s="17" t="s">
        <v>163</v>
      </c>
      <c r="BM141" s="254" t="s">
        <v>981</v>
      </c>
    </row>
    <row r="142" spans="1:51" s="14" customFormat="1" ht="12">
      <c r="A142" s="14"/>
      <c r="B142" s="271"/>
      <c r="C142" s="272"/>
      <c r="D142" s="258" t="s">
        <v>165</v>
      </c>
      <c r="E142" s="273" t="s">
        <v>1</v>
      </c>
      <c r="F142" s="274" t="s">
        <v>564</v>
      </c>
      <c r="G142" s="272"/>
      <c r="H142" s="273" t="s">
        <v>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165</v>
      </c>
      <c r="AU142" s="280" t="s">
        <v>88</v>
      </c>
      <c r="AV142" s="14" t="s">
        <v>86</v>
      </c>
      <c r="AW142" s="14" t="s">
        <v>34</v>
      </c>
      <c r="AX142" s="14" t="s">
        <v>79</v>
      </c>
      <c r="AY142" s="280" t="s">
        <v>156</v>
      </c>
    </row>
    <row r="143" spans="1:51" s="13" customFormat="1" ht="12">
      <c r="A143" s="13"/>
      <c r="B143" s="256"/>
      <c r="C143" s="257"/>
      <c r="D143" s="258" t="s">
        <v>165</v>
      </c>
      <c r="E143" s="259" t="s">
        <v>1</v>
      </c>
      <c r="F143" s="260" t="s">
        <v>982</v>
      </c>
      <c r="G143" s="257"/>
      <c r="H143" s="261">
        <v>21.45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165</v>
      </c>
      <c r="AU143" s="267" t="s">
        <v>88</v>
      </c>
      <c r="AV143" s="13" t="s">
        <v>88</v>
      </c>
      <c r="AW143" s="13" t="s">
        <v>34</v>
      </c>
      <c r="AX143" s="13" t="s">
        <v>86</v>
      </c>
      <c r="AY143" s="267" t="s">
        <v>156</v>
      </c>
    </row>
    <row r="144" spans="1:65" s="2" customFormat="1" ht="24" customHeight="1">
      <c r="A144" s="38"/>
      <c r="B144" s="39"/>
      <c r="C144" s="292" t="s">
        <v>189</v>
      </c>
      <c r="D144" s="292" t="s">
        <v>260</v>
      </c>
      <c r="E144" s="293" t="s">
        <v>983</v>
      </c>
      <c r="F144" s="294" t="s">
        <v>984</v>
      </c>
      <c r="G144" s="295" t="s">
        <v>285</v>
      </c>
      <c r="H144" s="296">
        <v>135.403</v>
      </c>
      <c r="I144" s="297"/>
      <c r="J144" s="298">
        <f>ROUND(I144*H144,2)</f>
        <v>0</v>
      </c>
      <c r="K144" s="294" t="s">
        <v>162</v>
      </c>
      <c r="L144" s="299"/>
      <c r="M144" s="300" t="s">
        <v>1</v>
      </c>
      <c r="N144" s="301" t="s">
        <v>44</v>
      </c>
      <c r="O144" s="91"/>
      <c r="P144" s="252">
        <f>O144*H144</f>
        <v>0</v>
      </c>
      <c r="Q144" s="252">
        <v>0.0325</v>
      </c>
      <c r="R144" s="252">
        <f>Q144*H144</f>
        <v>4.4005975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199</v>
      </c>
      <c r="AT144" s="254" t="s">
        <v>260</v>
      </c>
      <c r="AU144" s="254" t="s">
        <v>88</v>
      </c>
      <c r="AY144" s="17" t="s">
        <v>156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86</v>
      </c>
      <c r="BK144" s="255">
        <f>ROUND(I144*H144,2)</f>
        <v>0</v>
      </c>
      <c r="BL144" s="17" t="s">
        <v>163</v>
      </c>
      <c r="BM144" s="254" t="s">
        <v>985</v>
      </c>
    </row>
    <row r="145" spans="1:51" s="13" customFormat="1" ht="12">
      <c r="A145" s="13"/>
      <c r="B145" s="256"/>
      <c r="C145" s="257"/>
      <c r="D145" s="258" t="s">
        <v>165</v>
      </c>
      <c r="E145" s="259" t="s">
        <v>1</v>
      </c>
      <c r="F145" s="260" t="s">
        <v>986</v>
      </c>
      <c r="G145" s="257"/>
      <c r="H145" s="261">
        <v>135.403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165</v>
      </c>
      <c r="AU145" s="267" t="s">
        <v>88</v>
      </c>
      <c r="AV145" s="13" t="s">
        <v>88</v>
      </c>
      <c r="AW145" s="13" t="s">
        <v>34</v>
      </c>
      <c r="AX145" s="13" t="s">
        <v>86</v>
      </c>
      <c r="AY145" s="267" t="s">
        <v>156</v>
      </c>
    </row>
    <row r="146" spans="1:63" s="12" customFormat="1" ht="22.8" customHeight="1">
      <c r="A146" s="12"/>
      <c r="B146" s="227"/>
      <c r="C146" s="228"/>
      <c r="D146" s="229" t="s">
        <v>78</v>
      </c>
      <c r="E146" s="241" t="s">
        <v>163</v>
      </c>
      <c r="F146" s="241" t="s">
        <v>281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SUM(P147:P151)</f>
        <v>0</v>
      </c>
      <c r="Q146" s="235"/>
      <c r="R146" s="236">
        <f>SUM(R147:R151)</f>
        <v>0</v>
      </c>
      <c r="S146" s="235"/>
      <c r="T146" s="237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86</v>
      </c>
      <c r="AT146" s="239" t="s">
        <v>78</v>
      </c>
      <c r="AU146" s="239" t="s">
        <v>86</v>
      </c>
      <c r="AY146" s="238" t="s">
        <v>156</v>
      </c>
      <c r="BK146" s="240">
        <f>SUM(BK147:BK151)</f>
        <v>0</v>
      </c>
    </row>
    <row r="147" spans="1:65" s="2" customFormat="1" ht="36" customHeight="1">
      <c r="A147" s="38"/>
      <c r="B147" s="39"/>
      <c r="C147" s="243" t="s">
        <v>193</v>
      </c>
      <c r="D147" s="243" t="s">
        <v>158</v>
      </c>
      <c r="E147" s="244" t="s">
        <v>987</v>
      </c>
      <c r="F147" s="245" t="s">
        <v>988</v>
      </c>
      <c r="G147" s="246" t="s">
        <v>161</v>
      </c>
      <c r="H147" s="247">
        <v>17.227</v>
      </c>
      <c r="I147" s="248"/>
      <c r="J147" s="249">
        <f>ROUND(I147*H147,2)</f>
        <v>0</v>
      </c>
      <c r="K147" s="245" t="s">
        <v>371</v>
      </c>
      <c r="L147" s="44"/>
      <c r="M147" s="250" t="s">
        <v>1</v>
      </c>
      <c r="N147" s="251" t="s">
        <v>44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163</v>
      </c>
      <c r="AT147" s="254" t="s">
        <v>158</v>
      </c>
      <c r="AU147" s="254" t="s">
        <v>88</v>
      </c>
      <c r="AY147" s="17" t="s">
        <v>156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86</v>
      </c>
      <c r="BK147" s="255">
        <f>ROUND(I147*H147,2)</f>
        <v>0</v>
      </c>
      <c r="BL147" s="17" t="s">
        <v>163</v>
      </c>
      <c r="BM147" s="254" t="s">
        <v>989</v>
      </c>
    </row>
    <row r="148" spans="1:51" s="14" customFormat="1" ht="12">
      <c r="A148" s="14"/>
      <c r="B148" s="271"/>
      <c r="C148" s="272"/>
      <c r="D148" s="258" t="s">
        <v>165</v>
      </c>
      <c r="E148" s="273" t="s">
        <v>1</v>
      </c>
      <c r="F148" s="274" t="s">
        <v>564</v>
      </c>
      <c r="G148" s="272"/>
      <c r="H148" s="273" t="s">
        <v>1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165</v>
      </c>
      <c r="AU148" s="280" t="s">
        <v>88</v>
      </c>
      <c r="AV148" s="14" t="s">
        <v>86</v>
      </c>
      <c r="AW148" s="14" t="s">
        <v>34</v>
      </c>
      <c r="AX148" s="14" t="s">
        <v>79</v>
      </c>
      <c r="AY148" s="280" t="s">
        <v>156</v>
      </c>
    </row>
    <row r="149" spans="1:51" s="13" customFormat="1" ht="12">
      <c r="A149" s="13"/>
      <c r="B149" s="256"/>
      <c r="C149" s="257"/>
      <c r="D149" s="258" t="s">
        <v>165</v>
      </c>
      <c r="E149" s="259" t="s">
        <v>1</v>
      </c>
      <c r="F149" s="260" t="s">
        <v>990</v>
      </c>
      <c r="G149" s="257"/>
      <c r="H149" s="261">
        <v>21.528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165</v>
      </c>
      <c r="AU149" s="267" t="s">
        <v>88</v>
      </c>
      <c r="AV149" s="13" t="s">
        <v>88</v>
      </c>
      <c r="AW149" s="13" t="s">
        <v>34</v>
      </c>
      <c r="AX149" s="13" t="s">
        <v>79</v>
      </c>
      <c r="AY149" s="267" t="s">
        <v>156</v>
      </c>
    </row>
    <row r="150" spans="1:51" s="13" customFormat="1" ht="12">
      <c r="A150" s="13"/>
      <c r="B150" s="256"/>
      <c r="C150" s="257"/>
      <c r="D150" s="258" t="s">
        <v>165</v>
      </c>
      <c r="E150" s="259" t="s">
        <v>1</v>
      </c>
      <c r="F150" s="260" t="s">
        <v>991</v>
      </c>
      <c r="G150" s="257"/>
      <c r="H150" s="261">
        <v>-4.301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165</v>
      </c>
      <c r="AU150" s="267" t="s">
        <v>88</v>
      </c>
      <c r="AV150" s="13" t="s">
        <v>88</v>
      </c>
      <c r="AW150" s="13" t="s">
        <v>34</v>
      </c>
      <c r="AX150" s="13" t="s">
        <v>79</v>
      </c>
      <c r="AY150" s="267" t="s">
        <v>156</v>
      </c>
    </row>
    <row r="151" spans="1:51" s="15" customFormat="1" ht="12">
      <c r="A151" s="15"/>
      <c r="B151" s="281"/>
      <c r="C151" s="282"/>
      <c r="D151" s="258" t="s">
        <v>165</v>
      </c>
      <c r="E151" s="283" t="s">
        <v>1</v>
      </c>
      <c r="F151" s="284" t="s">
        <v>258</v>
      </c>
      <c r="G151" s="282"/>
      <c r="H151" s="285">
        <v>17.227</v>
      </c>
      <c r="I151" s="286"/>
      <c r="J151" s="282"/>
      <c r="K151" s="282"/>
      <c r="L151" s="287"/>
      <c r="M151" s="288"/>
      <c r="N151" s="289"/>
      <c r="O151" s="289"/>
      <c r="P151" s="289"/>
      <c r="Q151" s="289"/>
      <c r="R151" s="289"/>
      <c r="S151" s="289"/>
      <c r="T151" s="29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1" t="s">
        <v>165</v>
      </c>
      <c r="AU151" s="291" t="s">
        <v>88</v>
      </c>
      <c r="AV151" s="15" t="s">
        <v>163</v>
      </c>
      <c r="AW151" s="15" t="s">
        <v>34</v>
      </c>
      <c r="AX151" s="15" t="s">
        <v>86</v>
      </c>
      <c r="AY151" s="291" t="s">
        <v>156</v>
      </c>
    </row>
    <row r="152" spans="1:63" s="12" customFormat="1" ht="22.8" customHeight="1">
      <c r="A152" s="12"/>
      <c r="B152" s="227"/>
      <c r="C152" s="228"/>
      <c r="D152" s="229" t="s">
        <v>78</v>
      </c>
      <c r="E152" s="241" t="s">
        <v>185</v>
      </c>
      <c r="F152" s="241" t="s">
        <v>833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SUM(P153:P175)</f>
        <v>0</v>
      </c>
      <c r="Q152" s="235"/>
      <c r="R152" s="236">
        <f>SUM(R153:R175)</f>
        <v>3.3980257500000004</v>
      </c>
      <c r="S152" s="235"/>
      <c r="T152" s="237">
        <f>SUM(T153:T175)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86</v>
      </c>
      <c r="AT152" s="239" t="s">
        <v>78</v>
      </c>
      <c r="AU152" s="239" t="s">
        <v>86</v>
      </c>
      <c r="AY152" s="238" t="s">
        <v>156</v>
      </c>
      <c r="BK152" s="240">
        <f>SUM(BK153:BK175)</f>
        <v>0</v>
      </c>
    </row>
    <row r="153" spans="1:65" s="2" customFormat="1" ht="36" customHeight="1">
      <c r="A153" s="38"/>
      <c r="B153" s="39"/>
      <c r="C153" s="243" t="s">
        <v>199</v>
      </c>
      <c r="D153" s="243" t="s">
        <v>158</v>
      </c>
      <c r="E153" s="244" t="s">
        <v>992</v>
      </c>
      <c r="F153" s="245" t="s">
        <v>993</v>
      </c>
      <c r="G153" s="246" t="s">
        <v>161</v>
      </c>
      <c r="H153" s="247">
        <v>17.227</v>
      </c>
      <c r="I153" s="248"/>
      <c r="J153" s="249">
        <f>ROUND(I153*H153,2)</f>
        <v>0</v>
      </c>
      <c r="K153" s="245" t="s">
        <v>162</v>
      </c>
      <c r="L153" s="44"/>
      <c r="M153" s="250" t="s">
        <v>1</v>
      </c>
      <c r="N153" s="251" t="s">
        <v>44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163</v>
      </c>
      <c r="AT153" s="254" t="s">
        <v>158</v>
      </c>
      <c r="AU153" s="254" t="s">
        <v>88</v>
      </c>
      <c r="AY153" s="17" t="s">
        <v>156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86</v>
      </c>
      <c r="BK153" s="255">
        <f>ROUND(I153*H153,2)</f>
        <v>0</v>
      </c>
      <c r="BL153" s="17" t="s">
        <v>163</v>
      </c>
      <c r="BM153" s="254" t="s">
        <v>994</v>
      </c>
    </row>
    <row r="154" spans="1:51" s="13" customFormat="1" ht="12">
      <c r="A154" s="13"/>
      <c r="B154" s="256"/>
      <c r="C154" s="257"/>
      <c r="D154" s="258" t="s">
        <v>165</v>
      </c>
      <c r="E154" s="259" t="s">
        <v>1</v>
      </c>
      <c r="F154" s="260" t="s">
        <v>990</v>
      </c>
      <c r="G154" s="257"/>
      <c r="H154" s="261">
        <v>21.528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165</v>
      </c>
      <c r="AU154" s="267" t="s">
        <v>88</v>
      </c>
      <c r="AV154" s="13" t="s">
        <v>88</v>
      </c>
      <c r="AW154" s="13" t="s">
        <v>34</v>
      </c>
      <c r="AX154" s="13" t="s">
        <v>79</v>
      </c>
      <c r="AY154" s="267" t="s">
        <v>156</v>
      </c>
    </row>
    <row r="155" spans="1:51" s="13" customFormat="1" ht="12">
      <c r="A155" s="13"/>
      <c r="B155" s="256"/>
      <c r="C155" s="257"/>
      <c r="D155" s="258" t="s">
        <v>165</v>
      </c>
      <c r="E155" s="259" t="s">
        <v>1</v>
      </c>
      <c r="F155" s="260" t="s">
        <v>991</v>
      </c>
      <c r="G155" s="257"/>
      <c r="H155" s="261">
        <v>-4.301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165</v>
      </c>
      <c r="AU155" s="267" t="s">
        <v>88</v>
      </c>
      <c r="AV155" s="13" t="s">
        <v>88</v>
      </c>
      <c r="AW155" s="13" t="s">
        <v>34</v>
      </c>
      <c r="AX155" s="13" t="s">
        <v>79</v>
      </c>
      <c r="AY155" s="267" t="s">
        <v>156</v>
      </c>
    </row>
    <row r="156" spans="1:51" s="15" customFormat="1" ht="12">
      <c r="A156" s="15"/>
      <c r="B156" s="281"/>
      <c r="C156" s="282"/>
      <c r="D156" s="258" t="s">
        <v>165</v>
      </c>
      <c r="E156" s="283" t="s">
        <v>1</v>
      </c>
      <c r="F156" s="284" t="s">
        <v>258</v>
      </c>
      <c r="G156" s="282"/>
      <c r="H156" s="285">
        <v>17.227</v>
      </c>
      <c r="I156" s="286"/>
      <c r="J156" s="282"/>
      <c r="K156" s="282"/>
      <c r="L156" s="287"/>
      <c r="M156" s="288"/>
      <c r="N156" s="289"/>
      <c r="O156" s="289"/>
      <c r="P156" s="289"/>
      <c r="Q156" s="289"/>
      <c r="R156" s="289"/>
      <c r="S156" s="289"/>
      <c r="T156" s="29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1" t="s">
        <v>165</v>
      </c>
      <c r="AU156" s="291" t="s">
        <v>88</v>
      </c>
      <c r="AV156" s="15" t="s">
        <v>163</v>
      </c>
      <c r="AW156" s="15" t="s">
        <v>34</v>
      </c>
      <c r="AX156" s="15" t="s">
        <v>86</v>
      </c>
      <c r="AY156" s="291" t="s">
        <v>156</v>
      </c>
    </row>
    <row r="157" spans="1:65" s="2" customFormat="1" ht="24" customHeight="1">
      <c r="A157" s="38"/>
      <c r="B157" s="39"/>
      <c r="C157" s="243" t="s">
        <v>206</v>
      </c>
      <c r="D157" s="243" t="s">
        <v>158</v>
      </c>
      <c r="E157" s="244" t="s">
        <v>995</v>
      </c>
      <c r="F157" s="245" t="s">
        <v>996</v>
      </c>
      <c r="G157" s="246" t="s">
        <v>161</v>
      </c>
      <c r="H157" s="247">
        <v>34.455</v>
      </c>
      <c r="I157" s="248"/>
      <c r="J157" s="249">
        <f>ROUND(I157*H157,2)</f>
        <v>0</v>
      </c>
      <c r="K157" s="245" t="s">
        <v>162</v>
      </c>
      <c r="L157" s="44"/>
      <c r="M157" s="250" t="s">
        <v>1</v>
      </c>
      <c r="N157" s="251" t="s">
        <v>44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163</v>
      </c>
      <c r="AT157" s="254" t="s">
        <v>158</v>
      </c>
      <c r="AU157" s="254" t="s">
        <v>88</v>
      </c>
      <c r="AY157" s="17" t="s">
        <v>156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86</v>
      </c>
      <c r="BK157" s="255">
        <f>ROUND(I157*H157,2)</f>
        <v>0</v>
      </c>
      <c r="BL157" s="17" t="s">
        <v>163</v>
      </c>
      <c r="BM157" s="254" t="s">
        <v>997</v>
      </c>
    </row>
    <row r="158" spans="1:51" s="13" customFormat="1" ht="12">
      <c r="A158" s="13"/>
      <c r="B158" s="256"/>
      <c r="C158" s="257"/>
      <c r="D158" s="258" t="s">
        <v>165</v>
      </c>
      <c r="E158" s="259" t="s">
        <v>1</v>
      </c>
      <c r="F158" s="260" t="s">
        <v>998</v>
      </c>
      <c r="G158" s="257"/>
      <c r="H158" s="261">
        <v>43.056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165</v>
      </c>
      <c r="AU158" s="267" t="s">
        <v>88</v>
      </c>
      <c r="AV158" s="13" t="s">
        <v>88</v>
      </c>
      <c r="AW158" s="13" t="s">
        <v>34</v>
      </c>
      <c r="AX158" s="13" t="s">
        <v>79</v>
      </c>
      <c r="AY158" s="267" t="s">
        <v>156</v>
      </c>
    </row>
    <row r="159" spans="1:51" s="13" customFormat="1" ht="12">
      <c r="A159" s="13"/>
      <c r="B159" s="256"/>
      <c r="C159" s="257"/>
      <c r="D159" s="258" t="s">
        <v>165</v>
      </c>
      <c r="E159" s="259" t="s">
        <v>1</v>
      </c>
      <c r="F159" s="260" t="s">
        <v>999</v>
      </c>
      <c r="G159" s="257"/>
      <c r="H159" s="261">
        <v>-8.601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165</v>
      </c>
      <c r="AU159" s="267" t="s">
        <v>88</v>
      </c>
      <c r="AV159" s="13" t="s">
        <v>88</v>
      </c>
      <c r="AW159" s="13" t="s">
        <v>34</v>
      </c>
      <c r="AX159" s="13" t="s">
        <v>79</v>
      </c>
      <c r="AY159" s="267" t="s">
        <v>156</v>
      </c>
    </row>
    <row r="160" spans="1:51" s="15" customFormat="1" ht="12">
      <c r="A160" s="15"/>
      <c r="B160" s="281"/>
      <c r="C160" s="282"/>
      <c r="D160" s="258" t="s">
        <v>165</v>
      </c>
      <c r="E160" s="283" t="s">
        <v>1</v>
      </c>
      <c r="F160" s="284" t="s">
        <v>258</v>
      </c>
      <c r="G160" s="282"/>
      <c r="H160" s="285">
        <v>34.455</v>
      </c>
      <c r="I160" s="286"/>
      <c r="J160" s="282"/>
      <c r="K160" s="282"/>
      <c r="L160" s="287"/>
      <c r="M160" s="288"/>
      <c r="N160" s="289"/>
      <c r="O160" s="289"/>
      <c r="P160" s="289"/>
      <c r="Q160" s="289"/>
      <c r="R160" s="289"/>
      <c r="S160" s="289"/>
      <c r="T160" s="29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1" t="s">
        <v>165</v>
      </c>
      <c r="AU160" s="291" t="s">
        <v>88</v>
      </c>
      <c r="AV160" s="15" t="s">
        <v>163</v>
      </c>
      <c r="AW160" s="15" t="s">
        <v>34</v>
      </c>
      <c r="AX160" s="15" t="s">
        <v>86</v>
      </c>
      <c r="AY160" s="291" t="s">
        <v>156</v>
      </c>
    </row>
    <row r="161" spans="1:65" s="2" customFormat="1" ht="24" customHeight="1">
      <c r="A161" s="38"/>
      <c r="B161" s="39"/>
      <c r="C161" s="243" t="s">
        <v>212</v>
      </c>
      <c r="D161" s="243" t="s">
        <v>158</v>
      </c>
      <c r="E161" s="244" t="s">
        <v>841</v>
      </c>
      <c r="F161" s="245" t="s">
        <v>842</v>
      </c>
      <c r="G161" s="246" t="s">
        <v>161</v>
      </c>
      <c r="H161" s="247">
        <v>17.227</v>
      </c>
      <c r="I161" s="248"/>
      <c r="J161" s="249">
        <f>ROUND(I161*H161,2)</f>
        <v>0</v>
      </c>
      <c r="K161" s="245" t="s">
        <v>162</v>
      </c>
      <c r="L161" s="44"/>
      <c r="M161" s="250" t="s">
        <v>1</v>
      </c>
      <c r="N161" s="251" t="s">
        <v>44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163</v>
      </c>
      <c r="AT161" s="254" t="s">
        <v>158</v>
      </c>
      <c r="AU161" s="254" t="s">
        <v>88</v>
      </c>
      <c r="AY161" s="17" t="s">
        <v>156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86</v>
      </c>
      <c r="BK161" s="255">
        <f>ROUND(I161*H161,2)</f>
        <v>0</v>
      </c>
      <c r="BL161" s="17" t="s">
        <v>163</v>
      </c>
      <c r="BM161" s="254" t="s">
        <v>1000</v>
      </c>
    </row>
    <row r="162" spans="1:51" s="13" customFormat="1" ht="12">
      <c r="A162" s="13"/>
      <c r="B162" s="256"/>
      <c r="C162" s="257"/>
      <c r="D162" s="258" t="s">
        <v>165</v>
      </c>
      <c r="E162" s="259" t="s">
        <v>1</v>
      </c>
      <c r="F162" s="260" t="s">
        <v>990</v>
      </c>
      <c r="G162" s="257"/>
      <c r="H162" s="261">
        <v>21.528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165</v>
      </c>
      <c r="AU162" s="267" t="s">
        <v>88</v>
      </c>
      <c r="AV162" s="13" t="s">
        <v>88</v>
      </c>
      <c r="AW162" s="13" t="s">
        <v>34</v>
      </c>
      <c r="AX162" s="13" t="s">
        <v>79</v>
      </c>
      <c r="AY162" s="267" t="s">
        <v>156</v>
      </c>
    </row>
    <row r="163" spans="1:51" s="13" customFormat="1" ht="12">
      <c r="A163" s="13"/>
      <c r="B163" s="256"/>
      <c r="C163" s="257"/>
      <c r="D163" s="258" t="s">
        <v>165</v>
      </c>
      <c r="E163" s="259" t="s">
        <v>1</v>
      </c>
      <c r="F163" s="260" t="s">
        <v>991</v>
      </c>
      <c r="G163" s="257"/>
      <c r="H163" s="261">
        <v>-4.301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165</v>
      </c>
      <c r="AU163" s="267" t="s">
        <v>88</v>
      </c>
      <c r="AV163" s="13" t="s">
        <v>88</v>
      </c>
      <c r="AW163" s="13" t="s">
        <v>34</v>
      </c>
      <c r="AX163" s="13" t="s">
        <v>79</v>
      </c>
      <c r="AY163" s="267" t="s">
        <v>156</v>
      </c>
    </row>
    <row r="164" spans="1:51" s="15" customFormat="1" ht="12">
      <c r="A164" s="15"/>
      <c r="B164" s="281"/>
      <c r="C164" s="282"/>
      <c r="D164" s="258" t="s">
        <v>165</v>
      </c>
      <c r="E164" s="283" t="s">
        <v>1</v>
      </c>
      <c r="F164" s="284" t="s">
        <v>258</v>
      </c>
      <c r="G164" s="282"/>
      <c r="H164" s="285">
        <v>17.227</v>
      </c>
      <c r="I164" s="286"/>
      <c r="J164" s="282"/>
      <c r="K164" s="282"/>
      <c r="L164" s="287"/>
      <c r="M164" s="288"/>
      <c r="N164" s="289"/>
      <c r="O164" s="289"/>
      <c r="P164" s="289"/>
      <c r="Q164" s="289"/>
      <c r="R164" s="289"/>
      <c r="S164" s="289"/>
      <c r="T164" s="29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1" t="s">
        <v>165</v>
      </c>
      <c r="AU164" s="291" t="s">
        <v>88</v>
      </c>
      <c r="AV164" s="15" t="s">
        <v>163</v>
      </c>
      <c r="AW164" s="15" t="s">
        <v>34</v>
      </c>
      <c r="AX164" s="15" t="s">
        <v>86</v>
      </c>
      <c r="AY164" s="291" t="s">
        <v>156</v>
      </c>
    </row>
    <row r="165" spans="1:65" s="2" customFormat="1" ht="24" customHeight="1">
      <c r="A165" s="38"/>
      <c r="B165" s="39"/>
      <c r="C165" s="243" t="s">
        <v>218</v>
      </c>
      <c r="D165" s="243" t="s">
        <v>158</v>
      </c>
      <c r="E165" s="244" t="s">
        <v>844</v>
      </c>
      <c r="F165" s="245" t="s">
        <v>845</v>
      </c>
      <c r="G165" s="246" t="s">
        <v>161</v>
      </c>
      <c r="H165" s="247">
        <v>17.227</v>
      </c>
      <c r="I165" s="248"/>
      <c r="J165" s="249">
        <f>ROUND(I165*H165,2)</f>
        <v>0</v>
      </c>
      <c r="K165" s="245" t="s">
        <v>162</v>
      </c>
      <c r="L165" s="44"/>
      <c r="M165" s="250" t="s">
        <v>1</v>
      </c>
      <c r="N165" s="251" t="s">
        <v>44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163</v>
      </c>
      <c r="AT165" s="254" t="s">
        <v>158</v>
      </c>
      <c r="AU165" s="254" t="s">
        <v>88</v>
      </c>
      <c r="AY165" s="17" t="s">
        <v>156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86</v>
      </c>
      <c r="BK165" s="255">
        <f>ROUND(I165*H165,2)</f>
        <v>0</v>
      </c>
      <c r="BL165" s="17" t="s">
        <v>163</v>
      </c>
      <c r="BM165" s="254" t="s">
        <v>1001</v>
      </c>
    </row>
    <row r="166" spans="1:51" s="13" customFormat="1" ht="12">
      <c r="A166" s="13"/>
      <c r="B166" s="256"/>
      <c r="C166" s="257"/>
      <c r="D166" s="258" t="s">
        <v>165</v>
      </c>
      <c r="E166" s="259" t="s">
        <v>1</v>
      </c>
      <c r="F166" s="260" t="s">
        <v>990</v>
      </c>
      <c r="G166" s="257"/>
      <c r="H166" s="261">
        <v>21.528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165</v>
      </c>
      <c r="AU166" s="267" t="s">
        <v>88</v>
      </c>
      <c r="AV166" s="13" t="s">
        <v>88</v>
      </c>
      <c r="AW166" s="13" t="s">
        <v>34</v>
      </c>
      <c r="AX166" s="13" t="s">
        <v>79</v>
      </c>
      <c r="AY166" s="267" t="s">
        <v>156</v>
      </c>
    </row>
    <row r="167" spans="1:51" s="13" customFormat="1" ht="12">
      <c r="A167" s="13"/>
      <c r="B167" s="256"/>
      <c r="C167" s="257"/>
      <c r="D167" s="258" t="s">
        <v>165</v>
      </c>
      <c r="E167" s="259" t="s">
        <v>1</v>
      </c>
      <c r="F167" s="260" t="s">
        <v>991</v>
      </c>
      <c r="G167" s="257"/>
      <c r="H167" s="261">
        <v>-4.301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165</v>
      </c>
      <c r="AU167" s="267" t="s">
        <v>88</v>
      </c>
      <c r="AV167" s="13" t="s">
        <v>88</v>
      </c>
      <c r="AW167" s="13" t="s">
        <v>34</v>
      </c>
      <c r="AX167" s="13" t="s">
        <v>79</v>
      </c>
      <c r="AY167" s="267" t="s">
        <v>156</v>
      </c>
    </row>
    <row r="168" spans="1:51" s="15" customFormat="1" ht="12">
      <c r="A168" s="15"/>
      <c r="B168" s="281"/>
      <c r="C168" s="282"/>
      <c r="D168" s="258" t="s">
        <v>165</v>
      </c>
      <c r="E168" s="283" t="s">
        <v>1</v>
      </c>
      <c r="F168" s="284" t="s">
        <v>258</v>
      </c>
      <c r="G168" s="282"/>
      <c r="H168" s="285">
        <v>17.227</v>
      </c>
      <c r="I168" s="286"/>
      <c r="J168" s="282"/>
      <c r="K168" s="282"/>
      <c r="L168" s="287"/>
      <c r="M168" s="288"/>
      <c r="N168" s="289"/>
      <c r="O168" s="289"/>
      <c r="P168" s="289"/>
      <c r="Q168" s="289"/>
      <c r="R168" s="289"/>
      <c r="S168" s="289"/>
      <c r="T168" s="29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1" t="s">
        <v>165</v>
      </c>
      <c r="AU168" s="291" t="s">
        <v>88</v>
      </c>
      <c r="AV168" s="15" t="s">
        <v>163</v>
      </c>
      <c r="AW168" s="15" t="s">
        <v>34</v>
      </c>
      <c r="AX168" s="15" t="s">
        <v>86</v>
      </c>
      <c r="AY168" s="291" t="s">
        <v>156</v>
      </c>
    </row>
    <row r="169" spans="1:65" s="2" customFormat="1" ht="72" customHeight="1">
      <c r="A169" s="38"/>
      <c r="B169" s="39"/>
      <c r="C169" s="243" t="s">
        <v>223</v>
      </c>
      <c r="D169" s="243" t="s">
        <v>158</v>
      </c>
      <c r="E169" s="244" t="s">
        <v>1002</v>
      </c>
      <c r="F169" s="245" t="s">
        <v>1003</v>
      </c>
      <c r="G169" s="246" t="s">
        <v>161</v>
      </c>
      <c r="H169" s="247">
        <v>17.227</v>
      </c>
      <c r="I169" s="248"/>
      <c r="J169" s="249">
        <f>ROUND(I169*H169,2)</f>
        <v>0</v>
      </c>
      <c r="K169" s="245" t="s">
        <v>162</v>
      </c>
      <c r="L169" s="44"/>
      <c r="M169" s="250" t="s">
        <v>1</v>
      </c>
      <c r="N169" s="251" t="s">
        <v>44</v>
      </c>
      <c r="O169" s="91"/>
      <c r="P169" s="252">
        <f>O169*H169</f>
        <v>0</v>
      </c>
      <c r="Q169" s="252">
        <v>0.08425</v>
      </c>
      <c r="R169" s="252">
        <f>Q169*H169</f>
        <v>1.45137475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163</v>
      </c>
      <c r="AT169" s="254" t="s">
        <v>158</v>
      </c>
      <c r="AU169" s="254" t="s">
        <v>88</v>
      </c>
      <c r="AY169" s="17" t="s">
        <v>156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86</v>
      </c>
      <c r="BK169" s="255">
        <f>ROUND(I169*H169,2)</f>
        <v>0</v>
      </c>
      <c r="BL169" s="17" t="s">
        <v>163</v>
      </c>
      <c r="BM169" s="254" t="s">
        <v>1004</v>
      </c>
    </row>
    <row r="170" spans="1:51" s="13" customFormat="1" ht="12">
      <c r="A170" s="13"/>
      <c r="B170" s="256"/>
      <c r="C170" s="257"/>
      <c r="D170" s="258" t="s">
        <v>165</v>
      </c>
      <c r="E170" s="259" t="s">
        <v>1</v>
      </c>
      <c r="F170" s="260" t="s">
        <v>990</v>
      </c>
      <c r="G170" s="257"/>
      <c r="H170" s="261">
        <v>21.528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165</v>
      </c>
      <c r="AU170" s="267" t="s">
        <v>88</v>
      </c>
      <c r="AV170" s="13" t="s">
        <v>88</v>
      </c>
      <c r="AW170" s="13" t="s">
        <v>34</v>
      </c>
      <c r="AX170" s="13" t="s">
        <v>79</v>
      </c>
      <c r="AY170" s="267" t="s">
        <v>156</v>
      </c>
    </row>
    <row r="171" spans="1:51" s="13" customFormat="1" ht="12">
      <c r="A171" s="13"/>
      <c r="B171" s="256"/>
      <c r="C171" s="257"/>
      <c r="D171" s="258" t="s">
        <v>165</v>
      </c>
      <c r="E171" s="259" t="s">
        <v>1</v>
      </c>
      <c r="F171" s="260" t="s">
        <v>991</v>
      </c>
      <c r="G171" s="257"/>
      <c r="H171" s="261">
        <v>-4.301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165</v>
      </c>
      <c r="AU171" s="267" t="s">
        <v>88</v>
      </c>
      <c r="AV171" s="13" t="s">
        <v>88</v>
      </c>
      <c r="AW171" s="13" t="s">
        <v>34</v>
      </c>
      <c r="AX171" s="13" t="s">
        <v>79</v>
      </c>
      <c r="AY171" s="267" t="s">
        <v>156</v>
      </c>
    </row>
    <row r="172" spans="1:51" s="15" customFormat="1" ht="12">
      <c r="A172" s="15"/>
      <c r="B172" s="281"/>
      <c r="C172" s="282"/>
      <c r="D172" s="258" t="s">
        <v>165</v>
      </c>
      <c r="E172" s="283" t="s">
        <v>1</v>
      </c>
      <c r="F172" s="284" t="s">
        <v>258</v>
      </c>
      <c r="G172" s="282"/>
      <c r="H172" s="285">
        <v>17.227</v>
      </c>
      <c r="I172" s="286"/>
      <c r="J172" s="282"/>
      <c r="K172" s="282"/>
      <c r="L172" s="287"/>
      <c r="M172" s="288"/>
      <c r="N172" s="289"/>
      <c r="O172" s="289"/>
      <c r="P172" s="289"/>
      <c r="Q172" s="289"/>
      <c r="R172" s="289"/>
      <c r="S172" s="289"/>
      <c r="T172" s="29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1" t="s">
        <v>165</v>
      </c>
      <c r="AU172" s="291" t="s">
        <v>88</v>
      </c>
      <c r="AV172" s="15" t="s">
        <v>163</v>
      </c>
      <c r="AW172" s="15" t="s">
        <v>34</v>
      </c>
      <c r="AX172" s="15" t="s">
        <v>86</v>
      </c>
      <c r="AY172" s="291" t="s">
        <v>156</v>
      </c>
    </row>
    <row r="173" spans="1:65" s="2" customFormat="1" ht="24" customHeight="1">
      <c r="A173" s="38"/>
      <c r="B173" s="39"/>
      <c r="C173" s="292" t="s">
        <v>228</v>
      </c>
      <c r="D173" s="292" t="s">
        <v>260</v>
      </c>
      <c r="E173" s="293" t="s">
        <v>1005</v>
      </c>
      <c r="F173" s="294" t="s">
        <v>1006</v>
      </c>
      <c r="G173" s="295" t="s">
        <v>161</v>
      </c>
      <c r="H173" s="296">
        <v>17.227</v>
      </c>
      <c r="I173" s="297"/>
      <c r="J173" s="298">
        <f>ROUND(I173*H173,2)</f>
        <v>0</v>
      </c>
      <c r="K173" s="294" t="s">
        <v>162</v>
      </c>
      <c r="L173" s="299"/>
      <c r="M173" s="300" t="s">
        <v>1</v>
      </c>
      <c r="N173" s="301" t="s">
        <v>44</v>
      </c>
      <c r="O173" s="91"/>
      <c r="P173" s="252">
        <f>O173*H173</f>
        <v>0</v>
      </c>
      <c r="Q173" s="252">
        <v>0.113</v>
      </c>
      <c r="R173" s="252">
        <f>Q173*H173</f>
        <v>1.9466510000000001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199</v>
      </c>
      <c r="AT173" s="254" t="s">
        <v>260</v>
      </c>
      <c r="AU173" s="254" t="s">
        <v>88</v>
      </c>
      <c r="AY173" s="17" t="s">
        <v>156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86</v>
      </c>
      <c r="BK173" s="255">
        <f>ROUND(I173*H173,2)</f>
        <v>0</v>
      </c>
      <c r="BL173" s="17" t="s">
        <v>163</v>
      </c>
      <c r="BM173" s="254" t="s">
        <v>1007</v>
      </c>
    </row>
    <row r="174" spans="1:47" s="2" customFormat="1" ht="12">
      <c r="A174" s="38"/>
      <c r="B174" s="39"/>
      <c r="C174" s="40"/>
      <c r="D174" s="258" t="s">
        <v>174</v>
      </c>
      <c r="E174" s="40"/>
      <c r="F174" s="268" t="s">
        <v>1008</v>
      </c>
      <c r="G174" s="40"/>
      <c r="H174" s="40"/>
      <c r="I174" s="154"/>
      <c r="J174" s="40"/>
      <c r="K174" s="40"/>
      <c r="L174" s="44"/>
      <c r="M174" s="269"/>
      <c r="N174" s="270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174</v>
      </c>
      <c r="AU174" s="17" t="s">
        <v>88</v>
      </c>
    </row>
    <row r="175" spans="1:51" s="13" customFormat="1" ht="12">
      <c r="A175" s="13"/>
      <c r="B175" s="256"/>
      <c r="C175" s="257"/>
      <c r="D175" s="258" t="s">
        <v>165</v>
      </c>
      <c r="E175" s="259" t="s">
        <v>1</v>
      </c>
      <c r="F175" s="260" t="s">
        <v>1009</v>
      </c>
      <c r="G175" s="257"/>
      <c r="H175" s="261">
        <v>17.227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165</v>
      </c>
      <c r="AU175" s="267" t="s">
        <v>88</v>
      </c>
      <c r="AV175" s="13" t="s">
        <v>88</v>
      </c>
      <c r="AW175" s="13" t="s">
        <v>34</v>
      </c>
      <c r="AX175" s="13" t="s">
        <v>86</v>
      </c>
      <c r="AY175" s="267" t="s">
        <v>156</v>
      </c>
    </row>
    <row r="176" spans="1:63" s="12" customFormat="1" ht="22.8" customHeight="1">
      <c r="A176" s="12"/>
      <c r="B176" s="227"/>
      <c r="C176" s="228"/>
      <c r="D176" s="229" t="s">
        <v>78</v>
      </c>
      <c r="E176" s="241" t="s">
        <v>473</v>
      </c>
      <c r="F176" s="241" t="s">
        <v>474</v>
      </c>
      <c r="G176" s="228"/>
      <c r="H176" s="228"/>
      <c r="I176" s="231"/>
      <c r="J176" s="242">
        <f>BK176</f>
        <v>0</v>
      </c>
      <c r="K176" s="228"/>
      <c r="L176" s="233"/>
      <c r="M176" s="234"/>
      <c r="N176" s="235"/>
      <c r="O176" s="235"/>
      <c r="P176" s="236">
        <f>P177</f>
        <v>0</v>
      </c>
      <c r="Q176" s="235"/>
      <c r="R176" s="236">
        <f>R177</f>
        <v>0</v>
      </c>
      <c r="S176" s="235"/>
      <c r="T176" s="237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8" t="s">
        <v>86</v>
      </c>
      <c r="AT176" s="239" t="s">
        <v>78</v>
      </c>
      <c r="AU176" s="239" t="s">
        <v>86</v>
      </c>
      <c r="AY176" s="238" t="s">
        <v>156</v>
      </c>
      <c r="BK176" s="240">
        <f>BK177</f>
        <v>0</v>
      </c>
    </row>
    <row r="177" spans="1:65" s="2" customFormat="1" ht="36" customHeight="1">
      <c r="A177" s="38"/>
      <c r="B177" s="39"/>
      <c r="C177" s="243" t="s">
        <v>232</v>
      </c>
      <c r="D177" s="243" t="s">
        <v>158</v>
      </c>
      <c r="E177" s="244" t="s">
        <v>1010</v>
      </c>
      <c r="F177" s="245" t="s">
        <v>1011</v>
      </c>
      <c r="G177" s="246" t="s">
        <v>247</v>
      </c>
      <c r="H177" s="247">
        <v>10.386</v>
      </c>
      <c r="I177" s="248"/>
      <c r="J177" s="249">
        <f>ROUND(I177*H177,2)</f>
        <v>0</v>
      </c>
      <c r="K177" s="245" t="s">
        <v>162</v>
      </c>
      <c r="L177" s="44"/>
      <c r="M177" s="302" t="s">
        <v>1</v>
      </c>
      <c r="N177" s="303" t="s">
        <v>44</v>
      </c>
      <c r="O177" s="304"/>
      <c r="P177" s="305">
        <f>O177*H177</f>
        <v>0</v>
      </c>
      <c r="Q177" s="305">
        <v>0</v>
      </c>
      <c r="R177" s="305">
        <f>Q177*H177</f>
        <v>0</v>
      </c>
      <c r="S177" s="305">
        <v>0</v>
      </c>
      <c r="T177" s="30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163</v>
      </c>
      <c r="AT177" s="254" t="s">
        <v>158</v>
      </c>
      <c r="AU177" s="254" t="s">
        <v>88</v>
      </c>
      <c r="AY177" s="17" t="s">
        <v>156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86</v>
      </c>
      <c r="BK177" s="255">
        <f>ROUND(I177*H177,2)</f>
        <v>0</v>
      </c>
      <c r="BL177" s="17" t="s">
        <v>163</v>
      </c>
      <c r="BM177" s="254" t="s">
        <v>1012</v>
      </c>
    </row>
    <row r="178" spans="1:31" s="2" customFormat="1" ht="6.95" customHeight="1">
      <c r="A178" s="38"/>
      <c r="B178" s="66"/>
      <c r="C178" s="67"/>
      <c r="D178" s="67"/>
      <c r="E178" s="67"/>
      <c r="F178" s="67"/>
      <c r="G178" s="67"/>
      <c r="H178" s="67"/>
      <c r="I178" s="192"/>
      <c r="J178" s="67"/>
      <c r="K178" s="67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125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1013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ROUND((SUM(BE123:BE137)),2)</f>
        <v>0</v>
      </c>
      <c r="G35" s="38"/>
      <c r="H35" s="38"/>
      <c r="I35" s="171">
        <v>0.21</v>
      </c>
      <c r="J35" s="170">
        <f>ROUND(((SUM(BE123:BE137))*I35),2)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ROUND((SUM(BF123:BF137)),2)</f>
        <v>0</v>
      </c>
      <c r="G36" s="38"/>
      <c r="H36" s="38"/>
      <c r="I36" s="171">
        <v>0.15</v>
      </c>
      <c r="J36" s="170">
        <f>ROUND(((SUM(BF123:BF137))*I36),2)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ROUND((SUM(BG123:BG137)),2)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ROUND((SUM(BH123:BH137)),2)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ROUND((SUM(BI123:BI137)),2)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PS 02.1 - Strojně-technologická část 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135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1014</v>
      </c>
      <c r="E100" s="205"/>
      <c r="F100" s="205"/>
      <c r="G100" s="205"/>
      <c r="H100" s="205"/>
      <c r="I100" s="206"/>
      <c r="J100" s="207">
        <f>J125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209"/>
      <c r="C101" s="133"/>
      <c r="D101" s="210" t="s">
        <v>1015</v>
      </c>
      <c r="E101" s="211"/>
      <c r="F101" s="211"/>
      <c r="G101" s="211"/>
      <c r="H101" s="211"/>
      <c r="I101" s="212"/>
      <c r="J101" s="213">
        <f>J126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5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92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95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141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96" t="str">
        <f>E7</f>
        <v>Výstavba kanalizace Kosmonosy západ - ulice Debřská - Stejskal</v>
      </c>
      <c r="F111" s="32"/>
      <c r="G111" s="32"/>
      <c r="H111" s="32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126</v>
      </c>
      <c r="D112" s="22"/>
      <c r="E112" s="22"/>
      <c r="F112" s="22"/>
      <c r="G112" s="22"/>
      <c r="H112" s="22"/>
      <c r="I112" s="146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96" t="s">
        <v>552</v>
      </c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128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 xml:space="preserve">PS 02.1 - Strojně-technologická část 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Kosmonosy</v>
      </c>
      <c r="G117" s="40"/>
      <c r="H117" s="40"/>
      <c r="I117" s="156" t="s">
        <v>22</v>
      </c>
      <c r="J117" s="79" t="str">
        <f>IF(J14="","",J14)</f>
        <v>25. 4. 2019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Město Kosmonosy, Debřská 223, 293 06 Kosmonosy</v>
      </c>
      <c r="G119" s="40"/>
      <c r="H119" s="40"/>
      <c r="I119" s="156" t="s">
        <v>30</v>
      </c>
      <c r="J119" s="36" t="str">
        <f>E23</f>
        <v>ŠINDLAR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156" t="s">
        <v>35</v>
      </c>
      <c r="J120" s="36" t="str">
        <f>E26</f>
        <v>Roman Bárta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5"/>
      <c r="B122" s="216"/>
      <c r="C122" s="217" t="s">
        <v>142</v>
      </c>
      <c r="D122" s="218" t="s">
        <v>64</v>
      </c>
      <c r="E122" s="218" t="s">
        <v>60</v>
      </c>
      <c r="F122" s="218" t="s">
        <v>61</v>
      </c>
      <c r="G122" s="218" t="s">
        <v>143</v>
      </c>
      <c r="H122" s="218" t="s">
        <v>144</v>
      </c>
      <c r="I122" s="219" t="s">
        <v>145</v>
      </c>
      <c r="J122" s="218" t="s">
        <v>132</v>
      </c>
      <c r="K122" s="220" t="s">
        <v>146</v>
      </c>
      <c r="L122" s="221"/>
      <c r="M122" s="100" t="s">
        <v>1</v>
      </c>
      <c r="N122" s="101" t="s">
        <v>43</v>
      </c>
      <c r="O122" s="101" t="s">
        <v>147</v>
      </c>
      <c r="P122" s="101" t="s">
        <v>148</v>
      </c>
      <c r="Q122" s="101" t="s">
        <v>149</v>
      </c>
      <c r="R122" s="101" t="s">
        <v>150</v>
      </c>
      <c r="S122" s="101" t="s">
        <v>151</v>
      </c>
      <c r="T122" s="102" t="s">
        <v>152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3" s="2" customFormat="1" ht="22.8" customHeight="1">
      <c r="A123" s="38"/>
      <c r="B123" s="39"/>
      <c r="C123" s="107" t="s">
        <v>153</v>
      </c>
      <c r="D123" s="40"/>
      <c r="E123" s="40"/>
      <c r="F123" s="40"/>
      <c r="G123" s="40"/>
      <c r="H123" s="40"/>
      <c r="I123" s="154"/>
      <c r="J123" s="222">
        <f>BK123</f>
        <v>0</v>
      </c>
      <c r="K123" s="40"/>
      <c r="L123" s="44"/>
      <c r="M123" s="103"/>
      <c r="N123" s="223"/>
      <c r="O123" s="104"/>
      <c r="P123" s="224">
        <f>P124+P125</f>
        <v>0</v>
      </c>
      <c r="Q123" s="104"/>
      <c r="R123" s="224">
        <f>R124+R125</f>
        <v>0.08521000000000001</v>
      </c>
      <c r="S123" s="104"/>
      <c r="T123" s="225">
        <f>T124+T125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78</v>
      </c>
      <c r="AU123" s="17" t="s">
        <v>134</v>
      </c>
      <c r="BK123" s="226">
        <f>BK124+BK125</f>
        <v>0</v>
      </c>
    </row>
    <row r="124" spans="1:63" s="12" customFormat="1" ht="25.9" customHeight="1">
      <c r="A124" s="12"/>
      <c r="B124" s="227"/>
      <c r="C124" s="228"/>
      <c r="D124" s="229" t="s">
        <v>78</v>
      </c>
      <c r="E124" s="230" t="s">
        <v>154</v>
      </c>
      <c r="F124" s="230" t="s">
        <v>155</v>
      </c>
      <c r="G124" s="228"/>
      <c r="H124" s="228"/>
      <c r="I124" s="231"/>
      <c r="J124" s="232">
        <f>BK124</f>
        <v>0</v>
      </c>
      <c r="K124" s="228"/>
      <c r="L124" s="233"/>
      <c r="M124" s="234"/>
      <c r="N124" s="235"/>
      <c r="O124" s="235"/>
      <c r="P124" s="236">
        <v>0</v>
      </c>
      <c r="Q124" s="235"/>
      <c r="R124" s="236">
        <v>0</v>
      </c>
      <c r="S124" s="235"/>
      <c r="T124" s="237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86</v>
      </c>
      <c r="AT124" s="239" t="s">
        <v>78</v>
      </c>
      <c r="AU124" s="239" t="s">
        <v>79</v>
      </c>
      <c r="AY124" s="238" t="s">
        <v>156</v>
      </c>
      <c r="BK124" s="240">
        <v>0</v>
      </c>
    </row>
    <row r="125" spans="1:63" s="12" customFormat="1" ht="25.9" customHeight="1">
      <c r="A125" s="12"/>
      <c r="B125" s="227"/>
      <c r="C125" s="228"/>
      <c r="D125" s="229" t="s">
        <v>78</v>
      </c>
      <c r="E125" s="230" t="s">
        <v>260</v>
      </c>
      <c r="F125" s="230" t="s">
        <v>1016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0.08521000000000001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170</v>
      </c>
      <c r="AT125" s="239" t="s">
        <v>78</v>
      </c>
      <c r="AU125" s="239" t="s">
        <v>79</v>
      </c>
      <c r="AY125" s="238" t="s">
        <v>156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78</v>
      </c>
      <c r="E126" s="241" t="s">
        <v>1017</v>
      </c>
      <c r="F126" s="241" t="s">
        <v>1018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SUM(P127:P137)</f>
        <v>0</v>
      </c>
      <c r="Q126" s="235"/>
      <c r="R126" s="236">
        <f>SUM(R127:R137)</f>
        <v>0.08521000000000001</v>
      </c>
      <c r="S126" s="235"/>
      <c r="T126" s="237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170</v>
      </c>
      <c r="AT126" s="239" t="s">
        <v>78</v>
      </c>
      <c r="AU126" s="239" t="s">
        <v>86</v>
      </c>
      <c r="AY126" s="238" t="s">
        <v>156</v>
      </c>
      <c r="BK126" s="240">
        <f>SUM(BK127:BK137)</f>
        <v>0</v>
      </c>
    </row>
    <row r="127" spans="1:65" s="2" customFormat="1" ht="24" customHeight="1">
      <c r="A127" s="38"/>
      <c r="B127" s="39"/>
      <c r="C127" s="243" t="s">
        <v>86</v>
      </c>
      <c r="D127" s="243" t="s">
        <v>158</v>
      </c>
      <c r="E127" s="244" t="s">
        <v>1019</v>
      </c>
      <c r="F127" s="245" t="s">
        <v>1020</v>
      </c>
      <c r="G127" s="246" t="s">
        <v>285</v>
      </c>
      <c r="H127" s="247">
        <v>1</v>
      </c>
      <c r="I127" s="248"/>
      <c r="J127" s="249">
        <f>ROUND(I127*H127,2)</f>
        <v>0</v>
      </c>
      <c r="K127" s="245" t="s">
        <v>1</v>
      </c>
      <c r="L127" s="44"/>
      <c r="M127" s="250" t="s">
        <v>1</v>
      </c>
      <c r="N127" s="251" t="s">
        <v>44</v>
      </c>
      <c r="O127" s="91"/>
      <c r="P127" s="252">
        <f>O127*H127</f>
        <v>0</v>
      </c>
      <c r="Q127" s="252">
        <v>0.04021</v>
      </c>
      <c r="R127" s="252">
        <f>Q127*H127</f>
        <v>0.04021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949</v>
      </c>
      <c r="AT127" s="254" t="s">
        <v>158</v>
      </c>
      <c r="AU127" s="254" t="s">
        <v>88</v>
      </c>
      <c r="AY127" s="17" t="s">
        <v>156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86</v>
      </c>
      <c r="BK127" s="255">
        <f>ROUND(I127*H127,2)</f>
        <v>0</v>
      </c>
      <c r="BL127" s="17" t="s">
        <v>949</v>
      </c>
      <c r="BM127" s="254" t="s">
        <v>1021</v>
      </c>
    </row>
    <row r="128" spans="1:65" s="2" customFormat="1" ht="16.5" customHeight="1">
      <c r="A128" s="38"/>
      <c r="B128" s="39"/>
      <c r="C128" s="292" t="s">
        <v>88</v>
      </c>
      <c r="D128" s="292" t="s">
        <v>260</v>
      </c>
      <c r="E128" s="293" t="s">
        <v>1022</v>
      </c>
      <c r="F128" s="294" t="s">
        <v>1023</v>
      </c>
      <c r="G128" s="295" t="s">
        <v>285</v>
      </c>
      <c r="H128" s="296">
        <v>1</v>
      </c>
      <c r="I128" s="297"/>
      <c r="J128" s="298">
        <f>ROUND(I128*H128,2)</f>
        <v>0</v>
      </c>
      <c r="K128" s="294" t="s">
        <v>1</v>
      </c>
      <c r="L128" s="299"/>
      <c r="M128" s="300" t="s">
        <v>1</v>
      </c>
      <c r="N128" s="301" t="s">
        <v>44</v>
      </c>
      <c r="O128" s="91"/>
      <c r="P128" s="252">
        <f>O128*H128</f>
        <v>0</v>
      </c>
      <c r="Q128" s="252">
        <v>0.045</v>
      </c>
      <c r="R128" s="252">
        <f>Q128*H128</f>
        <v>0.045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1024</v>
      </c>
      <c r="AT128" s="254" t="s">
        <v>260</v>
      </c>
      <c r="AU128" s="254" t="s">
        <v>88</v>
      </c>
      <c r="AY128" s="17" t="s">
        <v>156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86</v>
      </c>
      <c r="BK128" s="255">
        <f>ROUND(I128*H128,2)</f>
        <v>0</v>
      </c>
      <c r="BL128" s="17" t="s">
        <v>1024</v>
      </c>
      <c r="BM128" s="254" t="s">
        <v>1025</v>
      </c>
    </row>
    <row r="129" spans="1:51" s="14" customFormat="1" ht="12">
      <c r="A129" s="14"/>
      <c r="B129" s="271"/>
      <c r="C129" s="272"/>
      <c r="D129" s="258" t="s">
        <v>165</v>
      </c>
      <c r="E129" s="273" t="s">
        <v>1</v>
      </c>
      <c r="F129" s="274" t="s">
        <v>1026</v>
      </c>
      <c r="G129" s="272"/>
      <c r="H129" s="273" t="s">
        <v>1</v>
      </c>
      <c r="I129" s="275"/>
      <c r="J129" s="272"/>
      <c r="K129" s="272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165</v>
      </c>
      <c r="AU129" s="280" t="s">
        <v>88</v>
      </c>
      <c r="AV129" s="14" t="s">
        <v>86</v>
      </c>
      <c r="AW129" s="14" t="s">
        <v>34</v>
      </c>
      <c r="AX129" s="14" t="s">
        <v>79</v>
      </c>
      <c r="AY129" s="280" t="s">
        <v>156</v>
      </c>
    </row>
    <row r="130" spans="1:51" s="14" customFormat="1" ht="12">
      <c r="A130" s="14"/>
      <c r="B130" s="271"/>
      <c r="C130" s="272"/>
      <c r="D130" s="258" t="s">
        <v>165</v>
      </c>
      <c r="E130" s="273" t="s">
        <v>1</v>
      </c>
      <c r="F130" s="274" t="s">
        <v>1027</v>
      </c>
      <c r="G130" s="272"/>
      <c r="H130" s="273" t="s">
        <v>1</v>
      </c>
      <c r="I130" s="275"/>
      <c r="J130" s="272"/>
      <c r="K130" s="272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165</v>
      </c>
      <c r="AU130" s="280" t="s">
        <v>88</v>
      </c>
      <c r="AV130" s="14" t="s">
        <v>86</v>
      </c>
      <c r="AW130" s="14" t="s">
        <v>34</v>
      </c>
      <c r="AX130" s="14" t="s">
        <v>79</v>
      </c>
      <c r="AY130" s="280" t="s">
        <v>156</v>
      </c>
    </row>
    <row r="131" spans="1:51" s="14" customFormat="1" ht="12">
      <c r="A131" s="14"/>
      <c r="B131" s="271"/>
      <c r="C131" s="272"/>
      <c r="D131" s="258" t="s">
        <v>165</v>
      </c>
      <c r="E131" s="273" t="s">
        <v>1</v>
      </c>
      <c r="F131" s="274" t="s">
        <v>1028</v>
      </c>
      <c r="G131" s="272"/>
      <c r="H131" s="273" t="s">
        <v>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0" t="s">
        <v>165</v>
      </c>
      <c r="AU131" s="280" t="s">
        <v>88</v>
      </c>
      <c r="AV131" s="14" t="s">
        <v>86</v>
      </c>
      <c r="AW131" s="14" t="s">
        <v>34</v>
      </c>
      <c r="AX131" s="14" t="s">
        <v>79</v>
      </c>
      <c r="AY131" s="280" t="s">
        <v>156</v>
      </c>
    </row>
    <row r="132" spans="1:51" s="14" customFormat="1" ht="12">
      <c r="A132" s="14"/>
      <c r="B132" s="271"/>
      <c r="C132" s="272"/>
      <c r="D132" s="258" t="s">
        <v>165</v>
      </c>
      <c r="E132" s="273" t="s">
        <v>1</v>
      </c>
      <c r="F132" s="274" t="s">
        <v>1029</v>
      </c>
      <c r="G132" s="272"/>
      <c r="H132" s="273" t="s">
        <v>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0" t="s">
        <v>165</v>
      </c>
      <c r="AU132" s="280" t="s">
        <v>88</v>
      </c>
      <c r="AV132" s="14" t="s">
        <v>86</v>
      </c>
      <c r="AW132" s="14" t="s">
        <v>34</v>
      </c>
      <c r="AX132" s="14" t="s">
        <v>79</v>
      </c>
      <c r="AY132" s="280" t="s">
        <v>156</v>
      </c>
    </row>
    <row r="133" spans="1:51" s="14" customFormat="1" ht="12">
      <c r="A133" s="14"/>
      <c r="B133" s="271"/>
      <c r="C133" s="272"/>
      <c r="D133" s="258" t="s">
        <v>165</v>
      </c>
      <c r="E133" s="273" t="s">
        <v>1</v>
      </c>
      <c r="F133" s="274" t="s">
        <v>1030</v>
      </c>
      <c r="G133" s="272"/>
      <c r="H133" s="273" t="s">
        <v>1</v>
      </c>
      <c r="I133" s="275"/>
      <c r="J133" s="272"/>
      <c r="K133" s="272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165</v>
      </c>
      <c r="AU133" s="280" t="s">
        <v>88</v>
      </c>
      <c r="AV133" s="14" t="s">
        <v>86</v>
      </c>
      <c r="AW133" s="14" t="s">
        <v>34</v>
      </c>
      <c r="AX133" s="14" t="s">
        <v>79</v>
      </c>
      <c r="AY133" s="280" t="s">
        <v>156</v>
      </c>
    </row>
    <row r="134" spans="1:51" s="14" customFormat="1" ht="12">
      <c r="A134" s="14"/>
      <c r="B134" s="271"/>
      <c r="C134" s="272"/>
      <c r="D134" s="258" t="s">
        <v>165</v>
      </c>
      <c r="E134" s="273" t="s">
        <v>1</v>
      </c>
      <c r="F134" s="274" t="s">
        <v>1031</v>
      </c>
      <c r="G134" s="272"/>
      <c r="H134" s="273" t="s">
        <v>1</v>
      </c>
      <c r="I134" s="275"/>
      <c r="J134" s="272"/>
      <c r="K134" s="272"/>
      <c r="L134" s="276"/>
      <c r="M134" s="277"/>
      <c r="N134" s="278"/>
      <c r="O134" s="278"/>
      <c r="P134" s="278"/>
      <c r="Q134" s="278"/>
      <c r="R134" s="278"/>
      <c r="S134" s="278"/>
      <c r="T134" s="27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0" t="s">
        <v>165</v>
      </c>
      <c r="AU134" s="280" t="s">
        <v>88</v>
      </c>
      <c r="AV134" s="14" t="s">
        <v>86</v>
      </c>
      <c r="AW134" s="14" t="s">
        <v>34</v>
      </c>
      <c r="AX134" s="14" t="s">
        <v>79</v>
      </c>
      <c r="AY134" s="280" t="s">
        <v>156</v>
      </c>
    </row>
    <row r="135" spans="1:51" s="14" customFormat="1" ht="12">
      <c r="A135" s="14"/>
      <c r="B135" s="271"/>
      <c r="C135" s="272"/>
      <c r="D135" s="258" t="s">
        <v>165</v>
      </c>
      <c r="E135" s="273" t="s">
        <v>1</v>
      </c>
      <c r="F135" s="274" t="s">
        <v>1032</v>
      </c>
      <c r="G135" s="272"/>
      <c r="H135" s="273" t="s">
        <v>1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165</v>
      </c>
      <c r="AU135" s="280" t="s">
        <v>88</v>
      </c>
      <c r="AV135" s="14" t="s">
        <v>86</v>
      </c>
      <c r="AW135" s="14" t="s">
        <v>34</v>
      </c>
      <c r="AX135" s="14" t="s">
        <v>79</v>
      </c>
      <c r="AY135" s="280" t="s">
        <v>156</v>
      </c>
    </row>
    <row r="136" spans="1:51" s="14" customFormat="1" ht="12">
      <c r="A136" s="14"/>
      <c r="B136" s="271"/>
      <c r="C136" s="272"/>
      <c r="D136" s="258" t="s">
        <v>165</v>
      </c>
      <c r="E136" s="273" t="s">
        <v>1</v>
      </c>
      <c r="F136" s="274" t="s">
        <v>1033</v>
      </c>
      <c r="G136" s="272"/>
      <c r="H136" s="273" t="s">
        <v>1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165</v>
      </c>
      <c r="AU136" s="280" t="s">
        <v>88</v>
      </c>
      <c r="AV136" s="14" t="s">
        <v>86</v>
      </c>
      <c r="AW136" s="14" t="s">
        <v>34</v>
      </c>
      <c r="AX136" s="14" t="s">
        <v>79</v>
      </c>
      <c r="AY136" s="280" t="s">
        <v>156</v>
      </c>
    </row>
    <row r="137" spans="1:51" s="13" customFormat="1" ht="12">
      <c r="A137" s="13"/>
      <c r="B137" s="256"/>
      <c r="C137" s="257"/>
      <c r="D137" s="258" t="s">
        <v>165</v>
      </c>
      <c r="E137" s="259" t="s">
        <v>1</v>
      </c>
      <c r="F137" s="260" t="s">
        <v>86</v>
      </c>
      <c r="G137" s="257"/>
      <c r="H137" s="261">
        <v>1</v>
      </c>
      <c r="I137" s="262"/>
      <c r="J137" s="257"/>
      <c r="K137" s="257"/>
      <c r="L137" s="263"/>
      <c r="M137" s="307"/>
      <c r="N137" s="308"/>
      <c r="O137" s="308"/>
      <c r="P137" s="308"/>
      <c r="Q137" s="308"/>
      <c r="R137" s="308"/>
      <c r="S137" s="308"/>
      <c r="T137" s="30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165</v>
      </c>
      <c r="AU137" s="267" t="s">
        <v>88</v>
      </c>
      <c r="AV137" s="13" t="s">
        <v>88</v>
      </c>
      <c r="AW137" s="13" t="s">
        <v>34</v>
      </c>
      <c r="AX137" s="13" t="s">
        <v>86</v>
      </c>
      <c r="AY137" s="267" t="s">
        <v>156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192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2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125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Výstavba kanalizace Kosmonosy západ - ulice Debřská - Stejskal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126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552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128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1034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94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25. 4. 2019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31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6" t="s">
        <v>27</v>
      </c>
      <c r="J23" s="141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89.25" customHeight="1">
      <c r="A29" s="158"/>
      <c r="B29" s="159"/>
      <c r="C29" s="158"/>
      <c r="D29" s="158"/>
      <c r="E29" s="160" t="s">
        <v>38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39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41</v>
      </c>
      <c r="G34" s="38"/>
      <c r="H34" s="38"/>
      <c r="I34" s="168" t="s">
        <v>40</v>
      </c>
      <c r="J34" s="167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43</v>
      </c>
      <c r="E35" s="152" t="s">
        <v>44</v>
      </c>
      <c r="F35" s="170">
        <f>ROUND((SUM(BE122:BE129)),2)</f>
        <v>0</v>
      </c>
      <c r="G35" s="38"/>
      <c r="H35" s="38"/>
      <c r="I35" s="171">
        <v>0.21</v>
      </c>
      <c r="J35" s="170">
        <f>ROUND(((SUM(BE122:BE129))*I35),2)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45</v>
      </c>
      <c r="F36" s="170">
        <f>ROUND((SUM(BF122:BF129)),2)</f>
        <v>0</v>
      </c>
      <c r="G36" s="38"/>
      <c r="H36" s="38"/>
      <c r="I36" s="171">
        <v>0.15</v>
      </c>
      <c r="J36" s="170">
        <f>ROUND(((SUM(BF122:BF129))*I36),2)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46</v>
      </c>
      <c r="F37" s="170">
        <f>ROUND((SUM(BG122:BG129)),2)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47</v>
      </c>
      <c r="F38" s="170">
        <f>ROUND((SUM(BH122:BH129)),2)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48</v>
      </c>
      <c r="F39" s="170">
        <f>ROUND((SUM(BI122:BI129)),2)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49</v>
      </c>
      <c r="E41" s="174"/>
      <c r="F41" s="174"/>
      <c r="G41" s="175" t="s">
        <v>50</v>
      </c>
      <c r="H41" s="176" t="s">
        <v>51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52</v>
      </c>
      <c r="E50" s="181"/>
      <c r="F50" s="181"/>
      <c r="G50" s="180" t="s">
        <v>53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54</v>
      </c>
      <c r="E61" s="184"/>
      <c r="F61" s="185" t="s">
        <v>55</v>
      </c>
      <c r="G61" s="183" t="s">
        <v>54</v>
      </c>
      <c r="H61" s="184"/>
      <c r="I61" s="186"/>
      <c r="J61" s="187" t="s">
        <v>55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56</v>
      </c>
      <c r="E65" s="188"/>
      <c r="F65" s="188"/>
      <c r="G65" s="180" t="s">
        <v>57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54</v>
      </c>
      <c r="E76" s="184"/>
      <c r="F76" s="185" t="s">
        <v>55</v>
      </c>
      <c r="G76" s="183" t="s">
        <v>54</v>
      </c>
      <c r="H76" s="184"/>
      <c r="I76" s="186"/>
      <c r="J76" s="187" t="s">
        <v>55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130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Výstavba kanalizace Kosmonosy západ - ulice Debřská - Stejskal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552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PS 02.2 - Elektrotechnická část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Kosmonosy</v>
      </c>
      <c r="G91" s="40"/>
      <c r="H91" s="40"/>
      <c r="I91" s="156" t="s">
        <v>22</v>
      </c>
      <c r="J91" s="79" t="str">
        <f>IF(J14="","",J14)</f>
        <v>25. 4. 2019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Kosmonosy, Debřská 223, 293 06 Kosmonosy</v>
      </c>
      <c r="G93" s="40"/>
      <c r="H93" s="40"/>
      <c r="I93" s="156" t="s">
        <v>30</v>
      </c>
      <c r="J93" s="36" t="str">
        <f>E23</f>
        <v>ŠINDLAR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>Roman Bárta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131</v>
      </c>
      <c r="D96" s="198"/>
      <c r="E96" s="198"/>
      <c r="F96" s="198"/>
      <c r="G96" s="198"/>
      <c r="H96" s="198"/>
      <c r="I96" s="199"/>
      <c r="J96" s="200" t="s">
        <v>132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133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134</v>
      </c>
    </row>
    <row r="99" spans="1:31" s="9" customFormat="1" ht="24.95" customHeight="1">
      <c r="A99" s="9"/>
      <c r="B99" s="202"/>
      <c r="C99" s="203"/>
      <c r="D99" s="204" t="s">
        <v>556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956</v>
      </c>
      <c r="E100" s="211"/>
      <c r="F100" s="211"/>
      <c r="G100" s="211"/>
      <c r="H100" s="211"/>
      <c r="I100" s="212"/>
      <c r="J100" s="213">
        <f>J124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141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Výstavba kanalizace Kosmonosy západ - ulice Debřská - Stejskal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552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128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PS 02.2 - Elektrotechnická část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Kosmonosy</v>
      </c>
      <c r="G116" s="40"/>
      <c r="H116" s="40"/>
      <c r="I116" s="156" t="s">
        <v>22</v>
      </c>
      <c r="J116" s="79" t="str">
        <f>IF(J14="","",J14)</f>
        <v>25. 4. 2019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Kosmonosy, Debřská 223, 293 06 Kosmonosy</v>
      </c>
      <c r="G118" s="40"/>
      <c r="H118" s="40"/>
      <c r="I118" s="156" t="s">
        <v>30</v>
      </c>
      <c r="J118" s="36" t="str">
        <f>E23</f>
        <v>ŠINDLAR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35</v>
      </c>
      <c r="J119" s="36" t="str">
        <f>E26</f>
        <v>Roman Bárta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142</v>
      </c>
      <c r="D121" s="218" t="s">
        <v>64</v>
      </c>
      <c r="E121" s="218" t="s">
        <v>60</v>
      </c>
      <c r="F121" s="218" t="s">
        <v>61</v>
      </c>
      <c r="G121" s="218" t="s">
        <v>143</v>
      </c>
      <c r="H121" s="218" t="s">
        <v>144</v>
      </c>
      <c r="I121" s="219" t="s">
        <v>145</v>
      </c>
      <c r="J121" s="218" t="s">
        <v>132</v>
      </c>
      <c r="K121" s="220" t="s">
        <v>146</v>
      </c>
      <c r="L121" s="221"/>
      <c r="M121" s="100" t="s">
        <v>1</v>
      </c>
      <c r="N121" s="101" t="s">
        <v>43</v>
      </c>
      <c r="O121" s="101" t="s">
        <v>147</v>
      </c>
      <c r="P121" s="101" t="s">
        <v>148</v>
      </c>
      <c r="Q121" s="101" t="s">
        <v>149</v>
      </c>
      <c r="R121" s="101" t="s">
        <v>150</v>
      </c>
      <c r="S121" s="101" t="s">
        <v>151</v>
      </c>
      <c r="T121" s="102" t="s">
        <v>152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153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</f>
        <v>0</v>
      </c>
      <c r="Q122" s="104"/>
      <c r="R122" s="224">
        <f>R123</f>
        <v>0</v>
      </c>
      <c r="S122" s="104"/>
      <c r="T122" s="225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134</v>
      </c>
      <c r="BK122" s="226">
        <f>BK123</f>
        <v>0</v>
      </c>
    </row>
    <row r="123" spans="1:63" s="12" customFormat="1" ht="25.9" customHeight="1">
      <c r="A123" s="12"/>
      <c r="B123" s="227"/>
      <c r="C123" s="228"/>
      <c r="D123" s="229" t="s">
        <v>78</v>
      </c>
      <c r="E123" s="230" t="s">
        <v>701</v>
      </c>
      <c r="F123" s="230" t="s">
        <v>702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P124</f>
        <v>0</v>
      </c>
      <c r="Q123" s="235"/>
      <c r="R123" s="236">
        <f>R124</f>
        <v>0</v>
      </c>
      <c r="S123" s="235"/>
      <c r="T123" s="237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88</v>
      </c>
      <c r="AT123" s="239" t="s">
        <v>78</v>
      </c>
      <c r="AU123" s="239" t="s">
        <v>79</v>
      </c>
      <c r="AY123" s="238" t="s">
        <v>156</v>
      </c>
      <c r="BK123" s="240">
        <f>BK124</f>
        <v>0</v>
      </c>
    </row>
    <row r="124" spans="1:63" s="12" customFormat="1" ht="22.8" customHeight="1">
      <c r="A124" s="12"/>
      <c r="B124" s="227"/>
      <c r="C124" s="228"/>
      <c r="D124" s="229" t="s">
        <v>78</v>
      </c>
      <c r="E124" s="241" t="s">
        <v>957</v>
      </c>
      <c r="F124" s="241" t="s">
        <v>958</v>
      </c>
      <c r="G124" s="228"/>
      <c r="H124" s="228"/>
      <c r="I124" s="231"/>
      <c r="J124" s="242">
        <f>BK124</f>
        <v>0</v>
      </c>
      <c r="K124" s="228"/>
      <c r="L124" s="233"/>
      <c r="M124" s="234"/>
      <c r="N124" s="235"/>
      <c r="O124" s="235"/>
      <c r="P124" s="236">
        <f>SUM(P125:P129)</f>
        <v>0</v>
      </c>
      <c r="Q124" s="235"/>
      <c r="R124" s="236">
        <f>SUM(R125:R129)</f>
        <v>0</v>
      </c>
      <c r="S124" s="235"/>
      <c r="T124" s="237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88</v>
      </c>
      <c r="AT124" s="239" t="s">
        <v>78</v>
      </c>
      <c r="AU124" s="239" t="s">
        <v>86</v>
      </c>
      <c r="AY124" s="238" t="s">
        <v>156</v>
      </c>
      <c r="BK124" s="240">
        <f>SUM(BK125:BK129)</f>
        <v>0</v>
      </c>
    </row>
    <row r="125" spans="1:65" s="2" customFormat="1" ht="24" customHeight="1">
      <c r="A125" s="38"/>
      <c r="B125" s="39"/>
      <c r="C125" s="243" t="s">
        <v>86</v>
      </c>
      <c r="D125" s="243" t="s">
        <v>158</v>
      </c>
      <c r="E125" s="244" t="s">
        <v>1035</v>
      </c>
      <c r="F125" s="245" t="s">
        <v>1036</v>
      </c>
      <c r="G125" s="246" t="s">
        <v>961</v>
      </c>
      <c r="H125" s="247">
        <v>1</v>
      </c>
      <c r="I125" s="248"/>
      <c r="J125" s="249">
        <f>ROUND(I125*H125,2)</f>
        <v>0</v>
      </c>
      <c r="K125" s="245" t="s">
        <v>1</v>
      </c>
      <c r="L125" s="44"/>
      <c r="M125" s="250" t="s">
        <v>1</v>
      </c>
      <c r="N125" s="251" t="s">
        <v>44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244</v>
      </c>
      <c r="AT125" s="254" t="s">
        <v>158</v>
      </c>
      <c r="AU125" s="254" t="s">
        <v>88</v>
      </c>
      <c r="AY125" s="17" t="s">
        <v>156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86</v>
      </c>
      <c r="BK125" s="255">
        <f>ROUND(I125*H125,2)</f>
        <v>0</v>
      </c>
      <c r="BL125" s="17" t="s">
        <v>244</v>
      </c>
      <c r="BM125" s="254" t="s">
        <v>1037</v>
      </c>
    </row>
    <row r="126" spans="1:51" s="14" customFormat="1" ht="12">
      <c r="A126" s="14"/>
      <c r="B126" s="271"/>
      <c r="C126" s="272"/>
      <c r="D126" s="258" t="s">
        <v>165</v>
      </c>
      <c r="E126" s="273" t="s">
        <v>1</v>
      </c>
      <c r="F126" s="274" t="s">
        <v>1038</v>
      </c>
      <c r="G126" s="272"/>
      <c r="H126" s="273" t="s">
        <v>1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80" t="s">
        <v>165</v>
      </c>
      <c r="AU126" s="280" t="s">
        <v>88</v>
      </c>
      <c r="AV126" s="14" t="s">
        <v>86</v>
      </c>
      <c r="AW126" s="14" t="s">
        <v>34</v>
      </c>
      <c r="AX126" s="14" t="s">
        <v>79</v>
      </c>
      <c r="AY126" s="280" t="s">
        <v>156</v>
      </c>
    </row>
    <row r="127" spans="1:51" s="14" customFormat="1" ht="12">
      <c r="A127" s="14"/>
      <c r="B127" s="271"/>
      <c r="C127" s="272"/>
      <c r="D127" s="258" t="s">
        <v>165</v>
      </c>
      <c r="E127" s="273" t="s">
        <v>1</v>
      </c>
      <c r="F127" s="274" t="s">
        <v>964</v>
      </c>
      <c r="G127" s="272"/>
      <c r="H127" s="273" t="s">
        <v>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80" t="s">
        <v>165</v>
      </c>
      <c r="AU127" s="280" t="s">
        <v>88</v>
      </c>
      <c r="AV127" s="14" t="s">
        <v>86</v>
      </c>
      <c r="AW127" s="14" t="s">
        <v>34</v>
      </c>
      <c r="AX127" s="14" t="s">
        <v>79</v>
      </c>
      <c r="AY127" s="280" t="s">
        <v>156</v>
      </c>
    </row>
    <row r="128" spans="1:51" s="14" customFormat="1" ht="12">
      <c r="A128" s="14"/>
      <c r="B128" s="271"/>
      <c r="C128" s="272"/>
      <c r="D128" s="258" t="s">
        <v>165</v>
      </c>
      <c r="E128" s="273" t="s">
        <v>1</v>
      </c>
      <c r="F128" s="274" t="s">
        <v>965</v>
      </c>
      <c r="G128" s="272"/>
      <c r="H128" s="273" t="s">
        <v>1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165</v>
      </c>
      <c r="AU128" s="280" t="s">
        <v>88</v>
      </c>
      <c r="AV128" s="14" t="s">
        <v>86</v>
      </c>
      <c r="AW128" s="14" t="s">
        <v>34</v>
      </c>
      <c r="AX128" s="14" t="s">
        <v>79</v>
      </c>
      <c r="AY128" s="280" t="s">
        <v>156</v>
      </c>
    </row>
    <row r="129" spans="1:51" s="13" customFormat="1" ht="12">
      <c r="A129" s="13"/>
      <c r="B129" s="256"/>
      <c r="C129" s="257"/>
      <c r="D129" s="258" t="s">
        <v>165</v>
      </c>
      <c r="E129" s="259" t="s">
        <v>1</v>
      </c>
      <c r="F129" s="260" t="s">
        <v>86</v>
      </c>
      <c r="G129" s="257"/>
      <c r="H129" s="261">
        <v>1</v>
      </c>
      <c r="I129" s="262"/>
      <c r="J129" s="257"/>
      <c r="K129" s="257"/>
      <c r="L129" s="263"/>
      <c r="M129" s="307"/>
      <c r="N129" s="308"/>
      <c r="O129" s="308"/>
      <c r="P129" s="308"/>
      <c r="Q129" s="308"/>
      <c r="R129" s="308"/>
      <c r="S129" s="308"/>
      <c r="T129" s="30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165</v>
      </c>
      <c r="AU129" s="267" t="s">
        <v>88</v>
      </c>
      <c r="AV129" s="13" t="s">
        <v>88</v>
      </c>
      <c r="AW129" s="13" t="s">
        <v>34</v>
      </c>
      <c r="AX129" s="13" t="s">
        <v>86</v>
      </c>
      <c r="AY129" s="267" t="s">
        <v>156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192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21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Roman Barta</cp:lastModifiedBy>
  <dcterms:created xsi:type="dcterms:W3CDTF">2019-11-21T10:18:37Z</dcterms:created>
  <dcterms:modified xsi:type="dcterms:W3CDTF">2019-11-21T10:18:58Z</dcterms:modified>
  <cp:category/>
  <cp:version/>
  <cp:contentType/>
  <cp:contentStatus/>
</cp:coreProperties>
</file>